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/>
  <bookViews>
    <workbookView xWindow="65428" yWindow="65428" windowWidth="23256" windowHeight="12720" activeTab="0"/>
  </bookViews>
  <sheets>
    <sheet name="Rekapitulace stavby" sheetId="1" r:id="rId1"/>
    <sheet name="10 - SO 01 - objekt MěÚ" sheetId="2" r:id="rId2"/>
    <sheet name="20 - SO 02 - objekt ČP- NN" sheetId="3" r:id="rId3"/>
    <sheet name="Pokyny pro vyplnění" sheetId="4" r:id="rId4"/>
  </sheets>
  <definedNames>
    <definedName name="_xlnm._FilterDatabase" localSheetId="1" hidden="1">'10 - SO 01 - objekt MěÚ'!$C$85:$K$196</definedName>
    <definedName name="_xlnm._FilterDatabase" localSheetId="2" hidden="1">'20 - SO 02 - objekt ČP- NN'!$C$87:$K$191</definedName>
    <definedName name="_xlnm.Print_Area" localSheetId="1">'10 - SO 01 - objekt MěÚ'!$C$4:$J$36,'10 - SO 01 - objekt MěÚ'!$C$42:$J$67,'10 - SO 01 - objekt MěÚ'!$C$73:$K$196</definedName>
    <definedName name="_xlnm.Print_Area" localSheetId="2">'20 - SO 02 - objekt ČP- NN'!$C$4:$J$36,'20 - SO 02 - objekt ČP- NN'!$C$42:$J$69,'20 - SO 02 - objekt ČP- NN'!$C$75:$K$191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'10 - SO 01 - objekt MěÚ'!$85:$85</definedName>
    <definedName name="_xlnm.Print_Titles" localSheetId="2">'20 - SO 02 - objekt ČP- NN'!$87:$87</definedName>
  </definedNames>
  <calcPr calcId="181029"/>
</workbook>
</file>

<file path=xl/sharedStrings.xml><?xml version="1.0" encoding="utf-8"?>
<sst xmlns="http://schemas.openxmlformats.org/spreadsheetml/2006/main" count="3358" uniqueCount="653">
  <si>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</si>
  <si>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</si>
  <si>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</si>
  <si>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</si>
  <si>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</si>
  <si>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</si>
  <si>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</si>
  <si>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{26eb4110-ef31-4c34-a4ae-ce62671893b3}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</si>
  <si>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</si>
  <si>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</si>
  <si>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</si>
  <si>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</si>
  <si>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</si>
  <si>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</si>
  <si>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</si>
  <si>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</si>
  <si>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Y191</t>
  </si>
  <si>
    <t>Stavba:</t>
  </si>
  <si>
    <t>Bezbariérová komunikace pro pěší mezi objekty MěÚ a ČP</t>
  </si>
  <si>
    <t>KSO:</t>
  </si>
  <si>
    <t>CC-CZ:</t>
  </si>
  <si>
    <t>Místo:</t>
  </si>
  <si>
    <t>Rotava</t>
  </si>
  <si>
    <t>Datum:</t>
  </si>
  <si>
    <t>6. 4. 2018</t>
  </si>
  <si>
    <t>Zadavatel:</t>
  </si>
  <si>
    <t>IČ:</t>
  </si>
  <si>
    <t>Město Rotava</t>
  </si>
  <si>
    <t>DIČ:</t>
  </si>
  <si>
    <t>Uchazeč:</t>
  </si>
  <si>
    <t xml:space="preserve"> </t>
  </si>
  <si>
    <t>Projektant:</t>
  </si>
  <si>
    <t>ing.Volný Martin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</si>
  <si>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</si>
  <si>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</si>
  <si>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</si>
  <si>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</si>
  <si>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</si>
  <si>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</si>
  <si>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</si>
  <si>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</si>
  <si>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</si>
  <si>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</si>
  <si>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</si>
  <si>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</si>
  <si>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</si>
  <si>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</si>
  <si>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</si>
  <si>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</si>
  <si>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</si>
  <si>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</si>
  <si>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</si>
  <si>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</si>
  <si>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</si>
  <si>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</si>
  <si>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</si>
  <si>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</si>
  <si>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</si>
  <si>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</si>
  <si>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</si>
  <si>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</si>
  <si>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</si>
  <si>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</si>
  <si>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</si>
  <si>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</si>
  <si>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</si>
  <si>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</si>
  <si>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</si>
  <si>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</si>
  <si>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</si>
  <si>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</si>
  <si>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</si>
  <si>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</si>
  <si>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</si>
  <si>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</si>
  <si>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SO 01 - objekt MěÚ</t>
  </si>
  <si>
    <t>STA</t>
  </si>
  <si>
    <t>1</t>
  </si>
  <si>
    <t>{5795db67-43cb-4af4-909c-344aa8ab9df9}</t>
  </si>
  <si>
    <t>2</t>
  </si>
  <si>
    <t>20</t>
  </si>
  <si>
    <t>{a0a33d47-567d-4360-9231-95ad850515fc}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</si>
  <si>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</si>
  <si>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</si>
  <si>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</si>
  <si>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</si>
  <si>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</si>
  <si>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</si>
  <si>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</si>
  <si>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SO 01 - objekt MěÚ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</si>
  <si>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</si>
  <si>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</si>
  <si>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</si>
  <si>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</si>
  <si>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</si>
  <si>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</si>
  <si>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</si>
  <si>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</si>
  <si>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</si>
  <si>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</si>
  <si>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</si>
  <si>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</si>
  <si>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</si>
  <si>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767 - Konstrukce zámečnické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</si>
  <si>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</si>
  <si>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</si>
  <si>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</si>
  <si>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</si>
  <si>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</si>
  <si>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</si>
  <si>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</si>
  <si>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</si>
  <si>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</si>
  <si>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</si>
  <si>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</si>
  <si>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</si>
  <si>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</si>
  <si>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</si>
  <si>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</si>
  <si>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</si>
  <si>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</si>
  <si>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</si>
  <si>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</si>
  <si>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</si>
  <si>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</si>
  <si>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</si>
  <si>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</si>
  <si>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2018 01</t>
  </si>
  <si>
    <t>4</t>
  </si>
  <si>
    <t>152293158</t>
  </si>
  <si>
    <t>VV</t>
  </si>
  <si>
    <t>57,1+59+228,8+2,9</t>
  </si>
  <si>
    <t>113107322</t>
  </si>
  <si>
    <t>Odstranění podkladu z kameniva drceného tl 200 mm strojně pl do 50 m2</t>
  </si>
  <si>
    <t>-1940005069</t>
  </si>
  <si>
    <t>57,1 "reliéfní dlažba červená</t>
  </si>
  <si>
    <t>228,8 "zámková dlažba 6 cm</t>
  </si>
  <si>
    <t>2,9 "zámková dlažba 6 cm červená</t>
  </si>
  <si>
    <t>3</t>
  </si>
  <si>
    <t>113107324</t>
  </si>
  <si>
    <t>Odstranění podkladu z kameniva drceného tl 400 mm strojně pl do 50 m2</t>
  </si>
  <si>
    <t>822507613</t>
  </si>
  <si>
    <t>59 "zámková dlažba 8 cm</t>
  </si>
  <si>
    <t>113154111</t>
  </si>
  <si>
    <t>Frézování živičného krytu tl 30 mm pruh š 0,5 m pl do 500 m2 bez překážek v trase</t>
  </si>
  <si>
    <t>-933434063</t>
  </si>
  <si>
    <t>65,625 "doplnění</t>
  </si>
  <si>
    <t>60,4 "živičný povrch</t>
  </si>
  <si>
    <t>5</t>
  </si>
  <si>
    <t>113154114</t>
  </si>
  <si>
    <t>Frézování živičného krytu tl 100 mm pruh š 0,5 m pl do 500 m2 bez překážek v trase</t>
  </si>
  <si>
    <t>-1131907972</t>
  </si>
  <si>
    <t>6</t>
  </si>
  <si>
    <t>113201112</t>
  </si>
  <si>
    <t>Vytrhání obrub silničních ležatých</t>
  </si>
  <si>
    <t>m</t>
  </si>
  <si>
    <t>1281589872</t>
  </si>
  <si>
    <t>6+68+560,6+11</t>
  </si>
  <si>
    <t>7</t>
  </si>
  <si>
    <t>181951102</t>
  </si>
  <si>
    <t>Úprava pláně v hornině tř. 1 až 4 se zhutněním</t>
  </si>
  <si>
    <t>-736976543</t>
  </si>
  <si>
    <t>Komunikace pozemní</t>
  </si>
  <si>
    <t>8</t>
  </si>
  <si>
    <t>564751113</t>
  </si>
  <si>
    <t>Podklad z kameniva hrubého drceného vel. 0-63 mm tl 170 mm</t>
  </si>
  <si>
    <t>1582536871</t>
  </si>
  <si>
    <t>59 "zámková dlažba 8 cm - f 0-63</t>
  </si>
  <si>
    <t>9</t>
  </si>
  <si>
    <t>564851111</t>
  </si>
  <si>
    <t>Podklad ze štěrkodrti ŠD s rozprostřením a zhutněním, po zhutnění tl. 150 mm</t>
  </si>
  <si>
    <t>1043200387</t>
  </si>
  <si>
    <t>573111113</t>
  </si>
  <si>
    <t>Postřik živičný infiltrační z asfaltu silničního s posypem kamenivem, v množství 1,50 kg/m2</t>
  </si>
  <si>
    <t>-2085089830</t>
  </si>
  <si>
    <t>11</t>
  </si>
  <si>
    <t>573211112</t>
  </si>
  <si>
    <t>Postřik živičný spojovací z asfaltu v množství 0,70 kg/m2</t>
  </si>
  <si>
    <t>1942100639</t>
  </si>
  <si>
    <t>12</t>
  </si>
  <si>
    <t>577144111</t>
  </si>
  <si>
    <t>Asfaltový beton vrstva obrusná ACO 11 (ABS) tř. I tl 50 mm š do 3 m z nemodifikovaného asfaltu</t>
  </si>
  <si>
    <t>2070150771</t>
  </si>
  <si>
    <t>(59,5+203)*0,25 "doplnění</t>
  </si>
  <si>
    <t>13</t>
  </si>
  <si>
    <t>577166111</t>
  </si>
  <si>
    <t>Asfaltový beton vrstva ložní ACL 22 (ABVH) tl 70 mm š do 3 m z nemodifikovaného asfaltu</t>
  </si>
  <si>
    <t>-1288568443</t>
  </si>
  <si>
    <t>14</t>
  </si>
  <si>
    <t>596211110</t>
  </si>
  <si>
    <t>Kladení zámkové dlažby komunikací pro pěší tl 60 mm skupiny A pl do 50 m2</t>
  </si>
  <si>
    <t>305317124</t>
  </si>
  <si>
    <t>M</t>
  </si>
  <si>
    <t>59245018</t>
  </si>
  <si>
    <t>dlažba skladebná betonová 20x10x6 cm přírodní</t>
  </si>
  <si>
    <t>-1816178727</t>
  </si>
  <si>
    <t>228,8*1,02 'Přepočtené koeficientem množství</t>
  </si>
  <si>
    <t>16</t>
  </si>
  <si>
    <t>59245008</t>
  </si>
  <si>
    <t>dlažba skladebná betonová 20 x 10 x 6 cm barevná</t>
  </si>
  <si>
    <t>917015683</t>
  </si>
  <si>
    <t>2,9*1,02 'Přepočtené koeficientem množství</t>
  </si>
  <si>
    <t>17</t>
  </si>
  <si>
    <t>59245006</t>
  </si>
  <si>
    <t>dlažba skladebná betonová základní pro nevidomé 20 x 10 x 6 cm barevná</t>
  </si>
  <si>
    <t>-902565381</t>
  </si>
  <si>
    <t>57,1*1,02 'Přepočtené koeficientem množství</t>
  </si>
  <si>
    <t>18</t>
  </si>
  <si>
    <t>596211210</t>
  </si>
  <si>
    <t>Kladení zámkové dlažby komunikací pro pěší tl 80 mm skupiny A pl do 50 m2</t>
  </si>
  <si>
    <t>-699145750</t>
  </si>
  <si>
    <t>19</t>
  </si>
  <si>
    <t>59245020</t>
  </si>
  <si>
    <t>dlažba skladebná betonová 20x10x8 cm přírodní</t>
  </si>
  <si>
    <t>-129115372</t>
  </si>
  <si>
    <t>59*1,02 'Přepočtené koeficientem množství</t>
  </si>
  <si>
    <t>Ostatní konstrukce a práce, bourání</t>
  </si>
  <si>
    <t>911111111</t>
  </si>
  <si>
    <t>Montáž zábradlí ocelového zabetonovaného</t>
  </si>
  <si>
    <t>907595044</t>
  </si>
  <si>
    <t>553-01</t>
  </si>
  <si>
    <t>Zábradlí pozinkované</t>
  </si>
  <si>
    <t>R-pol.</t>
  </si>
  <si>
    <t>-1185647151</t>
  </si>
  <si>
    <t>22</t>
  </si>
  <si>
    <t>914-01</t>
  </si>
  <si>
    <t>Demontáž doplňkové značky</t>
  </si>
  <si>
    <t>kus</t>
  </si>
  <si>
    <t>939161789</t>
  </si>
  <si>
    <t>23</t>
  </si>
  <si>
    <t>914-02</t>
  </si>
  <si>
    <t>Posunutí stáv.dopravní značky</t>
  </si>
  <si>
    <t>1982130328</t>
  </si>
  <si>
    <t>24</t>
  </si>
  <si>
    <t>914111111</t>
  </si>
  <si>
    <t>Montáž svislé dopravní značky do velikosti 1 m2 objímkami na sloupek nebo konzolu</t>
  </si>
  <si>
    <t>1288879527</t>
  </si>
  <si>
    <t>25</t>
  </si>
  <si>
    <t>404442570</t>
  </si>
  <si>
    <t>značka svislá reflexní - E1</t>
  </si>
  <si>
    <t>-1841235809</t>
  </si>
  <si>
    <t>26</t>
  </si>
  <si>
    <t>404442030</t>
  </si>
  <si>
    <t>značka svislá reflexní - IP12</t>
  </si>
  <si>
    <t>-228463447</t>
  </si>
  <si>
    <t>27</t>
  </si>
  <si>
    <t>404442031</t>
  </si>
  <si>
    <t>značka svislá reflexní - O1</t>
  </si>
  <si>
    <t>1703094635</t>
  </si>
  <si>
    <t>28</t>
  </si>
  <si>
    <t>404442032</t>
  </si>
  <si>
    <t>značka svislá reflexní IZ5a, IZ5b</t>
  </si>
  <si>
    <t>1077088482</t>
  </si>
  <si>
    <t>29</t>
  </si>
  <si>
    <t>914511112</t>
  </si>
  <si>
    <t>Montáž sloupku dopravních značek délky do 3,5 m s betonovým základem a patkou</t>
  </si>
  <si>
    <t>-292887013</t>
  </si>
  <si>
    <t>30</t>
  </si>
  <si>
    <t>404452250</t>
  </si>
  <si>
    <t>sloupek Zn 60 - 350</t>
  </si>
  <si>
    <t>1944061719</t>
  </si>
  <si>
    <t>31</t>
  </si>
  <si>
    <t>404452400</t>
  </si>
  <si>
    <t>patka hliníková HP 60</t>
  </si>
  <si>
    <t>667665760</t>
  </si>
  <si>
    <t>32</t>
  </si>
  <si>
    <t>404452530</t>
  </si>
  <si>
    <t>víčko plastové na sloupek 60</t>
  </si>
  <si>
    <t>-1745443570</t>
  </si>
  <si>
    <t>33</t>
  </si>
  <si>
    <t>404452560</t>
  </si>
  <si>
    <t>upínací svorka na sloupek US 60</t>
  </si>
  <si>
    <t>414108667</t>
  </si>
  <si>
    <t>34</t>
  </si>
  <si>
    <t>915111111</t>
  </si>
  <si>
    <t>Vodorovné dopravní značení dělící čáry souvislé š 125 mm základní bílá barva</t>
  </si>
  <si>
    <t>-1853089436</t>
  </si>
  <si>
    <t>35</t>
  </si>
  <si>
    <t>915231111</t>
  </si>
  <si>
    <t>Vodorovné dopravní značení přechody pro chodce, šipky, symboly bílý plast</t>
  </si>
  <si>
    <t>82848741</t>
  </si>
  <si>
    <t>3*0,5*7 "přechod pro chodce</t>
  </si>
  <si>
    <t>2*0,8*2 "BUS</t>
  </si>
  <si>
    <t>1,5*1,5 "invalidé</t>
  </si>
  <si>
    <t>36</t>
  </si>
  <si>
    <t>915611111</t>
  </si>
  <si>
    <t>Předznačení vodorovného liniového značení</t>
  </si>
  <si>
    <t>-1960072285</t>
  </si>
  <si>
    <t>8+30,4</t>
  </si>
  <si>
    <t>37</t>
  </si>
  <si>
    <t>915621111</t>
  </si>
  <si>
    <t>Předznačení vodorovného plošného značení</t>
  </si>
  <si>
    <t>-677313893</t>
  </si>
  <si>
    <t>38</t>
  </si>
  <si>
    <t>916131213</t>
  </si>
  <si>
    <t>Osazení silničního obrubníku betonového stojatého s boční opěrou do lože z betonu prostého</t>
  </si>
  <si>
    <t>154897984</t>
  </si>
  <si>
    <t>39</t>
  </si>
  <si>
    <t>592174650</t>
  </si>
  <si>
    <t>obrubník betonový silniční ABO 15/25 100x15x25 cm</t>
  </si>
  <si>
    <t>-853062618</t>
  </si>
  <si>
    <t>571,6*1,02 'Přepočtené koeficientem množství</t>
  </si>
  <si>
    <t>40</t>
  </si>
  <si>
    <t>59217029</t>
  </si>
  <si>
    <t>obrubník betonový silniční nájezdový 100x15x15 cm</t>
  </si>
  <si>
    <t>-1959290013</t>
  </si>
  <si>
    <t>68*1,02 'Přepočtené koeficientem množství</t>
  </si>
  <si>
    <t>41</t>
  </si>
  <si>
    <t>59217030</t>
  </si>
  <si>
    <t>obrubník betonový silniční přechodový 100x15x15-25 cm</t>
  </si>
  <si>
    <t>292038611</t>
  </si>
  <si>
    <t>5,88235294117647*1,02 'Přepočtené koeficientem množství</t>
  </si>
  <si>
    <t>42</t>
  </si>
  <si>
    <t>919121111</t>
  </si>
  <si>
    <t>Těsnění spár zálivkou za studena pro komůrky š 10 mm hl 20 mm s těsnicím profilem</t>
  </si>
  <si>
    <t>-1684326963</t>
  </si>
  <si>
    <t>43</t>
  </si>
  <si>
    <t>919735112</t>
  </si>
  <si>
    <t>Řezání stávajícího živičného krytu hl do 100 mm</t>
  </si>
  <si>
    <t>-389264958</t>
  </si>
  <si>
    <t>59,5+203</t>
  </si>
  <si>
    <t>44</t>
  </si>
  <si>
    <t>IP 01</t>
  </si>
  <si>
    <t>Přechodné dopravní značení (max. částka)</t>
  </si>
  <si>
    <t>soubor</t>
  </si>
  <si>
    <t>-287990948</t>
  </si>
  <si>
    <t>45</t>
  </si>
  <si>
    <t>IP 02</t>
  </si>
  <si>
    <t>Vytyčení stávajících inženýrských sítí (max. částka)</t>
  </si>
  <si>
    <t>492365892</t>
  </si>
  <si>
    <t>46</t>
  </si>
  <si>
    <t>IP 03</t>
  </si>
  <si>
    <t>Informační tabule s údaji stavby (max. částka)</t>
  </si>
  <si>
    <t>-133317886</t>
  </si>
  <si>
    <t>997</t>
  </si>
  <si>
    <t>Přesun sutě</t>
  </si>
  <si>
    <t>47</t>
  </si>
  <si>
    <t>997221551</t>
  </si>
  <si>
    <t>Vodorovná doprava suti ze sypkých materiálů do 1 km</t>
  </si>
  <si>
    <t>t</t>
  </si>
  <si>
    <t>-2026380823</t>
  </si>
  <si>
    <t>48</t>
  </si>
  <si>
    <t>997221559</t>
  </si>
  <si>
    <t>Příplatek ZKD 1 km u vodorovné dopravy suti ze sypkých materiálů</t>
  </si>
  <si>
    <t>1115743663</t>
  </si>
  <si>
    <t>437,59*29 'Přepočtené koeficientem množství</t>
  </si>
  <si>
    <t>49</t>
  </si>
  <si>
    <t>997221815</t>
  </si>
  <si>
    <t>Poplatek za uložení na skládce (skládkovné) stavebního odpadu betonového kód odpadu 170 101</t>
  </si>
  <si>
    <t>-1730503420</t>
  </si>
  <si>
    <t>50</t>
  </si>
  <si>
    <t>997221845</t>
  </si>
  <si>
    <t>Poplatek za uložení odpadu z asfaltových povrchů na skládce (skládkovné)</t>
  </si>
  <si>
    <t>-1631733062</t>
  </si>
  <si>
    <t>998</t>
  </si>
  <si>
    <t>Přesun hmot</t>
  </si>
  <si>
    <t>51</t>
  </si>
  <si>
    <t>998225111</t>
  </si>
  <si>
    <t>Přesun hmot pro pozemní komunikace s krytem z kamene, monolitickým betonovým nebo živičným</t>
  </si>
  <si>
    <t>-1214169767</t>
  </si>
  <si>
    <t>PSV</t>
  </si>
  <si>
    <t>Práce a dodávky PSV</t>
  </si>
  <si>
    <t>766</t>
  </si>
  <si>
    <t>Konstrukce truhlářské</t>
  </si>
  <si>
    <t>52</t>
  </si>
  <si>
    <t>766-002</t>
  </si>
  <si>
    <t>Úprava stáv.dveří do MěÚ</t>
  </si>
  <si>
    <t>2132574323</t>
  </si>
  <si>
    <t>767</t>
  </si>
  <si>
    <t>Konstrukce zámečnické</t>
  </si>
  <si>
    <t>53</t>
  </si>
  <si>
    <t>767-001</t>
  </si>
  <si>
    <t>Sloupky flexibilních (regulačních) v.1 m vč.základu</t>
  </si>
  <si>
    <t>-1955419603</t>
  </si>
  <si>
    <t>VRN</t>
  </si>
  <si>
    <t>Vedlejší rozpočtové náklady</t>
  </si>
  <si>
    <t>54</t>
  </si>
  <si>
    <t>999010001</t>
  </si>
  <si>
    <t>Vedlejší náklady</t>
  </si>
  <si>
    <t>%</t>
  </si>
  <si>
    <t>1804328572</t>
  </si>
  <si>
    <t>20 - SO 02 - objekt ČP</t>
  </si>
  <si>
    <t xml:space="preserve">    2 - Zakládání</t>
  </si>
  <si>
    <t xml:space="preserve">    4 - Vodorovné konstrukce</t>
  </si>
  <si>
    <t>342555275</t>
  </si>
  <si>
    <t>5*1,7+3,7*1,5</t>
  </si>
  <si>
    <t>-1281404537</t>
  </si>
  <si>
    <t>79 "zámková dlažba 6 cm</t>
  </si>
  <si>
    <t>4 "reliéfní dlažba červená</t>
  </si>
  <si>
    <t>1760186197</t>
  </si>
  <si>
    <t>3,4+8,5*0,25 "doplnění</t>
  </si>
  <si>
    <t>1346589564</t>
  </si>
  <si>
    <t>1507822332</t>
  </si>
  <si>
    <t>132201101</t>
  </si>
  <si>
    <t>Hloubení rýh š do 600 mm v hornině tř. 3 objemu do 100 m3</t>
  </si>
  <si>
    <t>m3</t>
  </si>
  <si>
    <t>-1025392270</t>
  </si>
  <si>
    <t>(3,67*2+1,7+5*2)*0,6*0,3 "rampa</t>
  </si>
  <si>
    <t>(6,5+1,5)*1 "vyrovnávací zídka</t>
  </si>
  <si>
    <t>162701105</t>
  </si>
  <si>
    <t>Vodorovné přemístění do 10000 m výkopku/sypaniny z horniny tř. 1 až 4</t>
  </si>
  <si>
    <t>-1669440249</t>
  </si>
  <si>
    <t>171201201</t>
  </si>
  <si>
    <t>Uložení sypaniny na skládky</t>
  </si>
  <si>
    <t>51157124</t>
  </si>
  <si>
    <t>171201211</t>
  </si>
  <si>
    <t>Poplatek za uložení odpadu ze sypaniny na skládce (skládkovné)</t>
  </si>
  <si>
    <t>756708870</t>
  </si>
  <si>
    <t>11,427*2 'Přepočtené koeficientem množství</t>
  </si>
  <si>
    <t>1548617691</t>
  </si>
  <si>
    <t>Zakládání</t>
  </si>
  <si>
    <t>273321511</t>
  </si>
  <si>
    <t>Základové desky ze ŽB bez zvýšených nároků na prostředí tř. C 25/30</t>
  </si>
  <si>
    <t>-1130135108</t>
  </si>
  <si>
    <t>(5*1,7+3,7*1,5)*0,2 "rampa</t>
  </si>
  <si>
    <t>273351121</t>
  </si>
  <si>
    <t>Zřízení bednění základových desek</t>
  </si>
  <si>
    <t>1336689852</t>
  </si>
  <si>
    <t>(5*2+3,67)*0,2</t>
  </si>
  <si>
    <t>273351122</t>
  </si>
  <si>
    <t>Odstranění bednění základových desek</t>
  </si>
  <si>
    <t>-684142894</t>
  </si>
  <si>
    <t>273362021</t>
  </si>
  <si>
    <t>Výztuž základových desek svařovanými sítěmi Kari</t>
  </si>
  <si>
    <t>1938523265</t>
  </si>
  <si>
    <t>(5*1,7+3,7*1,5)*5,5*1,2/1000</t>
  </si>
  <si>
    <t>279113154</t>
  </si>
  <si>
    <t>Základová zeď tl do 300 mm z tvárnic ztraceného bednění včetně výplně z betonu tř. C 25/30</t>
  </si>
  <si>
    <t>30224399</t>
  </si>
  <si>
    <t>(3,67*2+1,7+5*2)*0,8 "rampa</t>
  </si>
  <si>
    <t>279113155</t>
  </si>
  <si>
    <t>Základová zeď tl do 400 mm z tvárnic ztraceného bednění včetně výplně z betonu tř. C 25/30</t>
  </si>
  <si>
    <t>-821932511</t>
  </si>
  <si>
    <t>(6,5+1,5)*(0,5+1) "vyrovnávací zídka</t>
  </si>
  <si>
    <t>279361821</t>
  </si>
  <si>
    <t>Výztuž základových zdí nosných betonářskou ocelí 10 505</t>
  </si>
  <si>
    <t>548881490</t>
  </si>
  <si>
    <t>15,232*14,24/1000*1,05</t>
  </si>
  <si>
    <t>12*14,24/1000*1,05</t>
  </si>
  <si>
    <t>Vodorovné konstrukce</t>
  </si>
  <si>
    <t>430-01</t>
  </si>
  <si>
    <t>Úprava stávajícího bet.schodiště 10x180x300 vč.vyspravení boků</t>
  </si>
  <si>
    <t>237752960</t>
  </si>
  <si>
    <t>-1362222358</t>
  </si>
  <si>
    <t>964296746</t>
  </si>
  <si>
    <t>-898522483</t>
  </si>
  <si>
    <t>1572667868</t>
  </si>
  <si>
    <t>1993068520</t>
  </si>
  <si>
    <t>999099076</t>
  </si>
  <si>
    <t>-983557866</t>
  </si>
  <si>
    <t>79*1,02 'Přepočtené koeficientem množství</t>
  </si>
  <si>
    <t>-1203732892</t>
  </si>
  <si>
    <t>4*1,02 'Přepočtené koeficientem množství</t>
  </si>
  <si>
    <t>5+5+1,5+1,8+2,7+3,8+6,5+1,5</t>
  </si>
  <si>
    <t>značka svislá reflexní - P4</t>
  </si>
  <si>
    <t>značka svislá reflexní E13 (mimo zásobování a ZTP)</t>
  </si>
  <si>
    <t>3,5+1+1</t>
  </si>
  <si>
    <t>1,5*1,5</t>
  </si>
  <si>
    <t>56*1,02 'Přepočtené koeficientem množství</t>
  </si>
  <si>
    <t>13,6+8,5</t>
  </si>
  <si>
    <t>45,6*29 'Přepočtené koeficientem množství</t>
  </si>
  <si>
    <t>55</t>
  </si>
  <si>
    <t>56</t>
  </si>
  <si>
    <t>766-001</t>
  </si>
  <si>
    <t>Úprava stáv.dveří do ČP</t>
  </si>
  <si>
    <t>1710506397</t>
  </si>
  <si>
    <t>57</t>
  </si>
  <si>
    <t>58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</si>
  <si>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</si>
  <si>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</si>
  <si>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</si>
  <si>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</si>
  <si>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</si>
  <si>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</si>
  <si>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</si>
  <si>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</si>
  <si>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</si>
  <si>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</si>
  <si>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</si>
  <si>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</si>
  <si>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</si>
  <si>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</si>
  <si>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</si>
  <si>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</si>
  <si>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</si>
  <si>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</si>
  <si>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</si>
  <si>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</si>
  <si>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</si>
  <si>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</si>
  <si>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</si>
  <si>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</si>
  <si>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</si>
  <si>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</si>
  <si>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</si>
  <si>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</si>
  <si>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</si>
  <si>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</si>
  <si>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</si>
  <si>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</si>
  <si>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</si>
  <si>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</si>
  <si>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</si>
  <si>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</si>
  <si>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</si>
  <si>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</si>
  <si>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</si>
  <si>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</si>
  <si>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</si>
  <si>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</si>
  <si>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</si>
  <si>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</si>
  <si>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</si>
  <si>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</si>
  <si>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</si>
  <si>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</si>
  <si>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</si>
  <si>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</si>
  <si>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</si>
  <si>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</si>
  <si>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</si>
  <si>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</si>
  <si>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</si>
  <si>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</si>
  <si>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</si>
  <si>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</si>
  <si>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</si>
  <si>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</si>
  <si>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</si>
  <si>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</si>
  <si>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</si>
  <si>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</si>
  <si>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</si>
  <si>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</si>
  <si>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</si>
  <si>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</si>
  <si>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</si>
  <si>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</si>
  <si>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</si>
  <si>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</si>
  <si>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</si>
  <si>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</si>
  <si>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</si>
  <si>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</si>
  <si>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</si>
  <si>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</si>
  <si>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</si>
  <si>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</si>
  <si>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</si>
  <si>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</si>
  <si>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</si>
  <si>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</si>
  <si>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</si>
  <si>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</si>
  <si>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</si>
  <si>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</si>
  <si>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</si>
  <si>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</si>
  <si>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</si>
  <si>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</si>
  <si>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</si>
  <si>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</si>
  <si>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</si>
  <si>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</si>
  <si>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</si>
  <si>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</si>
  <si>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</si>
  <si>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</si>
  <si>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</si>
  <si>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</si>
  <si>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</si>
  <si>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</si>
  <si>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</si>
  <si>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</si>
  <si>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</si>
  <si>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</si>
  <si>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</si>
  <si>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</si>
  <si>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</si>
  <si>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</si>
  <si>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</si>
  <si>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</si>
  <si>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</si>
  <si>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</si>
  <si>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</si>
  <si>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</si>
  <si>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</si>
  <si>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</si>
  <si>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</si>
  <si>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</si>
  <si>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</si>
  <si>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</si>
  <si>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</si>
  <si>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</si>
  <si>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</si>
  <si>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</si>
  <si>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</si>
  <si>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</si>
  <si>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</si>
  <si>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</si>
  <si>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</si>
  <si>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</si>
  <si>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</si>
  <si>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</si>
  <si>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</si>
  <si>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</si>
  <si>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</si>
  <si>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</si>
  <si>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</si>
  <si>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</si>
  <si>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</si>
  <si>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</si>
  <si>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</si>
  <si>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</si>
  <si>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</si>
  <si>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</si>
  <si>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</si>
  <si>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</si>
  <si>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</si>
  <si>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</si>
  <si>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</si>
  <si>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</si>
  <si>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</si>
  <si>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</si>
  <si>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</si>
  <si>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</si>
  <si>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</si>
  <si>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</si>
  <si>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</si>
  <si>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</si>
  <si>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</si>
  <si>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</si>
  <si>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</si>
  <si>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</si>
  <si>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</si>
  <si>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</si>
  <si>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</si>
  <si>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</si>
  <si>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</si>
  <si>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</si>
  <si>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</si>
  <si>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</si>
  <si>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</si>
  <si>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</si>
  <si>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</si>
  <si>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</si>
  <si>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</si>
  <si>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</si>
  <si>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</si>
  <si>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</si>
  <si>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</si>
  <si>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SO 02 - objekt ČP             -   neuznatelné náklady</t>
  </si>
  <si>
    <t>Konstrukce truhlářské - neuznatelné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</si>
</sst>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20" applyFont="1" applyFill="1" applyAlignment="1">
      <alignment vertical="center"/>
    </xf>
    <xf numFmtId="0" fontId="34" fillId="2" borderId="0" xfId="20" applyFill="1"/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0" fillId="0" borderId="6" xfId="0" applyBorder="1"/>
    <xf numFmtId="0" fontId="0" fillId="0" borderId="4" xfId="0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28" fillId="2" borderId="0" xfId="20" applyFont="1" applyFill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30" fillId="0" borderId="13" xfId="0" applyNumberFormat="1" applyFont="1" applyBorder="1"/>
    <xf numFmtId="166" fontId="30" fillId="0" borderId="14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7" xfId="0" applyFont="1" applyBorder="1" applyAlignment="1" applyProtection="1">
      <alignment horizontal="center" vertical="center"/>
      <protection locked="0"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67" fontId="33" fillId="0" borderId="27" xfId="0" applyNumberFormat="1" applyFont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7" fillId="5" borderId="0" xfId="0" applyFont="1" applyFill="1" applyAlignment="1">
      <alignment horizontal="left"/>
    </xf>
    <xf numFmtId="4" fontId="7" fillId="5" borderId="0" xfId="0" applyNumberFormat="1" applyFont="1" applyFill="1"/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5" fillId="5" borderId="0" xfId="0" applyNumberFormat="1" applyFont="1" applyFill="1" applyAlignment="1">
      <alignment vertical="center"/>
    </xf>
    <xf numFmtId="0" fontId="25" fillId="5" borderId="0" xfId="0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5" borderId="0" xfId="0" applyFont="1" applyFill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8" fillId="2" borderId="0" xfId="20" applyFont="1" applyFill="1" applyAlignment="1">
      <alignment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5"/>
  <sheetViews>
    <sheetView showGridLines="0" tabSelected="1" workbookViewId="0" topLeftCell="A1">
      <pane ySplit="1" topLeftCell="A37" activePane="bottomLeft" state="frozen"/>
      <selection pane="bottomLeft" activeCell="AN53" sqref="AN53:AP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3" t="s">
        <v>4</v>
      </c>
      <c r="BB1" s="13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19" t="s">
        <v>6</v>
      </c>
      <c r="BU1" s="19" t="s">
        <v>6</v>
      </c>
      <c r="BV1" s="19" t="s">
        <v>7</v>
      </c>
    </row>
    <row r="2" spans="3:72" ht="36.9" customHeight="1">
      <c r="AR2" s="270" t="s">
        <v>8</v>
      </c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20" t="s">
        <v>9</v>
      </c>
      <c r="BT2" s="20" t="s">
        <v>10</v>
      </c>
    </row>
    <row r="3" spans="2:72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" customHeight="1">
      <c r="B4" s="24"/>
      <c r="D4" s="25" t="s">
        <v>12</v>
      </c>
      <c r="AQ4" s="26"/>
      <c r="AS4" s="27" t="s">
        <v>13</v>
      </c>
      <c r="BS4" s="20" t="s">
        <v>14</v>
      </c>
    </row>
    <row r="5" spans="2:71" ht="14.4" customHeight="1">
      <c r="B5" s="24"/>
      <c r="D5" s="28" t="s">
        <v>15</v>
      </c>
      <c r="K5" s="244" t="s">
        <v>16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Q5" s="26"/>
      <c r="BS5" s="20" t="s">
        <v>9</v>
      </c>
    </row>
    <row r="6" spans="2:71" ht="36.9" customHeight="1">
      <c r="B6" s="24"/>
      <c r="D6" s="30" t="s">
        <v>17</v>
      </c>
      <c r="K6" s="246" t="s">
        <v>18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Q6" s="26"/>
      <c r="BS6" s="20" t="s">
        <v>9</v>
      </c>
    </row>
    <row r="7" spans="2:71" ht="14.4" customHeight="1">
      <c r="B7" s="24"/>
      <c r="D7" s="31" t="s">
        <v>19</v>
      </c>
      <c r="K7" s="29" t="s">
        <v>5</v>
      </c>
      <c r="AK7" s="31" t="s">
        <v>20</v>
      </c>
      <c r="AN7" s="29" t="s">
        <v>5</v>
      </c>
      <c r="AQ7" s="26"/>
      <c r="BS7" s="20" t="s">
        <v>9</v>
      </c>
    </row>
    <row r="8" spans="2:71" ht="14.4" customHeight="1">
      <c r="B8" s="24"/>
      <c r="D8" s="31" t="s">
        <v>21</v>
      </c>
      <c r="K8" s="29" t="s">
        <v>22</v>
      </c>
      <c r="AK8" s="31" t="s">
        <v>23</v>
      </c>
      <c r="AN8" s="29" t="s">
        <v>24</v>
      </c>
      <c r="AQ8" s="26"/>
      <c r="BS8" s="20" t="s">
        <v>9</v>
      </c>
    </row>
    <row r="9" spans="2:71" ht="14.4" customHeight="1">
      <c r="B9" s="24"/>
      <c r="AQ9" s="26"/>
      <c r="BS9" s="20" t="s">
        <v>9</v>
      </c>
    </row>
    <row r="10" spans="2:71" ht="14.4" customHeight="1">
      <c r="B10" s="24"/>
      <c r="D10" s="31" t="s">
        <v>25</v>
      </c>
      <c r="AK10" s="31" t="s">
        <v>26</v>
      </c>
      <c r="AN10" s="29" t="s">
        <v>5</v>
      </c>
      <c r="AQ10" s="26"/>
      <c r="BS10" s="20" t="s">
        <v>9</v>
      </c>
    </row>
    <row r="11" spans="2:71" ht="18.45" customHeight="1">
      <c r="B11" s="24"/>
      <c r="E11" s="29" t="s">
        <v>27</v>
      </c>
      <c r="AK11" s="31" t="s">
        <v>28</v>
      </c>
      <c r="AN11" s="29" t="s">
        <v>5</v>
      </c>
      <c r="AQ11" s="26"/>
      <c r="BS11" s="20" t="s">
        <v>9</v>
      </c>
    </row>
    <row r="12" spans="2:71" ht="6.9" customHeight="1">
      <c r="B12" s="24"/>
      <c r="AQ12" s="26"/>
      <c r="BS12" s="20" t="s">
        <v>9</v>
      </c>
    </row>
    <row r="13" spans="2:71" ht="14.4" customHeight="1">
      <c r="B13" s="24"/>
      <c r="D13" s="31" t="s">
        <v>29</v>
      </c>
      <c r="AK13" s="31" t="s">
        <v>26</v>
      </c>
      <c r="AN13" s="29" t="s">
        <v>5</v>
      </c>
      <c r="AQ13" s="26"/>
      <c r="BS13" s="20" t="s">
        <v>9</v>
      </c>
    </row>
    <row r="14" spans="2:71" ht="13.2">
      <c r="B14" s="24"/>
      <c r="E14" s="29" t="s">
        <v>30</v>
      </c>
      <c r="AK14" s="31" t="s">
        <v>28</v>
      </c>
      <c r="AN14" s="29" t="s">
        <v>5</v>
      </c>
      <c r="AQ14" s="26"/>
      <c r="BS14" s="20" t="s">
        <v>9</v>
      </c>
    </row>
    <row r="15" spans="2:71" ht="6.9" customHeight="1">
      <c r="B15" s="24"/>
      <c r="AQ15" s="26"/>
      <c r="BS15" s="20" t="s">
        <v>6</v>
      </c>
    </row>
    <row r="16" spans="2:71" ht="14.4" customHeight="1">
      <c r="B16" s="24"/>
      <c r="D16" s="31" t="s">
        <v>31</v>
      </c>
      <c r="AK16" s="31" t="s">
        <v>26</v>
      </c>
      <c r="AN16" s="29" t="s">
        <v>5</v>
      </c>
      <c r="AQ16" s="26"/>
      <c r="BS16" s="20" t="s">
        <v>6</v>
      </c>
    </row>
    <row r="17" spans="2:71" ht="18.45" customHeight="1">
      <c r="B17" s="24"/>
      <c r="E17" s="29" t="s">
        <v>32</v>
      </c>
      <c r="AK17" s="31" t="s">
        <v>28</v>
      </c>
      <c r="AN17" s="29" t="s">
        <v>5</v>
      </c>
      <c r="AQ17" s="26"/>
      <c r="BS17" s="20" t="s">
        <v>33</v>
      </c>
    </row>
    <row r="18" spans="2:71" ht="6.9" customHeight="1">
      <c r="B18" s="24"/>
      <c r="AQ18" s="26"/>
      <c r="BS18" s="20" t="s">
        <v>9</v>
      </c>
    </row>
    <row r="19" spans="2:71" ht="14.4" customHeight="1">
      <c r="B19" s="24"/>
      <c r="D19" s="31" t="s">
        <v>34</v>
      </c>
      <c r="AQ19" s="26"/>
      <c r="BS19" s="20" t="s">
        <v>9</v>
      </c>
    </row>
    <row r="20" spans="2:71" ht="16.5" customHeight="1">
      <c r="B20" s="24"/>
      <c r="E20" s="247" t="s">
        <v>5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Q20" s="26"/>
      <c r="BS20" s="20" t="s">
        <v>33</v>
      </c>
    </row>
    <row r="21" spans="2:43" ht="6.9" customHeight="1">
      <c r="B21" s="24"/>
      <c r="AQ21" s="26"/>
    </row>
    <row r="22" spans="2:43" ht="6.9" customHeight="1">
      <c r="B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Q22" s="26"/>
    </row>
    <row r="23" spans="2:43" s="1" customFormat="1" ht="25.95" customHeight="1">
      <c r="B23" s="33"/>
      <c r="D23" s="34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48">
        <f>ROUND(AG51,2)</f>
        <v>0</v>
      </c>
      <c r="AL23" s="249"/>
      <c r="AM23" s="249"/>
      <c r="AN23" s="249"/>
      <c r="AO23" s="249"/>
      <c r="AQ23" s="36"/>
    </row>
    <row r="24" spans="2:43" s="1" customFormat="1" ht="6.9" customHeight="1">
      <c r="B24" s="33"/>
      <c r="AQ24" s="36"/>
    </row>
    <row r="25" spans="2:43" s="1" customFormat="1" ht="13.5">
      <c r="B25" s="33"/>
      <c r="L25" s="250" t="s">
        <v>36</v>
      </c>
      <c r="M25" s="250"/>
      <c r="N25" s="250"/>
      <c r="O25" s="250"/>
      <c r="W25" s="250" t="s">
        <v>37</v>
      </c>
      <c r="X25" s="250"/>
      <c r="Y25" s="250"/>
      <c r="Z25" s="250"/>
      <c r="AA25" s="250"/>
      <c r="AB25" s="250"/>
      <c r="AC25" s="250"/>
      <c r="AD25" s="250"/>
      <c r="AE25" s="250"/>
      <c r="AK25" s="250" t="s">
        <v>38</v>
      </c>
      <c r="AL25" s="250"/>
      <c r="AM25" s="250"/>
      <c r="AN25" s="250"/>
      <c r="AO25" s="250"/>
      <c r="AQ25" s="36"/>
    </row>
    <row r="26" spans="2:43" s="2" customFormat="1" ht="14.4" customHeight="1">
      <c r="B26" s="38"/>
      <c r="D26" s="39" t="s">
        <v>39</v>
      </c>
      <c r="F26" s="39" t="s">
        <v>40</v>
      </c>
      <c r="L26" s="253">
        <v>0.21</v>
      </c>
      <c r="M26" s="252"/>
      <c r="N26" s="252"/>
      <c r="O26" s="252"/>
      <c r="W26" s="251">
        <f>ROUND(AZ51,2)</f>
        <v>0</v>
      </c>
      <c r="X26" s="252"/>
      <c r="Y26" s="252"/>
      <c r="Z26" s="252"/>
      <c r="AA26" s="252"/>
      <c r="AB26" s="252"/>
      <c r="AC26" s="252"/>
      <c r="AD26" s="252"/>
      <c r="AE26" s="252"/>
      <c r="AK26" s="251">
        <f>ROUND(AV51,2)</f>
        <v>0</v>
      </c>
      <c r="AL26" s="252"/>
      <c r="AM26" s="252"/>
      <c r="AN26" s="252"/>
      <c r="AO26" s="252"/>
      <c r="AQ26" s="40"/>
    </row>
    <row r="27" spans="2:43" s="2" customFormat="1" ht="14.4" customHeight="1">
      <c r="B27" s="38"/>
      <c r="F27" s="39" t="s">
        <v>41</v>
      </c>
      <c r="L27" s="253">
        <v>0.15</v>
      </c>
      <c r="M27" s="252"/>
      <c r="N27" s="252"/>
      <c r="O27" s="252"/>
      <c r="W27" s="251">
        <f>ROUND(BA51,2)</f>
        <v>0</v>
      </c>
      <c r="X27" s="252"/>
      <c r="Y27" s="252"/>
      <c r="Z27" s="252"/>
      <c r="AA27" s="252"/>
      <c r="AB27" s="252"/>
      <c r="AC27" s="252"/>
      <c r="AD27" s="252"/>
      <c r="AE27" s="252"/>
      <c r="AK27" s="251">
        <f>ROUND(AW51,2)</f>
        <v>0</v>
      </c>
      <c r="AL27" s="252"/>
      <c r="AM27" s="252"/>
      <c r="AN27" s="252"/>
      <c r="AO27" s="252"/>
      <c r="AQ27" s="40"/>
    </row>
    <row r="28" spans="2:43" s="2" customFormat="1" ht="14.4" customHeight="1" hidden="1">
      <c r="B28" s="38"/>
      <c r="F28" s="39" t="s">
        <v>42</v>
      </c>
      <c r="L28" s="253">
        <v>0.21</v>
      </c>
      <c r="M28" s="252"/>
      <c r="N28" s="252"/>
      <c r="O28" s="252"/>
      <c r="W28" s="251">
        <f>ROUND(BB51,2)</f>
        <v>0</v>
      </c>
      <c r="X28" s="252"/>
      <c r="Y28" s="252"/>
      <c r="Z28" s="252"/>
      <c r="AA28" s="252"/>
      <c r="AB28" s="252"/>
      <c r="AC28" s="252"/>
      <c r="AD28" s="252"/>
      <c r="AE28" s="252"/>
      <c r="AK28" s="251">
        <v>0</v>
      </c>
      <c r="AL28" s="252"/>
      <c r="AM28" s="252"/>
      <c r="AN28" s="252"/>
      <c r="AO28" s="252"/>
      <c r="AQ28" s="40"/>
    </row>
    <row r="29" spans="2:43" s="2" customFormat="1" ht="14.4" customHeight="1" hidden="1">
      <c r="B29" s="38"/>
      <c r="F29" s="39" t="s">
        <v>43</v>
      </c>
      <c r="L29" s="253">
        <v>0.15</v>
      </c>
      <c r="M29" s="252"/>
      <c r="N29" s="252"/>
      <c r="O29" s="252"/>
      <c r="W29" s="251">
        <f>ROUND(BC51,2)</f>
        <v>0</v>
      </c>
      <c r="X29" s="252"/>
      <c r="Y29" s="252"/>
      <c r="Z29" s="252"/>
      <c r="AA29" s="252"/>
      <c r="AB29" s="252"/>
      <c r="AC29" s="252"/>
      <c r="AD29" s="252"/>
      <c r="AE29" s="252"/>
      <c r="AK29" s="251">
        <v>0</v>
      </c>
      <c r="AL29" s="252"/>
      <c r="AM29" s="252"/>
      <c r="AN29" s="252"/>
      <c r="AO29" s="252"/>
      <c r="AQ29" s="40"/>
    </row>
    <row r="30" spans="2:43" s="2" customFormat="1" ht="14.4" customHeight="1" hidden="1">
      <c r="B30" s="38"/>
      <c r="F30" s="39" t="s">
        <v>44</v>
      </c>
      <c r="L30" s="253">
        <v>0</v>
      </c>
      <c r="M30" s="252"/>
      <c r="N30" s="252"/>
      <c r="O30" s="252"/>
      <c r="W30" s="251">
        <f>ROUND(BD51,2)</f>
        <v>0</v>
      </c>
      <c r="X30" s="252"/>
      <c r="Y30" s="252"/>
      <c r="Z30" s="252"/>
      <c r="AA30" s="252"/>
      <c r="AB30" s="252"/>
      <c r="AC30" s="252"/>
      <c r="AD30" s="252"/>
      <c r="AE30" s="252"/>
      <c r="AK30" s="251">
        <v>0</v>
      </c>
      <c r="AL30" s="252"/>
      <c r="AM30" s="252"/>
      <c r="AN30" s="252"/>
      <c r="AO30" s="252"/>
      <c r="AQ30" s="40"/>
    </row>
    <row r="31" spans="2:43" s="1" customFormat="1" ht="6.9" customHeight="1">
      <c r="B31" s="33"/>
      <c r="AQ31" s="36"/>
    </row>
    <row r="32" spans="2:43" s="1" customFormat="1" ht="25.95" customHeight="1">
      <c r="B32" s="33"/>
      <c r="C32" s="41"/>
      <c r="D32" s="42" t="s">
        <v>45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46</v>
      </c>
      <c r="U32" s="43"/>
      <c r="V32" s="43"/>
      <c r="W32" s="43"/>
      <c r="X32" s="258" t="s">
        <v>47</v>
      </c>
      <c r="Y32" s="259"/>
      <c r="Z32" s="259"/>
      <c r="AA32" s="259"/>
      <c r="AB32" s="259"/>
      <c r="AC32" s="43"/>
      <c r="AD32" s="43"/>
      <c r="AE32" s="43"/>
      <c r="AF32" s="43"/>
      <c r="AG32" s="43"/>
      <c r="AH32" s="43"/>
      <c r="AI32" s="43"/>
      <c r="AJ32" s="43"/>
      <c r="AK32" s="260">
        <f>SUM(AK23:AK30)</f>
        <v>0</v>
      </c>
      <c r="AL32" s="259"/>
      <c r="AM32" s="259"/>
      <c r="AN32" s="259"/>
      <c r="AO32" s="261"/>
      <c r="AP32" s="41"/>
      <c r="AQ32" s="45"/>
    </row>
    <row r="33" spans="2:43" s="1" customFormat="1" ht="6.9" customHeight="1">
      <c r="B33" s="33"/>
      <c r="AQ33" s="36"/>
    </row>
    <row r="34" spans="2:43" s="1" customFormat="1" ht="6.9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9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3"/>
    </row>
    <row r="39" spans="2:44" s="1" customFormat="1" ht="36.9" customHeight="1">
      <c r="B39" s="33"/>
      <c r="C39" s="25" t="s">
        <v>48</v>
      </c>
      <c r="AR39" s="33"/>
    </row>
    <row r="40" spans="2:44" s="1" customFormat="1" ht="6.9" customHeight="1">
      <c r="B40" s="33"/>
      <c r="AR40" s="33"/>
    </row>
    <row r="41" spans="2:44" s="3" customFormat="1" ht="14.4" customHeight="1">
      <c r="B41" s="51"/>
      <c r="C41" s="31" t="s">
        <v>15</v>
      </c>
      <c r="L41" s="3" t="str">
        <f>K5</f>
        <v>Y191</v>
      </c>
      <c r="AR41" s="51"/>
    </row>
    <row r="42" spans="2:44" s="4" customFormat="1" ht="36.9" customHeight="1">
      <c r="B42" s="52"/>
      <c r="C42" s="53" t="s">
        <v>17</v>
      </c>
      <c r="L42" s="271" t="str">
        <f>K6</f>
        <v>Bezbariérová komunikace pro pěší mezi objekty MěÚ a ČP</v>
      </c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R42" s="52"/>
    </row>
    <row r="43" spans="2:44" s="1" customFormat="1" ht="6.9" customHeight="1">
      <c r="B43" s="33"/>
      <c r="AR43" s="33"/>
    </row>
    <row r="44" spans="2:44" s="1" customFormat="1" ht="13.2">
      <c r="B44" s="33"/>
      <c r="C44" s="31" t="s">
        <v>21</v>
      </c>
      <c r="L44" s="54" t="str">
        <f>IF(K8="","",K8)</f>
        <v>Rotava</v>
      </c>
      <c r="AI44" s="31" t="s">
        <v>23</v>
      </c>
      <c r="AM44" s="273" t="str">
        <f>IF(AN8="","",AN8)</f>
        <v>6. 4. 2018</v>
      </c>
      <c r="AN44" s="273"/>
      <c r="AR44" s="33"/>
    </row>
    <row r="45" spans="2:44" s="1" customFormat="1" ht="6.9" customHeight="1">
      <c r="B45" s="33"/>
      <c r="AR45" s="33"/>
    </row>
    <row r="46" spans="2:56" s="1" customFormat="1" ht="13.2">
      <c r="B46" s="33"/>
      <c r="C46" s="31" t="s">
        <v>25</v>
      </c>
      <c r="L46" s="3" t="str">
        <f>IF(E11="","",E11)</f>
        <v>Město Rotava</v>
      </c>
      <c r="AI46" s="31" t="s">
        <v>31</v>
      </c>
      <c r="AM46" s="274" t="str">
        <f>IF(E17="","",E17)</f>
        <v>ing.Volný Martin</v>
      </c>
      <c r="AN46" s="274"/>
      <c r="AO46" s="274"/>
      <c r="AP46" s="274"/>
      <c r="AR46" s="33"/>
      <c r="AS46" s="275" t="s">
        <v>49</v>
      </c>
      <c r="AT46" s="276"/>
      <c r="AU46" s="56"/>
      <c r="AV46" s="56"/>
      <c r="AW46" s="56"/>
      <c r="AX46" s="56"/>
      <c r="AY46" s="56"/>
      <c r="AZ46" s="56"/>
      <c r="BA46" s="56"/>
      <c r="BB46" s="56"/>
      <c r="BC46" s="56"/>
      <c r="BD46" s="57"/>
    </row>
    <row r="47" spans="2:56" s="1" customFormat="1" ht="13.2">
      <c r="B47" s="33"/>
      <c r="C47" s="31" t="s">
        <v>29</v>
      </c>
      <c r="L47" s="3" t="str">
        <f>IF(E14="","",E14)</f>
        <v xml:space="preserve"> </v>
      </c>
      <c r="AR47" s="33"/>
      <c r="AS47" s="277"/>
      <c r="AT47" s="278"/>
      <c r="BD47" s="58"/>
    </row>
    <row r="48" spans="2:56" s="1" customFormat="1" ht="10.95" customHeight="1">
      <c r="B48" s="33"/>
      <c r="AR48" s="33"/>
      <c r="AS48" s="277"/>
      <c r="AT48" s="278"/>
      <c r="BD48" s="58"/>
    </row>
    <row r="49" spans="2:56" s="1" customFormat="1" ht="29.25" customHeight="1">
      <c r="B49" s="33"/>
      <c r="C49" s="254" t="s">
        <v>50</v>
      </c>
      <c r="D49" s="255"/>
      <c r="E49" s="255"/>
      <c r="F49" s="255"/>
      <c r="G49" s="255"/>
      <c r="H49" s="59"/>
      <c r="I49" s="256" t="s">
        <v>51</v>
      </c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7" t="s">
        <v>52</v>
      </c>
      <c r="AH49" s="255"/>
      <c r="AI49" s="255"/>
      <c r="AJ49" s="255"/>
      <c r="AK49" s="255"/>
      <c r="AL49" s="255"/>
      <c r="AM49" s="255"/>
      <c r="AN49" s="256" t="s">
        <v>53</v>
      </c>
      <c r="AO49" s="255"/>
      <c r="AP49" s="255"/>
      <c r="AQ49" s="60" t="s">
        <v>54</v>
      </c>
      <c r="AR49" s="33"/>
      <c r="AS49" s="61" t="s">
        <v>55</v>
      </c>
      <c r="AT49" s="62" t="s">
        <v>56</v>
      </c>
      <c r="AU49" s="62" t="s">
        <v>57</v>
      </c>
      <c r="AV49" s="62" t="s">
        <v>58</v>
      </c>
      <c r="AW49" s="62" t="s">
        <v>59</v>
      </c>
      <c r="AX49" s="62" t="s">
        <v>60</v>
      </c>
      <c r="AY49" s="62" t="s">
        <v>61</v>
      </c>
      <c r="AZ49" s="62" t="s">
        <v>62</v>
      </c>
      <c r="BA49" s="62" t="s">
        <v>63</v>
      </c>
      <c r="BB49" s="62" t="s">
        <v>64</v>
      </c>
      <c r="BC49" s="62" t="s">
        <v>65</v>
      </c>
      <c r="BD49" s="63" t="s">
        <v>66</v>
      </c>
    </row>
    <row r="50" spans="2:56" s="1" customFormat="1" ht="10.95" customHeight="1">
      <c r="B50" s="33"/>
      <c r="AR50" s="33"/>
      <c r="AS50" s="64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90" s="4" customFormat="1" ht="32.4" customHeight="1">
      <c r="B51" s="52"/>
      <c r="C51" s="65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68">
        <f>ROUND(SUM(AG52:AG53),2)</f>
        <v>0</v>
      </c>
      <c r="AH51" s="268"/>
      <c r="AI51" s="268"/>
      <c r="AJ51" s="268"/>
      <c r="AK51" s="268"/>
      <c r="AL51" s="268"/>
      <c r="AM51" s="268"/>
      <c r="AN51" s="269">
        <f>SUM(AG51,AT51)</f>
        <v>0</v>
      </c>
      <c r="AO51" s="269"/>
      <c r="AP51" s="269"/>
      <c r="AQ51" s="67" t="s">
        <v>5</v>
      </c>
      <c r="AR51" s="52"/>
      <c r="AS51" s="68">
        <f>ROUND(SUM(AS52:AS53),2)</f>
        <v>0</v>
      </c>
      <c r="AT51" s="69">
        <f>ROUND(SUM(AV51:AW51),2)</f>
        <v>0</v>
      </c>
      <c r="AU51" s="70">
        <f>ROUND(SUM(AU52:AU53),5)</f>
        <v>1172.77484</v>
      </c>
      <c r="AV51" s="69">
        <f>ROUND(AZ51*L26,2)</f>
        <v>0</v>
      </c>
      <c r="AW51" s="69">
        <f>ROUND(BA51*L27,2)</f>
        <v>0</v>
      </c>
      <c r="AX51" s="69">
        <f>ROUND(BB51*L26,2)</f>
        <v>0</v>
      </c>
      <c r="AY51" s="69">
        <f>ROUND(BC51*L27,2)</f>
        <v>0</v>
      </c>
      <c r="AZ51" s="69">
        <f>ROUND(SUM(AZ52:AZ53),2)</f>
        <v>0</v>
      </c>
      <c r="BA51" s="69">
        <f>ROUND(SUM(BA52:BA53),2)</f>
        <v>0</v>
      </c>
      <c r="BB51" s="69">
        <f>ROUND(SUM(BB52:BB53),2)</f>
        <v>0</v>
      </c>
      <c r="BC51" s="69">
        <f>ROUND(SUM(BC52:BC53),2)</f>
        <v>0</v>
      </c>
      <c r="BD51" s="71">
        <f>ROUND(SUM(BD52:BD53),2)</f>
        <v>0</v>
      </c>
      <c r="BS51" s="53" t="s">
        <v>68</v>
      </c>
      <c r="BT51" s="53" t="s">
        <v>69</v>
      </c>
      <c r="BU51" s="72" t="s">
        <v>70</v>
      </c>
      <c r="BV51" s="53" t="s">
        <v>71</v>
      </c>
      <c r="BW51" s="53" t="s">
        <v>7</v>
      </c>
      <c r="BX51" s="53" t="s">
        <v>72</v>
      </c>
      <c r="CL51" s="53" t="s">
        <v>5</v>
      </c>
    </row>
    <row r="52" spans="1:91" s="5" customFormat="1" ht="16.5" customHeight="1">
      <c r="A52" s="73" t="s">
        <v>73</v>
      </c>
      <c r="B52" s="74"/>
      <c r="C52" s="75"/>
      <c r="D52" s="262" t="s">
        <v>74</v>
      </c>
      <c r="E52" s="262"/>
      <c r="F52" s="262"/>
      <c r="G52" s="262"/>
      <c r="H52" s="262"/>
      <c r="I52" s="76"/>
      <c r="J52" s="262" t="s">
        <v>75</v>
      </c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5">
        <f>'10 - SO 01 - objekt MěÚ'!J27</f>
        <v>0</v>
      </c>
      <c r="AH52" s="266"/>
      <c r="AI52" s="266"/>
      <c r="AJ52" s="266"/>
      <c r="AK52" s="266"/>
      <c r="AL52" s="266"/>
      <c r="AM52" s="266"/>
      <c r="AN52" s="265">
        <f>SUM(AG52,AT52)</f>
        <v>0</v>
      </c>
      <c r="AO52" s="266"/>
      <c r="AP52" s="266"/>
      <c r="AQ52" s="77" t="s">
        <v>76</v>
      </c>
      <c r="AR52" s="74"/>
      <c r="AS52" s="78">
        <v>0</v>
      </c>
      <c r="AT52" s="79">
        <f>ROUND(SUM(AV52:AW52),2)</f>
        <v>0</v>
      </c>
      <c r="AU52" s="80">
        <f>'10 - SO 01 - objekt MěÚ'!P86</f>
        <v>964.729739</v>
      </c>
      <c r="AV52" s="79">
        <f>'10 - SO 01 - objekt MěÚ'!J30</f>
        <v>0</v>
      </c>
      <c r="AW52" s="79">
        <f>'10 - SO 01 - objekt MěÚ'!J31</f>
        <v>0</v>
      </c>
      <c r="AX52" s="79">
        <f>'10 - SO 01 - objekt MěÚ'!J32</f>
        <v>0</v>
      </c>
      <c r="AY52" s="79">
        <f>'10 - SO 01 - objekt MěÚ'!J33</f>
        <v>0</v>
      </c>
      <c r="AZ52" s="79">
        <f>'10 - SO 01 - objekt MěÚ'!F30</f>
        <v>0</v>
      </c>
      <c r="BA52" s="79">
        <f>'10 - SO 01 - objekt MěÚ'!F31</f>
        <v>0</v>
      </c>
      <c r="BB52" s="79">
        <f>'10 - SO 01 - objekt MěÚ'!F32</f>
        <v>0</v>
      </c>
      <c r="BC52" s="79">
        <f>'10 - SO 01 - objekt MěÚ'!F33</f>
        <v>0</v>
      </c>
      <c r="BD52" s="81">
        <f>'10 - SO 01 - objekt MěÚ'!F34</f>
        <v>0</v>
      </c>
      <c r="BT52" s="82" t="s">
        <v>77</v>
      </c>
      <c r="BV52" s="82" t="s">
        <v>71</v>
      </c>
      <c r="BW52" s="82" t="s">
        <v>78</v>
      </c>
      <c r="BX52" s="82" t="s">
        <v>7</v>
      </c>
      <c r="CL52" s="82" t="s">
        <v>5</v>
      </c>
      <c r="CM52" s="82" t="s">
        <v>79</v>
      </c>
    </row>
    <row r="53" spans="1:91" s="5" customFormat="1" ht="16.5" customHeight="1">
      <c r="A53" s="73" t="s">
        <v>73</v>
      </c>
      <c r="B53" s="74"/>
      <c r="C53" s="75"/>
      <c r="D53" s="262" t="s">
        <v>80</v>
      </c>
      <c r="E53" s="262"/>
      <c r="F53" s="262"/>
      <c r="G53" s="262"/>
      <c r="H53" s="262"/>
      <c r="I53" s="76"/>
      <c r="J53" s="267" t="s">
        <v>651</v>
      </c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5">
        <f>'20 - SO 02 - objekt ČP- NN'!J27</f>
        <v>0</v>
      </c>
      <c r="AH53" s="266"/>
      <c r="AI53" s="266"/>
      <c r="AJ53" s="266"/>
      <c r="AK53" s="266"/>
      <c r="AL53" s="266"/>
      <c r="AM53" s="266"/>
      <c r="AN53" s="263">
        <f>SUM(AG53,AT53)</f>
        <v>0</v>
      </c>
      <c r="AO53" s="264"/>
      <c r="AP53" s="264"/>
      <c r="AQ53" s="77" t="s">
        <v>76</v>
      </c>
      <c r="AR53" s="74"/>
      <c r="AS53" s="83">
        <v>0</v>
      </c>
      <c r="AT53" s="84">
        <f>ROUND(SUM(AV53:AW53),2)</f>
        <v>0</v>
      </c>
      <c r="AU53" s="85">
        <f>'20 - SO 02 - objekt ČP- NN'!P88</f>
        <v>208.045098</v>
      </c>
      <c r="AV53" s="84">
        <f>'20 - SO 02 - objekt ČP- NN'!J30</f>
        <v>0</v>
      </c>
      <c r="AW53" s="84">
        <f>'20 - SO 02 - objekt ČP- NN'!J31</f>
        <v>0</v>
      </c>
      <c r="AX53" s="84">
        <f>'20 - SO 02 - objekt ČP- NN'!J32</f>
        <v>0</v>
      </c>
      <c r="AY53" s="84">
        <f>'20 - SO 02 - objekt ČP- NN'!J33</f>
        <v>0</v>
      </c>
      <c r="AZ53" s="84">
        <f>'20 - SO 02 - objekt ČP- NN'!F30</f>
        <v>0</v>
      </c>
      <c r="BA53" s="84">
        <f>'20 - SO 02 - objekt ČP- NN'!F31</f>
        <v>0</v>
      </c>
      <c r="BB53" s="84">
        <f>'20 - SO 02 - objekt ČP- NN'!F32</f>
        <v>0</v>
      </c>
      <c r="BC53" s="84">
        <f>'20 - SO 02 - objekt ČP- NN'!F33</f>
        <v>0</v>
      </c>
      <c r="BD53" s="86">
        <f>'20 - SO 02 - objekt ČP- NN'!F34</f>
        <v>0</v>
      </c>
      <c r="BT53" s="82" t="s">
        <v>77</v>
      </c>
      <c r="BV53" s="82" t="s">
        <v>71</v>
      </c>
      <c r="BW53" s="82" t="s">
        <v>81</v>
      </c>
      <c r="BX53" s="82" t="s">
        <v>7</v>
      </c>
      <c r="CL53" s="82" t="s">
        <v>5</v>
      </c>
      <c r="CM53" s="82" t="s">
        <v>79</v>
      </c>
    </row>
    <row r="54" spans="2:44" s="1" customFormat="1" ht="30" customHeight="1">
      <c r="B54" s="33"/>
      <c r="AR54" s="33"/>
    </row>
    <row r="55" spans="2:44" s="1" customFormat="1" ht="6.9" customHeight="1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33"/>
    </row>
  </sheetData>
  <mergeCells count="43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10 - SO 01 - objekt MěÚ'!C2" display="/"/>
    <hyperlink ref="A53" location="'20 - SO 02 - objekt ČP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97"/>
  <sheetViews>
    <sheetView showGridLines="0" workbookViewId="0" topLeftCell="A1">
      <pane ySplit="1" topLeftCell="A75" activePane="bottomLeft" state="frozen"/>
      <selection pane="bottomLeft" activeCell="I199" sqref="I1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4"/>
      <c r="C1" s="14"/>
      <c r="D1" s="15" t="s">
        <v>1</v>
      </c>
      <c r="E1" s="14"/>
      <c r="F1" s="87" t="s">
        <v>82</v>
      </c>
      <c r="G1" s="283" t="s">
        <v>83</v>
      </c>
      <c r="H1" s="283"/>
      <c r="I1" s="14"/>
      <c r="J1" s="87" t="s">
        <v>84</v>
      </c>
      <c r="K1" s="15" t="s">
        <v>85</v>
      </c>
      <c r="L1" s="87" t="s">
        <v>86</v>
      </c>
      <c r="M1" s="87"/>
      <c r="N1" s="87"/>
      <c r="O1" s="87"/>
      <c r="P1" s="87"/>
      <c r="Q1" s="87"/>
      <c r="R1" s="87"/>
      <c r="S1" s="87"/>
      <c r="T1" s="8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270" t="s">
        <v>8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20" t="s">
        <v>78</v>
      </c>
    </row>
    <row r="3" spans="2:46" ht="6.9" customHeight="1">
      <c r="B3" s="21"/>
      <c r="C3" s="22"/>
      <c r="D3" s="22"/>
      <c r="E3" s="22"/>
      <c r="F3" s="22"/>
      <c r="G3" s="22"/>
      <c r="H3" s="22"/>
      <c r="I3" s="22"/>
      <c r="J3" s="22"/>
      <c r="K3" s="23"/>
      <c r="AT3" s="20" t="s">
        <v>79</v>
      </c>
    </row>
    <row r="4" spans="2:46" ht="36.9" customHeight="1">
      <c r="B4" s="24"/>
      <c r="D4" s="25" t="s">
        <v>87</v>
      </c>
      <c r="K4" s="26"/>
      <c r="M4" s="27" t="s">
        <v>13</v>
      </c>
      <c r="AT4" s="20" t="s">
        <v>6</v>
      </c>
    </row>
    <row r="5" spans="2:11" ht="6.9" customHeight="1">
      <c r="B5" s="24"/>
      <c r="K5" s="26"/>
    </row>
    <row r="6" spans="2:11" ht="13.2">
      <c r="B6" s="24"/>
      <c r="D6" s="31" t="s">
        <v>17</v>
      </c>
      <c r="K6" s="26"/>
    </row>
    <row r="7" spans="2:11" ht="16.5" customHeight="1">
      <c r="B7" s="24"/>
      <c r="E7" s="280" t="str">
        <f>'Rekapitulace stavby'!K6</f>
        <v>Bezbariérová komunikace pro pěší mezi objekty MěÚ a ČP</v>
      </c>
      <c r="F7" s="281"/>
      <c r="G7" s="281"/>
      <c r="H7" s="281"/>
      <c r="K7" s="26"/>
    </row>
    <row r="8" spans="2:11" s="1" customFormat="1" ht="13.2">
      <c r="B8" s="33"/>
      <c r="D8" s="31" t="s">
        <v>88</v>
      </c>
      <c r="K8" s="36"/>
    </row>
    <row r="9" spans="2:11" s="1" customFormat="1" ht="36.9" customHeight="1">
      <c r="B9" s="33"/>
      <c r="E9" s="271" t="s">
        <v>89</v>
      </c>
      <c r="F9" s="282"/>
      <c r="G9" s="282"/>
      <c r="H9" s="282"/>
      <c r="K9" s="36"/>
    </row>
    <row r="10" spans="2:11" s="1" customFormat="1" ht="13.5">
      <c r="B10" s="33"/>
      <c r="K10" s="36"/>
    </row>
    <row r="11" spans="2:11" s="1" customFormat="1" ht="14.4" customHeight="1">
      <c r="B11" s="33"/>
      <c r="D11" s="31" t="s">
        <v>19</v>
      </c>
      <c r="F11" s="29" t="s">
        <v>5</v>
      </c>
      <c r="I11" s="31" t="s">
        <v>20</v>
      </c>
      <c r="J11" s="29" t="s">
        <v>5</v>
      </c>
      <c r="K11" s="36"/>
    </row>
    <row r="12" spans="2:11" s="1" customFormat="1" ht="14.4" customHeight="1">
      <c r="B12" s="33"/>
      <c r="D12" s="31" t="s">
        <v>21</v>
      </c>
      <c r="F12" s="29" t="s">
        <v>22</v>
      </c>
      <c r="I12" s="31" t="s">
        <v>23</v>
      </c>
      <c r="J12" s="55" t="str">
        <f>'Rekapitulace stavby'!AN8</f>
        <v>6. 4. 2018</v>
      </c>
      <c r="K12" s="36"/>
    </row>
    <row r="13" spans="2:11" s="1" customFormat="1" ht="10.95" customHeight="1">
      <c r="B13" s="33"/>
      <c r="K13" s="36"/>
    </row>
    <row r="14" spans="2:11" s="1" customFormat="1" ht="14.4" customHeight="1">
      <c r="B14" s="33"/>
      <c r="D14" s="31" t="s">
        <v>25</v>
      </c>
      <c r="I14" s="31" t="s">
        <v>26</v>
      </c>
      <c r="J14" s="29" t="s">
        <v>5</v>
      </c>
      <c r="K14" s="36"/>
    </row>
    <row r="15" spans="2:11" s="1" customFormat="1" ht="18" customHeight="1">
      <c r="B15" s="33"/>
      <c r="E15" s="29" t="s">
        <v>27</v>
      </c>
      <c r="I15" s="31" t="s">
        <v>28</v>
      </c>
      <c r="J15" s="29" t="s">
        <v>5</v>
      </c>
      <c r="K15" s="36"/>
    </row>
    <row r="16" spans="2:11" s="1" customFormat="1" ht="6.9" customHeight="1">
      <c r="B16" s="33"/>
      <c r="K16" s="36"/>
    </row>
    <row r="17" spans="2:11" s="1" customFormat="1" ht="14.4" customHeight="1">
      <c r="B17" s="33"/>
      <c r="D17" s="31" t="s">
        <v>29</v>
      </c>
      <c r="I17" s="31" t="s">
        <v>26</v>
      </c>
      <c r="J17" s="29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3"/>
      <c r="E18" s="29" t="str">
        <f>IF('Rekapitulace stavby'!E14="Vyplň údaj","",IF('Rekapitulace stavby'!E14="","",'Rekapitulace stavby'!E14))</f>
        <v xml:space="preserve"> </v>
      </c>
      <c r="I18" s="31" t="s">
        <v>28</v>
      </c>
      <c r="J18" s="29" t="str">
        <f>IF('Rekapitulace stavby'!AN14="Vyplň údaj","",IF('Rekapitulace stavby'!AN14="","",'Rekapitulace stavby'!AN14))</f>
        <v/>
      </c>
      <c r="K18" s="36"/>
    </row>
    <row r="19" spans="2:11" s="1" customFormat="1" ht="6.9" customHeight="1">
      <c r="B19" s="33"/>
      <c r="K19" s="36"/>
    </row>
    <row r="20" spans="2:11" s="1" customFormat="1" ht="14.4" customHeight="1">
      <c r="B20" s="33"/>
      <c r="D20" s="31" t="s">
        <v>31</v>
      </c>
      <c r="I20" s="31" t="s">
        <v>26</v>
      </c>
      <c r="J20" s="29" t="s">
        <v>5</v>
      </c>
      <c r="K20" s="36"/>
    </row>
    <row r="21" spans="2:11" s="1" customFormat="1" ht="18" customHeight="1">
      <c r="B21" s="33"/>
      <c r="E21" s="29" t="s">
        <v>32</v>
      </c>
      <c r="I21" s="31" t="s">
        <v>28</v>
      </c>
      <c r="J21" s="29" t="s">
        <v>5</v>
      </c>
      <c r="K21" s="36"/>
    </row>
    <row r="22" spans="2:11" s="1" customFormat="1" ht="6.9" customHeight="1">
      <c r="B22" s="33"/>
      <c r="K22" s="36"/>
    </row>
    <row r="23" spans="2:11" s="1" customFormat="1" ht="14.4" customHeight="1">
      <c r="B23" s="33"/>
      <c r="D23" s="31" t="s">
        <v>34</v>
      </c>
      <c r="K23" s="36"/>
    </row>
    <row r="24" spans="2:11" s="6" customFormat="1" ht="16.5" customHeight="1">
      <c r="B24" s="88"/>
      <c r="E24" s="247" t="s">
        <v>5</v>
      </c>
      <c r="F24" s="247"/>
      <c r="G24" s="247"/>
      <c r="H24" s="247"/>
      <c r="K24" s="89"/>
    </row>
    <row r="25" spans="2:11" s="1" customFormat="1" ht="6.9" customHeight="1">
      <c r="B25" s="33"/>
      <c r="K25" s="36"/>
    </row>
    <row r="26" spans="2:11" s="1" customFormat="1" ht="6.9" customHeight="1">
      <c r="B26" s="33"/>
      <c r="D26" s="56"/>
      <c r="E26" s="56"/>
      <c r="F26" s="56"/>
      <c r="G26" s="56"/>
      <c r="H26" s="56"/>
      <c r="I26" s="56"/>
      <c r="J26" s="56"/>
      <c r="K26" s="90"/>
    </row>
    <row r="27" spans="2:11" s="1" customFormat="1" ht="25.35" customHeight="1">
      <c r="B27" s="33"/>
      <c r="D27" s="91" t="s">
        <v>35</v>
      </c>
      <c r="J27" s="92">
        <f>ROUND(J86,2)</f>
        <v>0</v>
      </c>
      <c r="K27" s="36"/>
    </row>
    <row r="28" spans="2:11" s="1" customFormat="1" ht="6.9" customHeight="1">
      <c r="B28" s="33"/>
      <c r="D28" s="56"/>
      <c r="E28" s="56"/>
      <c r="F28" s="56"/>
      <c r="G28" s="56"/>
      <c r="H28" s="56"/>
      <c r="I28" s="56"/>
      <c r="J28" s="56"/>
      <c r="K28" s="90"/>
    </row>
    <row r="29" spans="2:11" s="1" customFormat="1" ht="14.4" customHeight="1">
      <c r="B29" s="33"/>
      <c r="F29" s="37" t="s">
        <v>37</v>
      </c>
      <c r="I29" s="37" t="s">
        <v>36</v>
      </c>
      <c r="J29" s="37" t="s">
        <v>38</v>
      </c>
      <c r="K29" s="36"/>
    </row>
    <row r="30" spans="2:11" s="1" customFormat="1" ht="14.4" customHeight="1">
      <c r="B30" s="33"/>
      <c r="D30" s="39" t="s">
        <v>39</v>
      </c>
      <c r="E30" s="39" t="s">
        <v>40</v>
      </c>
      <c r="F30" s="93">
        <f>ROUND(SUM(BE86:BE196),2)</f>
        <v>0</v>
      </c>
      <c r="I30" s="94">
        <v>0.21</v>
      </c>
      <c r="J30" s="93">
        <f>ROUND(ROUND((SUM(BE86:BE196)),2)*I30,2)</f>
        <v>0</v>
      </c>
      <c r="K30" s="36"/>
    </row>
    <row r="31" spans="2:11" s="1" customFormat="1" ht="14.4" customHeight="1">
      <c r="B31" s="33"/>
      <c r="E31" s="39" t="s">
        <v>41</v>
      </c>
      <c r="F31" s="93">
        <f>ROUND(SUM(BF86:BF196),2)</f>
        <v>0</v>
      </c>
      <c r="I31" s="94">
        <v>0.15</v>
      </c>
      <c r="J31" s="93">
        <f>ROUND(ROUND((SUM(BF86:BF196)),2)*I31,2)</f>
        <v>0</v>
      </c>
      <c r="K31" s="36"/>
    </row>
    <row r="32" spans="2:11" s="1" customFormat="1" ht="14.4" customHeight="1" hidden="1">
      <c r="B32" s="33"/>
      <c r="E32" s="39" t="s">
        <v>42</v>
      </c>
      <c r="F32" s="93">
        <f>ROUND(SUM(BG86:BG196),2)</f>
        <v>0</v>
      </c>
      <c r="I32" s="94">
        <v>0.21</v>
      </c>
      <c r="J32" s="93">
        <v>0</v>
      </c>
      <c r="K32" s="36"/>
    </row>
    <row r="33" spans="2:11" s="1" customFormat="1" ht="14.4" customHeight="1" hidden="1">
      <c r="B33" s="33"/>
      <c r="E33" s="39" t="s">
        <v>43</v>
      </c>
      <c r="F33" s="93">
        <f>ROUND(SUM(BH86:BH196),2)</f>
        <v>0</v>
      </c>
      <c r="I33" s="94">
        <v>0.15</v>
      </c>
      <c r="J33" s="93">
        <v>0</v>
      </c>
      <c r="K33" s="36"/>
    </row>
    <row r="34" spans="2:11" s="1" customFormat="1" ht="14.4" customHeight="1" hidden="1">
      <c r="B34" s="33"/>
      <c r="E34" s="39" t="s">
        <v>44</v>
      </c>
      <c r="F34" s="93">
        <f>ROUND(SUM(BI86:BI196),2)</f>
        <v>0</v>
      </c>
      <c r="I34" s="94">
        <v>0</v>
      </c>
      <c r="J34" s="93">
        <v>0</v>
      </c>
      <c r="K34" s="36"/>
    </row>
    <row r="35" spans="2:11" s="1" customFormat="1" ht="6.9" customHeight="1">
      <c r="B35" s="33"/>
      <c r="K35" s="36"/>
    </row>
    <row r="36" spans="2:11" s="1" customFormat="1" ht="25.35" customHeight="1">
      <c r="B36" s="33"/>
      <c r="C36" s="95"/>
      <c r="D36" s="96" t="s">
        <v>45</v>
      </c>
      <c r="E36" s="59"/>
      <c r="F36" s="59"/>
      <c r="G36" s="97" t="s">
        <v>46</v>
      </c>
      <c r="H36" s="98" t="s">
        <v>47</v>
      </c>
      <c r="I36" s="59"/>
      <c r="J36" s="99">
        <f>SUM(J27:J34)</f>
        <v>0</v>
      </c>
      <c r="K36" s="100"/>
    </row>
    <row r="37" spans="2:11" s="1" customFormat="1" ht="14.4" customHeight="1"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1" customFormat="1" ht="6.9" customHeight="1">
      <c r="B41" s="49"/>
      <c r="C41" s="50"/>
      <c r="D41" s="50"/>
      <c r="E41" s="50"/>
      <c r="F41" s="50"/>
      <c r="G41" s="50"/>
      <c r="H41" s="50"/>
      <c r="I41" s="50"/>
      <c r="J41" s="50"/>
      <c r="K41" s="101"/>
    </row>
    <row r="42" spans="2:11" s="1" customFormat="1" ht="36.9" customHeight="1">
      <c r="B42" s="33"/>
      <c r="C42" s="25" t="s">
        <v>90</v>
      </c>
      <c r="K42" s="36"/>
    </row>
    <row r="43" spans="2:11" s="1" customFormat="1" ht="6.9" customHeight="1">
      <c r="B43" s="33"/>
      <c r="K43" s="36"/>
    </row>
    <row r="44" spans="2:11" s="1" customFormat="1" ht="14.4" customHeight="1">
      <c r="B44" s="33"/>
      <c r="C44" s="31" t="s">
        <v>17</v>
      </c>
      <c r="K44" s="36"/>
    </row>
    <row r="45" spans="2:11" s="1" customFormat="1" ht="16.5" customHeight="1">
      <c r="B45" s="33"/>
      <c r="E45" s="280" t="str">
        <f>E7</f>
        <v>Bezbariérová komunikace pro pěší mezi objekty MěÚ a ČP</v>
      </c>
      <c r="F45" s="281"/>
      <c r="G45" s="281"/>
      <c r="H45" s="281"/>
      <c r="K45" s="36"/>
    </row>
    <row r="46" spans="2:11" s="1" customFormat="1" ht="14.4" customHeight="1">
      <c r="B46" s="33"/>
      <c r="C46" s="31" t="s">
        <v>88</v>
      </c>
      <c r="K46" s="36"/>
    </row>
    <row r="47" spans="2:11" s="1" customFormat="1" ht="17.25" customHeight="1">
      <c r="B47" s="33"/>
      <c r="E47" s="271" t="str">
        <f>E9</f>
        <v>10 - SO 01 - objekt MěÚ</v>
      </c>
      <c r="F47" s="282"/>
      <c r="G47" s="282"/>
      <c r="H47" s="282"/>
      <c r="K47" s="36"/>
    </row>
    <row r="48" spans="2:11" s="1" customFormat="1" ht="6.9" customHeight="1">
      <c r="B48" s="33"/>
      <c r="K48" s="36"/>
    </row>
    <row r="49" spans="2:11" s="1" customFormat="1" ht="18" customHeight="1">
      <c r="B49" s="33"/>
      <c r="C49" s="31" t="s">
        <v>21</v>
      </c>
      <c r="F49" s="29" t="str">
        <f>F12</f>
        <v>Rotava</v>
      </c>
      <c r="I49" s="31" t="s">
        <v>23</v>
      </c>
      <c r="J49" s="55" t="str">
        <f>IF(J12="","",J12)</f>
        <v>6. 4. 2018</v>
      </c>
      <c r="K49" s="36"/>
    </row>
    <row r="50" spans="2:11" s="1" customFormat="1" ht="6.9" customHeight="1">
      <c r="B50" s="33"/>
      <c r="K50" s="36"/>
    </row>
    <row r="51" spans="2:11" s="1" customFormat="1" ht="13.2">
      <c r="B51" s="33"/>
      <c r="C51" s="31" t="s">
        <v>25</v>
      </c>
      <c r="F51" s="29" t="str">
        <f>E15</f>
        <v>Město Rotava</v>
      </c>
      <c r="I51" s="31" t="s">
        <v>31</v>
      </c>
      <c r="J51" s="247" t="str">
        <f>E21</f>
        <v>ing.Volný Martin</v>
      </c>
      <c r="K51" s="36"/>
    </row>
    <row r="52" spans="2:11" s="1" customFormat="1" ht="14.4" customHeight="1">
      <c r="B52" s="33"/>
      <c r="C52" s="31" t="s">
        <v>29</v>
      </c>
      <c r="F52" s="29" t="str">
        <f>IF(E18="","",E18)</f>
        <v xml:space="preserve"> </v>
      </c>
      <c r="J52" s="279"/>
      <c r="K52" s="36"/>
    </row>
    <row r="53" spans="2:11" s="1" customFormat="1" ht="10.35" customHeight="1">
      <c r="B53" s="33"/>
      <c r="K53" s="36"/>
    </row>
    <row r="54" spans="2:11" s="1" customFormat="1" ht="29.25" customHeight="1">
      <c r="B54" s="33"/>
      <c r="C54" s="102" t="s">
        <v>91</v>
      </c>
      <c r="D54" s="95"/>
      <c r="E54" s="95"/>
      <c r="F54" s="95"/>
      <c r="G54" s="95"/>
      <c r="H54" s="95"/>
      <c r="I54" s="95"/>
      <c r="J54" s="103" t="s">
        <v>92</v>
      </c>
      <c r="K54" s="104"/>
    </row>
    <row r="55" spans="2:11" s="1" customFormat="1" ht="10.35" customHeight="1">
      <c r="B55" s="33"/>
      <c r="K55" s="36"/>
    </row>
    <row r="56" spans="2:47" s="1" customFormat="1" ht="29.25" customHeight="1">
      <c r="B56" s="33"/>
      <c r="C56" s="105" t="s">
        <v>93</v>
      </c>
      <c r="J56" s="92">
        <f>J86</f>
        <v>0</v>
      </c>
      <c r="K56" s="36"/>
      <c r="AU56" s="20" t="s">
        <v>94</v>
      </c>
    </row>
    <row r="57" spans="2:11" s="7" customFormat="1" ht="24.9" customHeight="1">
      <c r="B57" s="106"/>
      <c r="D57" s="107" t="s">
        <v>95</v>
      </c>
      <c r="E57" s="108"/>
      <c r="F57" s="108"/>
      <c r="G57" s="108"/>
      <c r="H57" s="108"/>
      <c r="I57" s="108"/>
      <c r="J57" s="109">
        <f>J87</f>
        <v>0</v>
      </c>
      <c r="K57" s="110"/>
    </row>
    <row r="58" spans="2:11" s="8" customFormat="1" ht="19.95" customHeight="1">
      <c r="B58" s="111"/>
      <c r="D58" s="112" t="s">
        <v>96</v>
      </c>
      <c r="E58" s="113"/>
      <c r="F58" s="113"/>
      <c r="G58" s="113"/>
      <c r="H58" s="113"/>
      <c r="I58" s="113"/>
      <c r="J58" s="114">
        <f>J88</f>
        <v>0</v>
      </c>
      <c r="K58" s="115"/>
    </row>
    <row r="59" spans="2:11" s="8" customFormat="1" ht="19.95" customHeight="1">
      <c r="B59" s="111"/>
      <c r="D59" s="112" t="s">
        <v>97</v>
      </c>
      <c r="E59" s="113"/>
      <c r="F59" s="113"/>
      <c r="G59" s="113"/>
      <c r="H59" s="113"/>
      <c r="I59" s="113"/>
      <c r="J59" s="114">
        <f>J110</f>
        <v>0</v>
      </c>
      <c r="K59" s="115"/>
    </row>
    <row r="60" spans="2:11" s="8" customFormat="1" ht="19.95" customHeight="1">
      <c r="B60" s="111"/>
      <c r="D60" s="112" t="s">
        <v>98</v>
      </c>
      <c r="E60" s="113"/>
      <c r="F60" s="113"/>
      <c r="G60" s="113"/>
      <c r="H60" s="113"/>
      <c r="I60" s="113"/>
      <c r="J60" s="114">
        <f>J144</f>
        <v>0</v>
      </c>
      <c r="K60" s="115"/>
    </row>
    <row r="61" spans="2:11" s="8" customFormat="1" ht="19.95" customHeight="1">
      <c r="B61" s="111"/>
      <c r="D61" s="112" t="s">
        <v>99</v>
      </c>
      <c r="E61" s="113"/>
      <c r="F61" s="113"/>
      <c r="G61" s="113"/>
      <c r="H61" s="113"/>
      <c r="I61" s="113"/>
      <c r="J61" s="114">
        <f>J182</f>
        <v>0</v>
      </c>
      <c r="K61" s="115"/>
    </row>
    <row r="62" spans="2:11" s="8" customFormat="1" ht="19.95" customHeight="1">
      <c r="B62" s="111"/>
      <c r="D62" s="112" t="s">
        <v>100</v>
      </c>
      <c r="E62" s="113"/>
      <c r="F62" s="113"/>
      <c r="G62" s="113"/>
      <c r="H62" s="113"/>
      <c r="I62" s="113"/>
      <c r="J62" s="114">
        <f>J188</f>
        <v>0</v>
      </c>
      <c r="K62" s="115"/>
    </row>
    <row r="63" spans="2:11" s="7" customFormat="1" ht="24.9" customHeight="1">
      <c r="B63" s="106"/>
      <c r="D63" s="107" t="s">
        <v>101</v>
      </c>
      <c r="E63" s="108"/>
      <c r="F63" s="108"/>
      <c r="G63" s="108"/>
      <c r="H63" s="108"/>
      <c r="I63" s="108"/>
      <c r="J63" s="109">
        <f>J190</f>
        <v>0</v>
      </c>
      <c r="K63" s="110"/>
    </row>
    <row r="64" spans="2:11" s="8" customFormat="1" ht="19.95" customHeight="1">
      <c r="B64" s="111"/>
      <c r="D64" s="112" t="s">
        <v>102</v>
      </c>
      <c r="E64" s="113"/>
      <c r="F64" s="113"/>
      <c r="G64" s="113"/>
      <c r="H64" s="113"/>
      <c r="I64" s="113"/>
      <c r="J64" s="114">
        <f>J191</f>
        <v>0</v>
      </c>
      <c r="K64" s="115"/>
    </row>
    <row r="65" spans="2:11" s="8" customFormat="1" ht="19.95" customHeight="1">
      <c r="B65" s="111"/>
      <c r="D65" s="112" t="s">
        <v>103</v>
      </c>
      <c r="E65" s="113"/>
      <c r="F65" s="113"/>
      <c r="G65" s="113"/>
      <c r="H65" s="113"/>
      <c r="I65" s="113"/>
      <c r="J65" s="114">
        <f>J193</f>
        <v>0</v>
      </c>
      <c r="K65" s="115"/>
    </row>
    <row r="66" spans="2:11" s="7" customFormat="1" ht="24.9" customHeight="1">
      <c r="B66" s="106"/>
      <c r="D66" s="107" t="s">
        <v>104</v>
      </c>
      <c r="E66" s="108"/>
      <c r="F66" s="108"/>
      <c r="G66" s="108"/>
      <c r="H66" s="108"/>
      <c r="I66" s="108"/>
      <c r="J66" s="109">
        <f>J195</f>
        <v>0</v>
      </c>
      <c r="K66" s="110"/>
    </row>
    <row r="67" spans="2:11" s="1" customFormat="1" ht="21.75" customHeight="1">
      <c r="B67" s="33"/>
      <c r="K67" s="36"/>
    </row>
    <row r="68" spans="2:11" s="1" customFormat="1" ht="6.9" customHeight="1">
      <c r="B68" s="46"/>
      <c r="C68" s="47"/>
      <c r="D68" s="47"/>
      <c r="E68" s="47"/>
      <c r="F68" s="47"/>
      <c r="G68" s="47"/>
      <c r="H68" s="47"/>
      <c r="I68" s="47"/>
      <c r="J68" s="47"/>
      <c r="K68" s="48"/>
    </row>
    <row r="72" spans="2:12" s="1" customFormat="1" ht="6.9" customHeight="1"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33"/>
    </row>
    <row r="73" spans="2:12" s="1" customFormat="1" ht="36.9" customHeight="1">
      <c r="B73" s="33"/>
      <c r="C73" s="25" t="s">
        <v>105</v>
      </c>
      <c r="L73" s="33"/>
    </row>
    <row r="74" spans="2:12" s="1" customFormat="1" ht="6.9" customHeight="1">
      <c r="B74" s="33"/>
      <c r="L74" s="33"/>
    </row>
    <row r="75" spans="2:12" s="1" customFormat="1" ht="14.4" customHeight="1">
      <c r="B75" s="33"/>
      <c r="C75" s="31" t="s">
        <v>17</v>
      </c>
      <c r="L75" s="33"/>
    </row>
    <row r="76" spans="2:12" s="1" customFormat="1" ht="16.5" customHeight="1">
      <c r="B76" s="33"/>
      <c r="E76" s="280" t="str">
        <f>E7</f>
        <v>Bezbariérová komunikace pro pěší mezi objekty MěÚ a ČP</v>
      </c>
      <c r="F76" s="281"/>
      <c r="G76" s="281"/>
      <c r="H76" s="281"/>
      <c r="L76" s="33"/>
    </row>
    <row r="77" spans="2:12" s="1" customFormat="1" ht="14.4" customHeight="1">
      <c r="B77" s="33"/>
      <c r="C77" s="31" t="s">
        <v>88</v>
      </c>
      <c r="L77" s="33"/>
    </row>
    <row r="78" spans="2:12" s="1" customFormat="1" ht="17.25" customHeight="1">
      <c r="B78" s="33"/>
      <c r="E78" s="271" t="str">
        <f>E9</f>
        <v>10 - SO 01 - objekt MěÚ</v>
      </c>
      <c r="F78" s="282"/>
      <c r="G78" s="282"/>
      <c r="H78" s="282"/>
      <c r="L78" s="33"/>
    </row>
    <row r="79" spans="2:12" s="1" customFormat="1" ht="6.9" customHeight="1">
      <c r="B79" s="33"/>
      <c r="L79" s="33"/>
    </row>
    <row r="80" spans="2:12" s="1" customFormat="1" ht="18" customHeight="1">
      <c r="B80" s="33"/>
      <c r="C80" s="31" t="s">
        <v>21</v>
      </c>
      <c r="F80" s="29" t="str">
        <f>F12</f>
        <v>Rotava</v>
      </c>
      <c r="I80" s="31" t="s">
        <v>23</v>
      </c>
      <c r="J80" s="55" t="str">
        <f>IF(J12="","",J12)</f>
        <v>6. 4. 2018</v>
      </c>
      <c r="L80" s="33"/>
    </row>
    <row r="81" spans="2:12" s="1" customFormat="1" ht="6.9" customHeight="1">
      <c r="B81" s="33"/>
      <c r="L81" s="33"/>
    </row>
    <row r="82" spans="2:12" s="1" customFormat="1" ht="13.2">
      <c r="B82" s="33"/>
      <c r="C82" s="31" t="s">
        <v>25</v>
      </c>
      <c r="F82" s="29" t="str">
        <f>E15</f>
        <v>Město Rotava</v>
      </c>
      <c r="I82" s="31" t="s">
        <v>31</v>
      </c>
      <c r="J82" s="29" t="str">
        <f>E21</f>
        <v>ing.Volný Martin</v>
      </c>
      <c r="L82" s="33"/>
    </row>
    <row r="83" spans="2:12" s="1" customFormat="1" ht="14.4" customHeight="1">
      <c r="B83" s="33"/>
      <c r="C83" s="31" t="s">
        <v>29</v>
      </c>
      <c r="F83" s="29" t="str">
        <f>IF(E18="","",E18)</f>
        <v xml:space="preserve"> </v>
      </c>
      <c r="L83" s="33"/>
    </row>
    <row r="84" spans="2:12" s="1" customFormat="1" ht="10.35" customHeight="1">
      <c r="B84" s="33"/>
      <c r="L84" s="33"/>
    </row>
    <row r="85" spans="2:20" s="9" customFormat="1" ht="29.25" customHeight="1">
      <c r="B85" s="116"/>
      <c r="C85" s="117" t="s">
        <v>106</v>
      </c>
      <c r="D85" s="118" t="s">
        <v>54</v>
      </c>
      <c r="E85" s="118" t="s">
        <v>50</v>
      </c>
      <c r="F85" s="118" t="s">
        <v>107</v>
      </c>
      <c r="G85" s="118" t="s">
        <v>108</v>
      </c>
      <c r="H85" s="118" t="s">
        <v>109</v>
      </c>
      <c r="I85" s="118" t="s">
        <v>110</v>
      </c>
      <c r="J85" s="118" t="s">
        <v>92</v>
      </c>
      <c r="K85" s="119" t="s">
        <v>111</v>
      </c>
      <c r="L85" s="116"/>
      <c r="M85" s="61" t="s">
        <v>112</v>
      </c>
      <c r="N85" s="62" t="s">
        <v>39</v>
      </c>
      <c r="O85" s="62" t="s">
        <v>113</v>
      </c>
      <c r="P85" s="62" t="s">
        <v>114</v>
      </c>
      <c r="Q85" s="62" t="s">
        <v>115</v>
      </c>
      <c r="R85" s="62" t="s">
        <v>116</v>
      </c>
      <c r="S85" s="62" t="s">
        <v>117</v>
      </c>
      <c r="T85" s="63" t="s">
        <v>118</v>
      </c>
    </row>
    <row r="86" spans="2:63" s="1" customFormat="1" ht="29.25" customHeight="1">
      <c r="B86" s="33"/>
      <c r="C86" s="65" t="s">
        <v>93</v>
      </c>
      <c r="J86" s="120">
        <f>BK86</f>
        <v>0</v>
      </c>
      <c r="L86" s="33"/>
      <c r="M86" s="64"/>
      <c r="N86" s="56"/>
      <c r="O86" s="56"/>
      <c r="P86" s="121">
        <f>P87+P190+P195</f>
        <v>964.729739</v>
      </c>
      <c r="Q86" s="56"/>
      <c r="R86" s="121">
        <f>R87+R190+R195</f>
        <v>231.00932545</v>
      </c>
      <c r="S86" s="56"/>
      <c r="T86" s="122">
        <f>T87+T190+T195</f>
        <v>437.590325</v>
      </c>
      <c r="AT86" s="20" t="s">
        <v>68</v>
      </c>
      <c r="AU86" s="20" t="s">
        <v>94</v>
      </c>
      <c r="BK86" s="123">
        <f>BK87+BK190+BK195</f>
        <v>0</v>
      </c>
    </row>
    <row r="87" spans="2:63" s="10" customFormat="1" ht="37.35" customHeight="1">
      <c r="B87" s="124"/>
      <c r="D87" s="125" t="s">
        <v>68</v>
      </c>
      <c r="E87" s="126" t="s">
        <v>119</v>
      </c>
      <c r="F87" s="126" t="s">
        <v>120</v>
      </c>
      <c r="J87" s="127">
        <f>BK87</f>
        <v>0</v>
      </c>
      <c r="L87" s="124"/>
      <c r="M87" s="128"/>
      <c r="P87" s="129">
        <f>P88+P110+P144+P182+P188</f>
        <v>964.729739</v>
      </c>
      <c r="R87" s="129">
        <f>R88+R110+R144+R182+R188</f>
        <v>231.00932545</v>
      </c>
      <c r="T87" s="130">
        <f>T88+T110+T144+T182+T188</f>
        <v>437.590325</v>
      </c>
      <c r="AR87" s="125" t="s">
        <v>77</v>
      </c>
      <c r="AT87" s="131" t="s">
        <v>68</v>
      </c>
      <c r="AU87" s="131" t="s">
        <v>69</v>
      </c>
      <c r="AY87" s="125" t="s">
        <v>121</v>
      </c>
      <c r="BK87" s="132">
        <f>BK88+BK110+BK144+BK182+BK188</f>
        <v>0</v>
      </c>
    </row>
    <row r="88" spans="2:63" s="10" customFormat="1" ht="19.95" customHeight="1">
      <c r="B88" s="124"/>
      <c r="D88" s="125" t="s">
        <v>68</v>
      </c>
      <c r="E88" s="133" t="s">
        <v>77</v>
      </c>
      <c r="F88" s="133" t="s">
        <v>122</v>
      </c>
      <c r="J88" s="134">
        <f>BK88</f>
        <v>0</v>
      </c>
      <c r="L88" s="124"/>
      <c r="M88" s="128"/>
      <c r="P88" s="129">
        <f>SUM(P89:P109)</f>
        <v>343.56595000000004</v>
      </c>
      <c r="R88" s="129">
        <f>SUM(R89:R109)</f>
        <v>0.01386275</v>
      </c>
      <c r="T88" s="130">
        <f>SUM(T89:T109)</f>
        <v>437.590325</v>
      </c>
      <c r="AR88" s="125" t="s">
        <v>77</v>
      </c>
      <c r="AT88" s="131" t="s">
        <v>68</v>
      </c>
      <c r="AU88" s="131" t="s">
        <v>77</v>
      </c>
      <c r="AY88" s="125" t="s">
        <v>121</v>
      </c>
      <c r="BK88" s="132">
        <f>SUM(BK89:BK109)</f>
        <v>0</v>
      </c>
    </row>
    <row r="89" spans="2:65" s="1" customFormat="1" ht="16.5" customHeight="1">
      <c r="B89" s="135"/>
      <c r="C89" s="136" t="s">
        <v>77</v>
      </c>
      <c r="D89" s="136" t="s">
        <v>123</v>
      </c>
      <c r="E89" s="137" t="s">
        <v>124</v>
      </c>
      <c r="F89" s="138" t="s">
        <v>125</v>
      </c>
      <c r="G89" s="139" t="s">
        <v>126</v>
      </c>
      <c r="H89" s="140">
        <v>347.8</v>
      </c>
      <c r="I89" s="141">
        <v>0</v>
      </c>
      <c r="J89" s="141">
        <f>ROUND(I89*H89,2)</f>
        <v>0</v>
      </c>
      <c r="K89" s="138" t="s">
        <v>127</v>
      </c>
      <c r="L89" s="33"/>
      <c r="M89" s="142" t="s">
        <v>5</v>
      </c>
      <c r="N89" s="143" t="s">
        <v>40</v>
      </c>
      <c r="O89" s="144">
        <v>0.272</v>
      </c>
      <c r="P89" s="144">
        <f>O89*H89</f>
        <v>94.6016</v>
      </c>
      <c r="Q89" s="144">
        <v>0</v>
      </c>
      <c r="R89" s="144">
        <f>Q89*H89</f>
        <v>0</v>
      </c>
      <c r="S89" s="144">
        <v>0.26</v>
      </c>
      <c r="T89" s="145">
        <f>S89*H89</f>
        <v>90.42800000000001</v>
      </c>
      <c r="AR89" s="20" t="s">
        <v>128</v>
      </c>
      <c r="AT89" s="20" t="s">
        <v>123</v>
      </c>
      <c r="AU89" s="20" t="s">
        <v>79</v>
      </c>
      <c r="AY89" s="20" t="s">
        <v>121</v>
      </c>
      <c r="BE89" s="146">
        <f>IF(N89="základní",J89,0)</f>
        <v>0</v>
      </c>
      <c r="BF89" s="146">
        <f>IF(N89="snížená",J89,0)</f>
        <v>0</v>
      </c>
      <c r="BG89" s="146">
        <f>IF(N89="zákl. přenesená",J89,0)</f>
        <v>0</v>
      </c>
      <c r="BH89" s="146">
        <f>IF(N89="sníž. přenesená",J89,0)</f>
        <v>0</v>
      </c>
      <c r="BI89" s="146">
        <f>IF(N89="nulová",J89,0)</f>
        <v>0</v>
      </c>
      <c r="BJ89" s="20" t="s">
        <v>77</v>
      </c>
      <c r="BK89" s="146">
        <f>ROUND(I89*H89,2)</f>
        <v>0</v>
      </c>
      <c r="BL89" s="20" t="s">
        <v>128</v>
      </c>
      <c r="BM89" s="20" t="s">
        <v>129</v>
      </c>
    </row>
    <row r="90" spans="2:51" s="11" customFormat="1" ht="13.5">
      <c r="B90" s="147"/>
      <c r="D90" s="148" t="s">
        <v>130</v>
      </c>
      <c r="E90" s="149" t="s">
        <v>5</v>
      </c>
      <c r="F90" s="150" t="s">
        <v>131</v>
      </c>
      <c r="H90" s="151">
        <v>347.8</v>
      </c>
      <c r="L90" s="147"/>
      <c r="M90" s="152"/>
      <c r="T90" s="153"/>
      <c r="AT90" s="149" t="s">
        <v>130</v>
      </c>
      <c r="AU90" s="149" t="s">
        <v>79</v>
      </c>
      <c r="AV90" s="11" t="s">
        <v>79</v>
      </c>
      <c r="AW90" s="11" t="s">
        <v>33</v>
      </c>
      <c r="AX90" s="11" t="s">
        <v>77</v>
      </c>
      <c r="AY90" s="149" t="s">
        <v>121</v>
      </c>
    </row>
    <row r="91" spans="2:65" s="1" customFormat="1" ht="16.5" customHeight="1">
      <c r="B91" s="135"/>
      <c r="C91" s="136" t="s">
        <v>79</v>
      </c>
      <c r="D91" s="136" t="s">
        <v>123</v>
      </c>
      <c r="E91" s="137" t="s">
        <v>132</v>
      </c>
      <c r="F91" s="138" t="s">
        <v>133</v>
      </c>
      <c r="G91" s="139" t="s">
        <v>126</v>
      </c>
      <c r="H91" s="140">
        <v>288.8</v>
      </c>
      <c r="I91" s="141">
        <v>0</v>
      </c>
      <c r="J91" s="141">
        <f>ROUND(I91*H91,2)</f>
        <v>0</v>
      </c>
      <c r="K91" s="138" t="s">
        <v>127</v>
      </c>
      <c r="L91" s="33"/>
      <c r="M91" s="142" t="s">
        <v>5</v>
      </c>
      <c r="N91" s="143" t="s">
        <v>40</v>
      </c>
      <c r="O91" s="144">
        <v>0.116</v>
      </c>
      <c r="P91" s="144">
        <f>O91*H91</f>
        <v>33.500800000000005</v>
      </c>
      <c r="Q91" s="144">
        <v>0</v>
      </c>
      <c r="R91" s="144">
        <f>Q91*H91</f>
        <v>0</v>
      </c>
      <c r="S91" s="144">
        <v>0.29</v>
      </c>
      <c r="T91" s="145">
        <f>S91*H91</f>
        <v>83.752</v>
      </c>
      <c r="AR91" s="20" t="s">
        <v>128</v>
      </c>
      <c r="AT91" s="20" t="s">
        <v>123</v>
      </c>
      <c r="AU91" s="20" t="s">
        <v>79</v>
      </c>
      <c r="AY91" s="20" t="s">
        <v>121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20" t="s">
        <v>77</v>
      </c>
      <c r="BK91" s="146">
        <f>ROUND(I91*H91,2)</f>
        <v>0</v>
      </c>
      <c r="BL91" s="20" t="s">
        <v>128</v>
      </c>
      <c r="BM91" s="20" t="s">
        <v>134</v>
      </c>
    </row>
    <row r="92" spans="2:51" s="11" customFormat="1" ht="13.5">
      <c r="B92" s="147"/>
      <c r="D92" s="148" t="s">
        <v>130</v>
      </c>
      <c r="E92" s="149" t="s">
        <v>5</v>
      </c>
      <c r="F92" s="150" t="s">
        <v>135</v>
      </c>
      <c r="H92" s="151">
        <v>57.1</v>
      </c>
      <c r="L92" s="147"/>
      <c r="M92" s="152"/>
      <c r="T92" s="153"/>
      <c r="AT92" s="149" t="s">
        <v>130</v>
      </c>
      <c r="AU92" s="149" t="s">
        <v>79</v>
      </c>
      <c r="AV92" s="11" t="s">
        <v>79</v>
      </c>
      <c r="AW92" s="11" t="s">
        <v>33</v>
      </c>
      <c r="AX92" s="11" t="s">
        <v>69</v>
      </c>
      <c r="AY92" s="149" t="s">
        <v>121</v>
      </c>
    </row>
    <row r="93" spans="2:51" s="11" customFormat="1" ht="13.5">
      <c r="B93" s="147"/>
      <c r="D93" s="148" t="s">
        <v>130</v>
      </c>
      <c r="E93" s="149" t="s">
        <v>5</v>
      </c>
      <c r="F93" s="150" t="s">
        <v>136</v>
      </c>
      <c r="H93" s="151">
        <v>228.8</v>
      </c>
      <c r="L93" s="147"/>
      <c r="M93" s="152"/>
      <c r="T93" s="153"/>
      <c r="AT93" s="149" t="s">
        <v>130</v>
      </c>
      <c r="AU93" s="149" t="s">
        <v>79</v>
      </c>
      <c r="AV93" s="11" t="s">
        <v>79</v>
      </c>
      <c r="AW93" s="11" t="s">
        <v>33</v>
      </c>
      <c r="AX93" s="11" t="s">
        <v>69</v>
      </c>
      <c r="AY93" s="149" t="s">
        <v>121</v>
      </c>
    </row>
    <row r="94" spans="2:51" s="11" customFormat="1" ht="13.5">
      <c r="B94" s="147"/>
      <c r="D94" s="148" t="s">
        <v>130</v>
      </c>
      <c r="E94" s="149" t="s">
        <v>5</v>
      </c>
      <c r="F94" s="150" t="s">
        <v>137</v>
      </c>
      <c r="H94" s="151">
        <v>2.9</v>
      </c>
      <c r="L94" s="147"/>
      <c r="M94" s="152"/>
      <c r="T94" s="153"/>
      <c r="AT94" s="149" t="s">
        <v>130</v>
      </c>
      <c r="AU94" s="149" t="s">
        <v>79</v>
      </c>
      <c r="AV94" s="11" t="s">
        <v>79</v>
      </c>
      <c r="AW94" s="11" t="s">
        <v>33</v>
      </c>
      <c r="AX94" s="11" t="s">
        <v>69</v>
      </c>
      <c r="AY94" s="149" t="s">
        <v>121</v>
      </c>
    </row>
    <row r="95" spans="2:65" s="1" customFormat="1" ht="16.5" customHeight="1">
      <c r="B95" s="135"/>
      <c r="C95" s="136" t="s">
        <v>138</v>
      </c>
      <c r="D95" s="136" t="s">
        <v>123</v>
      </c>
      <c r="E95" s="137" t="s">
        <v>139</v>
      </c>
      <c r="F95" s="138" t="s">
        <v>140</v>
      </c>
      <c r="G95" s="139" t="s">
        <v>126</v>
      </c>
      <c r="H95" s="140">
        <v>59</v>
      </c>
      <c r="I95" s="141">
        <v>0</v>
      </c>
      <c r="J95" s="141">
        <f>ROUND(I95*H95,2)</f>
        <v>0</v>
      </c>
      <c r="K95" s="138" t="s">
        <v>127</v>
      </c>
      <c r="L95" s="33"/>
      <c r="M95" s="142" t="s">
        <v>5</v>
      </c>
      <c r="N95" s="143" t="s">
        <v>40</v>
      </c>
      <c r="O95" s="144">
        <v>0.232</v>
      </c>
      <c r="P95" s="144">
        <f>O95*H95</f>
        <v>13.688</v>
      </c>
      <c r="Q95" s="144">
        <v>0</v>
      </c>
      <c r="R95" s="144">
        <f>Q95*H95</f>
        <v>0</v>
      </c>
      <c r="S95" s="144">
        <v>0.58</v>
      </c>
      <c r="T95" s="145">
        <f>S95*H95</f>
        <v>34.22</v>
      </c>
      <c r="AR95" s="20" t="s">
        <v>128</v>
      </c>
      <c r="AT95" s="20" t="s">
        <v>123</v>
      </c>
      <c r="AU95" s="20" t="s">
        <v>79</v>
      </c>
      <c r="AY95" s="20" t="s">
        <v>121</v>
      </c>
      <c r="BE95" s="146">
        <f>IF(N95="základní",J95,0)</f>
        <v>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20" t="s">
        <v>77</v>
      </c>
      <c r="BK95" s="146">
        <f>ROUND(I95*H95,2)</f>
        <v>0</v>
      </c>
      <c r="BL95" s="20" t="s">
        <v>128</v>
      </c>
      <c r="BM95" s="20" t="s">
        <v>141</v>
      </c>
    </row>
    <row r="96" spans="2:51" s="11" customFormat="1" ht="13.5">
      <c r="B96" s="147"/>
      <c r="D96" s="148" t="s">
        <v>130</v>
      </c>
      <c r="E96" s="149" t="s">
        <v>5</v>
      </c>
      <c r="F96" s="150" t="s">
        <v>142</v>
      </c>
      <c r="H96" s="151">
        <v>59</v>
      </c>
      <c r="L96" s="147"/>
      <c r="M96" s="152"/>
      <c r="T96" s="153"/>
      <c r="AT96" s="149" t="s">
        <v>130</v>
      </c>
      <c r="AU96" s="149" t="s">
        <v>79</v>
      </c>
      <c r="AV96" s="11" t="s">
        <v>79</v>
      </c>
      <c r="AW96" s="11" t="s">
        <v>33</v>
      </c>
      <c r="AX96" s="11" t="s">
        <v>69</v>
      </c>
      <c r="AY96" s="149" t="s">
        <v>121</v>
      </c>
    </row>
    <row r="97" spans="2:65" s="1" customFormat="1" ht="25.5" customHeight="1">
      <c r="B97" s="135"/>
      <c r="C97" s="136" t="s">
        <v>128</v>
      </c>
      <c r="D97" s="136" t="s">
        <v>123</v>
      </c>
      <c r="E97" s="137" t="s">
        <v>143</v>
      </c>
      <c r="F97" s="138" t="s">
        <v>144</v>
      </c>
      <c r="G97" s="139" t="s">
        <v>126</v>
      </c>
      <c r="H97" s="140">
        <v>126.025</v>
      </c>
      <c r="I97" s="141">
        <v>0</v>
      </c>
      <c r="J97" s="141">
        <f>ROUND(I97*H97,2)</f>
        <v>0</v>
      </c>
      <c r="K97" s="138" t="s">
        <v>127</v>
      </c>
      <c r="L97" s="33"/>
      <c r="M97" s="142" t="s">
        <v>5</v>
      </c>
      <c r="N97" s="143" t="s">
        <v>40</v>
      </c>
      <c r="O97" s="144">
        <v>0.064</v>
      </c>
      <c r="P97" s="144">
        <f>O97*H97</f>
        <v>8.0656</v>
      </c>
      <c r="Q97" s="144">
        <v>3E-05</v>
      </c>
      <c r="R97" s="144">
        <f>Q97*H97</f>
        <v>0.0037807500000000003</v>
      </c>
      <c r="S97" s="144">
        <v>0.077</v>
      </c>
      <c r="T97" s="145">
        <f>S97*H97</f>
        <v>9.703925</v>
      </c>
      <c r="AR97" s="20" t="s">
        <v>128</v>
      </c>
      <c r="AT97" s="20" t="s">
        <v>123</v>
      </c>
      <c r="AU97" s="20" t="s">
        <v>79</v>
      </c>
      <c r="AY97" s="20" t="s">
        <v>121</v>
      </c>
      <c r="BE97" s="146">
        <f>IF(N97="základní",J97,0)</f>
        <v>0</v>
      </c>
      <c r="BF97" s="146">
        <f>IF(N97="snížená",J97,0)</f>
        <v>0</v>
      </c>
      <c r="BG97" s="146">
        <f>IF(N97="zákl. přenesená",J97,0)</f>
        <v>0</v>
      </c>
      <c r="BH97" s="146">
        <f>IF(N97="sníž. přenesená",J97,0)</f>
        <v>0</v>
      </c>
      <c r="BI97" s="146">
        <f>IF(N97="nulová",J97,0)</f>
        <v>0</v>
      </c>
      <c r="BJ97" s="20" t="s">
        <v>77</v>
      </c>
      <c r="BK97" s="146">
        <f>ROUND(I97*H97,2)</f>
        <v>0</v>
      </c>
      <c r="BL97" s="20" t="s">
        <v>128</v>
      </c>
      <c r="BM97" s="20" t="s">
        <v>145</v>
      </c>
    </row>
    <row r="98" spans="2:51" s="11" customFormat="1" ht="13.5">
      <c r="B98" s="147"/>
      <c r="D98" s="148" t="s">
        <v>130</v>
      </c>
      <c r="E98" s="149" t="s">
        <v>5</v>
      </c>
      <c r="F98" s="150" t="s">
        <v>146</v>
      </c>
      <c r="H98" s="151">
        <v>65.625</v>
      </c>
      <c r="L98" s="147"/>
      <c r="M98" s="152"/>
      <c r="T98" s="153"/>
      <c r="AT98" s="149" t="s">
        <v>130</v>
      </c>
      <c r="AU98" s="149" t="s">
        <v>79</v>
      </c>
      <c r="AV98" s="11" t="s">
        <v>79</v>
      </c>
      <c r="AW98" s="11" t="s">
        <v>33</v>
      </c>
      <c r="AX98" s="11" t="s">
        <v>69</v>
      </c>
      <c r="AY98" s="149" t="s">
        <v>121</v>
      </c>
    </row>
    <row r="99" spans="2:51" s="11" customFormat="1" ht="13.5">
      <c r="B99" s="147"/>
      <c r="D99" s="148" t="s">
        <v>130</v>
      </c>
      <c r="E99" s="149" t="s">
        <v>5</v>
      </c>
      <c r="F99" s="150" t="s">
        <v>147</v>
      </c>
      <c r="H99" s="151">
        <v>60.4</v>
      </c>
      <c r="L99" s="147"/>
      <c r="M99" s="152"/>
      <c r="T99" s="153"/>
      <c r="AT99" s="149" t="s">
        <v>130</v>
      </c>
      <c r="AU99" s="149" t="s">
        <v>79</v>
      </c>
      <c r="AV99" s="11" t="s">
        <v>79</v>
      </c>
      <c r="AW99" s="11" t="s">
        <v>33</v>
      </c>
      <c r="AX99" s="11" t="s">
        <v>69</v>
      </c>
      <c r="AY99" s="149" t="s">
        <v>121</v>
      </c>
    </row>
    <row r="100" spans="2:65" s="1" customFormat="1" ht="25.5" customHeight="1">
      <c r="B100" s="135"/>
      <c r="C100" s="136" t="s">
        <v>148</v>
      </c>
      <c r="D100" s="136" t="s">
        <v>123</v>
      </c>
      <c r="E100" s="137" t="s">
        <v>149</v>
      </c>
      <c r="F100" s="138" t="s">
        <v>150</v>
      </c>
      <c r="G100" s="139" t="s">
        <v>126</v>
      </c>
      <c r="H100" s="140">
        <v>126.025</v>
      </c>
      <c r="I100" s="141">
        <v>0</v>
      </c>
      <c r="J100" s="141">
        <f>ROUND(I100*H100,2)</f>
        <v>0</v>
      </c>
      <c r="K100" s="138" t="s">
        <v>127</v>
      </c>
      <c r="L100" s="33"/>
      <c r="M100" s="142" t="s">
        <v>5</v>
      </c>
      <c r="N100" s="143" t="s">
        <v>40</v>
      </c>
      <c r="O100" s="144">
        <v>0.094</v>
      </c>
      <c r="P100" s="144">
        <f>O100*H100</f>
        <v>11.846350000000001</v>
      </c>
      <c r="Q100" s="144">
        <v>8E-05</v>
      </c>
      <c r="R100" s="144">
        <f>Q100*H100</f>
        <v>0.010082</v>
      </c>
      <c r="S100" s="144">
        <v>0.256</v>
      </c>
      <c r="T100" s="145">
        <f>S100*H100</f>
        <v>32.2624</v>
      </c>
      <c r="AR100" s="20" t="s">
        <v>128</v>
      </c>
      <c r="AT100" s="20" t="s">
        <v>123</v>
      </c>
      <c r="AU100" s="20" t="s">
        <v>79</v>
      </c>
      <c r="AY100" s="20" t="s">
        <v>121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20" t="s">
        <v>77</v>
      </c>
      <c r="BK100" s="146">
        <f>ROUND(I100*H100,2)</f>
        <v>0</v>
      </c>
      <c r="BL100" s="20" t="s">
        <v>128</v>
      </c>
      <c r="BM100" s="20" t="s">
        <v>151</v>
      </c>
    </row>
    <row r="101" spans="2:51" s="11" customFormat="1" ht="13.5">
      <c r="B101" s="147"/>
      <c r="D101" s="148" t="s">
        <v>130</v>
      </c>
      <c r="E101" s="149" t="s">
        <v>5</v>
      </c>
      <c r="F101" s="150" t="s">
        <v>146</v>
      </c>
      <c r="H101" s="151">
        <v>65.625</v>
      </c>
      <c r="L101" s="147"/>
      <c r="M101" s="152"/>
      <c r="T101" s="153"/>
      <c r="AT101" s="149" t="s">
        <v>130</v>
      </c>
      <c r="AU101" s="149" t="s">
        <v>79</v>
      </c>
      <c r="AV101" s="11" t="s">
        <v>79</v>
      </c>
      <c r="AW101" s="11" t="s">
        <v>33</v>
      </c>
      <c r="AX101" s="11" t="s">
        <v>69</v>
      </c>
      <c r="AY101" s="149" t="s">
        <v>121</v>
      </c>
    </row>
    <row r="102" spans="2:51" s="11" customFormat="1" ht="13.5">
      <c r="B102" s="147"/>
      <c r="D102" s="148" t="s">
        <v>130</v>
      </c>
      <c r="E102" s="149" t="s">
        <v>5</v>
      </c>
      <c r="F102" s="150" t="s">
        <v>147</v>
      </c>
      <c r="H102" s="151">
        <v>60.4</v>
      </c>
      <c r="L102" s="147"/>
      <c r="M102" s="152"/>
      <c r="T102" s="153"/>
      <c r="AT102" s="149" t="s">
        <v>130</v>
      </c>
      <c r="AU102" s="149" t="s">
        <v>79</v>
      </c>
      <c r="AV102" s="11" t="s">
        <v>79</v>
      </c>
      <c r="AW102" s="11" t="s">
        <v>33</v>
      </c>
      <c r="AX102" s="11" t="s">
        <v>69</v>
      </c>
      <c r="AY102" s="149" t="s">
        <v>121</v>
      </c>
    </row>
    <row r="103" spans="2:65" s="1" customFormat="1" ht="16.5" customHeight="1">
      <c r="B103" s="135"/>
      <c r="C103" s="136" t="s">
        <v>152</v>
      </c>
      <c r="D103" s="136" t="s">
        <v>123</v>
      </c>
      <c r="E103" s="137" t="s">
        <v>153</v>
      </c>
      <c r="F103" s="138" t="s">
        <v>154</v>
      </c>
      <c r="G103" s="139" t="s">
        <v>155</v>
      </c>
      <c r="H103" s="140">
        <v>645.6</v>
      </c>
      <c r="I103" s="141">
        <v>0</v>
      </c>
      <c r="J103" s="141">
        <f>ROUND(I103*H103,2)</f>
        <v>0</v>
      </c>
      <c r="K103" s="138" t="s">
        <v>127</v>
      </c>
      <c r="L103" s="33"/>
      <c r="M103" s="142" t="s">
        <v>5</v>
      </c>
      <c r="N103" s="143" t="s">
        <v>40</v>
      </c>
      <c r="O103" s="144">
        <v>0.272</v>
      </c>
      <c r="P103" s="144">
        <f>O103*H103</f>
        <v>175.60320000000002</v>
      </c>
      <c r="Q103" s="144">
        <v>0</v>
      </c>
      <c r="R103" s="144">
        <f>Q103*H103</f>
        <v>0</v>
      </c>
      <c r="S103" s="144">
        <v>0.29</v>
      </c>
      <c r="T103" s="145">
        <f>S103*H103</f>
        <v>187.224</v>
      </c>
      <c r="AR103" s="20" t="s">
        <v>128</v>
      </c>
      <c r="AT103" s="20" t="s">
        <v>123</v>
      </c>
      <c r="AU103" s="20" t="s">
        <v>79</v>
      </c>
      <c r="AY103" s="20" t="s">
        <v>121</v>
      </c>
      <c r="BE103" s="146">
        <f>IF(N103="základní",J103,0)</f>
        <v>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20" t="s">
        <v>77</v>
      </c>
      <c r="BK103" s="146">
        <f>ROUND(I103*H103,2)</f>
        <v>0</v>
      </c>
      <c r="BL103" s="20" t="s">
        <v>128</v>
      </c>
      <c r="BM103" s="20" t="s">
        <v>156</v>
      </c>
    </row>
    <row r="104" spans="2:51" s="11" customFormat="1" ht="13.5">
      <c r="B104" s="147"/>
      <c r="D104" s="148" t="s">
        <v>130</v>
      </c>
      <c r="E104" s="149" t="s">
        <v>5</v>
      </c>
      <c r="F104" s="150" t="s">
        <v>157</v>
      </c>
      <c r="H104" s="151">
        <v>645.6</v>
      </c>
      <c r="L104" s="147"/>
      <c r="M104" s="152"/>
      <c r="T104" s="153"/>
      <c r="AT104" s="149" t="s">
        <v>130</v>
      </c>
      <c r="AU104" s="149" t="s">
        <v>79</v>
      </c>
      <c r="AV104" s="11" t="s">
        <v>79</v>
      </c>
      <c r="AW104" s="11" t="s">
        <v>33</v>
      </c>
      <c r="AX104" s="11" t="s">
        <v>77</v>
      </c>
      <c r="AY104" s="149" t="s">
        <v>121</v>
      </c>
    </row>
    <row r="105" spans="2:65" s="1" customFormat="1" ht="16.5" customHeight="1">
      <c r="B105" s="135"/>
      <c r="C105" s="136" t="s">
        <v>158</v>
      </c>
      <c r="D105" s="136" t="s">
        <v>123</v>
      </c>
      <c r="E105" s="137" t="s">
        <v>159</v>
      </c>
      <c r="F105" s="138" t="s">
        <v>160</v>
      </c>
      <c r="G105" s="139" t="s">
        <v>126</v>
      </c>
      <c r="H105" s="140">
        <v>347.8</v>
      </c>
      <c r="I105" s="141">
        <v>0</v>
      </c>
      <c r="J105" s="141">
        <f>ROUND(I105*H105,2)</f>
        <v>0</v>
      </c>
      <c r="K105" s="138" t="s">
        <v>127</v>
      </c>
      <c r="L105" s="33"/>
      <c r="M105" s="142" t="s">
        <v>5</v>
      </c>
      <c r="N105" s="143" t="s">
        <v>40</v>
      </c>
      <c r="O105" s="144">
        <v>0.018</v>
      </c>
      <c r="P105" s="144">
        <f>O105*H105</f>
        <v>6.2604</v>
      </c>
      <c r="Q105" s="144">
        <v>0</v>
      </c>
      <c r="R105" s="144">
        <f>Q105*H105</f>
        <v>0</v>
      </c>
      <c r="S105" s="144">
        <v>0</v>
      </c>
      <c r="T105" s="145">
        <f>S105*H105</f>
        <v>0</v>
      </c>
      <c r="AR105" s="20" t="s">
        <v>128</v>
      </c>
      <c r="AT105" s="20" t="s">
        <v>123</v>
      </c>
      <c r="AU105" s="20" t="s">
        <v>79</v>
      </c>
      <c r="AY105" s="20" t="s">
        <v>121</v>
      </c>
      <c r="BE105" s="146">
        <f>IF(N105="základní",J105,0)</f>
        <v>0</v>
      </c>
      <c r="BF105" s="146">
        <f>IF(N105="snížená",J105,0)</f>
        <v>0</v>
      </c>
      <c r="BG105" s="146">
        <f>IF(N105="zákl. přenesená",J105,0)</f>
        <v>0</v>
      </c>
      <c r="BH105" s="146">
        <f>IF(N105="sníž. přenesená",J105,0)</f>
        <v>0</v>
      </c>
      <c r="BI105" s="146">
        <f>IF(N105="nulová",J105,0)</f>
        <v>0</v>
      </c>
      <c r="BJ105" s="20" t="s">
        <v>77</v>
      </c>
      <c r="BK105" s="146">
        <f>ROUND(I105*H105,2)</f>
        <v>0</v>
      </c>
      <c r="BL105" s="20" t="s">
        <v>128</v>
      </c>
      <c r="BM105" s="20" t="s">
        <v>161</v>
      </c>
    </row>
    <row r="106" spans="2:51" s="11" customFormat="1" ht="13.5">
      <c r="B106" s="147"/>
      <c r="D106" s="148" t="s">
        <v>130</v>
      </c>
      <c r="E106" s="149" t="s">
        <v>5</v>
      </c>
      <c r="F106" s="150" t="s">
        <v>135</v>
      </c>
      <c r="H106" s="151">
        <v>57.1</v>
      </c>
      <c r="L106" s="147"/>
      <c r="M106" s="152"/>
      <c r="T106" s="153"/>
      <c r="AT106" s="149" t="s">
        <v>130</v>
      </c>
      <c r="AU106" s="149" t="s">
        <v>79</v>
      </c>
      <c r="AV106" s="11" t="s">
        <v>79</v>
      </c>
      <c r="AW106" s="11" t="s">
        <v>33</v>
      </c>
      <c r="AX106" s="11" t="s">
        <v>69</v>
      </c>
      <c r="AY106" s="149" t="s">
        <v>121</v>
      </c>
    </row>
    <row r="107" spans="2:51" s="11" customFormat="1" ht="13.5">
      <c r="B107" s="147"/>
      <c r="D107" s="148" t="s">
        <v>130</v>
      </c>
      <c r="E107" s="149" t="s">
        <v>5</v>
      </c>
      <c r="F107" s="150" t="s">
        <v>142</v>
      </c>
      <c r="H107" s="151">
        <v>59</v>
      </c>
      <c r="L107" s="147"/>
      <c r="M107" s="152"/>
      <c r="T107" s="153"/>
      <c r="AT107" s="149" t="s">
        <v>130</v>
      </c>
      <c r="AU107" s="149" t="s">
        <v>79</v>
      </c>
      <c r="AV107" s="11" t="s">
        <v>79</v>
      </c>
      <c r="AW107" s="11" t="s">
        <v>33</v>
      </c>
      <c r="AX107" s="11" t="s">
        <v>69</v>
      </c>
      <c r="AY107" s="149" t="s">
        <v>121</v>
      </c>
    </row>
    <row r="108" spans="2:51" s="11" customFormat="1" ht="13.5">
      <c r="B108" s="147"/>
      <c r="D108" s="148" t="s">
        <v>130</v>
      </c>
      <c r="E108" s="149" t="s">
        <v>5</v>
      </c>
      <c r="F108" s="150" t="s">
        <v>136</v>
      </c>
      <c r="H108" s="151">
        <v>228.8</v>
      </c>
      <c r="L108" s="147"/>
      <c r="M108" s="152"/>
      <c r="T108" s="153"/>
      <c r="AT108" s="149" t="s">
        <v>130</v>
      </c>
      <c r="AU108" s="149" t="s">
        <v>79</v>
      </c>
      <c r="AV108" s="11" t="s">
        <v>79</v>
      </c>
      <c r="AW108" s="11" t="s">
        <v>33</v>
      </c>
      <c r="AX108" s="11" t="s">
        <v>69</v>
      </c>
      <c r="AY108" s="149" t="s">
        <v>121</v>
      </c>
    </row>
    <row r="109" spans="2:51" s="11" customFormat="1" ht="13.5">
      <c r="B109" s="147"/>
      <c r="D109" s="148" t="s">
        <v>130</v>
      </c>
      <c r="E109" s="149" t="s">
        <v>5</v>
      </c>
      <c r="F109" s="150" t="s">
        <v>137</v>
      </c>
      <c r="H109" s="151">
        <v>2.9</v>
      </c>
      <c r="L109" s="147"/>
      <c r="M109" s="152"/>
      <c r="T109" s="153"/>
      <c r="AT109" s="149" t="s">
        <v>130</v>
      </c>
      <c r="AU109" s="149" t="s">
        <v>79</v>
      </c>
      <c r="AV109" s="11" t="s">
        <v>79</v>
      </c>
      <c r="AW109" s="11" t="s">
        <v>33</v>
      </c>
      <c r="AX109" s="11" t="s">
        <v>69</v>
      </c>
      <c r="AY109" s="149" t="s">
        <v>121</v>
      </c>
    </row>
    <row r="110" spans="2:63" s="10" customFormat="1" ht="29.85" customHeight="1">
      <c r="B110" s="124"/>
      <c r="D110" s="125" t="s">
        <v>68</v>
      </c>
      <c r="E110" s="133" t="s">
        <v>148</v>
      </c>
      <c r="F110" s="133" t="s">
        <v>162</v>
      </c>
      <c r="J110" s="134">
        <f>BK110</f>
        <v>0</v>
      </c>
      <c r="L110" s="124"/>
      <c r="M110" s="128"/>
      <c r="P110" s="129">
        <f>SUM(P111:P143)</f>
        <v>285.873975</v>
      </c>
      <c r="R110" s="129">
        <f>SUM(R111:R143)</f>
        <v>78.565886</v>
      </c>
      <c r="T110" s="130">
        <f>SUM(T111:T143)</f>
        <v>0</v>
      </c>
      <c r="AR110" s="125" t="s">
        <v>77</v>
      </c>
      <c r="AT110" s="131" t="s">
        <v>68</v>
      </c>
      <c r="AU110" s="131" t="s">
        <v>77</v>
      </c>
      <c r="AY110" s="125" t="s">
        <v>121</v>
      </c>
      <c r="BK110" s="132">
        <f>SUM(BK111:BK143)</f>
        <v>0</v>
      </c>
    </row>
    <row r="111" spans="2:65" s="1" customFormat="1" ht="16.5" customHeight="1">
      <c r="B111" s="135"/>
      <c r="C111" s="136" t="s">
        <v>163</v>
      </c>
      <c r="D111" s="136" t="s">
        <v>123</v>
      </c>
      <c r="E111" s="137" t="s">
        <v>164</v>
      </c>
      <c r="F111" s="138" t="s">
        <v>165</v>
      </c>
      <c r="G111" s="139" t="s">
        <v>126</v>
      </c>
      <c r="H111" s="140">
        <v>59</v>
      </c>
      <c r="I111" s="141">
        <v>0</v>
      </c>
      <c r="J111" s="141">
        <f>ROUND(I111*H111,2)</f>
        <v>0</v>
      </c>
      <c r="K111" s="138" t="s">
        <v>127</v>
      </c>
      <c r="L111" s="33"/>
      <c r="M111" s="142" t="s">
        <v>5</v>
      </c>
      <c r="N111" s="143" t="s">
        <v>40</v>
      </c>
      <c r="O111" s="144">
        <v>0.027</v>
      </c>
      <c r="P111" s="144">
        <f>O111*H111</f>
        <v>1.593</v>
      </c>
      <c r="Q111" s="144">
        <v>0</v>
      </c>
      <c r="R111" s="144">
        <f>Q111*H111</f>
        <v>0</v>
      </c>
      <c r="S111" s="144">
        <v>0</v>
      </c>
      <c r="T111" s="145">
        <f>S111*H111</f>
        <v>0</v>
      </c>
      <c r="AR111" s="20" t="s">
        <v>128</v>
      </c>
      <c r="AT111" s="20" t="s">
        <v>123</v>
      </c>
      <c r="AU111" s="20" t="s">
        <v>79</v>
      </c>
      <c r="AY111" s="20" t="s">
        <v>121</v>
      </c>
      <c r="BE111" s="146">
        <f>IF(N111="základní",J111,0)</f>
        <v>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20" t="s">
        <v>77</v>
      </c>
      <c r="BK111" s="146">
        <f>ROUND(I111*H111,2)</f>
        <v>0</v>
      </c>
      <c r="BL111" s="20" t="s">
        <v>128</v>
      </c>
      <c r="BM111" s="20" t="s">
        <v>166</v>
      </c>
    </row>
    <row r="112" spans="2:51" s="11" customFormat="1" ht="13.5">
      <c r="B112" s="147"/>
      <c r="D112" s="148" t="s">
        <v>130</v>
      </c>
      <c r="E112" s="149" t="s">
        <v>5</v>
      </c>
      <c r="F112" s="150" t="s">
        <v>167</v>
      </c>
      <c r="H112" s="151">
        <v>59</v>
      </c>
      <c r="L112" s="147"/>
      <c r="M112" s="152"/>
      <c r="T112" s="153"/>
      <c r="AT112" s="149" t="s">
        <v>130</v>
      </c>
      <c r="AU112" s="149" t="s">
        <v>79</v>
      </c>
      <c r="AV112" s="11" t="s">
        <v>79</v>
      </c>
      <c r="AW112" s="11" t="s">
        <v>33</v>
      </c>
      <c r="AX112" s="11" t="s">
        <v>77</v>
      </c>
      <c r="AY112" s="149" t="s">
        <v>121</v>
      </c>
    </row>
    <row r="113" spans="2:65" s="1" customFormat="1" ht="25.5" customHeight="1">
      <c r="B113" s="135"/>
      <c r="C113" s="136" t="s">
        <v>168</v>
      </c>
      <c r="D113" s="136" t="s">
        <v>123</v>
      </c>
      <c r="E113" s="137" t="s">
        <v>169</v>
      </c>
      <c r="F113" s="138" t="s">
        <v>170</v>
      </c>
      <c r="G113" s="139" t="s">
        <v>126</v>
      </c>
      <c r="H113" s="140">
        <v>347.8</v>
      </c>
      <c r="I113" s="141">
        <v>0</v>
      </c>
      <c r="J113" s="141">
        <f>ROUND(I113*H113,2)</f>
        <v>0</v>
      </c>
      <c r="K113" s="138" t="s">
        <v>127</v>
      </c>
      <c r="L113" s="33"/>
      <c r="M113" s="142" t="s">
        <v>5</v>
      </c>
      <c r="N113" s="143" t="s">
        <v>40</v>
      </c>
      <c r="O113" s="144">
        <v>0.026</v>
      </c>
      <c r="P113" s="144">
        <f>O113*H113</f>
        <v>9.0428</v>
      </c>
      <c r="Q113" s="144">
        <v>0</v>
      </c>
      <c r="R113" s="144">
        <f>Q113*H113</f>
        <v>0</v>
      </c>
      <c r="S113" s="144">
        <v>0</v>
      </c>
      <c r="T113" s="145">
        <f>S113*H113</f>
        <v>0</v>
      </c>
      <c r="AR113" s="20" t="s">
        <v>128</v>
      </c>
      <c r="AT113" s="20" t="s">
        <v>123</v>
      </c>
      <c r="AU113" s="20" t="s">
        <v>79</v>
      </c>
      <c r="AY113" s="20" t="s">
        <v>121</v>
      </c>
      <c r="BE113" s="146">
        <f>IF(N113="základní",J113,0)</f>
        <v>0</v>
      </c>
      <c r="BF113" s="146">
        <f>IF(N113="snížená",J113,0)</f>
        <v>0</v>
      </c>
      <c r="BG113" s="146">
        <f>IF(N113="zákl. přenesená",J113,0)</f>
        <v>0</v>
      </c>
      <c r="BH113" s="146">
        <f>IF(N113="sníž. přenesená",J113,0)</f>
        <v>0</v>
      </c>
      <c r="BI113" s="146">
        <f>IF(N113="nulová",J113,0)</f>
        <v>0</v>
      </c>
      <c r="BJ113" s="20" t="s">
        <v>77</v>
      </c>
      <c r="BK113" s="146">
        <f>ROUND(I113*H113,2)</f>
        <v>0</v>
      </c>
      <c r="BL113" s="20" t="s">
        <v>128</v>
      </c>
      <c r="BM113" s="20" t="s">
        <v>171</v>
      </c>
    </row>
    <row r="114" spans="2:51" s="11" customFormat="1" ht="13.5">
      <c r="B114" s="147"/>
      <c r="D114" s="148" t="s">
        <v>130</v>
      </c>
      <c r="E114" s="149" t="s">
        <v>5</v>
      </c>
      <c r="F114" s="150" t="s">
        <v>135</v>
      </c>
      <c r="H114" s="151">
        <v>57.1</v>
      </c>
      <c r="L114" s="147"/>
      <c r="M114" s="152"/>
      <c r="T114" s="153"/>
      <c r="AT114" s="149" t="s">
        <v>130</v>
      </c>
      <c r="AU114" s="149" t="s">
        <v>79</v>
      </c>
      <c r="AV114" s="11" t="s">
        <v>79</v>
      </c>
      <c r="AW114" s="11" t="s">
        <v>33</v>
      </c>
      <c r="AX114" s="11" t="s">
        <v>69</v>
      </c>
      <c r="AY114" s="149" t="s">
        <v>121</v>
      </c>
    </row>
    <row r="115" spans="2:51" s="11" customFormat="1" ht="13.5">
      <c r="B115" s="147"/>
      <c r="D115" s="148" t="s">
        <v>130</v>
      </c>
      <c r="E115" s="149" t="s">
        <v>5</v>
      </c>
      <c r="F115" s="150" t="s">
        <v>142</v>
      </c>
      <c r="H115" s="151">
        <v>59</v>
      </c>
      <c r="L115" s="147"/>
      <c r="M115" s="152"/>
      <c r="T115" s="153"/>
      <c r="AT115" s="149" t="s">
        <v>130</v>
      </c>
      <c r="AU115" s="149" t="s">
        <v>79</v>
      </c>
      <c r="AV115" s="11" t="s">
        <v>79</v>
      </c>
      <c r="AW115" s="11" t="s">
        <v>33</v>
      </c>
      <c r="AX115" s="11" t="s">
        <v>69</v>
      </c>
      <c r="AY115" s="149" t="s">
        <v>121</v>
      </c>
    </row>
    <row r="116" spans="2:51" s="11" customFormat="1" ht="13.5">
      <c r="B116" s="147"/>
      <c r="D116" s="148" t="s">
        <v>130</v>
      </c>
      <c r="E116" s="149" t="s">
        <v>5</v>
      </c>
      <c r="F116" s="150" t="s">
        <v>136</v>
      </c>
      <c r="H116" s="151">
        <v>228.8</v>
      </c>
      <c r="L116" s="147"/>
      <c r="M116" s="152"/>
      <c r="T116" s="153"/>
      <c r="AT116" s="149" t="s">
        <v>130</v>
      </c>
      <c r="AU116" s="149" t="s">
        <v>79</v>
      </c>
      <c r="AV116" s="11" t="s">
        <v>79</v>
      </c>
      <c r="AW116" s="11" t="s">
        <v>33</v>
      </c>
      <c r="AX116" s="11" t="s">
        <v>69</v>
      </c>
      <c r="AY116" s="149" t="s">
        <v>121</v>
      </c>
    </row>
    <row r="117" spans="2:51" s="11" customFormat="1" ht="13.5">
      <c r="B117" s="147"/>
      <c r="D117" s="148" t="s">
        <v>130</v>
      </c>
      <c r="E117" s="149" t="s">
        <v>5</v>
      </c>
      <c r="F117" s="150" t="s">
        <v>137</v>
      </c>
      <c r="H117" s="151">
        <v>2.9</v>
      </c>
      <c r="L117" s="147"/>
      <c r="M117" s="152"/>
      <c r="T117" s="153"/>
      <c r="AT117" s="149" t="s">
        <v>130</v>
      </c>
      <c r="AU117" s="149" t="s">
        <v>79</v>
      </c>
      <c r="AV117" s="11" t="s">
        <v>79</v>
      </c>
      <c r="AW117" s="11" t="s">
        <v>33</v>
      </c>
      <c r="AX117" s="11" t="s">
        <v>69</v>
      </c>
      <c r="AY117" s="149" t="s">
        <v>121</v>
      </c>
    </row>
    <row r="118" spans="2:65" s="1" customFormat="1" ht="25.5" customHeight="1">
      <c r="B118" s="135"/>
      <c r="C118" s="136" t="s">
        <v>74</v>
      </c>
      <c r="D118" s="136" t="s">
        <v>123</v>
      </c>
      <c r="E118" s="137" t="s">
        <v>172</v>
      </c>
      <c r="F118" s="138" t="s">
        <v>173</v>
      </c>
      <c r="G118" s="139" t="s">
        <v>126</v>
      </c>
      <c r="H118" s="140">
        <v>126.025</v>
      </c>
      <c r="I118" s="141">
        <v>0</v>
      </c>
      <c r="J118" s="141">
        <f>ROUND(I118*H118,2)</f>
        <v>0</v>
      </c>
      <c r="K118" s="138" t="s">
        <v>127</v>
      </c>
      <c r="L118" s="33"/>
      <c r="M118" s="142" t="s">
        <v>5</v>
      </c>
      <c r="N118" s="143" t="s">
        <v>40</v>
      </c>
      <c r="O118" s="144">
        <v>0.004</v>
      </c>
      <c r="P118" s="144">
        <f>O118*H118</f>
        <v>0.5041</v>
      </c>
      <c r="Q118" s="144">
        <v>0</v>
      </c>
      <c r="R118" s="144">
        <f>Q118*H118</f>
        <v>0</v>
      </c>
      <c r="S118" s="144">
        <v>0</v>
      </c>
      <c r="T118" s="145">
        <f>S118*H118</f>
        <v>0</v>
      </c>
      <c r="AR118" s="20" t="s">
        <v>128</v>
      </c>
      <c r="AT118" s="20" t="s">
        <v>123</v>
      </c>
      <c r="AU118" s="20" t="s">
        <v>79</v>
      </c>
      <c r="AY118" s="20" t="s">
        <v>121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20" t="s">
        <v>77</v>
      </c>
      <c r="BK118" s="146">
        <f>ROUND(I118*H118,2)</f>
        <v>0</v>
      </c>
      <c r="BL118" s="20" t="s">
        <v>128</v>
      </c>
      <c r="BM118" s="20" t="s">
        <v>174</v>
      </c>
    </row>
    <row r="119" spans="2:51" s="11" customFormat="1" ht="13.5">
      <c r="B119" s="147"/>
      <c r="D119" s="148" t="s">
        <v>130</v>
      </c>
      <c r="E119" s="149" t="s">
        <v>5</v>
      </c>
      <c r="F119" s="150" t="s">
        <v>146</v>
      </c>
      <c r="H119" s="151">
        <v>65.625</v>
      </c>
      <c r="L119" s="147"/>
      <c r="M119" s="152"/>
      <c r="T119" s="153"/>
      <c r="AT119" s="149" t="s">
        <v>130</v>
      </c>
      <c r="AU119" s="149" t="s">
        <v>79</v>
      </c>
      <c r="AV119" s="11" t="s">
        <v>79</v>
      </c>
      <c r="AW119" s="11" t="s">
        <v>33</v>
      </c>
      <c r="AX119" s="11" t="s">
        <v>69</v>
      </c>
      <c r="AY119" s="149" t="s">
        <v>121</v>
      </c>
    </row>
    <row r="120" spans="2:51" s="11" customFormat="1" ht="13.5">
      <c r="B120" s="147"/>
      <c r="D120" s="148" t="s">
        <v>130</v>
      </c>
      <c r="E120" s="149" t="s">
        <v>5</v>
      </c>
      <c r="F120" s="150" t="s">
        <v>147</v>
      </c>
      <c r="H120" s="151">
        <v>60.4</v>
      </c>
      <c r="L120" s="147"/>
      <c r="M120" s="152"/>
      <c r="T120" s="153"/>
      <c r="AT120" s="149" t="s">
        <v>130</v>
      </c>
      <c r="AU120" s="149" t="s">
        <v>79</v>
      </c>
      <c r="AV120" s="11" t="s">
        <v>79</v>
      </c>
      <c r="AW120" s="11" t="s">
        <v>33</v>
      </c>
      <c r="AX120" s="11" t="s">
        <v>69</v>
      </c>
      <c r="AY120" s="149" t="s">
        <v>121</v>
      </c>
    </row>
    <row r="121" spans="2:65" s="1" customFormat="1" ht="16.5" customHeight="1">
      <c r="B121" s="135"/>
      <c r="C121" s="136" t="s">
        <v>175</v>
      </c>
      <c r="D121" s="136" t="s">
        <v>123</v>
      </c>
      <c r="E121" s="137" t="s">
        <v>176</v>
      </c>
      <c r="F121" s="138" t="s">
        <v>177</v>
      </c>
      <c r="G121" s="139" t="s">
        <v>126</v>
      </c>
      <c r="H121" s="140">
        <v>126.025</v>
      </c>
      <c r="I121" s="141">
        <v>0</v>
      </c>
      <c r="J121" s="141">
        <f>ROUND(I121*H121,2)</f>
        <v>0</v>
      </c>
      <c r="K121" s="138" t="s">
        <v>127</v>
      </c>
      <c r="L121" s="33"/>
      <c r="M121" s="142" t="s">
        <v>5</v>
      </c>
      <c r="N121" s="143" t="s">
        <v>40</v>
      </c>
      <c r="O121" s="144">
        <v>0.002</v>
      </c>
      <c r="P121" s="144">
        <f>O121*H121</f>
        <v>0.25205</v>
      </c>
      <c r="Q121" s="144">
        <v>0</v>
      </c>
      <c r="R121" s="144">
        <f>Q121*H121</f>
        <v>0</v>
      </c>
      <c r="S121" s="144">
        <v>0</v>
      </c>
      <c r="T121" s="145">
        <f>S121*H121</f>
        <v>0</v>
      </c>
      <c r="AR121" s="20" t="s">
        <v>128</v>
      </c>
      <c r="AT121" s="20" t="s">
        <v>123</v>
      </c>
      <c r="AU121" s="20" t="s">
        <v>79</v>
      </c>
      <c r="AY121" s="20" t="s">
        <v>121</v>
      </c>
      <c r="BE121" s="146">
        <f>IF(N121="základní",J121,0)</f>
        <v>0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20" t="s">
        <v>77</v>
      </c>
      <c r="BK121" s="146">
        <f>ROUND(I121*H121,2)</f>
        <v>0</v>
      </c>
      <c r="BL121" s="20" t="s">
        <v>128</v>
      </c>
      <c r="BM121" s="20" t="s">
        <v>178</v>
      </c>
    </row>
    <row r="122" spans="2:51" s="11" customFormat="1" ht="13.5">
      <c r="B122" s="147"/>
      <c r="D122" s="148" t="s">
        <v>130</v>
      </c>
      <c r="E122" s="149" t="s">
        <v>5</v>
      </c>
      <c r="F122" s="150" t="s">
        <v>146</v>
      </c>
      <c r="H122" s="151">
        <v>65.625</v>
      </c>
      <c r="L122" s="147"/>
      <c r="M122" s="152"/>
      <c r="T122" s="153"/>
      <c r="AT122" s="149" t="s">
        <v>130</v>
      </c>
      <c r="AU122" s="149" t="s">
        <v>79</v>
      </c>
      <c r="AV122" s="11" t="s">
        <v>79</v>
      </c>
      <c r="AW122" s="11" t="s">
        <v>33</v>
      </c>
      <c r="AX122" s="11" t="s">
        <v>69</v>
      </c>
      <c r="AY122" s="149" t="s">
        <v>121</v>
      </c>
    </row>
    <row r="123" spans="2:51" s="11" customFormat="1" ht="13.5">
      <c r="B123" s="147"/>
      <c r="D123" s="148" t="s">
        <v>130</v>
      </c>
      <c r="E123" s="149" t="s">
        <v>5</v>
      </c>
      <c r="F123" s="150" t="s">
        <v>147</v>
      </c>
      <c r="H123" s="151">
        <v>60.4</v>
      </c>
      <c r="L123" s="147"/>
      <c r="M123" s="152"/>
      <c r="T123" s="153"/>
      <c r="AT123" s="149" t="s">
        <v>130</v>
      </c>
      <c r="AU123" s="149" t="s">
        <v>79</v>
      </c>
      <c r="AV123" s="11" t="s">
        <v>79</v>
      </c>
      <c r="AW123" s="11" t="s">
        <v>33</v>
      </c>
      <c r="AX123" s="11" t="s">
        <v>69</v>
      </c>
      <c r="AY123" s="149" t="s">
        <v>121</v>
      </c>
    </row>
    <row r="124" spans="2:65" s="1" customFormat="1" ht="25.5" customHeight="1">
      <c r="B124" s="135"/>
      <c r="C124" s="136" t="s">
        <v>179</v>
      </c>
      <c r="D124" s="136" t="s">
        <v>123</v>
      </c>
      <c r="E124" s="137" t="s">
        <v>180</v>
      </c>
      <c r="F124" s="138" t="s">
        <v>181</v>
      </c>
      <c r="G124" s="139" t="s">
        <v>126</v>
      </c>
      <c r="H124" s="140">
        <v>126.025</v>
      </c>
      <c r="I124" s="141">
        <v>0</v>
      </c>
      <c r="J124" s="141">
        <f>ROUND(I124*H124,2)</f>
        <v>0</v>
      </c>
      <c r="K124" s="138" t="s">
        <v>127</v>
      </c>
      <c r="L124" s="33"/>
      <c r="M124" s="142" t="s">
        <v>5</v>
      </c>
      <c r="N124" s="143" t="s">
        <v>40</v>
      </c>
      <c r="O124" s="144">
        <v>0.071</v>
      </c>
      <c r="P124" s="144">
        <f>O124*H124</f>
        <v>8.947775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AR124" s="20" t="s">
        <v>128</v>
      </c>
      <c r="AT124" s="20" t="s">
        <v>123</v>
      </c>
      <c r="AU124" s="20" t="s">
        <v>79</v>
      </c>
      <c r="AY124" s="20" t="s">
        <v>121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20" t="s">
        <v>77</v>
      </c>
      <c r="BK124" s="146">
        <f>ROUND(I124*H124,2)</f>
        <v>0</v>
      </c>
      <c r="BL124" s="20" t="s">
        <v>128</v>
      </c>
      <c r="BM124" s="20" t="s">
        <v>182</v>
      </c>
    </row>
    <row r="125" spans="2:51" s="11" customFormat="1" ht="13.5">
      <c r="B125" s="147"/>
      <c r="D125" s="148" t="s">
        <v>130</v>
      </c>
      <c r="E125" s="149" t="s">
        <v>5</v>
      </c>
      <c r="F125" s="150" t="s">
        <v>147</v>
      </c>
      <c r="H125" s="151">
        <v>60.4</v>
      </c>
      <c r="L125" s="147"/>
      <c r="M125" s="152"/>
      <c r="T125" s="153"/>
      <c r="AT125" s="149" t="s">
        <v>130</v>
      </c>
      <c r="AU125" s="149" t="s">
        <v>79</v>
      </c>
      <c r="AV125" s="11" t="s">
        <v>79</v>
      </c>
      <c r="AW125" s="11" t="s">
        <v>33</v>
      </c>
      <c r="AX125" s="11" t="s">
        <v>69</v>
      </c>
      <c r="AY125" s="149" t="s">
        <v>121</v>
      </c>
    </row>
    <row r="126" spans="2:51" s="11" customFormat="1" ht="13.5">
      <c r="B126" s="147"/>
      <c r="D126" s="148" t="s">
        <v>130</v>
      </c>
      <c r="E126" s="149" t="s">
        <v>5</v>
      </c>
      <c r="F126" s="150" t="s">
        <v>183</v>
      </c>
      <c r="H126" s="151">
        <v>65.625</v>
      </c>
      <c r="L126" s="147"/>
      <c r="M126" s="152"/>
      <c r="T126" s="153"/>
      <c r="AT126" s="149" t="s">
        <v>130</v>
      </c>
      <c r="AU126" s="149" t="s">
        <v>79</v>
      </c>
      <c r="AV126" s="11" t="s">
        <v>79</v>
      </c>
      <c r="AW126" s="11" t="s">
        <v>33</v>
      </c>
      <c r="AX126" s="11" t="s">
        <v>69</v>
      </c>
      <c r="AY126" s="149" t="s">
        <v>121</v>
      </c>
    </row>
    <row r="127" spans="2:65" s="1" customFormat="1" ht="25.5" customHeight="1">
      <c r="B127" s="135"/>
      <c r="C127" s="136" t="s">
        <v>184</v>
      </c>
      <c r="D127" s="136" t="s">
        <v>123</v>
      </c>
      <c r="E127" s="137" t="s">
        <v>185</v>
      </c>
      <c r="F127" s="138" t="s">
        <v>186</v>
      </c>
      <c r="G127" s="139" t="s">
        <v>126</v>
      </c>
      <c r="H127" s="140">
        <v>126.025</v>
      </c>
      <c r="I127" s="141">
        <v>0</v>
      </c>
      <c r="J127" s="141">
        <f>ROUND(I127*H127,2)</f>
        <v>0</v>
      </c>
      <c r="K127" s="138" t="s">
        <v>127</v>
      </c>
      <c r="L127" s="33"/>
      <c r="M127" s="142" t="s">
        <v>5</v>
      </c>
      <c r="N127" s="143" t="s">
        <v>40</v>
      </c>
      <c r="O127" s="144">
        <v>0.09</v>
      </c>
      <c r="P127" s="144">
        <f>O127*H127</f>
        <v>11.34225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20" t="s">
        <v>128</v>
      </c>
      <c r="AT127" s="20" t="s">
        <v>123</v>
      </c>
      <c r="AU127" s="20" t="s">
        <v>79</v>
      </c>
      <c r="AY127" s="20" t="s">
        <v>121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20" t="s">
        <v>77</v>
      </c>
      <c r="BK127" s="146">
        <f>ROUND(I127*H127,2)</f>
        <v>0</v>
      </c>
      <c r="BL127" s="20" t="s">
        <v>128</v>
      </c>
      <c r="BM127" s="20" t="s">
        <v>187</v>
      </c>
    </row>
    <row r="128" spans="2:51" s="11" customFormat="1" ht="13.5">
      <c r="B128" s="147"/>
      <c r="D128" s="148" t="s">
        <v>130</v>
      </c>
      <c r="E128" s="149" t="s">
        <v>5</v>
      </c>
      <c r="F128" s="150" t="s">
        <v>146</v>
      </c>
      <c r="H128" s="151">
        <v>65.625</v>
      </c>
      <c r="L128" s="147"/>
      <c r="M128" s="152"/>
      <c r="T128" s="153"/>
      <c r="AT128" s="149" t="s">
        <v>130</v>
      </c>
      <c r="AU128" s="149" t="s">
        <v>79</v>
      </c>
      <c r="AV128" s="11" t="s">
        <v>79</v>
      </c>
      <c r="AW128" s="11" t="s">
        <v>33</v>
      </c>
      <c r="AX128" s="11" t="s">
        <v>69</v>
      </c>
      <c r="AY128" s="149" t="s">
        <v>121</v>
      </c>
    </row>
    <row r="129" spans="2:51" s="11" customFormat="1" ht="13.5">
      <c r="B129" s="147"/>
      <c r="D129" s="148" t="s">
        <v>130</v>
      </c>
      <c r="E129" s="149" t="s">
        <v>5</v>
      </c>
      <c r="F129" s="150" t="s">
        <v>147</v>
      </c>
      <c r="H129" s="151">
        <v>60.4</v>
      </c>
      <c r="L129" s="147"/>
      <c r="M129" s="152"/>
      <c r="T129" s="153"/>
      <c r="AT129" s="149" t="s">
        <v>130</v>
      </c>
      <c r="AU129" s="149" t="s">
        <v>79</v>
      </c>
      <c r="AV129" s="11" t="s">
        <v>79</v>
      </c>
      <c r="AW129" s="11" t="s">
        <v>33</v>
      </c>
      <c r="AX129" s="11" t="s">
        <v>69</v>
      </c>
      <c r="AY129" s="149" t="s">
        <v>121</v>
      </c>
    </row>
    <row r="130" spans="2:65" s="1" customFormat="1" ht="25.5" customHeight="1">
      <c r="B130" s="135"/>
      <c r="C130" s="136" t="s">
        <v>188</v>
      </c>
      <c r="D130" s="136" t="s">
        <v>123</v>
      </c>
      <c r="E130" s="137" t="s">
        <v>189</v>
      </c>
      <c r="F130" s="138" t="s">
        <v>190</v>
      </c>
      <c r="G130" s="139" t="s">
        <v>126</v>
      </c>
      <c r="H130" s="140">
        <v>288.8</v>
      </c>
      <c r="I130" s="141">
        <v>0</v>
      </c>
      <c r="J130" s="141">
        <f>ROUND(I130*H130,2)</f>
        <v>0</v>
      </c>
      <c r="K130" s="138" t="s">
        <v>127</v>
      </c>
      <c r="L130" s="33"/>
      <c r="M130" s="142" t="s">
        <v>5</v>
      </c>
      <c r="N130" s="143" t="s">
        <v>40</v>
      </c>
      <c r="O130" s="144">
        <v>0.72</v>
      </c>
      <c r="P130" s="144">
        <f>O130*H130</f>
        <v>207.936</v>
      </c>
      <c r="Q130" s="144">
        <v>0.08425</v>
      </c>
      <c r="R130" s="144">
        <f>Q130*H130</f>
        <v>24.331400000000002</v>
      </c>
      <c r="S130" s="144">
        <v>0</v>
      </c>
      <c r="T130" s="145">
        <f>S130*H130</f>
        <v>0</v>
      </c>
      <c r="AR130" s="20" t="s">
        <v>128</v>
      </c>
      <c r="AT130" s="20" t="s">
        <v>123</v>
      </c>
      <c r="AU130" s="20" t="s">
        <v>79</v>
      </c>
      <c r="AY130" s="20" t="s">
        <v>121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20" t="s">
        <v>77</v>
      </c>
      <c r="BK130" s="146">
        <f>ROUND(I130*H130,2)</f>
        <v>0</v>
      </c>
      <c r="BL130" s="20" t="s">
        <v>128</v>
      </c>
      <c r="BM130" s="20" t="s">
        <v>191</v>
      </c>
    </row>
    <row r="131" spans="2:51" s="11" customFormat="1" ht="13.5">
      <c r="B131" s="147"/>
      <c r="D131" s="148" t="s">
        <v>130</v>
      </c>
      <c r="E131" s="149" t="s">
        <v>5</v>
      </c>
      <c r="F131" s="150" t="s">
        <v>135</v>
      </c>
      <c r="H131" s="151">
        <v>57.1</v>
      </c>
      <c r="L131" s="147"/>
      <c r="M131" s="152"/>
      <c r="T131" s="153"/>
      <c r="AT131" s="149" t="s">
        <v>130</v>
      </c>
      <c r="AU131" s="149" t="s">
        <v>79</v>
      </c>
      <c r="AV131" s="11" t="s">
        <v>79</v>
      </c>
      <c r="AW131" s="11" t="s">
        <v>33</v>
      </c>
      <c r="AX131" s="11" t="s">
        <v>69</v>
      </c>
      <c r="AY131" s="149" t="s">
        <v>121</v>
      </c>
    </row>
    <row r="132" spans="2:51" s="11" customFormat="1" ht="13.5">
      <c r="B132" s="147"/>
      <c r="D132" s="148" t="s">
        <v>130</v>
      </c>
      <c r="E132" s="149" t="s">
        <v>5</v>
      </c>
      <c r="F132" s="150" t="s">
        <v>136</v>
      </c>
      <c r="H132" s="151">
        <v>228.8</v>
      </c>
      <c r="L132" s="147"/>
      <c r="M132" s="152"/>
      <c r="T132" s="153"/>
      <c r="AT132" s="149" t="s">
        <v>130</v>
      </c>
      <c r="AU132" s="149" t="s">
        <v>79</v>
      </c>
      <c r="AV132" s="11" t="s">
        <v>79</v>
      </c>
      <c r="AW132" s="11" t="s">
        <v>33</v>
      </c>
      <c r="AX132" s="11" t="s">
        <v>69</v>
      </c>
      <c r="AY132" s="149" t="s">
        <v>121</v>
      </c>
    </row>
    <row r="133" spans="2:51" s="11" customFormat="1" ht="13.5">
      <c r="B133" s="147"/>
      <c r="D133" s="148" t="s">
        <v>130</v>
      </c>
      <c r="E133" s="149" t="s">
        <v>5</v>
      </c>
      <c r="F133" s="150" t="s">
        <v>137</v>
      </c>
      <c r="H133" s="151">
        <v>2.9</v>
      </c>
      <c r="L133" s="147"/>
      <c r="M133" s="152"/>
      <c r="T133" s="153"/>
      <c r="AT133" s="149" t="s">
        <v>130</v>
      </c>
      <c r="AU133" s="149" t="s">
        <v>79</v>
      </c>
      <c r="AV133" s="11" t="s">
        <v>79</v>
      </c>
      <c r="AW133" s="11" t="s">
        <v>33</v>
      </c>
      <c r="AX133" s="11" t="s">
        <v>69</v>
      </c>
      <c r="AY133" s="149" t="s">
        <v>121</v>
      </c>
    </row>
    <row r="134" spans="2:65" s="1" customFormat="1" ht="16.5" customHeight="1">
      <c r="B134" s="135"/>
      <c r="C134" s="154" t="s">
        <v>11</v>
      </c>
      <c r="D134" s="154" t="s">
        <v>192</v>
      </c>
      <c r="E134" s="155" t="s">
        <v>193</v>
      </c>
      <c r="F134" s="156" t="s">
        <v>194</v>
      </c>
      <c r="G134" s="157" t="s">
        <v>126</v>
      </c>
      <c r="H134" s="158">
        <v>233.376</v>
      </c>
      <c r="I134" s="159">
        <v>0</v>
      </c>
      <c r="J134" s="159">
        <f>ROUND(I134*H134,2)</f>
        <v>0</v>
      </c>
      <c r="K134" s="156" t="s">
        <v>127</v>
      </c>
      <c r="L134" s="160"/>
      <c r="M134" s="161" t="s">
        <v>5</v>
      </c>
      <c r="N134" s="162" t="s">
        <v>40</v>
      </c>
      <c r="O134" s="144">
        <v>0</v>
      </c>
      <c r="P134" s="144">
        <f>O134*H134</f>
        <v>0</v>
      </c>
      <c r="Q134" s="144">
        <v>0.131</v>
      </c>
      <c r="R134" s="144">
        <f>Q134*H134</f>
        <v>30.572256000000003</v>
      </c>
      <c r="S134" s="144">
        <v>0</v>
      </c>
      <c r="T134" s="145">
        <f>S134*H134</f>
        <v>0</v>
      </c>
      <c r="AR134" s="20" t="s">
        <v>163</v>
      </c>
      <c r="AT134" s="20" t="s">
        <v>192</v>
      </c>
      <c r="AU134" s="20" t="s">
        <v>79</v>
      </c>
      <c r="AY134" s="20" t="s">
        <v>121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20" t="s">
        <v>77</v>
      </c>
      <c r="BK134" s="146">
        <f>ROUND(I134*H134,2)</f>
        <v>0</v>
      </c>
      <c r="BL134" s="20" t="s">
        <v>128</v>
      </c>
      <c r="BM134" s="20" t="s">
        <v>195</v>
      </c>
    </row>
    <row r="135" spans="2:51" s="11" customFormat="1" ht="13.5">
      <c r="B135" s="147"/>
      <c r="D135" s="148" t="s">
        <v>130</v>
      </c>
      <c r="F135" s="150" t="s">
        <v>196</v>
      </c>
      <c r="H135" s="151">
        <v>233.376</v>
      </c>
      <c r="L135" s="147"/>
      <c r="M135" s="152"/>
      <c r="T135" s="153"/>
      <c r="AT135" s="149" t="s">
        <v>130</v>
      </c>
      <c r="AU135" s="149" t="s">
        <v>79</v>
      </c>
      <c r="AV135" s="11" t="s">
        <v>79</v>
      </c>
      <c r="AW135" s="11" t="s">
        <v>6</v>
      </c>
      <c r="AX135" s="11" t="s">
        <v>77</v>
      </c>
      <c r="AY135" s="149" t="s">
        <v>121</v>
      </c>
    </row>
    <row r="136" spans="2:65" s="1" customFormat="1" ht="16.5" customHeight="1">
      <c r="B136" s="135"/>
      <c r="C136" s="154" t="s">
        <v>197</v>
      </c>
      <c r="D136" s="154" t="s">
        <v>192</v>
      </c>
      <c r="E136" s="155" t="s">
        <v>198</v>
      </c>
      <c r="F136" s="156" t="s">
        <v>199</v>
      </c>
      <c r="G136" s="157" t="s">
        <v>126</v>
      </c>
      <c r="H136" s="158">
        <v>2.958</v>
      </c>
      <c r="I136" s="159">
        <v>0</v>
      </c>
      <c r="J136" s="159">
        <f>ROUND(I136*H136,2)</f>
        <v>0</v>
      </c>
      <c r="K136" s="156" t="s">
        <v>127</v>
      </c>
      <c r="L136" s="160"/>
      <c r="M136" s="161" t="s">
        <v>5</v>
      </c>
      <c r="N136" s="162" t="s">
        <v>40</v>
      </c>
      <c r="O136" s="144">
        <v>0</v>
      </c>
      <c r="P136" s="144">
        <f>O136*H136</f>
        <v>0</v>
      </c>
      <c r="Q136" s="144">
        <v>0.131</v>
      </c>
      <c r="R136" s="144">
        <f>Q136*H136</f>
        <v>0.38749800000000006</v>
      </c>
      <c r="S136" s="144">
        <v>0</v>
      </c>
      <c r="T136" s="145">
        <f>S136*H136</f>
        <v>0</v>
      </c>
      <c r="AR136" s="20" t="s">
        <v>163</v>
      </c>
      <c r="AT136" s="20" t="s">
        <v>192</v>
      </c>
      <c r="AU136" s="20" t="s">
        <v>79</v>
      </c>
      <c r="AY136" s="20" t="s">
        <v>121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20" t="s">
        <v>77</v>
      </c>
      <c r="BK136" s="146">
        <f>ROUND(I136*H136,2)</f>
        <v>0</v>
      </c>
      <c r="BL136" s="20" t="s">
        <v>128</v>
      </c>
      <c r="BM136" s="20" t="s">
        <v>200</v>
      </c>
    </row>
    <row r="137" spans="2:51" s="11" customFormat="1" ht="13.5">
      <c r="B137" s="147"/>
      <c r="D137" s="148" t="s">
        <v>130</v>
      </c>
      <c r="F137" s="150" t="s">
        <v>201</v>
      </c>
      <c r="H137" s="151">
        <v>2.958</v>
      </c>
      <c r="L137" s="147"/>
      <c r="M137" s="152"/>
      <c r="T137" s="153"/>
      <c r="AT137" s="149" t="s">
        <v>130</v>
      </c>
      <c r="AU137" s="149" t="s">
        <v>79</v>
      </c>
      <c r="AV137" s="11" t="s">
        <v>79</v>
      </c>
      <c r="AW137" s="11" t="s">
        <v>6</v>
      </c>
      <c r="AX137" s="11" t="s">
        <v>77</v>
      </c>
      <c r="AY137" s="149" t="s">
        <v>121</v>
      </c>
    </row>
    <row r="138" spans="2:65" s="1" customFormat="1" ht="16.5" customHeight="1">
      <c r="B138" s="135"/>
      <c r="C138" s="154" t="s">
        <v>202</v>
      </c>
      <c r="D138" s="154" t="s">
        <v>192</v>
      </c>
      <c r="E138" s="155" t="s">
        <v>203</v>
      </c>
      <c r="F138" s="156" t="s">
        <v>204</v>
      </c>
      <c r="G138" s="157" t="s">
        <v>126</v>
      </c>
      <c r="H138" s="158">
        <v>58.242</v>
      </c>
      <c r="I138" s="159">
        <v>0</v>
      </c>
      <c r="J138" s="159">
        <f>ROUND(I138*H138,2)</f>
        <v>0</v>
      </c>
      <c r="K138" s="156" t="s">
        <v>127</v>
      </c>
      <c r="L138" s="160"/>
      <c r="M138" s="161" t="s">
        <v>5</v>
      </c>
      <c r="N138" s="162" t="s">
        <v>40</v>
      </c>
      <c r="O138" s="144">
        <v>0</v>
      </c>
      <c r="P138" s="144">
        <f>O138*H138</f>
        <v>0</v>
      </c>
      <c r="Q138" s="144">
        <v>0.131</v>
      </c>
      <c r="R138" s="144">
        <f>Q138*H138</f>
        <v>7.629702</v>
      </c>
      <c r="S138" s="144">
        <v>0</v>
      </c>
      <c r="T138" s="145">
        <f>S138*H138</f>
        <v>0</v>
      </c>
      <c r="AR138" s="20" t="s">
        <v>163</v>
      </c>
      <c r="AT138" s="20" t="s">
        <v>192</v>
      </c>
      <c r="AU138" s="20" t="s">
        <v>79</v>
      </c>
      <c r="AY138" s="20" t="s">
        <v>121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20" t="s">
        <v>77</v>
      </c>
      <c r="BK138" s="146">
        <f>ROUND(I138*H138,2)</f>
        <v>0</v>
      </c>
      <c r="BL138" s="20" t="s">
        <v>128</v>
      </c>
      <c r="BM138" s="20" t="s">
        <v>205</v>
      </c>
    </row>
    <row r="139" spans="2:51" s="11" customFormat="1" ht="13.5">
      <c r="B139" s="147"/>
      <c r="D139" s="148" t="s">
        <v>130</v>
      </c>
      <c r="F139" s="150" t="s">
        <v>206</v>
      </c>
      <c r="H139" s="151">
        <v>58.242</v>
      </c>
      <c r="L139" s="147"/>
      <c r="M139" s="152"/>
      <c r="T139" s="153"/>
      <c r="AT139" s="149" t="s">
        <v>130</v>
      </c>
      <c r="AU139" s="149" t="s">
        <v>79</v>
      </c>
      <c r="AV139" s="11" t="s">
        <v>79</v>
      </c>
      <c r="AW139" s="11" t="s">
        <v>6</v>
      </c>
      <c r="AX139" s="11" t="s">
        <v>77</v>
      </c>
      <c r="AY139" s="149" t="s">
        <v>121</v>
      </c>
    </row>
    <row r="140" spans="2:65" s="1" customFormat="1" ht="25.5" customHeight="1">
      <c r="B140" s="135"/>
      <c r="C140" s="136" t="s">
        <v>207</v>
      </c>
      <c r="D140" s="136" t="s">
        <v>123</v>
      </c>
      <c r="E140" s="137" t="s">
        <v>208</v>
      </c>
      <c r="F140" s="138" t="s">
        <v>209</v>
      </c>
      <c r="G140" s="139" t="s">
        <v>126</v>
      </c>
      <c r="H140" s="140">
        <v>59</v>
      </c>
      <c r="I140" s="141">
        <v>0</v>
      </c>
      <c r="J140" s="141">
        <f>ROUND(I140*H140,2)</f>
        <v>0</v>
      </c>
      <c r="K140" s="138" t="s">
        <v>127</v>
      </c>
      <c r="L140" s="33"/>
      <c r="M140" s="142" t="s">
        <v>5</v>
      </c>
      <c r="N140" s="143" t="s">
        <v>40</v>
      </c>
      <c r="O140" s="144">
        <v>0.784</v>
      </c>
      <c r="P140" s="144">
        <f>O140*H140</f>
        <v>46.256</v>
      </c>
      <c r="Q140" s="144">
        <v>0.08565</v>
      </c>
      <c r="R140" s="144">
        <f>Q140*H140</f>
        <v>5.05335</v>
      </c>
      <c r="S140" s="144">
        <v>0</v>
      </c>
      <c r="T140" s="145">
        <f>S140*H140</f>
        <v>0</v>
      </c>
      <c r="AR140" s="20" t="s">
        <v>128</v>
      </c>
      <c r="AT140" s="20" t="s">
        <v>123</v>
      </c>
      <c r="AU140" s="20" t="s">
        <v>79</v>
      </c>
      <c r="AY140" s="20" t="s">
        <v>121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20" t="s">
        <v>77</v>
      </c>
      <c r="BK140" s="146">
        <f>ROUND(I140*H140,2)</f>
        <v>0</v>
      </c>
      <c r="BL140" s="20" t="s">
        <v>128</v>
      </c>
      <c r="BM140" s="20" t="s">
        <v>210</v>
      </c>
    </row>
    <row r="141" spans="2:51" s="11" customFormat="1" ht="13.5">
      <c r="B141" s="147"/>
      <c r="D141" s="148" t="s">
        <v>130</v>
      </c>
      <c r="E141" s="149" t="s">
        <v>5</v>
      </c>
      <c r="F141" s="150" t="s">
        <v>142</v>
      </c>
      <c r="H141" s="151">
        <v>59</v>
      </c>
      <c r="L141" s="147"/>
      <c r="M141" s="152"/>
      <c r="T141" s="153"/>
      <c r="AT141" s="149" t="s">
        <v>130</v>
      </c>
      <c r="AU141" s="149" t="s">
        <v>79</v>
      </c>
      <c r="AV141" s="11" t="s">
        <v>79</v>
      </c>
      <c r="AW141" s="11" t="s">
        <v>33</v>
      </c>
      <c r="AX141" s="11" t="s">
        <v>69</v>
      </c>
      <c r="AY141" s="149" t="s">
        <v>121</v>
      </c>
    </row>
    <row r="142" spans="2:65" s="1" customFormat="1" ht="16.5" customHeight="1">
      <c r="B142" s="135"/>
      <c r="C142" s="154" t="s">
        <v>211</v>
      </c>
      <c r="D142" s="154" t="s">
        <v>192</v>
      </c>
      <c r="E142" s="155" t="s">
        <v>212</v>
      </c>
      <c r="F142" s="156" t="s">
        <v>213</v>
      </c>
      <c r="G142" s="157" t="s">
        <v>126</v>
      </c>
      <c r="H142" s="158">
        <v>60.18</v>
      </c>
      <c r="I142" s="159">
        <v>0</v>
      </c>
      <c r="J142" s="159">
        <f>ROUND(I142*H142,2)</f>
        <v>0</v>
      </c>
      <c r="K142" s="156" t="s">
        <v>127</v>
      </c>
      <c r="L142" s="160"/>
      <c r="M142" s="161" t="s">
        <v>5</v>
      </c>
      <c r="N142" s="162" t="s">
        <v>40</v>
      </c>
      <c r="O142" s="144">
        <v>0</v>
      </c>
      <c r="P142" s="144">
        <f>O142*H142</f>
        <v>0</v>
      </c>
      <c r="Q142" s="144">
        <v>0.176</v>
      </c>
      <c r="R142" s="144">
        <f>Q142*H142</f>
        <v>10.59168</v>
      </c>
      <c r="S142" s="144">
        <v>0</v>
      </c>
      <c r="T142" s="145">
        <f>S142*H142</f>
        <v>0</v>
      </c>
      <c r="AR142" s="20" t="s">
        <v>163</v>
      </c>
      <c r="AT142" s="20" t="s">
        <v>192</v>
      </c>
      <c r="AU142" s="20" t="s">
        <v>79</v>
      </c>
      <c r="AY142" s="20" t="s">
        <v>121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20" t="s">
        <v>77</v>
      </c>
      <c r="BK142" s="146">
        <f>ROUND(I142*H142,2)</f>
        <v>0</v>
      </c>
      <c r="BL142" s="20" t="s">
        <v>128</v>
      </c>
      <c r="BM142" s="20" t="s">
        <v>214</v>
      </c>
    </row>
    <row r="143" spans="2:51" s="11" customFormat="1" ht="13.5">
      <c r="B143" s="147"/>
      <c r="D143" s="148" t="s">
        <v>130</v>
      </c>
      <c r="F143" s="150" t="s">
        <v>215</v>
      </c>
      <c r="H143" s="151">
        <v>60.18</v>
      </c>
      <c r="L143" s="147"/>
      <c r="M143" s="152"/>
      <c r="T143" s="153"/>
      <c r="AT143" s="149" t="s">
        <v>130</v>
      </c>
      <c r="AU143" s="149" t="s">
        <v>79</v>
      </c>
      <c r="AV143" s="11" t="s">
        <v>79</v>
      </c>
      <c r="AW143" s="11" t="s">
        <v>6</v>
      </c>
      <c r="AX143" s="11" t="s">
        <v>77</v>
      </c>
      <c r="AY143" s="149" t="s">
        <v>121</v>
      </c>
    </row>
    <row r="144" spans="2:63" s="10" customFormat="1" ht="29.85" customHeight="1">
      <c r="B144" s="124"/>
      <c r="D144" s="125" t="s">
        <v>68</v>
      </c>
      <c r="E144" s="133" t="s">
        <v>168</v>
      </c>
      <c r="F144" s="133" t="s">
        <v>216</v>
      </c>
      <c r="J144" s="134">
        <f>BK144</f>
        <v>0</v>
      </c>
      <c r="L144" s="124"/>
      <c r="M144" s="128"/>
      <c r="P144" s="129">
        <f>SUM(P145:P181)</f>
        <v>281.5353</v>
      </c>
      <c r="R144" s="129">
        <f>SUM(R145:R181)</f>
        <v>152.4295767</v>
      </c>
      <c r="T144" s="130">
        <f>SUM(T145:T181)</f>
        <v>0</v>
      </c>
      <c r="AR144" s="125" t="s">
        <v>77</v>
      </c>
      <c r="AT144" s="131" t="s">
        <v>68</v>
      </c>
      <c r="AU144" s="131" t="s">
        <v>77</v>
      </c>
      <c r="AY144" s="125" t="s">
        <v>121</v>
      </c>
      <c r="BK144" s="132">
        <f>SUM(BK145:BK181)</f>
        <v>0</v>
      </c>
    </row>
    <row r="145" spans="2:65" s="1" customFormat="1" ht="16.5" customHeight="1">
      <c r="B145" s="135"/>
      <c r="C145" s="136" t="s">
        <v>80</v>
      </c>
      <c r="D145" s="136" t="s">
        <v>123</v>
      </c>
      <c r="E145" s="137" t="s">
        <v>217</v>
      </c>
      <c r="F145" s="138" t="s">
        <v>218</v>
      </c>
      <c r="G145" s="139" t="s">
        <v>155</v>
      </c>
      <c r="H145" s="140">
        <v>5</v>
      </c>
      <c r="I145" s="141">
        <v>0</v>
      </c>
      <c r="J145" s="141">
        <f>ROUND(I145*H145,2)</f>
        <v>0</v>
      </c>
      <c r="K145" s="138" t="s">
        <v>127</v>
      </c>
      <c r="L145" s="33"/>
      <c r="M145" s="142" t="s">
        <v>5</v>
      </c>
      <c r="N145" s="143" t="s">
        <v>40</v>
      </c>
      <c r="O145" s="144">
        <v>0.228</v>
      </c>
      <c r="P145" s="144">
        <f>O145*H145</f>
        <v>1.1400000000000001</v>
      </c>
      <c r="Q145" s="144">
        <v>0.04008</v>
      </c>
      <c r="R145" s="144">
        <f>Q145*H145</f>
        <v>0.2004</v>
      </c>
      <c r="S145" s="144">
        <v>0</v>
      </c>
      <c r="T145" s="145">
        <f>S145*H145</f>
        <v>0</v>
      </c>
      <c r="AR145" s="20" t="s">
        <v>128</v>
      </c>
      <c r="AT145" s="20" t="s">
        <v>123</v>
      </c>
      <c r="AU145" s="20" t="s">
        <v>79</v>
      </c>
      <c r="AY145" s="20" t="s">
        <v>121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20" t="s">
        <v>77</v>
      </c>
      <c r="BK145" s="146">
        <f>ROUND(I145*H145,2)</f>
        <v>0</v>
      </c>
      <c r="BL145" s="20" t="s">
        <v>128</v>
      </c>
      <c r="BM145" s="20" t="s">
        <v>219</v>
      </c>
    </row>
    <row r="146" spans="2:51" s="11" customFormat="1" ht="13.5">
      <c r="B146" s="147"/>
      <c r="D146" s="148" t="s">
        <v>130</v>
      </c>
      <c r="E146" s="149" t="s">
        <v>5</v>
      </c>
      <c r="F146" s="150" t="s">
        <v>148</v>
      </c>
      <c r="H146" s="151">
        <v>5</v>
      </c>
      <c r="L146" s="147"/>
      <c r="M146" s="152"/>
      <c r="T146" s="153"/>
      <c r="AT146" s="149" t="s">
        <v>130</v>
      </c>
      <c r="AU146" s="149" t="s">
        <v>79</v>
      </c>
      <c r="AV146" s="11" t="s">
        <v>79</v>
      </c>
      <c r="AW146" s="11" t="s">
        <v>33</v>
      </c>
      <c r="AX146" s="11" t="s">
        <v>77</v>
      </c>
      <c r="AY146" s="149" t="s">
        <v>121</v>
      </c>
    </row>
    <row r="147" spans="2:65" s="1" customFormat="1" ht="16.5" customHeight="1">
      <c r="B147" s="135"/>
      <c r="C147" s="154" t="s">
        <v>10</v>
      </c>
      <c r="D147" s="154" t="s">
        <v>192</v>
      </c>
      <c r="E147" s="155" t="s">
        <v>220</v>
      </c>
      <c r="F147" s="156" t="s">
        <v>221</v>
      </c>
      <c r="G147" s="157" t="s">
        <v>155</v>
      </c>
      <c r="H147" s="158">
        <v>5</v>
      </c>
      <c r="I147" s="159">
        <v>0</v>
      </c>
      <c r="J147" s="159">
        <f aca="true" t="shared" si="0" ref="J147:J161">ROUND(I147*H147,2)</f>
        <v>0</v>
      </c>
      <c r="K147" s="156" t="s">
        <v>222</v>
      </c>
      <c r="L147" s="160"/>
      <c r="M147" s="161" t="s">
        <v>5</v>
      </c>
      <c r="N147" s="162" t="s">
        <v>40</v>
      </c>
      <c r="O147" s="144">
        <v>0</v>
      </c>
      <c r="P147" s="144">
        <f aca="true" t="shared" si="1" ref="P147:P161">O147*H147</f>
        <v>0</v>
      </c>
      <c r="Q147" s="144">
        <v>0</v>
      </c>
      <c r="R147" s="144">
        <f aca="true" t="shared" si="2" ref="R147:R161">Q147*H147</f>
        <v>0</v>
      </c>
      <c r="S147" s="144">
        <v>0</v>
      </c>
      <c r="T147" s="145">
        <f aca="true" t="shared" si="3" ref="T147:T161">S147*H147</f>
        <v>0</v>
      </c>
      <c r="AR147" s="20" t="s">
        <v>163</v>
      </c>
      <c r="AT147" s="20" t="s">
        <v>192</v>
      </c>
      <c r="AU147" s="20" t="s">
        <v>79</v>
      </c>
      <c r="AY147" s="20" t="s">
        <v>121</v>
      </c>
      <c r="BE147" s="146">
        <f aca="true" t="shared" si="4" ref="BE147:BE161">IF(N147="základní",J147,0)</f>
        <v>0</v>
      </c>
      <c r="BF147" s="146">
        <f aca="true" t="shared" si="5" ref="BF147:BF161">IF(N147="snížená",J147,0)</f>
        <v>0</v>
      </c>
      <c r="BG147" s="146">
        <f aca="true" t="shared" si="6" ref="BG147:BG161">IF(N147="zákl. přenesená",J147,0)</f>
        <v>0</v>
      </c>
      <c r="BH147" s="146">
        <f aca="true" t="shared" si="7" ref="BH147:BH161">IF(N147="sníž. přenesená",J147,0)</f>
        <v>0</v>
      </c>
      <c r="BI147" s="146">
        <f aca="true" t="shared" si="8" ref="BI147:BI161">IF(N147="nulová",J147,0)</f>
        <v>0</v>
      </c>
      <c r="BJ147" s="20" t="s">
        <v>77</v>
      </c>
      <c r="BK147" s="146">
        <f aca="true" t="shared" si="9" ref="BK147:BK161">ROUND(I147*H147,2)</f>
        <v>0</v>
      </c>
      <c r="BL147" s="20" t="s">
        <v>128</v>
      </c>
      <c r="BM147" s="20" t="s">
        <v>223</v>
      </c>
    </row>
    <row r="148" spans="2:65" s="1" customFormat="1" ht="16.5" customHeight="1">
      <c r="B148" s="135"/>
      <c r="C148" s="136" t="s">
        <v>224</v>
      </c>
      <c r="D148" s="136" t="s">
        <v>123</v>
      </c>
      <c r="E148" s="137" t="s">
        <v>225</v>
      </c>
      <c r="F148" s="138" t="s">
        <v>226</v>
      </c>
      <c r="G148" s="139" t="s">
        <v>227</v>
      </c>
      <c r="H148" s="140">
        <v>2</v>
      </c>
      <c r="I148" s="141">
        <v>0</v>
      </c>
      <c r="J148" s="141">
        <f t="shared" si="0"/>
        <v>0</v>
      </c>
      <c r="K148" s="138" t="s">
        <v>222</v>
      </c>
      <c r="L148" s="33"/>
      <c r="M148" s="142" t="s">
        <v>5</v>
      </c>
      <c r="N148" s="143" t="s">
        <v>40</v>
      </c>
      <c r="O148" s="144">
        <v>0</v>
      </c>
      <c r="P148" s="144">
        <f t="shared" si="1"/>
        <v>0</v>
      </c>
      <c r="Q148" s="144">
        <v>0</v>
      </c>
      <c r="R148" s="144">
        <f t="shared" si="2"/>
        <v>0</v>
      </c>
      <c r="S148" s="144">
        <v>0</v>
      </c>
      <c r="T148" s="145">
        <f t="shared" si="3"/>
        <v>0</v>
      </c>
      <c r="AR148" s="20" t="s">
        <v>128</v>
      </c>
      <c r="AT148" s="20" t="s">
        <v>123</v>
      </c>
      <c r="AU148" s="20" t="s">
        <v>79</v>
      </c>
      <c r="AY148" s="20" t="s">
        <v>121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20" t="s">
        <v>77</v>
      </c>
      <c r="BK148" s="146">
        <f t="shared" si="9"/>
        <v>0</v>
      </c>
      <c r="BL148" s="20" t="s">
        <v>128</v>
      </c>
      <c r="BM148" s="20" t="s">
        <v>228</v>
      </c>
    </row>
    <row r="149" spans="2:65" s="1" customFormat="1" ht="16.5" customHeight="1">
      <c r="B149" s="135"/>
      <c r="C149" s="136" t="s">
        <v>229</v>
      </c>
      <c r="D149" s="136" t="s">
        <v>123</v>
      </c>
      <c r="E149" s="137" t="s">
        <v>230</v>
      </c>
      <c r="F149" s="138" t="s">
        <v>231</v>
      </c>
      <c r="G149" s="139" t="s">
        <v>227</v>
      </c>
      <c r="H149" s="140">
        <v>1</v>
      </c>
      <c r="I149" s="141">
        <v>0</v>
      </c>
      <c r="J149" s="141">
        <f t="shared" si="0"/>
        <v>0</v>
      </c>
      <c r="K149" s="138" t="s">
        <v>222</v>
      </c>
      <c r="L149" s="33"/>
      <c r="M149" s="142" t="s">
        <v>5</v>
      </c>
      <c r="N149" s="143" t="s">
        <v>40</v>
      </c>
      <c r="O149" s="144">
        <v>0</v>
      </c>
      <c r="P149" s="144">
        <f t="shared" si="1"/>
        <v>0</v>
      </c>
      <c r="Q149" s="144">
        <v>0</v>
      </c>
      <c r="R149" s="144">
        <f t="shared" si="2"/>
        <v>0</v>
      </c>
      <c r="S149" s="144">
        <v>0</v>
      </c>
      <c r="T149" s="145">
        <f t="shared" si="3"/>
        <v>0</v>
      </c>
      <c r="AR149" s="20" t="s">
        <v>128</v>
      </c>
      <c r="AT149" s="20" t="s">
        <v>123</v>
      </c>
      <c r="AU149" s="20" t="s">
        <v>79</v>
      </c>
      <c r="AY149" s="20" t="s">
        <v>121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20" t="s">
        <v>77</v>
      </c>
      <c r="BK149" s="146">
        <f t="shared" si="9"/>
        <v>0</v>
      </c>
      <c r="BL149" s="20" t="s">
        <v>128</v>
      </c>
      <c r="BM149" s="20" t="s">
        <v>232</v>
      </c>
    </row>
    <row r="150" spans="2:65" s="1" customFormat="1" ht="25.5" customHeight="1">
      <c r="B150" s="135"/>
      <c r="C150" s="136" t="s">
        <v>233</v>
      </c>
      <c r="D150" s="136" t="s">
        <v>123</v>
      </c>
      <c r="E150" s="137" t="s">
        <v>234</v>
      </c>
      <c r="F150" s="138" t="s">
        <v>235</v>
      </c>
      <c r="G150" s="139" t="s">
        <v>227</v>
      </c>
      <c r="H150" s="140">
        <v>5</v>
      </c>
      <c r="I150" s="141">
        <v>0</v>
      </c>
      <c r="J150" s="141">
        <f t="shared" si="0"/>
        <v>0</v>
      </c>
      <c r="K150" s="138" t="s">
        <v>127</v>
      </c>
      <c r="L150" s="33"/>
      <c r="M150" s="142" t="s">
        <v>5</v>
      </c>
      <c r="N150" s="143" t="s">
        <v>40</v>
      </c>
      <c r="O150" s="144">
        <v>0.2</v>
      </c>
      <c r="P150" s="144">
        <f t="shared" si="1"/>
        <v>1</v>
      </c>
      <c r="Q150" s="144">
        <v>0.0007</v>
      </c>
      <c r="R150" s="144">
        <f t="shared" si="2"/>
        <v>0.0035</v>
      </c>
      <c r="S150" s="144">
        <v>0</v>
      </c>
      <c r="T150" s="145">
        <f t="shared" si="3"/>
        <v>0</v>
      </c>
      <c r="AR150" s="20" t="s">
        <v>128</v>
      </c>
      <c r="AT150" s="20" t="s">
        <v>123</v>
      </c>
      <c r="AU150" s="20" t="s">
        <v>79</v>
      </c>
      <c r="AY150" s="20" t="s">
        <v>121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20" t="s">
        <v>77</v>
      </c>
      <c r="BK150" s="146">
        <f t="shared" si="9"/>
        <v>0</v>
      </c>
      <c r="BL150" s="20" t="s">
        <v>128</v>
      </c>
      <c r="BM150" s="20" t="s">
        <v>236</v>
      </c>
    </row>
    <row r="151" spans="2:65" s="1" customFormat="1" ht="16.5" customHeight="1">
      <c r="B151" s="135"/>
      <c r="C151" s="154" t="s">
        <v>237</v>
      </c>
      <c r="D151" s="154" t="s">
        <v>192</v>
      </c>
      <c r="E151" s="155" t="s">
        <v>238</v>
      </c>
      <c r="F151" s="156" t="s">
        <v>239</v>
      </c>
      <c r="G151" s="157" t="s">
        <v>227</v>
      </c>
      <c r="H151" s="158">
        <v>1</v>
      </c>
      <c r="I151" s="159">
        <v>0</v>
      </c>
      <c r="J151" s="159">
        <f t="shared" si="0"/>
        <v>0</v>
      </c>
      <c r="K151" s="156" t="s">
        <v>222</v>
      </c>
      <c r="L151" s="160"/>
      <c r="M151" s="161" t="s">
        <v>5</v>
      </c>
      <c r="N151" s="162" t="s">
        <v>40</v>
      </c>
      <c r="O151" s="144">
        <v>0</v>
      </c>
      <c r="P151" s="144">
        <f t="shared" si="1"/>
        <v>0</v>
      </c>
      <c r="Q151" s="144">
        <v>0.003</v>
      </c>
      <c r="R151" s="144">
        <f t="shared" si="2"/>
        <v>0.003</v>
      </c>
      <c r="S151" s="144">
        <v>0</v>
      </c>
      <c r="T151" s="145">
        <f t="shared" si="3"/>
        <v>0</v>
      </c>
      <c r="AR151" s="20" t="s">
        <v>163</v>
      </c>
      <c r="AT151" s="20" t="s">
        <v>192</v>
      </c>
      <c r="AU151" s="20" t="s">
        <v>79</v>
      </c>
      <c r="AY151" s="20" t="s">
        <v>121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20" t="s">
        <v>77</v>
      </c>
      <c r="BK151" s="146">
        <f t="shared" si="9"/>
        <v>0</v>
      </c>
      <c r="BL151" s="20" t="s">
        <v>128</v>
      </c>
      <c r="BM151" s="20" t="s">
        <v>240</v>
      </c>
    </row>
    <row r="152" spans="2:65" s="1" customFormat="1" ht="16.5" customHeight="1">
      <c r="B152" s="135"/>
      <c r="C152" s="154" t="s">
        <v>241</v>
      </c>
      <c r="D152" s="154" t="s">
        <v>192</v>
      </c>
      <c r="E152" s="155" t="s">
        <v>242</v>
      </c>
      <c r="F152" s="156" t="s">
        <v>243</v>
      </c>
      <c r="G152" s="157" t="s">
        <v>227</v>
      </c>
      <c r="H152" s="158">
        <v>1</v>
      </c>
      <c r="I152" s="159">
        <v>0</v>
      </c>
      <c r="J152" s="159">
        <f t="shared" si="0"/>
        <v>0</v>
      </c>
      <c r="K152" s="156" t="s">
        <v>222</v>
      </c>
      <c r="L152" s="160"/>
      <c r="M152" s="161" t="s">
        <v>5</v>
      </c>
      <c r="N152" s="162" t="s">
        <v>40</v>
      </c>
      <c r="O152" s="144">
        <v>0</v>
      </c>
      <c r="P152" s="144">
        <f t="shared" si="1"/>
        <v>0</v>
      </c>
      <c r="Q152" s="144">
        <v>0.0014</v>
      </c>
      <c r="R152" s="144">
        <f t="shared" si="2"/>
        <v>0.0014</v>
      </c>
      <c r="S152" s="144">
        <v>0</v>
      </c>
      <c r="T152" s="145">
        <f t="shared" si="3"/>
        <v>0</v>
      </c>
      <c r="AR152" s="20" t="s">
        <v>163</v>
      </c>
      <c r="AT152" s="20" t="s">
        <v>192</v>
      </c>
      <c r="AU152" s="20" t="s">
        <v>79</v>
      </c>
      <c r="AY152" s="20" t="s">
        <v>121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20" t="s">
        <v>77</v>
      </c>
      <c r="BK152" s="146">
        <f t="shared" si="9"/>
        <v>0</v>
      </c>
      <c r="BL152" s="20" t="s">
        <v>128</v>
      </c>
      <c r="BM152" s="20" t="s">
        <v>244</v>
      </c>
    </row>
    <row r="153" spans="2:65" s="1" customFormat="1" ht="16.5" customHeight="1">
      <c r="B153" s="135"/>
      <c r="C153" s="154" t="s">
        <v>245</v>
      </c>
      <c r="D153" s="154" t="s">
        <v>192</v>
      </c>
      <c r="E153" s="155" t="s">
        <v>246</v>
      </c>
      <c r="F153" s="156" t="s">
        <v>247</v>
      </c>
      <c r="G153" s="157" t="s">
        <v>227</v>
      </c>
      <c r="H153" s="158">
        <v>1</v>
      </c>
      <c r="I153" s="159">
        <v>0</v>
      </c>
      <c r="J153" s="159">
        <f t="shared" si="0"/>
        <v>0</v>
      </c>
      <c r="K153" s="156" t="s">
        <v>222</v>
      </c>
      <c r="L153" s="160"/>
      <c r="M153" s="161" t="s">
        <v>5</v>
      </c>
      <c r="N153" s="162" t="s">
        <v>40</v>
      </c>
      <c r="O153" s="144">
        <v>0</v>
      </c>
      <c r="P153" s="144">
        <f t="shared" si="1"/>
        <v>0</v>
      </c>
      <c r="Q153" s="144">
        <v>0.0014</v>
      </c>
      <c r="R153" s="144">
        <f t="shared" si="2"/>
        <v>0.0014</v>
      </c>
      <c r="S153" s="144">
        <v>0</v>
      </c>
      <c r="T153" s="145">
        <f t="shared" si="3"/>
        <v>0</v>
      </c>
      <c r="AR153" s="20" t="s">
        <v>163</v>
      </c>
      <c r="AT153" s="20" t="s">
        <v>192</v>
      </c>
      <c r="AU153" s="20" t="s">
        <v>79</v>
      </c>
      <c r="AY153" s="20" t="s">
        <v>121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20" t="s">
        <v>77</v>
      </c>
      <c r="BK153" s="146">
        <f t="shared" si="9"/>
        <v>0</v>
      </c>
      <c r="BL153" s="20" t="s">
        <v>128</v>
      </c>
      <c r="BM153" s="20" t="s">
        <v>248</v>
      </c>
    </row>
    <row r="154" spans="2:65" s="1" customFormat="1" ht="16.5" customHeight="1">
      <c r="B154" s="135"/>
      <c r="C154" s="154" t="s">
        <v>249</v>
      </c>
      <c r="D154" s="154" t="s">
        <v>192</v>
      </c>
      <c r="E154" s="155" t="s">
        <v>250</v>
      </c>
      <c r="F154" s="156" t="s">
        <v>251</v>
      </c>
      <c r="G154" s="157" t="s">
        <v>227</v>
      </c>
      <c r="H154" s="158">
        <v>2</v>
      </c>
      <c r="I154" s="159">
        <v>0</v>
      </c>
      <c r="J154" s="159">
        <f t="shared" si="0"/>
        <v>0</v>
      </c>
      <c r="K154" s="156" t="s">
        <v>222</v>
      </c>
      <c r="L154" s="160"/>
      <c r="M154" s="161" t="s">
        <v>5</v>
      </c>
      <c r="N154" s="162" t="s">
        <v>40</v>
      </c>
      <c r="O154" s="144">
        <v>0</v>
      </c>
      <c r="P154" s="144">
        <f t="shared" si="1"/>
        <v>0</v>
      </c>
      <c r="Q154" s="144">
        <v>0.0014</v>
      </c>
      <c r="R154" s="144">
        <f t="shared" si="2"/>
        <v>0.0028</v>
      </c>
      <c r="S154" s="144">
        <v>0</v>
      </c>
      <c r="T154" s="145">
        <f t="shared" si="3"/>
        <v>0</v>
      </c>
      <c r="AR154" s="20" t="s">
        <v>163</v>
      </c>
      <c r="AT154" s="20" t="s">
        <v>192</v>
      </c>
      <c r="AU154" s="20" t="s">
        <v>79</v>
      </c>
      <c r="AY154" s="20" t="s">
        <v>121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20" t="s">
        <v>77</v>
      </c>
      <c r="BK154" s="146">
        <f t="shared" si="9"/>
        <v>0</v>
      </c>
      <c r="BL154" s="20" t="s">
        <v>128</v>
      </c>
      <c r="BM154" s="20" t="s">
        <v>252</v>
      </c>
    </row>
    <row r="155" spans="2:65" s="1" customFormat="1" ht="25.5" customHeight="1">
      <c r="B155" s="135"/>
      <c r="C155" s="136" t="s">
        <v>253</v>
      </c>
      <c r="D155" s="136" t="s">
        <v>123</v>
      </c>
      <c r="E155" s="137" t="s">
        <v>254</v>
      </c>
      <c r="F155" s="138" t="s">
        <v>255</v>
      </c>
      <c r="G155" s="139" t="s">
        <v>227</v>
      </c>
      <c r="H155" s="140">
        <v>2</v>
      </c>
      <c r="I155" s="141">
        <v>0</v>
      </c>
      <c r="J155" s="141">
        <f t="shared" si="0"/>
        <v>0</v>
      </c>
      <c r="K155" s="138" t="s">
        <v>127</v>
      </c>
      <c r="L155" s="33"/>
      <c r="M155" s="142" t="s">
        <v>5</v>
      </c>
      <c r="N155" s="143" t="s">
        <v>40</v>
      </c>
      <c r="O155" s="144">
        <v>0.549</v>
      </c>
      <c r="P155" s="144">
        <f t="shared" si="1"/>
        <v>1.098</v>
      </c>
      <c r="Q155" s="144">
        <v>0.11241</v>
      </c>
      <c r="R155" s="144">
        <f t="shared" si="2"/>
        <v>0.22482</v>
      </c>
      <c r="S155" s="144">
        <v>0</v>
      </c>
      <c r="T155" s="145">
        <f t="shared" si="3"/>
        <v>0</v>
      </c>
      <c r="AR155" s="20" t="s">
        <v>128</v>
      </c>
      <c r="AT155" s="20" t="s">
        <v>123</v>
      </c>
      <c r="AU155" s="20" t="s">
        <v>79</v>
      </c>
      <c r="AY155" s="20" t="s">
        <v>121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20" t="s">
        <v>77</v>
      </c>
      <c r="BK155" s="146">
        <f t="shared" si="9"/>
        <v>0</v>
      </c>
      <c r="BL155" s="20" t="s">
        <v>128</v>
      </c>
      <c r="BM155" s="20" t="s">
        <v>256</v>
      </c>
    </row>
    <row r="156" spans="2:65" s="1" customFormat="1" ht="16.5" customHeight="1">
      <c r="B156" s="135"/>
      <c r="C156" s="154" t="s">
        <v>257</v>
      </c>
      <c r="D156" s="154" t="s">
        <v>192</v>
      </c>
      <c r="E156" s="155" t="s">
        <v>258</v>
      </c>
      <c r="F156" s="156" t="s">
        <v>259</v>
      </c>
      <c r="G156" s="157" t="s">
        <v>227</v>
      </c>
      <c r="H156" s="158">
        <v>2</v>
      </c>
      <c r="I156" s="159">
        <v>0</v>
      </c>
      <c r="J156" s="159">
        <f t="shared" si="0"/>
        <v>0</v>
      </c>
      <c r="K156" s="156" t="s">
        <v>127</v>
      </c>
      <c r="L156" s="160"/>
      <c r="M156" s="161" t="s">
        <v>5</v>
      </c>
      <c r="N156" s="162" t="s">
        <v>40</v>
      </c>
      <c r="O156" s="144">
        <v>0</v>
      </c>
      <c r="P156" s="144">
        <f t="shared" si="1"/>
        <v>0</v>
      </c>
      <c r="Q156" s="144">
        <v>0.0061</v>
      </c>
      <c r="R156" s="144">
        <f t="shared" si="2"/>
        <v>0.0122</v>
      </c>
      <c r="S156" s="144">
        <v>0</v>
      </c>
      <c r="T156" s="145">
        <f t="shared" si="3"/>
        <v>0</v>
      </c>
      <c r="AR156" s="20" t="s">
        <v>163</v>
      </c>
      <c r="AT156" s="20" t="s">
        <v>192</v>
      </c>
      <c r="AU156" s="20" t="s">
        <v>79</v>
      </c>
      <c r="AY156" s="20" t="s">
        <v>121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20" t="s">
        <v>77</v>
      </c>
      <c r="BK156" s="146">
        <f t="shared" si="9"/>
        <v>0</v>
      </c>
      <c r="BL156" s="20" t="s">
        <v>128</v>
      </c>
      <c r="BM156" s="20" t="s">
        <v>260</v>
      </c>
    </row>
    <row r="157" spans="2:65" s="1" customFormat="1" ht="16.5" customHeight="1">
      <c r="B157" s="135"/>
      <c r="C157" s="154" t="s">
        <v>261</v>
      </c>
      <c r="D157" s="154" t="s">
        <v>192</v>
      </c>
      <c r="E157" s="155" t="s">
        <v>262</v>
      </c>
      <c r="F157" s="156" t="s">
        <v>263</v>
      </c>
      <c r="G157" s="157" t="s">
        <v>227</v>
      </c>
      <c r="H157" s="158">
        <v>2</v>
      </c>
      <c r="I157" s="159">
        <v>0</v>
      </c>
      <c r="J157" s="159">
        <f t="shared" si="0"/>
        <v>0</v>
      </c>
      <c r="K157" s="156" t="s">
        <v>127</v>
      </c>
      <c r="L157" s="160"/>
      <c r="M157" s="161" t="s">
        <v>5</v>
      </c>
      <c r="N157" s="162" t="s">
        <v>40</v>
      </c>
      <c r="O157" s="144">
        <v>0</v>
      </c>
      <c r="P157" s="144">
        <f t="shared" si="1"/>
        <v>0</v>
      </c>
      <c r="Q157" s="144">
        <v>0.003</v>
      </c>
      <c r="R157" s="144">
        <f t="shared" si="2"/>
        <v>0.006</v>
      </c>
      <c r="S157" s="144">
        <v>0</v>
      </c>
      <c r="T157" s="145">
        <f t="shared" si="3"/>
        <v>0</v>
      </c>
      <c r="AR157" s="20" t="s">
        <v>163</v>
      </c>
      <c r="AT157" s="20" t="s">
        <v>192</v>
      </c>
      <c r="AU157" s="20" t="s">
        <v>79</v>
      </c>
      <c r="AY157" s="20" t="s">
        <v>121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20" t="s">
        <v>77</v>
      </c>
      <c r="BK157" s="146">
        <f t="shared" si="9"/>
        <v>0</v>
      </c>
      <c r="BL157" s="20" t="s">
        <v>128</v>
      </c>
      <c r="BM157" s="20" t="s">
        <v>264</v>
      </c>
    </row>
    <row r="158" spans="2:65" s="1" customFormat="1" ht="16.5" customHeight="1">
      <c r="B158" s="135"/>
      <c r="C158" s="154" t="s">
        <v>265</v>
      </c>
      <c r="D158" s="154" t="s">
        <v>192</v>
      </c>
      <c r="E158" s="155" t="s">
        <v>266</v>
      </c>
      <c r="F158" s="156" t="s">
        <v>267</v>
      </c>
      <c r="G158" s="157" t="s">
        <v>227</v>
      </c>
      <c r="H158" s="158">
        <v>2</v>
      </c>
      <c r="I158" s="159">
        <v>0</v>
      </c>
      <c r="J158" s="159">
        <f t="shared" si="0"/>
        <v>0</v>
      </c>
      <c r="K158" s="156" t="s">
        <v>127</v>
      </c>
      <c r="L158" s="160"/>
      <c r="M158" s="161" t="s">
        <v>5</v>
      </c>
      <c r="N158" s="162" t="s">
        <v>40</v>
      </c>
      <c r="O158" s="144">
        <v>0</v>
      </c>
      <c r="P158" s="144">
        <f t="shared" si="1"/>
        <v>0</v>
      </c>
      <c r="Q158" s="144">
        <v>0.0001</v>
      </c>
      <c r="R158" s="144">
        <f t="shared" si="2"/>
        <v>0.0002</v>
      </c>
      <c r="S158" s="144">
        <v>0</v>
      </c>
      <c r="T158" s="145">
        <f t="shared" si="3"/>
        <v>0</v>
      </c>
      <c r="AR158" s="20" t="s">
        <v>163</v>
      </c>
      <c r="AT158" s="20" t="s">
        <v>192</v>
      </c>
      <c r="AU158" s="20" t="s">
        <v>79</v>
      </c>
      <c r="AY158" s="20" t="s">
        <v>121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20" t="s">
        <v>77</v>
      </c>
      <c r="BK158" s="146">
        <f t="shared" si="9"/>
        <v>0</v>
      </c>
      <c r="BL158" s="20" t="s">
        <v>128</v>
      </c>
      <c r="BM158" s="20" t="s">
        <v>268</v>
      </c>
    </row>
    <row r="159" spans="2:65" s="1" customFormat="1" ht="16.5" customHeight="1">
      <c r="B159" s="135"/>
      <c r="C159" s="154" t="s">
        <v>269</v>
      </c>
      <c r="D159" s="154" t="s">
        <v>192</v>
      </c>
      <c r="E159" s="155" t="s">
        <v>270</v>
      </c>
      <c r="F159" s="156" t="s">
        <v>271</v>
      </c>
      <c r="G159" s="157" t="s">
        <v>227</v>
      </c>
      <c r="H159" s="158">
        <v>6</v>
      </c>
      <c r="I159" s="159">
        <v>0</v>
      </c>
      <c r="J159" s="159">
        <f t="shared" si="0"/>
        <v>0</v>
      </c>
      <c r="K159" s="156" t="s">
        <v>127</v>
      </c>
      <c r="L159" s="160"/>
      <c r="M159" s="161" t="s">
        <v>5</v>
      </c>
      <c r="N159" s="162" t="s">
        <v>40</v>
      </c>
      <c r="O159" s="144">
        <v>0</v>
      </c>
      <c r="P159" s="144">
        <f t="shared" si="1"/>
        <v>0</v>
      </c>
      <c r="Q159" s="144">
        <v>0.00035</v>
      </c>
      <c r="R159" s="144">
        <f t="shared" si="2"/>
        <v>0.0021</v>
      </c>
      <c r="S159" s="144">
        <v>0</v>
      </c>
      <c r="T159" s="145">
        <f t="shared" si="3"/>
        <v>0</v>
      </c>
      <c r="AR159" s="20" t="s">
        <v>163</v>
      </c>
      <c r="AT159" s="20" t="s">
        <v>192</v>
      </c>
      <c r="AU159" s="20" t="s">
        <v>79</v>
      </c>
      <c r="AY159" s="20" t="s">
        <v>121</v>
      </c>
      <c r="BE159" s="146">
        <f t="shared" si="4"/>
        <v>0</v>
      </c>
      <c r="BF159" s="146">
        <f t="shared" si="5"/>
        <v>0</v>
      </c>
      <c r="BG159" s="146">
        <f t="shared" si="6"/>
        <v>0</v>
      </c>
      <c r="BH159" s="146">
        <f t="shared" si="7"/>
        <v>0</v>
      </c>
      <c r="BI159" s="146">
        <f t="shared" si="8"/>
        <v>0</v>
      </c>
      <c r="BJ159" s="20" t="s">
        <v>77</v>
      </c>
      <c r="BK159" s="146">
        <f t="shared" si="9"/>
        <v>0</v>
      </c>
      <c r="BL159" s="20" t="s">
        <v>128</v>
      </c>
      <c r="BM159" s="20" t="s">
        <v>272</v>
      </c>
    </row>
    <row r="160" spans="2:65" s="1" customFormat="1" ht="25.5" customHeight="1">
      <c r="B160" s="135"/>
      <c r="C160" s="136" t="s">
        <v>273</v>
      </c>
      <c r="D160" s="136" t="s">
        <v>123</v>
      </c>
      <c r="E160" s="137" t="s">
        <v>274</v>
      </c>
      <c r="F160" s="138" t="s">
        <v>275</v>
      </c>
      <c r="G160" s="139" t="s">
        <v>155</v>
      </c>
      <c r="H160" s="140">
        <v>38.4</v>
      </c>
      <c r="I160" s="141">
        <v>0</v>
      </c>
      <c r="J160" s="141">
        <f t="shared" si="0"/>
        <v>0</v>
      </c>
      <c r="K160" s="138" t="s">
        <v>127</v>
      </c>
      <c r="L160" s="33"/>
      <c r="M160" s="142" t="s">
        <v>5</v>
      </c>
      <c r="N160" s="143" t="s">
        <v>40</v>
      </c>
      <c r="O160" s="144">
        <v>0.003</v>
      </c>
      <c r="P160" s="144">
        <f t="shared" si="1"/>
        <v>0.1152</v>
      </c>
      <c r="Q160" s="144">
        <v>8E-05</v>
      </c>
      <c r="R160" s="144">
        <f t="shared" si="2"/>
        <v>0.003072</v>
      </c>
      <c r="S160" s="144">
        <v>0</v>
      </c>
      <c r="T160" s="145">
        <f t="shared" si="3"/>
        <v>0</v>
      </c>
      <c r="AR160" s="20" t="s">
        <v>128</v>
      </c>
      <c r="AT160" s="20" t="s">
        <v>123</v>
      </c>
      <c r="AU160" s="20" t="s">
        <v>79</v>
      </c>
      <c r="AY160" s="20" t="s">
        <v>121</v>
      </c>
      <c r="BE160" s="146">
        <f t="shared" si="4"/>
        <v>0</v>
      </c>
      <c r="BF160" s="146">
        <f t="shared" si="5"/>
        <v>0</v>
      </c>
      <c r="BG160" s="146">
        <f t="shared" si="6"/>
        <v>0</v>
      </c>
      <c r="BH160" s="146">
        <f t="shared" si="7"/>
        <v>0</v>
      </c>
      <c r="BI160" s="146">
        <f t="shared" si="8"/>
        <v>0</v>
      </c>
      <c r="BJ160" s="20" t="s">
        <v>77</v>
      </c>
      <c r="BK160" s="146">
        <f t="shared" si="9"/>
        <v>0</v>
      </c>
      <c r="BL160" s="20" t="s">
        <v>128</v>
      </c>
      <c r="BM160" s="20" t="s">
        <v>276</v>
      </c>
    </row>
    <row r="161" spans="2:65" s="1" customFormat="1" ht="16.5" customHeight="1">
      <c r="B161" s="135"/>
      <c r="C161" s="136" t="s">
        <v>277</v>
      </c>
      <c r="D161" s="136" t="s">
        <v>123</v>
      </c>
      <c r="E161" s="137" t="s">
        <v>278</v>
      </c>
      <c r="F161" s="138" t="s">
        <v>279</v>
      </c>
      <c r="G161" s="139" t="s">
        <v>126</v>
      </c>
      <c r="H161" s="140">
        <v>15.95</v>
      </c>
      <c r="I161" s="141">
        <v>0</v>
      </c>
      <c r="J161" s="141">
        <f t="shared" si="0"/>
        <v>0</v>
      </c>
      <c r="K161" s="138" t="s">
        <v>127</v>
      </c>
      <c r="L161" s="33"/>
      <c r="M161" s="142" t="s">
        <v>5</v>
      </c>
      <c r="N161" s="143" t="s">
        <v>40</v>
      </c>
      <c r="O161" s="144">
        <v>0.119</v>
      </c>
      <c r="P161" s="144">
        <f t="shared" si="1"/>
        <v>1.8980499999999998</v>
      </c>
      <c r="Q161" s="144">
        <v>0.0016</v>
      </c>
      <c r="R161" s="144">
        <f t="shared" si="2"/>
        <v>0.02552</v>
      </c>
      <c r="S161" s="144">
        <v>0</v>
      </c>
      <c r="T161" s="145">
        <f t="shared" si="3"/>
        <v>0</v>
      </c>
      <c r="AR161" s="20" t="s">
        <v>128</v>
      </c>
      <c r="AT161" s="20" t="s">
        <v>123</v>
      </c>
      <c r="AU161" s="20" t="s">
        <v>79</v>
      </c>
      <c r="AY161" s="20" t="s">
        <v>121</v>
      </c>
      <c r="BE161" s="146">
        <f t="shared" si="4"/>
        <v>0</v>
      </c>
      <c r="BF161" s="146">
        <f t="shared" si="5"/>
        <v>0</v>
      </c>
      <c r="BG161" s="146">
        <f t="shared" si="6"/>
        <v>0</v>
      </c>
      <c r="BH161" s="146">
        <f t="shared" si="7"/>
        <v>0</v>
      </c>
      <c r="BI161" s="146">
        <f t="shared" si="8"/>
        <v>0</v>
      </c>
      <c r="BJ161" s="20" t="s">
        <v>77</v>
      </c>
      <c r="BK161" s="146">
        <f t="shared" si="9"/>
        <v>0</v>
      </c>
      <c r="BL161" s="20" t="s">
        <v>128</v>
      </c>
      <c r="BM161" s="20" t="s">
        <v>280</v>
      </c>
    </row>
    <row r="162" spans="2:51" s="11" customFormat="1" ht="13.5">
      <c r="B162" s="147"/>
      <c r="D162" s="148" t="s">
        <v>130</v>
      </c>
      <c r="E162" s="149" t="s">
        <v>5</v>
      </c>
      <c r="F162" s="150" t="s">
        <v>281</v>
      </c>
      <c r="H162" s="151">
        <v>10.5</v>
      </c>
      <c r="L162" s="147"/>
      <c r="M162" s="152"/>
      <c r="T162" s="153"/>
      <c r="AT162" s="149" t="s">
        <v>130</v>
      </c>
      <c r="AU162" s="149" t="s">
        <v>79</v>
      </c>
      <c r="AV162" s="11" t="s">
        <v>79</v>
      </c>
      <c r="AW162" s="11" t="s">
        <v>33</v>
      </c>
      <c r="AX162" s="11" t="s">
        <v>69</v>
      </c>
      <c r="AY162" s="149" t="s">
        <v>121</v>
      </c>
    </row>
    <row r="163" spans="2:51" s="11" customFormat="1" ht="13.5">
      <c r="B163" s="147"/>
      <c r="D163" s="148" t="s">
        <v>130</v>
      </c>
      <c r="E163" s="149" t="s">
        <v>5</v>
      </c>
      <c r="F163" s="150" t="s">
        <v>282</v>
      </c>
      <c r="H163" s="151">
        <v>3.2</v>
      </c>
      <c r="L163" s="147"/>
      <c r="M163" s="152"/>
      <c r="T163" s="153"/>
      <c r="AT163" s="149" t="s">
        <v>130</v>
      </c>
      <c r="AU163" s="149" t="s">
        <v>79</v>
      </c>
      <c r="AV163" s="11" t="s">
        <v>79</v>
      </c>
      <c r="AW163" s="11" t="s">
        <v>33</v>
      </c>
      <c r="AX163" s="11" t="s">
        <v>69</v>
      </c>
      <c r="AY163" s="149" t="s">
        <v>121</v>
      </c>
    </row>
    <row r="164" spans="2:51" s="11" customFormat="1" ht="13.5">
      <c r="B164" s="147"/>
      <c r="D164" s="148" t="s">
        <v>130</v>
      </c>
      <c r="E164" s="149" t="s">
        <v>5</v>
      </c>
      <c r="F164" s="150" t="s">
        <v>283</v>
      </c>
      <c r="H164" s="151">
        <v>2.25</v>
      </c>
      <c r="L164" s="147"/>
      <c r="M164" s="152"/>
      <c r="T164" s="153"/>
      <c r="AT164" s="149" t="s">
        <v>130</v>
      </c>
      <c r="AU164" s="149" t="s">
        <v>79</v>
      </c>
      <c r="AV164" s="11" t="s">
        <v>79</v>
      </c>
      <c r="AW164" s="11" t="s">
        <v>33</v>
      </c>
      <c r="AX164" s="11" t="s">
        <v>69</v>
      </c>
      <c r="AY164" s="149" t="s">
        <v>121</v>
      </c>
    </row>
    <row r="165" spans="2:65" s="1" customFormat="1" ht="16.5" customHeight="1">
      <c r="B165" s="135"/>
      <c r="C165" s="136" t="s">
        <v>284</v>
      </c>
      <c r="D165" s="136" t="s">
        <v>123</v>
      </c>
      <c r="E165" s="137" t="s">
        <v>285</v>
      </c>
      <c r="F165" s="138" t="s">
        <v>286</v>
      </c>
      <c r="G165" s="139" t="s">
        <v>155</v>
      </c>
      <c r="H165" s="140">
        <v>38.4</v>
      </c>
      <c r="I165" s="141">
        <v>0</v>
      </c>
      <c r="J165" s="141">
        <f>ROUND(I165*H165,2)</f>
        <v>0</v>
      </c>
      <c r="K165" s="138" t="s">
        <v>127</v>
      </c>
      <c r="L165" s="33"/>
      <c r="M165" s="142" t="s">
        <v>5</v>
      </c>
      <c r="N165" s="143" t="s">
        <v>40</v>
      </c>
      <c r="O165" s="144">
        <v>0.016</v>
      </c>
      <c r="P165" s="144">
        <f>O165*H165</f>
        <v>0.6144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AR165" s="20" t="s">
        <v>128</v>
      </c>
      <c r="AT165" s="20" t="s">
        <v>123</v>
      </c>
      <c r="AU165" s="20" t="s">
        <v>79</v>
      </c>
      <c r="AY165" s="20" t="s">
        <v>121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20" t="s">
        <v>77</v>
      </c>
      <c r="BK165" s="146">
        <f>ROUND(I165*H165,2)</f>
        <v>0</v>
      </c>
      <c r="BL165" s="20" t="s">
        <v>128</v>
      </c>
      <c r="BM165" s="20" t="s">
        <v>287</v>
      </c>
    </row>
    <row r="166" spans="2:51" s="11" customFormat="1" ht="13.5">
      <c r="B166" s="147"/>
      <c r="D166" s="148" t="s">
        <v>130</v>
      </c>
      <c r="E166" s="149" t="s">
        <v>5</v>
      </c>
      <c r="F166" s="150" t="s">
        <v>288</v>
      </c>
      <c r="H166" s="151">
        <v>38.4</v>
      </c>
      <c r="L166" s="147"/>
      <c r="M166" s="152"/>
      <c r="T166" s="153"/>
      <c r="AT166" s="149" t="s">
        <v>130</v>
      </c>
      <c r="AU166" s="149" t="s">
        <v>79</v>
      </c>
      <c r="AV166" s="11" t="s">
        <v>79</v>
      </c>
      <c r="AW166" s="11" t="s">
        <v>33</v>
      </c>
      <c r="AX166" s="11" t="s">
        <v>77</v>
      </c>
      <c r="AY166" s="149" t="s">
        <v>121</v>
      </c>
    </row>
    <row r="167" spans="2:65" s="1" customFormat="1" ht="16.5" customHeight="1">
      <c r="B167" s="135"/>
      <c r="C167" s="136" t="s">
        <v>289</v>
      </c>
      <c r="D167" s="136" t="s">
        <v>123</v>
      </c>
      <c r="E167" s="137" t="s">
        <v>290</v>
      </c>
      <c r="F167" s="138" t="s">
        <v>291</v>
      </c>
      <c r="G167" s="139" t="s">
        <v>126</v>
      </c>
      <c r="H167" s="140">
        <v>15.95</v>
      </c>
      <c r="I167" s="141">
        <v>0</v>
      </c>
      <c r="J167" s="141">
        <f>ROUND(I167*H167,2)</f>
        <v>0</v>
      </c>
      <c r="K167" s="138" t="s">
        <v>127</v>
      </c>
      <c r="L167" s="33"/>
      <c r="M167" s="142" t="s">
        <v>5</v>
      </c>
      <c r="N167" s="143" t="s">
        <v>40</v>
      </c>
      <c r="O167" s="144">
        <v>0.083</v>
      </c>
      <c r="P167" s="144">
        <f>O167*H167</f>
        <v>1.32385</v>
      </c>
      <c r="Q167" s="144">
        <v>1E-05</v>
      </c>
      <c r="R167" s="144">
        <f>Q167*H167</f>
        <v>0.0001595</v>
      </c>
      <c r="S167" s="144">
        <v>0</v>
      </c>
      <c r="T167" s="145">
        <f>S167*H167</f>
        <v>0</v>
      </c>
      <c r="AR167" s="20" t="s">
        <v>128</v>
      </c>
      <c r="AT167" s="20" t="s">
        <v>123</v>
      </c>
      <c r="AU167" s="20" t="s">
        <v>79</v>
      </c>
      <c r="AY167" s="20" t="s">
        <v>121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20" t="s">
        <v>77</v>
      </c>
      <c r="BK167" s="146">
        <f>ROUND(I167*H167,2)</f>
        <v>0</v>
      </c>
      <c r="BL167" s="20" t="s">
        <v>128</v>
      </c>
      <c r="BM167" s="20" t="s">
        <v>292</v>
      </c>
    </row>
    <row r="168" spans="2:65" s="1" customFormat="1" ht="25.5" customHeight="1">
      <c r="B168" s="135"/>
      <c r="C168" s="136" t="s">
        <v>293</v>
      </c>
      <c r="D168" s="136" t="s">
        <v>123</v>
      </c>
      <c r="E168" s="137" t="s">
        <v>294</v>
      </c>
      <c r="F168" s="138" t="s">
        <v>295</v>
      </c>
      <c r="G168" s="139" t="s">
        <v>155</v>
      </c>
      <c r="H168" s="140">
        <v>645.6</v>
      </c>
      <c r="I168" s="141">
        <v>0</v>
      </c>
      <c r="J168" s="141">
        <f>ROUND(I168*H168,2)</f>
        <v>0</v>
      </c>
      <c r="K168" s="138" t="s">
        <v>127</v>
      </c>
      <c r="L168" s="33"/>
      <c r="M168" s="142" t="s">
        <v>5</v>
      </c>
      <c r="N168" s="143" t="s">
        <v>40</v>
      </c>
      <c r="O168" s="144">
        <v>0.268</v>
      </c>
      <c r="P168" s="144">
        <f>O168*H168</f>
        <v>173.0208</v>
      </c>
      <c r="Q168" s="144">
        <v>0.1554</v>
      </c>
      <c r="R168" s="144">
        <f>Q168*H168</f>
        <v>100.32624000000001</v>
      </c>
      <c r="S168" s="144">
        <v>0</v>
      </c>
      <c r="T168" s="145">
        <f>S168*H168</f>
        <v>0</v>
      </c>
      <c r="AR168" s="20" t="s">
        <v>128</v>
      </c>
      <c r="AT168" s="20" t="s">
        <v>123</v>
      </c>
      <c r="AU168" s="20" t="s">
        <v>79</v>
      </c>
      <c r="AY168" s="20" t="s">
        <v>121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20" t="s">
        <v>77</v>
      </c>
      <c r="BK168" s="146">
        <f>ROUND(I168*H168,2)</f>
        <v>0</v>
      </c>
      <c r="BL168" s="20" t="s">
        <v>128</v>
      </c>
      <c r="BM168" s="20" t="s">
        <v>296</v>
      </c>
    </row>
    <row r="169" spans="2:51" s="11" customFormat="1" ht="13.5">
      <c r="B169" s="147"/>
      <c r="D169" s="148" t="s">
        <v>130</v>
      </c>
      <c r="E169" s="149" t="s">
        <v>5</v>
      </c>
      <c r="F169" s="150" t="s">
        <v>157</v>
      </c>
      <c r="H169" s="151">
        <v>645.6</v>
      </c>
      <c r="L169" s="147"/>
      <c r="M169" s="152"/>
      <c r="T169" s="153"/>
      <c r="AT169" s="149" t="s">
        <v>130</v>
      </c>
      <c r="AU169" s="149" t="s">
        <v>79</v>
      </c>
      <c r="AV169" s="11" t="s">
        <v>79</v>
      </c>
      <c r="AW169" s="11" t="s">
        <v>33</v>
      </c>
      <c r="AX169" s="11" t="s">
        <v>77</v>
      </c>
      <c r="AY169" s="149" t="s">
        <v>121</v>
      </c>
    </row>
    <row r="170" spans="2:65" s="1" customFormat="1" ht="16.5" customHeight="1">
      <c r="B170" s="135"/>
      <c r="C170" s="154" t="s">
        <v>297</v>
      </c>
      <c r="D170" s="154" t="s">
        <v>192</v>
      </c>
      <c r="E170" s="155" t="s">
        <v>298</v>
      </c>
      <c r="F170" s="156" t="s">
        <v>299</v>
      </c>
      <c r="G170" s="157" t="s">
        <v>227</v>
      </c>
      <c r="H170" s="158">
        <v>583.032</v>
      </c>
      <c r="I170" s="159">
        <v>0</v>
      </c>
      <c r="J170" s="159">
        <f>ROUND(I170*H170,2)</f>
        <v>0</v>
      </c>
      <c r="K170" s="156" t="s">
        <v>222</v>
      </c>
      <c r="L170" s="160"/>
      <c r="M170" s="161" t="s">
        <v>5</v>
      </c>
      <c r="N170" s="162" t="s">
        <v>40</v>
      </c>
      <c r="O170" s="144">
        <v>0</v>
      </c>
      <c r="P170" s="144">
        <f>O170*H170</f>
        <v>0</v>
      </c>
      <c r="Q170" s="144">
        <v>0.0821</v>
      </c>
      <c r="R170" s="144">
        <f>Q170*H170</f>
        <v>47.866927200000006</v>
      </c>
      <c r="S170" s="144">
        <v>0</v>
      </c>
      <c r="T170" s="145">
        <f>S170*H170</f>
        <v>0</v>
      </c>
      <c r="AR170" s="20" t="s">
        <v>163</v>
      </c>
      <c r="AT170" s="20" t="s">
        <v>192</v>
      </c>
      <c r="AU170" s="20" t="s">
        <v>79</v>
      </c>
      <c r="AY170" s="20" t="s">
        <v>121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20" t="s">
        <v>77</v>
      </c>
      <c r="BK170" s="146">
        <f>ROUND(I170*H170,2)</f>
        <v>0</v>
      </c>
      <c r="BL170" s="20" t="s">
        <v>128</v>
      </c>
      <c r="BM170" s="20" t="s">
        <v>300</v>
      </c>
    </row>
    <row r="171" spans="2:51" s="11" customFormat="1" ht="13.5">
      <c r="B171" s="147"/>
      <c r="D171" s="148" t="s">
        <v>130</v>
      </c>
      <c r="F171" s="150" t="s">
        <v>301</v>
      </c>
      <c r="H171" s="151">
        <v>583.032</v>
      </c>
      <c r="L171" s="147"/>
      <c r="M171" s="152"/>
      <c r="T171" s="153"/>
      <c r="AT171" s="149" t="s">
        <v>130</v>
      </c>
      <c r="AU171" s="149" t="s">
        <v>79</v>
      </c>
      <c r="AV171" s="11" t="s">
        <v>79</v>
      </c>
      <c r="AW171" s="11" t="s">
        <v>6</v>
      </c>
      <c r="AX171" s="11" t="s">
        <v>77</v>
      </c>
      <c r="AY171" s="149" t="s">
        <v>121</v>
      </c>
    </row>
    <row r="172" spans="2:65" s="1" customFormat="1" ht="16.5" customHeight="1">
      <c r="B172" s="135"/>
      <c r="C172" s="154" t="s">
        <v>302</v>
      </c>
      <c r="D172" s="154" t="s">
        <v>192</v>
      </c>
      <c r="E172" s="155" t="s">
        <v>303</v>
      </c>
      <c r="F172" s="156" t="s">
        <v>304</v>
      </c>
      <c r="G172" s="157" t="s">
        <v>155</v>
      </c>
      <c r="H172" s="158">
        <v>69.36</v>
      </c>
      <c r="I172" s="159">
        <v>0</v>
      </c>
      <c r="J172" s="159">
        <f>ROUND(I172*H172,2)</f>
        <v>0</v>
      </c>
      <c r="K172" s="156" t="s">
        <v>127</v>
      </c>
      <c r="L172" s="160"/>
      <c r="M172" s="161" t="s">
        <v>5</v>
      </c>
      <c r="N172" s="162" t="s">
        <v>40</v>
      </c>
      <c r="O172" s="144">
        <v>0</v>
      </c>
      <c r="P172" s="144">
        <f>O172*H172</f>
        <v>0</v>
      </c>
      <c r="Q172" s="144">
        <v>0.0483</v>
      </c>
      <c r="R172" s="144">
        <f>Q172*H172</f>
        <v>3.350088</v>
      </c>
      <c r="S172" s="144">
        <v>0</v>
      </c>
      <c r="T172" s="145">
        <f>S172*H172</f>
        <v>0</v>
      </c>
      <c r="AR172" s="20" t="s">
        <v>163</v>
      </c>
      <c r="AT172" s="20" t="s">
        <v>192</v>
      </c>
      <c r="AU172" s="20" t="s">
        <v>79</v>
      </c>
      <c r="AY172" s="20" t="s">
        <v>121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20" t="s">
        <v>77</v>
      </c>
      <c r="BK172" s="146">
        <f>ROUND(I172*H172,2)</f>
        <v>0</v>
      </c>
      <c r="BL172" s="20" t="s">
        <v>128</v>
      </c>
      <c r="BM172" s="20" t="s">
        <v>305</v>
      </c>
    </row>
    <row r="173" spans="2:51" s="11" customFormat="1" ht="13.5">
      <c r="B173" s="147"/>
      <c r="D173" s="148" t="s">
        <v>130</v>
      </c>
      <c r="F173" s="150" t="s">
        <v>306</v>
      </c>
      <c r="H173" s="151">
        <v>69.36</v>
      </c>
      <c r="L173" s="147"/>
      <c r="M173" s="152"/>
      <c r="T173" s="153"/>
      <c r="AT173" s="149" t="s">
        <v>130</v>
      </c>
      <c r="AU173" s="149" t="s">
        <v>79</v>
      </c>
      <c r="AV173" s="11" t="s">
        <v>79</v>
      </c>
      <c r="AW173" s="11" t="s">
        <v>6</v>
      </c>
      <c r="AX173" s="11" t="s">
        <v>77</v>
      </c>
      <c r="AY173" s="149" t="s">
        <v>121</v>
      </c>
    </row>
    <row r="174" spans="2:65" s="1" customFormat="1" ht="16.5" customHeight="1">
      <c r="B174" s="135"/>
      <c r="C174" s="154" t="s">
        <v>307</v>
      </c>
      <c r="D174" s="154" t="s">
        <v>192</v>
      </c>
      <c r="E174" s="155" t="s">
        <v>308</v>
      </c>
      <c r="F174" s="156" t="s">
        <v>309</v>
      </c>
      <c r="G174" s="157" t="s">
        <v>155</v>
      </c>
      <c r="H174" s="158">
        <v>6</v>
      </c>
      <c r="I174" s="159">
        <v>0</v>
      </c>
      <c r="J174" s="159">
        <f>ROUND(I174*H174,2)</f>
        <v>0</v>
      </c>
      <c r="K174" s="156" t="s">
        <v>127</v>
      </c>
      <c r="L174" s="160"/>
      <c r="M174" s="161" t="s">
        <v>5</v>
      </c>
      <c r="N174" s="162" t="s">
        <v>40</v>
      </c>
      <c r="O174" s="144">
        <v>0</v>
      </c>
      <c r="P174" s="144">
        <f>O174*H174</f>
        <v>0</v>
      </c>
      <c r="Q174" s="144">
        <v>0.064</v>
      </c>
      <c r="R174" s="144">
        <f>Q174*H174</f>
        <v>0.384</v>
      </c>
      <c r="S174" s="144">
        <v>0</v>
      </c>
      <c r="T174" s="145">
        <f>S174*H174</f>
        <v>0</v>
      </c>
      <c r="AR174" s="20" t="s">
        <v>163</v>
      </c>
      <c r="AT174" s="20" t="s">
        <v>192</v>
      </c>
      <c r="AU174" s="20" t="s">
        <v>79</v>
      </c>
      <c r="AY174" s="20" t="s">
        <v>121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20" t="s">
        <v>77</v>
      </c>
      <c r="BK174" s="146">
        <f>ROUND(I174*H174,2)</f>
        <v>0</v>
      </c>
      <c r="BL174" s="20" t="s">
        <v>128</v>
      </c>
      <c r="BM174" s="20" t="s">
        <v>310</v>
      </c>
    </row>
    <row r="175" spans="2:51" s="11" customFormat="1" ht="13.5">
      <c r="B175" s="147"/>
      <c r="D175" s="148" t="s">
        <v>130</v>
      </c>
      <c r="F175" s="150" t="s">
        <v>311</v>
      </c>
      <c r="H175" s="151">
        <v>6</v>
      </c>
      <c r="L175" s="147"/>
      <c r="M175" s="152"/>
      <c r="T175" s="153"/>
      <c r="AT175" s="149" t="s">
        <v>130</v>
      </c>
      <c r="AU175" s="149" t="s">
        <v>79</v>
      </c>
      <c r="AV175" s="11" t="s">
        <v>79</v>
      </c>
      <c r="AW175" s="11" t="s">
        <v>6</v>
      </c>
      <c r="AX175" s="11" t="s">
        <v>77</v>
      </c>
      <c r="AY175" s="149" t="s">
        <v>121</v>
      </c>
    </row>
    <row r="176" spans="2:65" s="1" customFormat="1" ht="25.5" customHeight="1">
      <c r="B176" s="135"/>
      <c r="C176" s="136" t="s">
        <v>312</v>
      </c>
      <c r="D176" s="136" t="s">
        <v>123</v>
      </c>
      <c r="E176" s="137" t="s">
        <v>313</v>
      </c>
      <c r="F176" s="138" t="s">
        <v>314</v>
      </c>
      <c r="G176" s="139" t="s">
        <v>155</v>
      </c>
      <c r="H176" s="140">
        <v>262.5</v>
      </c>
      <c r="I176" s="141">
        <v>0</v>
      </c>
      <c r="J176" s="141">
        <f>ROUND(I176*H176,2)</f>
        <v>0</v>
      </c>
      <c r="K176" s="138" t="s">
        <v>127</v>
      </c>
      <c r="L176" s="33"/>
      <c r="M176" s="142" t="s">
        <v>5</v>
      </c>
      <c r="N176" s="143" t="s">
        <v>40</v>
      </c>
      <c r="O176" s="144">
        <v>0.19</v>
      </c>
      <c r="P176" s="144">
        <f>O176*H176</f>
        <v>49.875</v>
      </c>
      <c r="Q176" s="144">
        <v>6E-05</v>
      </c>
      <c r="R176" s="144">
        <f>Q176*H176</f>
        <v>0.01575</v>
      </c>
      <c r="S176" s="144">
        <v>0</v>
      </c>
      <c r="T176" s="145">
        <f>S176*H176</f>
        <v>0</v>
      </c>
      <c r="AR176" s="20" t="s">
        <v>128</v>
      </c>
      <c r="AT176" s="20" t="s">
        <v>123</v>
      </c>
      <c r="AU176" s="20" t="s">
        <v>79</v>
      </c>
      <c r="AY176" s="20" t="s">
        <v>121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20" t="s">
        <v>77</v>
      </c>
      <c r="BK176" s="146">
        <f>ROUND(I176*H176,2)</f>
        <v>0</v>
      </c>
      <c r="BL176" s="20" t="s">
        <v>128</v>
      </c>
      <c r="BM176" s="20" t="s">
        <v>315</v>
      </c>
    </row>
    <row r="177" spans="2:65" s="1" customFormat="1" ht="16.5" customHeight="1">
      <c r="B177" s="135"/>
      <c r="C177" s="136" t="s">
        <v>316</v>
      </c>
      <c r="D177" s="136" t="s">
        <v>123</v>
      </c>
      <c r="E177" s="137" t="s">
        <v>317</v>
      </c>
      <c r="F177" s="138" t="s">
        <v>318</v>
      </c>
      <c r="G177" s="139" t="s">
        <v>155</v>
      </c>
      <c r="H177" s="140">
        <v>262.5</v>
      </c>
      <c r="I177" s="141">
        <v>0</v>
      </c>
      <c r="J177" s="141">
        <f>ROUND(I177*H177,2)</f>
        <v>0</v>
      </c>
      <c r="K177" s="138" t="s">
        <v>127</v>
      </c>
      <c r="L177" s="33"/>
      <c r="M177" s="142" t="s">
        <v>5</v>
      </c>
      <c r="N177" s="143" t="s">
        <v>40</v>
      </c>
      <c r="O177" s="144">
        <v>0.196</v>
      </c>
      <c r="P177" s="144">
        <f>O177*H177</f>
        <v>51.45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AR177" s="20" t="s">
        <v>128</v>
      </c>
      <c r="AT177" s="20" t="s">
        <v>123</v>
      </c>
      <c r="AU177" s="20" t="s">
        <v>79</v>
      </c>
      <c r="AY177" s="20" t="s">
        <v>121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20" t="s">
        <v>77</v>
      </c>
      <c r="BK177" s="146">
        <f>ROUND(I177*H177,2)</f>
        <v>0</v>
      </c>
      <c r="BL177" s="20" t="s">
        <v>128</v>
      </c>
      <c r="BM177" s="20" t="s">
        <v>319</v>
      </c>
    </row>
    <row r="178" spans="2:51" s="11" customFormat="1" ht="13.5">
      <c r="B178" s="147"/>
      <c r="D178" s="148" t="s">
        <v>130</v>
      </c>
      <c r="E178" s="149" t="s">
        <v>5</v>
      </c>
      <c r="F178" s="150" t="s">
        <v>320</v>
      </c>
      <c r="H178" s="151">
        <v>262.5</v>
      </c>
      <c r="L178" s="147"/>
      <c r="M178" s="152"/>
      <c r="T178" s="153"/>
      <c r="AT178" s="149" t="s">
        <v>130</v>
      </c>
      <c r="AU178" s="149" t="s">
        <v>79</v>
      </c>
      <c r="AV178" s="11" t="s">
        <v>79</v>
      </c>
      <c r="AW178" s="11" t="s">
        <v>33</v>
      </c>
      <c r="AX178" s="11" t="s">
        <v>69</v>
      </c>
      <c r="AY178" s="149" t="s">
        <v>121</v>
      </c>
    </row>
    <row r="179" spans="2:65" s="1" customFormat="1" ht="16.5" customHeight="1">
      <c r="B179" s="135"/>
      <c r="C179" s="136" t="s">
        <v>321</v>
      </c>
      <c r="D179" s="136" t="s">
        <v>123</v>
      </c>
      <c r="E179" s="137" t="s">
        <v>322</v>
      </c>
      <c r="F179" s="138" t="s">
        <v>323</v>
      </c>
      <c r="G179" s="139" t="s">
        <v>324</v>
      </c>
      <c r="H179" s="140">
        <v>1</v>
      </c>
      <c r="I179" s="141">
        <v>0</v>
      </c>
      <c r="J179" s="141">
        <f>ROUND(I179*H179,2)</f>
        <v>0</v>
      </c>
      <c r="K179" s="138" t="s">
        <v>222</v>
      </c>
      <c r="L179" s="33"/>
      <c r="M179" s="142" t="s">
        <v>5</v>
      </c>
      <c r="N179" s="143" t="s">
        <v>40</v>
      </c>
      <c r="O179" s="144">
        <v>0</v>
      </c>
      <c r="P179" s="144">
        <f>O179*H179</f>
        <v>0</v>
      </c>
      <c r="Q179" s="144">
        <v>0</v>
      </c>
      <c r="R179" s="144">
        <f>Q179*H179</f>
        <v>0</v>
      </c>
      <c r="S179" s="144">
        <v>0</v>
      </c>
      <c r="T179" s="145">
        <f>S179*H179</f>
        <v>0</v>
      </c>
      <c r="AR179" s="20" t="s">
        <v>128</v>
      </c>
      <c r="AT179" s="20" t="s">
        <v>123</v>
      </c>
      <c r="AU179" s="20" t="s">
        <v>79</v>
      </c>
      <c r="AY179" s="20" t="s">
        <v>121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20" t="s">
        <v>77</v>
      </c>
      <c r="BK179" s="146">
        <f>ROUND(I179*H179,2)</f>
        <v>0</v>
      </c>
      <c r="BL179" s="20" t="s">
        <v>128</v>
      </c>
      <c r="BM179" s="20" t="s">
        <v>325</v>
      </c>
    </row>
    <row r="180" spans="2:65" s="1" customFormat="1" ht="16.5" customHeight="1">
      <c r="B180" s="135"/>
      <c r="C180" s="136" t="s">
        <v>326</v>
      </c>
      <c r="D180" s="136" t="s">
        <v>123</v>
      </c>
      <c r="E180" s="137" t="s">
        <v>327</v>
      </c>
      <c r="F180" s="138" t="s">
        <v>328</v>
      </c>
      <c r="G180" s="139" t="s">
        <v>324</v>
      </c>
      <c r="H180" s="140">
        <v>1</v>
      </c>
      <c r="I180" s="141">
        <v>0</v>
      </c>
      <c r="J180" s="141">
        <f>ROUND(I180*H180,2)</f>
        <v>0</v>
      </c>
      <c r="K180" s="138" t="s">
        <v>222</v>
      </c>
      <c r="L180" s="33"/>
      <c r="M180" s="142" t="s">
        <v>5</v>
      </c>
      <c r="N180" s="143" t="s">
        <v>40</v>
      </c>
      <c r="O180" s="144">
        <v>0</v>
      </c>
      <c r="P180" s="144">
        <f>O180*H180</f>
        <v>0</v>
      </c>
      <c r="Q180" s="144">
        <v>0</v>
      </c>
      <c r="R180" s="144">
        <f>Q180*H180</f>
        <v>0</v>
      </c>
      <c r="S180" s="144">
        <v>0</v>
      </c>
      <c r="T180" s="145">
        <f>S180*H180</f>
        <v>0</v>
      </c>
      <c r="AR180" s="20" t="s">
        <v>128</v>
      </c>
      <c r="AT180" s="20" t="s">
        <v>123</v>
      </c>
      <c r="AU180" s="20" t="s">
        <v>79</v>
      </c>
      <c r="AY180" s="20" t="s">
        <v>121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20" t="s">
        <v>77</v>
      </c>
      <c r="BK180" s="146">
        <f>ROUND(I180*H180,2)</f>
        <v>0</v>
      </c>
      <c r="BL180" s="20" t="s">
        <v>128</v>
      </c>
      <c r="BM180" s="20" t="s">
        <v>329</v>
      </c>
    </row>
    <row r="181" spans="2:65" s="1" customFormat="1" ht="16.5" customHeight="1">
      <c r="B181" s="135"/>
      <c r="C181" s="136" t="s">
        <v>330</v>
      </c>
      <c r="D181" s="136" t="s">
        <v>123</v>
      </c>
      <c r="E181" s="137" t="s">
        <v>331</v>
      </c>
      <c r="F181" s="138" t="s">
        <v>332</v>
      </c>
      <c r="G181" s="139" t="s">
        <v>227</v>
      </c>
      <c r="H181" s="140">
        <v>1</v>
      </c>
      <c r="I181" s="141">
        <v>0</v>
      </c>
      <c r="J181" s="141">
        <f>ROUND(I181*H181,2)</f>
        <v>0</v>
      </c>
      <c r="K181" s="138" t="s">
        <v>222</v>
      </c>
      <c r="L181" s="33"/>
      <c r="M181" s="142" t="s">
        <v>5</v>
      </c>
      <c r="N181" s="143" t="s">
        <v>40</v>
      </c>
      <c r="O181" s="144">
        <v>0</v>
      </c>
      <c r="P181" s="144">
        <f>O181*H181</f>
        <v>0</v>
      </c>
      <c r="Q181" s="144">
        <v>0</v>
      </c>
      <c r="R181" s="144">
        <f>Q181*H181</f>
        <v>0</v>
      </c>
      <c r="S181" s="144">
        <v>0</v>
      </c>
      <c r="T181" s="145">
        <f>S181*H181</f>
        <v>0</v>
      </c>
      <c r="AR181" s="20" t="s">
        <v>128</v>
      </c>
      <c r="AT181" s="20" t="s">
        <v>123</v>
      </c>
      <c r="AU181" s="20" t="s">
        <v>79</v>
      </c>
      <c r="AY181" s="20" t="s">
        <v>121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20" t="s">
        <v>77</v>
      </c>
      <c r="BK181" s="146">
        <f>ROUND(I181*H181,2)</f>
        <v>0</v>
      </c>
      <c r="BL181" s="20" t="s">
        <v>128</v>
      </c>
      <c r="BM181" s="20" t="s">
        <v>333</v>
      </c>
    </row>
    <row r="182" spans="2:63" s="10" customFormat="1" ht="29.85" customHeight="1">
      <c r="B182" s="124"/>
      <c r="D182" s="125" t="s">
        <v>68</v>
      </c>
      <c r="E182" s="133" t="s">
        <v>334</v>
      </c>
      <c r="F182" s="133" t="s">
        <v>335</v>
      </c>
      <c r="J182" s="134">
        <f>BK182</f>
        <v>0</v>
      </c>
      <c r="L182" s="124"/>
      <c r="M182" s="128"/>
      <c r="P182" s="129">
        <f>SUM(P183:P187)</f>
        <v>38.50792</v>
      </c>
      <c r="R182" s="129">
        <f>SUM(R183:R187)</f>
        <v>0</v>
      </c>
      <c r="T182" s="130">
        <f>SUM(T183:T187)</f>
        <v>0</v>
      </c>
      <c r="AR182" s="125" t="s">
        <v>77</v>
      </c>
      <c r="AT182" s="131" t="s">
        <v>68</v>
      </c>
      <c r="AU182" s="131" t="s">
        <v>77</v>
      </c>
      <c r="AY182" s="125" t="s">
        <v>121</v>
      </c>
      <c r="BK182" s="132">
        <f>SUM(BK183:BK187)</f>
        <v>0</v>
      </c>
    </row>
    <row r="183" spans="2:65" s="1" customFormat="1" ht="16.5" customHeight="1">
      <c r="B183" s="135"/>
      <c r="C183" s="136" t="s">
        <v>336</v>
      </c>
      <c r="D183" s="136" t="s">
        <v>123</v>
      </c>
      <c r="E183" s="137" t="s">
        <v>337</v>
      </c>
      <c r="F183" s="138" t="s">
        <v>338</v>
      </c>
      <c r="G183" s="139" t="s">
        <v>339</v>
      </c>
      <c r="H183" s="140">
        <v>437.59</v>
      </c>
      <c r="I183" s="141">
        <v>0</v>
      </c>
      <c r="J183" s="141">
        <f>ROUND(I183*H183,2)</f>
        <v>0</v>
      </c>
      <c r="K183" s="138" t="s">
        <v>127</v>
      </c>
      <c r="L183" s="33"/>
      <c r="M183" s="142" t="s">
        <v>5</v>
      </c>
      <c r="N183" s="143" t="s">
        <v>40</v>
      </c>
      <c r="O183" s="144">
        <v>0.03</v>
      </c>
      <c r="P183" s="144">
        <f>O183*H183</f>
        <v>13.127699999999999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AR183" s="20" t="s">
        <v>128</v>
      </c>
      <c r="AT183" s="20" t="s">
        <v>123</v>
      </c>
      <c r="AU183" s="20" t="s">
        <v>79</v>
      </c>
      <c r="AY183" s="20" t="s">
        <v>121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20" t="s">
        <v>77</v>
      </c>
      <c r="BK183" s="146">
        <f>ROUND(I183*H183,2)</f>
        <v>0</v>
      </c>
      <c r="BL183" s="20" t="s">
        <v>128</v>
      </c>
      <c r="BM183" s="20" t="s">
        <v>340</v>
      </c>
    </row>
    <row r="184" spans="2:65" s="1" customFormat="1" ht="16.5" customHeight="1">
      <c r="B184" s="135"/>
      <c r="C184" s="136" t="s">
        <v>341</v>
      </c>
      <c r="D184" s="136" t="s">
        <v>123</v>
      </c>
      <c r="E184" s="137" t="s">
        <v>342</v>
      </c>
      <c r="F184" s="138" t="s">
        <v>343</v>
      </c>
      <c r="G184" s="139" t="s">
        <v>339</v>
      </c>
      <c r="H184" s="140">
        <v>12690.11</v>
      </c>
      <c r="I184" s="141">
        <v>0</v>
      </c>
      <c r="J184" s="141">
        <f>ROUND(I184*H184,2)</f>
        <v>0</v>
      </c>
      <c r="K184" s="138" t="s">
        <v>127</v>
      </c>
      <c r="L184" s="33"/>
      <c r="M184" s="142" t="s">
        <v>5</v>
      </c>
      <c r="N184" s="143" t="s">
        <v>40</v>
      </c>
      <c r="O184" s="144">
        <v>0.002</v>
      </c>
      <c r="P184" s="144">
        <f>O184*H184</f>
        <v>25.38022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AR184" s="20" t="s">
        <v>128</v>
      </c>
      <c r="AT184" s="20" t="s">
        <v>123</v>
      </c>
      <c r="AU184" s="20" t="s">
        <v>79</v>
      </c>
      <c r="AY184" s="20" t="s">
        <v>121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20" t="s">
        <v>77</v>
      </c>
      <c r="BK184" s="146">
        <f>ROUND(I184*H184,2)</f>
        <v>0</v>
      </c>
      <c r="BL184" s="20" t="s">
        <v>128</v>
      </c>
      <c r="BM184" s="20" t="s">
        <v>344</v>
      </c>
    </row>
    <row r="185" spans="2:51" s="11" customFormat="1" ht="13.5">
      <c r="B185" s="147"/>
      <c r="D185" s="148" t="s">
        <v>130</v>
      </c>
      <c r="F185" s="150" t="s">
        <v>345</v>
      </c>
      <c r="H185" s="151">
        <v>12690.11</v>
      </c>
      <c r="L185" s="147"/>
      <c r="M185" s="152"/>
      <c r="T185" s="153"/>
      <c r="AT185" s="149" t="s">
        <v>130</v>
      </c>
      <c r="AU185" s="149" t="s">
        <v>79</v>
      </c>
      <c r="AV185" s="11" t="s">
        <v>79</v>
      </c>
      <c r="AW185" s="11" t="s">
        <v>6</v>
      </c>
      <c r="AX185" s="11" t="s">
        <v>77</v>
      </c>
      <c r="AY185" s="149" t="s">
        <v>121</v>
      </c>
    </row>
    <row r="186" spans="2:65" s="1" customFormat="1" ht="25.5" customHeight="1">
      <c r="B186" s="135"/>
      <c r="C186" s="136" t="s">
        <v>346</v>
      </c>
      <c r="D186" s="136" t="s">
        <v>123</v>
      </c>
      <c r="E186" s="137" t="s">
        <v>347</v>
      </c>
      <c r="F186" s="138" t="s">
        <v>348</v>
      </c>
      <c r="G186" s="139" t="s">
        <v>339</v>
      </c>
      <c r="H186" s="140">
        <v>413.546</v>
      </c>
      <c r="I186" s="141">
        <v>0</v>
      </c>
      <c r="J186" s="141">
        <f>ROUND(I186*H186,2)</f>
        <v>0</v>
      </c>
      <c r="K186" s="138" t="s">
        <v>127</v>
      </c>
      <c r="L186" s="33"/>
      <c r="M186" s="142" t="s">
        <v>5</v>
      </c>
      <c r="N186" s="143" t="s">
        <v>40</v>
      </c>
      <c r="O186" s="144">
        <v>0</v>
      </c>
      <c r="P186" s="144">
        <f>O186*H186</f>
        <v>0</v>
      </c>
      <c r="Q186" s="144">
        <v>0</v>
      </c>
      <c r="R186" s="144">
        <f>Q186*H186</f>
        <v>0</v>
      </c>
      <c r="S186" s="144">
        <v>0</v>
      </c>
      <c r="T186" s="145">
        <f>S186*H186</f>
        <v>0</v>
      </c>
      <c r="AR186" s="20" t="s">
        <v>128</v>
      </c>
      <c r="AT186" s="20" t="s">
        <v>123</v>
      </c>
      <c r="AU186" s="20" t="s">
        <v>79</v>
      </c>
      <c r="AY186" s="20" t="s">
        <v>121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20" t="s">
        <v>77</v>
      </c>
      <c r="BK186" s="146">
        <f>ROUND(I186*H186,2)</f>
        <v>0</v>
      </c>
      <c r="BL186" s="20" t="s">
        <v>128</v>
      </c>
      <c r="BM186" s="20" t="s">
        <v>349</v>
      </c>
    </row>
    <row r="187" spans="2:65" s="1" customFormat="1" ht="16.5" customHeight="1">
      <c r="B187" s="135"/>
      <c r="C187" s="136" t="s">
        <v>350</v>
      </c>
      <c r="D187" s="136" t="s">
        <v>123</v>
      </c>
      <c r="E187" s="137" t="s">
        <v>351</v>
      </c>
      <c r="F187" s="138" t="s">
        <v>352</v>
      </c>
      <c r="G187" s="139" t="s">
        <v>339</v>
      </c>
      <c r="H187" s="140">
        <v>41.966</v>
      </c>
      <c r="I187" s="141">
        <v>0</v>
      </c>
      <c r="J187" s="141">
        <f>ROUND(I187*H187,2)</f>
        <v>0</v>
      </c>
      <c r="K187" s="138" t="s">
        <v>127</v>
      </c>
      <c r="L187" s="33"/>
      <c r="M187" s="142" t="s">
        <v>5</v>
      </c>
      <c r="N187" s="143" t="s">
        <v>40</v>
      </c>
      <c r="O187" s="144">
        <v>0</v>
      </c>
      <c r="P187" s="144">
        <f>O187*H187</f>
        <v>0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AR187" s="20" t="s">
        <v>128</v>
      </c>
      <c r="AT187" s="20" t="s">
        <v>123</v>
      </c>
      <c r="AU187" s="20" t="s">
        <v>79</v>
      </c>
      <c r="AY187" s="20" t="s">
        <v>121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20" t="s">
        <v>77</v>
      </c>
      <c r="BK187" s="146">
        <f>ROUND(I187*H187,2)</f>
        <v>0</v>
      </c>
      <c r="BL187" s="20" t="s">
        <v>128</v>
      </c>
      <c r="BM187" s="20" t="s">
        <v>353</v>
      </c>
    </row>
    <row r="188" spans="2:63" s="10" customFormat="1" ht="29.85" customHeight="1">
      <c r="B188" s="124"/>
      <c r="D188" s="125" t="s">
        <v>68</v>
      </c>
      <c r="E188" s="133" t="s">
        <v>354</v>
      </c>
      <c r="F188" s="133" t="s">
        <v>355</v>
      </c>
      <c r="J188" s="134">
        <f>BK188</f>
        <v>0</v>
      </c>
      <c r="L188" s="124"/>
      <c r="M188" s="128"/>
      <c r="P188" s="129">
        <f>P189</f>
        <v>15.246594</v>
      </c>
      <c r="R188" s="129">
        <f>R189</f>
        <v>0</v>
      </c>
      <c r="T188" s="130">
        <f>T189</f>
        <v>0</v>
      </c>
      <c r="AR188" s="125" t="s">
        <v>77</v>
      </c>
      <c r="AT188" s="131" t="s">
        <v>68</v>
      </c>
      <c r="AU188" s="131" t="s">
        <v>77</v>
      </c>
      <c r="AY188" s="125" t="s">
        <v>121</v>
      </c>
      <c r="BK188" s="132">
        <f>BK189</f>
        <v>0</v>
      </c>
    </row>
    <row r="189" spans="2:65" s="1" customFormat="1" ht="25.5" customHeight="1">
      <c r="B189" s="135"/>
      <c r="C189" s="136" t="s">
        <v>356</v>
      </c>
      <c r="D189" s="136" t="s">
        <v>123</v>
      </c>
      <c r="E189" s="137" t="s">
        <v>357</v>
      </c>
      <c r="F189" s="138" t="s">
        <v>358</v>
      </c>
      <c r="G189" s="139" t="s">
        <v>339</v>
      </c>
      <c r="H189" s="140">
        <v>231.009</v>
      </c>
      <c r="I189" s="141">
        <v>0</v>
      </c>
      <c r="J189" s="141">
        <f>ROUND(I189*H189,2)</f>
        <v>0</v>
      </c>
      <c r="K189" s="138" t="s">
        <v>127</v>
      </c>
      <c r="L189" s="33"/>
      <c r="M189" s="142" t="s">
        <v>5</v>
      </c>
      <c r="N189" s="143" t="s">
        <v>40</v>
      </c>
      <c r="O189" s="144">
        <v>0.066</v>
      </c>
      <c r="P189" s="144">
        <f>O189*H189</f>
        <v>15.246594</v>
      </c>
      <c r="Q189" s="144">
        <v>0</v>
      </c>
      <c r="R189" s="144">
        <f>Q189*H189</f>
        <v>0</v>
      </c>
      <c r="S189" s="144">
        <v>0</v>
      </c>
      <c r="T189" s="145">
        <f>S189*H189</f>
        <v>0</v>
      </c>
      <c r="AR189" s="20" t="s">
        <v>128</v>
      </c>
      <c r="AT189" s="20" t="s">
        <v>123</v>
      </c>
      <c r="AU189" s="20" t="s">
        <v>79</v>
      </c>
      <c r="AY189" s="20" t="s">
        <v>121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20" t="s">
        <v>77</v>
      </c>
      <c r="BK189" s="146">
        <f>ROUND(I189*H189,2)</f>
        <v>0</v>
      </c>
      <c r="BL189" s="20" t="s">
        <v>128</v>
      </c>
      <c r="BM189" s="20" t="s">
        <v>359</v>
      </c>
    </row>
    <row r="190" spans="2:63" s="10" customFormat="1" ht="37.35" customHeight="1">
      <c r="B190" s="124"/>
      <c r="D190" s="125" t="s">
        <v>68</v>
      </c>
      <c r="E190" s="126" t="s">
        <v>360</v>
      </c>
      <c r="F190" s="126" t="s">
        <v>361</v>
      </c>
      <c r="J190" s="127">
        <f>BK190</f>
        <v>0</v>
      </c>
      <c r="L190" s="124"/>
      <c r="M190" s="128"/>
      <c r="P190" s="129">
        <f>P191+P193</f>
        <v>0</v>
      </c>
      <c r="R190" s="129">
        <f>R191+R193</f>
        <v>0</v>
      </c>
      <c r="T190" s="130">
        <f>T191+T193</f>
        <v>0</v>
      </c>
      <c r="AR190" s="125" t="s">
        <v>79</v>
      </c>
      <c r="AT190" s="131" t="s">
        <v>68</v>
      </c>
      <c r="AU190" s="131" t="s">
        <v>69</v>
      </c>
      <c r="AY190" s="125" t="s">
        <v>121</v>
      </c>
      <c r="BK190" s="132">
        <f>BK191+BK193</f>
        <v>0</v>
      </c>
    </row>
    <row r="191" spans="2:63" s="10" customFormat="1" ht="19.95" customHeight="1">
      <c r="B191" s="124"/>
      <c r="D191" s="125" t="s">
        <v>68</v>
      </c>
      <c r="E191" s="133" t="s">
        <v>362</v>
      </c>
      <c r="F191" s="242" t="s">
        <v>652</v>
      </c>
      <c r="J191" s="243">
        <f>BK191</f>
        <v>0</v>
      </c>
      <c r="L191" s="124"/>
      <c r="M191" s="128"/>
      <c r="P191" s="129">
        <f>P192</f>
        <v>0</v>
      </c>
      <c r="R191" s="129">
        <f>R192</f>
        <v>0</v>
      </c>
      <c r="T191" s="130">
        <f>T192</f>
        <v>0</v>
      </c>
      <c r="AR191" s="125" t="s">
        <v>79</v>
      </c>
      <c r="AT191" s="131" t="s">
        <v>68</v>
      </c>
      <c r="AU191" s="131" t="s">
        <v>77</v>
      </c>
      <c r="AY191" s="125" t="s">
        <v>121</v>
      </c>
      <c r="BK191" s="132">
        <f>BK192</f>
        <v>0</v>
      </c>
    </row>
    <row r="192" spans="2:65" s="1" customFormat="1" ht="16.5" customHeight="1">
      <c r="B192" s="135"/>
      <c r="C192" s="136" t="s">
        <v>364</v>
      </c>
      <c r="D192" s="136" t="s">
        <v>123</v>
      </c>
      <c r="E192" s="137" t="s">
        <v>365</v>
      </c>
      <c r="F192" s="138" t="s">
        <v>366</v>
      </c>
      <c r="G192" s="139" t="s">
        <v>227</v>
      </c>
      <c r="H192" s="140">
        <v>1</v>
      </c>
      <c r="I192" s="141">
        <v>0</v>
      </c>
      <c r="J192" s="141">
        <f>ROUND(I192*H192,2)</f>
        <v>0</v>
      </c>
      <c r="K192" s="138" t="s">
        <v>222</v>
      </c>
      <c r="L192" s="33"/>
      <c r="M192" s="142" t="s">
        <v>5</v>
      </c>
      <c r="N192" s="143" t="s">
        <v>40</v>
      </c>
      <c r="O192" s="144">
        <v>0</v>
      </c>
      <c r="P192" s="144">
        <f>O192*H192</f>
        <v>0</v>
      </c>
      <c r="Q192" s="144">
        <v>0</v>
      </c>
      <c r="R192" s="144">
        <f>Q192*H192</f>
        <v>0</v>
      </c>
      <c r="S192" s="144">
        <v>0</v>
      </c>
      <c r="T192" s="145">
        <f>S192*H192</f>
        <v>0</v>
      </c>
      <c r="AR192" s="20" t="s">
        <v>128</v>
      </c>
      <c r="AT192" s="20" t="s">
        <v>123</v>
      </c>
      <c r="AU192" s="20" t="s">
        <v>79</v>
      </c>
      <c r="AY192" s="20" t="s">
        <v>121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20" t="s">
        <v>77</v>
      </c>
      <c r="BK192" s="146">
        <f>ROUND(I192*H192,2)</f>
        <v>0</v>
      </c>
      <c r="BL192" s="20" t="s">
        <v>128</v>
      </c>
      <c r="BM192" s="20" t="s">
        <v>367</v>
      </c>
    </row>
    <row r="193" spans="2:63" s="10" customFormat="1" ht="29.85" customHeight="1">
      <c r="B193" s="124"/>
      <c r="D193" s="125" t="s">
        <v>68</v>
      </c>
      <c r="E193" s="133" t="s">
        <v>368</v>
      </c>
      <c r="F193" s="133" t="s">
        <v>369</v>
      </c>
      <c r="J193" s="134">
        <f>BK193</f>
        <v>0</v>
      </c>
      <c r="L193" s="124"/>
      <c r="M193" s="128"/>
      <c r="P193" s="129">
        <f>P194</f>
        <v>0</v>
      </c>
      <c r="R193" s="129">
        <f>R194</f>
        <v>0</v>
      </c>
      <c r="T193" s="130">
        <f>T194</f>
        <v>0</v>
      </c>
      <c r="AR193" s="125" t="s">
        <v>79</v>
      </c>
      <c r="AT193" s="131" t="s">
        <v>68</v>
      </c>
      <c r="AU193" s="131" t="s">
        <v>77</v>
      </c>
      <c r="AY193" s="125" t="s">
        <v>121</v>
      </c>
      <c r="BK193" s="132">
        <f>BK194</f>
        <v>0</v>
      </c>
    </row>
    <row r="194" spans="2:65" s="1" customFormat="1" ht="16.5" customHeight="1">
      <c r="B194" s="135"/>
      <c r="C194" s="136" t="s">
        <v>370</v>
      </c>
      <c r="D194" s="136" t="s">
        <v>123</v>
      </c>
      <c r="E194" s="137" t="s">
        <v>371</v>
      </c>
      <c r="F194" s="138" t="s">
        <v>372</v>
      </c>
      <c r="G194" s="139" t="s">
        <v>227</v>
      </c>
      <c r="H194" s="140">
        <v>9</v>
      </c>
      <c r="I194" s="141">
        <v>0</v>
      </c>
      <c r="J194" s="141">
        <f>ROUND(I194*H194,2)</f>
        <v>0</v>
      </c>
      <c r="K194" s="138" t="s">
        <v>222</v>
      </c>
      <c r="L194" s="33"/>
      <c r="M194" s="142" t="s">
        <v>5</v>
      </c>
      <c r="N194" s="143" t="s">
        <v>40</v>
      </c>
      <c r="O194" s="144">
        <v>0</v>
      </c>
      <c r="P194" s="144">
        <f>O194*H194</f>
        <v>0</v>
      </c>
      <c r="Q194" s="144">
        <v>0</v>
      </c>
      <c r="R194" s="144">
        <f>Q194*H194</f>
        <v>0</v>
      </c>
      <c r="S194" s="144">
        <v>0</v>
      </c>
      <c r="T194" s="145">
        <f>S194*H194</f>
        <v>0</v>
      </c>
      <c r="AR194" s="20" t="s">
        <v>197</v>
      </c>
      <c r="AT194" s="20" t="s">
        <v>123</v>
      </c>
      <c r="AU194" s="20" t="s">
        <v>79</v>
      </c>
      <c r="AY194" s="20" t="s">
        <v>121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20" t="s">
        <v>77</v>
      </c>
      <c r="BK194" s="146">
        <f>ROUND(I194*H194,2)</f>
        <v>0</v>
      </c>
      <c r="BL194" s="20" t="s">
        <v>197</v>
      </c>
      <c r="BM194" s="20" t="s">
        <v>373</v>
      </c>
    </row>
    <row r="195" spans="2:63" s="10" customFormat="1" ht="37.35" customHeight="1">
      <c r="B195" s="124"/>
      <c r="D195" s="125" t="s">
        <v>68</v>
      </c>
      <c r="E195" s="126" t="s">
        <v>374</v>
      </c>
      <c r="F195" s="126" t="s">
        <v>375</v>
      </c>
      <c r="J195" s="127">
        <f>BK195</f>
        <v>0</v>
      </c>
      <c r="L195" s="124"/>
      <c r="M195" s="128"/>
      <c r="P195" s="129">
        <f>P196</f>
        <v>0</v>
      </c>
      <c r="R195" s="129">
        <f>R196</f>
        <v>0</v>
      </c>
      <c r="T195" s="130">
        <f>T196</f>
        <v>0</v>
      </c>
      <c r="AR195" s="125" t="s">
        <v>148</v>
      </c>
      <c r="AT195" s="131" t="s">
        <v>68</v>
      </c>
      <c r="AU195" s="131" t="s">
        <v>69</v>
      </c>
      <c r="AY195" s="125" t="s">
        <v>121</v>
      </c>
      <c r="BK195" s="132">
        <f>BK196</f>
        <v>0</v>
      </c>
    </row>
    <row r="196" spans="2:65" s="1" customFormat="1" ht="16.5" customHeight="1">
      <c r="B196" s="135"/>
      <c r="C196" s="136" t="s">
        <v>376</v>
      </c>
      <c r="D196" s="136" t="s">
        <v>123</v>
      </c>
      <c r="E196" s="137" t="s">
        <v>377</v>
      </c>
      <c r="F196" s="138" t="s">
        <v>378</v>
      </c>
      <c r="G196" s="139" t="s">
        <v>379</v>
      </c>
      <c r="H196" s="140">
        <v>1051022.61</v>
      </c>
      <c r="I196" s="141">
        <v>0</v>
      </c>
      <c r="J196" s="141">
        <f>ROUND(I196*H196,2)</f>
        <v>0</v>
      </c>
      <c r="K196" s="138" t="s">
        <v>222</v>
      </c>
      <c r="L196" s="33"/>
      <c r="M196" s="142" t="s">
        <v>5</v>
      </c>
      <c r="N196" s="163" t="s">
        <v>40</v>
      </c>
      <c r="O196" s="164">
        <v>0</v>
      </c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AR196" s="20" t="s">
        <v>128</v>
      </c>
      <c r="AT196" s="20" t="s">
        <v>123</v>
      </c>
      <c r="AU196" s="20" t="s">
        <v>77</v>
      </c>
      <c r="AY196" s="20" t="s">
        <v>121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20" t="s">
        <v>77</v>
      </c>
      <c r="BK196" s="146">
        <f>ROUND(I196*H196,2)</f>
        <v>0</v>
      </c>
      <c r="BL196" s="20" t="s">
        <v>128</v>
      </c>
      <c r="BM196" s="20" t="s">
        <v>380</v>
      </c>
    </row>
    <row r="197" spans="2:12" s="1" customFormat="1" ht="6.9" customHeight="1">
      <c r="B197" s="46"/>
      <c r="C197" s="47"/>
      <c r="D197" s="47"/>
      <c r="E197" s="47"/>
      <c r="F197" s="47"/>
      <c r="G197" s="47"/>
      <c r="H197" s="47"/>
      <c r="I197" s="47"/>
      <c r="J197" s="47"/>
      <c r="K197" s="47"/>
      <c r="L197" s="33"/>
    </row>
  </sheetData>
  <autoFilter ref="C85:K196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92"/>
  <sheetViews>
    <sheetView showGridLines="0" workbookViewId="0" topLeftCell="A1">
      <pane ySplit="1" topLeftCell="A176" activePane="bottomLeft" state="frozen"/>
      <selection pane="bottomLeft" activeCell="I195" sqref="I1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4"/>
      <c r="C1" s="14"/>
      <c r="D1" s="15" t="s">
        <v>1</v>
      </c>
      <c r="E1" s="14"/>
      <c r="F1" s="87" t="s">
        <v>82</v>
      </c>
      <c r="G1" s="283" t="s">
        <v>83</v>
      </c>
      <c r="H1" s="283"/>
      <c r="I1" s="14"/>
      <c r="J1" s="87" t="s">
        <v>84</v>
      </c>
      <c r="K1" s="15" t="s">
        <v>85</v>
      </c>
      <c r="L1" s="87" t="s">
        <v>86</v>
      </c>
      <c r="M1" s="87"/>
      <c r="N1" s="87"/>
      <c r="O1" s="87"/>
      <c r="P1" s="87"/>
      <c r="Q1" s="87"/>
      <c r="R1" s="87"/>
      <c r="S1" s="87"/>
      <c r="T1" s="8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270" t="s">
        <v>8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20" t="s">
        <v>81</v>
      </c>
    </row>
    <row r="3" spans="2:46" ht="6.9" customHeight="1">
      <c r="B3" s="21"/>
      <c r="C3" s="22"/>
      <c r="D3" s="22"/>
      <c r="E3" s="22"/>
      <c r="F3" s="22"/>
      <c r="G3" s="22"/>
      <c r="H3" s="22"/>
      <c r="I3" s="22"/>
      <c r="J3" s="22"/>
      <c r="K3" s="23"/>
      <c r="AT3" s="20" t="s">
        <v>79</v>
      </c>
    </row>
    <row r="4" spans="2:46" ht="36.9" customHeight="1">
      <c r="B4" s="24"/>
      <c r="D4" s="25" t="s">
        <v>87</v>
      </c>
      <c r="K4" s="26"/>
      <c r="M4" s="27" t="s">
        <v>13</v>
      </c>
      <c r="AT4" s="20" t="s">
        <v>6</v>
      </c>
    </row>
    <row r="5" spans="2:11" ht="6.9" customHeight="1">
      <c r="B5" s="24"/>
      <c r="K5" s="26"/>
    </row>
    <row r="6" spans="2:11" ht="13.2">
      <c r="B6" s="24"/>
      <c r="D6" s="31" t="s">
        <v>17</v>
      </c>
      <c r="K6" s="26"/>
    </row>
    <row r="7" spans="2:11" ht="16.5" customHeight="1">
      <c r="B7" s="24"/>
      <c r="E7" s="280" t="str">
        <f>'Rekapitulace stavby'!K6</f>
        <v>Bezbariérová komunikace pro pěší mezi objekty MěÚ a ČP</v>
      </c>
      <c r="F7" s="281"/>
      <c r="G7" s="281"/>
      <c r="H7" s="281"/>
      <c r="K7" s="26"/>
    </row>
    <row r="8" spans="2:11" s="1" customFormat="1" ht="13.2">
      <c r="B8" s="33"/>
      <c r="D8" s="31" t="s">
        <v>88</v>
      </c>
      <c r="K8" s="36"/>
    </row>
    <row r="9" spans="2:11" s="1" customFormat="1" ht="36.9" customHeight="1">
      <c r="B9" s="33"/>
      <c r="E9" s="271" t="s">
        <v>381</v>
      </c>
      <c r="F9" s="282"/>
      <c r="G9" s="282"/>
      <c r="H9" s="282"/>
      <c r="K9" s="36"/>
    </row>
    <row r="10" spans="2:11" s="1" customFormat="1" ht="13.5">
      <c r="B10" s="33"/>
      <c r="K10" s="36"/>
    </row>
    <row r="11" spans="2:11" s="1" customFormat="1" ht="14.4" customHeight="1">
      <c r="B11" s="33"/>
      <c r="D11" s="31" t="s">
        <v>19</v>
      </c>
      <c r="F11" s="29" t="s">
        <v>5</v>
      </c>
      <c r="I11" s="31" t="s">
        <v>20</v>
      </c>
      <c r="J11" s="29" t="s">
        <v>5</v>
      </c>
      <c r="K11" s="36"/>
    </row>
    <row r="12" spans="2:11" s="1" customFormat="1" ht="14.4" customHeight="1">
      <c r="B12" s="33"/>
      <c r="D12" s="31" t="s">
        <v>21</v>
      </c>
      <c r="F12" s="29" t="s">
        <v>22</v>
      </c>
      <c r="I12" s="31" t="s">
        <v>23</v>
      </c>
      <c r="J12" s="55" t="str">
        <f>'Rekapitulace stavby'!AN8</f>
        <v>6. 4. 2018</v>
      </c>
      <c r="K12" s="36"/>
    </row>
    <row r="13" spans="2:11" s="1" customFormat="1" ht="10.95" customHeight="1">
      <c r="B13" s="33"/>
      <c r="K13" s="36"/>
    </row>
    <row r="14" spans="2:11" s="1" customFormat="1" ht="14.4" customHeight="1">
      <c r="B14" s="33"/>
      <c r="D14" s="31" t="s">
        <v>25</v>
      </c>
      <c r="I14" s="31" t="s">
        <v>26</v>
      </c>
      <c r="J14" s="29" t="s">
        <v>5</v>
      </c>
      <c r="K14" s="36"/>
    </row>
    <row r="15" spans="2:11" s="1" customFormat="1" ht="18" customHeight="1">
      <c r="B15" s="33"/>
      <c r="E15" s="29" t="s">
        <v>27</v>
      </c>
      <c r="I15" s="31" t="s">
        <v>28</v>
      </c>
      <c r="J15" s="29" t="s">
        <v>5</v>
      </c>
      <c r="K15" s="36"/>
    </row>
    <row r="16" spans="2:11" s="1" customFormat="1" ht="6.9" customHeight="1">
      <c r="B16" s="33"/>
      <c r="K16" s="36"/>
    </row>
    <row r="17" spans="2:11" s="1" customFormat="1" ht="14.4" customHeight="1">
      <c r="B17" s="33"/>
      <c r="D17" s="31" t="s">
        <v>29</v>
      </c>
      <c r="I17" s="31" t="s">
        <v>26</v>
      </c>
      <c r="J17" s="29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3"/>
      <c r="E18" s="29" t="str">
        <f>IF('Rekapitulace stavby'!E14="Vyplň údaj","",IF('Rekapitulace stavby'!E14="","",'Rekapitulace stavby'!E14))</f>
        <v xml:space="preserve"> </v>
      </c>
      <c r="I18" s="31" t="s">
        <v>28</v>
      </c>
      <c r="J18" s="29" t="str">
        <f>IF('Rekapitulace stavby'!AN14="Vyplň údaj","",IF('Rekapitulace stavby'!AN14="","",'Rekapitulace stavby'!AN14))</f>
        <v/>
      </c>
      <c r="K18" s="36"/>
    </row>
    <row r="19" spans="2:11" s="1" customFormat="1" ht="6.9" customHeight="1">
      <c r="B19" s="33"/>
      <c r="K19" s="36"/>
    </row>
    <row r="20" spans="2:11" s="1" customFormat="1" ht="14.4" customHeight="1">
      <c r="B20" s="33"/>
      <c r="D20" s="31" t="s">
        <v>31</v>
      </c>
      <c r="I20" s="31" t="s">
        <v>26</v>
      </c>
      <c r="J20" s="29" t="s">
        <v>5</v>
      </c>
      <c r="K20" s="36"/>
    </row>
    <row r="21" spans="2:11" s="1" customFormat="1" ht="18" customHeight="1">
      <c r="B21" s="33"/>
      <c r="E21" s="29" t="s">
        <v>32</v>
      </c>
      <c r="I21" s="31" t="s">
        <v>28</v>
      </c>
      <c r="J21" s="29" t="s">
        <v>5</v>
      </c>
      <c r="K21" s="36"/>
    </row>
    <row r="22" spans="2:11" s="1" customFormat="1" ht="6.9" customHeight="1">
      <c r="B22" s="33"/>
      <c r="K22" s="36"/>
    </row>
    <row r="23" spans="2:11" s="1" customFormat="1" ht="14.4" customHeight="1">
      <c r="B23" s="33"/>
      <c r="D23" s="31" t="s">
        <v>34</v>
      </c>
      <c r="K23" s="36"/>
    </row>
    <row r="24" spans="2:11" s="6" customFormat="1" ht="16.5" customHeight="1">
      <c r="B24" s="88"/>
      <c r="E24" s="247" t="s">
        <v>5</v>
      </c>
      <c r="F24" s="247"/>
      <c r="G24" s="247"/>
      <c r="H24" s="247"/>
      <c r="K24" s="89"/>
    </row>
    <row r="25" spans="2:11" s="1" customFormat="1" ht="6.9" customHeight="1">
      <c r="B25" s="33"/>
      <c r="K25" s="36"/>
    </row>
    <row r="26" spans="2:11" s="1" customFormat="1" ht="6.9" customHeight="1">
      <c r="B26" s="33"/>
      <c r="D26" s="56"/>
      <c r="E26" s="56"/>
      <c r="F26" s="56"/>
      <c r="G26" s="56"/>
      <c r="H26" s="56"/>
      <c r="I26" s="56"/>
      <c r="J26" s="56"/>
      <c r="K26" s="90"/>
    </row>
    <row r="27" spans="2:11" s="1" customFormat="1" ht="25.35" customHeight="1">
      <c r="B27" s="33"/>
      <c r="D27" s="91" t="s">
        <v>35</v>
      </c>
      <c r="J27" s="92">
        <f>ROUND(J88,2)</f>
        <v>0</v>
      </c>
      <c r="K27" s="36"/>
    </row>
    <row r="28" spans="2:11" s="1" customFormat="1" ht="6.9" customHeight="1">
      <c r="B28" s="33"/>
      <c r="D28" s="56"/>
      <c r="E28" s="56"/>
      <c r="F28" s="56"/>
      <c r="G28" s="56"/>
      <c r="H28" s="56"/>
      <c r="I28" s="56"/>
      <c r="J28" s="56"/>
      <c r="K28" s="90"/>
    </row>
    <row r="29" spans="2:11" s="1" customFormat="1" ht="14.4" customHeight="1">
      <c r="B29" s="33"/>
      <c r="F29" s="37" t="s">
        <v>37</v>
      </c>
      <c r="I29" s="37" t="s">
        <v>36</v>
      </c>
      <c r="J29" s="37" t="s">
        <v>38</v>
      </c>
      <c r="K29" s="36"/>
    </row>
    <row r="30" spans="2:11" s="1" customFormat="1" ht="14.4" customHeight="1">
      <c r="B30" s="33"/>
      <c r="D30" s="39" t="s">
        <v>39</v>
      </c>
      <c r="E30" s="39" t="s">
        <v>40</v>
      </c>
      <c r="F30" s="93">
        <f>ROUND(SUM(BE88:BE191),2)</f>
        <v>0</v>
      </c>
      <c r="I30" s="94">
        <v>0.21</v>
      </c>
      <c r="J30" s="93">
        <f>ROUND(ROUND((SUM(BE88:BE191)),2)*I30,2)</f>
        <v>0</v>
      </c>
      <c r="K30" s="36"/>
    </row>
    <row r="31" spans="2:11" s="1" customFormat="1" ht="14.4" customHeight="1">
      <c r="B31" s="33"/>
      <c r="E31" s="39" t="s">
        <v>41</v>
      </c>
      <c r="F31" s="93">
        <f>ROUND(SUM(BF88:BF191),2)</f>
        <v>0</v>
      </c>
      <c r="I31" s="94">
        <v>0.15</v>
      </c>
      <c r="J31" s="93">
        <f>ROUND(ROUND((SUM(BF88:BF191)),2)*I31,2)</f>
        <v>0</v>
      </c>
      <c r="K31" s="36"/>
    </row>
    <row r="32" spans="2:11" s="1" customFormat="1" ht="14.4" customHeight="1" hidden="1">
      <c r="B32" s="33"/>
      <c r="E32" s="39" t="s">
        <v>42</v>
      </c>
      <c r="F32" s="93">
        <f>ROUND(SUM(BG88:BG191),2)</f>
        <v>0</v>
      </c>
      <c r="I32" s="94">
        <v>0.21</v>
      </c>
      <c r="J32" s="93">
        <v>0</v>
      </c>
      <c r="K32" s="36"/>
    </row>
    <row r="33" spans="2:11" s="1" customFormat="1" ht="14.4" customHeight="1" hidden="1">
      <c r="B33" s="33"/>
      <c r="E33" s="39" t="s">
        <v>43</v>
      </c>
      <c r="F33" s="93">
        <f>ROUND(SUM(BH88:BH191),2)</f>
        <v>0</v>
      </c>
      <c r="I33" s="94">
        <v>0.15</v>
      </c>
      <c r="J33" s="93">
        <v>0</v>
      </c>
      <c r="K33" s="36"/>
    </row>
    <row r="34" spans="2:11" s="1" customFormat="1" ht="14.4" customHeight="1" hidden="1">
      <c r="B34" s="33"/>
      <c r="E34" s="39" t="s">
        <v>44</v>
      </c>
      <c r="F34" s="93">
        <f>ROUND(SUM(BI88:BI191),2)</f>
        <v>0</v>
      </c>
      <c r="I34" s="94">
        <v>0</v>
      </c>
      <c r="J34" s="93">
        <v>0</v>
      </c>
      <c r="K34" s="36"/>
    </row>
    <row r="35" spans="2:11" s="1" customFormat="1" ht="6.9" customHeight="1">
      <c r="B35" s="33"/>
      <c r="K35" s="36"/>
    </row>
    <row r="36" spans="2:11" s="1" customFormat="1" ht="25.35" customHeight="1">
      <c r="B36" s="33"/>
      <c r="C36" s="95"/>
      <c r="D36" s="96" t="s">
        <v>45</v>
      </c>
      <c r="E36" s="59"/>
      <c r="F36" s="59"/>
      <c r="G36" s="97" t="s">
        <v>46</v>
      </c>
      <c r="H36" s="98" t="s">
        <v>47</v>
      </c>
      <c r="I36" s="59"/>
      <c r="J36" s="99">
        <f>SUM(J27:J34)</f>
        <v>0</v>
      </c>
      <c r="K36" s="100"/>
    </row>
    <row r="37" spans="2:11" s="1" customFormat="1" ht="14.4" customHeight="1"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1" customFormat="1" ht="6.9" customHeight="1">
      <c r="B41" s="49"/>
      <c r="C41" s="50"/>
      <c r="D41" s="50"/>
      <c r="E41" s="50"/>
      <c r="F41" s="50"/>
      <c r="G41" s="50"/>
      <c r="H41" s="50"/>
      <c r="I41" s="50"/>
      <c r="J41" s="50"/>
      <c r="K41" s="101"/>
    </row>
    <row r="42" spans="2:11" s="1" customFormat="1" ht="36.9" customHeight="1">
      <c r="B42" s="33"/>
      <c r="C42" s="25" t="s">
        <v>90</v>
      </c>
      <c r="K42" s="36"/>
    </row>
    <row r="43" spans="2:11" s="1" customFormat="1" ht="6.9" customHeight="1">
      <c r="B43" s="33"/>
      <c r="K43" s="36"/>
    </row>
    <row r="44" spans="2:11" s="1" customFormat="1" ht="14.4" customHeight="1">
      <c r="B44" s="33"/>
      <c r="C44" s="31" t="s">
        <v>17</v>
      </c>
      <c r="K44" s="36"/>
    </row>
    <row r="45" spans="2:11" s="1" customFormat="1" ht="16.5" customHeight="1">
      <c r="B45" s="33"/>
      <c r="E45" s="280" t="str">
        <f>E7</f>
        <v>Bezbariérová komunikace pro pěší mezi objekty MěÚ a ČP</v>
      </c>
      <c r="F45" s="281"/>
      <c r="G45" s="281"/>
      <c r="H45" s="281"/>
      <c r="K45" s="36"/>
    </row>
    <row r="46" spans="2:11" s="1" customFormat="1" ht="14.4" customHeight="1">
      <c r="B46" s="33"/>
      <c r="C46" s="31" t="s">
        <v>88</v>
      </c>
      <c r="K46" s="36"/>
    </row>
    <row r="47" spans="2:11" s="1" customFormat="1" ht="17.25" customHeight="1">
      <c r="B47" s="33"/>
      <c r="E47" s="271" t="str">
        <f>E9</f>
        <v>20 - SO 02 - objekt ČP</v>
      </c>
      <c r="F47" s="282"/>
      <c r="G47" s="282"/>
      <c r="H47" s="282"/>
      <c r="K47" s="36"/>
    </row>
    <row r="48" spans="2:11" s="1" customFormat="1" ht="6.9" customHeight="1">
      <c r="B48" s="33"/>
      <c r="K48" s="36"/>
    </row>
    <row r="49" spans="2:11" s="1" customFormat="1" ht="18" customHeight="1">
      <c r="B49" s="33"/>
      <c r="C49" s="31" t="s">
        <v>21</v>
      </c>
      <c r="F49" s="29" t="str">
        <f>F12</f>
        <v>Rotava</v>
      </c>
      <c r="I49" s="31" t="s">
        <v>23</v>
      </c>
      <c r="J49" s="55" t="str">
        <f>IF(J12="","",J12)</f>
        <v>6. 4. 2018</v>
      </c>
      <c r="K49" s="36"/>
    </row>
    <row r="50" spans="2:11" s="1" customFormat="1" ht="6.9" customHeight="1">
      <c r="B50" s="33"/>
      <c r="K50" s="36"/>
    </row>
    <row r="51" spans="2:11" s="1" customFormat="1" ht="13.2">
      <c r="B51" s="33"/>
      <c r="C51" s="31" t="s">
        <v>25</v>
      </c>
      <c r="F51" s="29" t="str">
        <f>E15</f>
        <v>Město Rotava</v>
      </c>
      <c r="I51" s="31" t="s">
        <v>31</v>
      </c>
      <c r="J51" s="247" t="str">
        <f>E21</f>
        <v>ing.Volný Martin</v>
      </c>
      <c r="K51" s="36"/>
    </row>
    <row r="52" spans="2:11" s="1" customFormat="1" ht="14.4" customHeight="1">
      <c r="B52" s="33"/>
      <c r="C52" s="31" t="s">
        <v>29</v>
      </c>
      <c r="F52" s="29" t="str">
        <f>IF(E18="","",E18)</f>
        <v xml:space="preserve"> </v>
      </c>
      <c r="J52" s="279"/>
      <c r="K52" s="36"/>
    </row>
    <row r="53" spans="2:11" s="1" customFormat="1" ht="10.35" customHeight="1">
      <c r="B53" s="33"/>
      <c r="K53" s="36"/>
    </row>
    <row r="54" spans="2:11" s="1" customFormat="1" ht="29.25" customHeight="1">
      <c r="B54" s="33"/>
      <c r="C54" s="102" t="s">
        <v>91</v>
      </c>
      <c r="D54" s="95"/>
      <c r="E54" s="95"/>
      <c r="F54" s="95"/>
      <c r="G54" s="95"/>
      <c r="H54" s="95"/>
      <c r="I54" s="95"/>
      <c r="J54" s="103" t="s">
        <v>92</v>
      </c>
      <c r="K54" s="104"/>
    </row>
    <row r="55" spans="2:11" s="1" customFormat="1" ht="10.35" customHeight="1">
      <c r="B55" s="33"/>
      <c r="K55" s="36"/>
    </row>
    <row r="56" spans="2:47" s="1" customFormat="1" ht="29.25" customHeight="1">
      <c r="B56" s="33"/>
      <c r="C56" s="105" t="s">
        <v>93</v>
      </c>
      <c r="J56" s="92">
        <f>J88</f>
        <v>0</v>
      </c>
      <c r="K56" s="36"/>
      <c r="AU56" s="20" t="s">
        <v>94</v>
      </c>
    </row>
    <row r="57" spans="2:11" s="7" customFormat="1" ht="24.9" customHeight="1">
      <c r="B57" s="106"/>
      <c r="D57" s="107" t="s">
        <v>95</v>
      </c>
      <c r="E57" s="108"/>
      <c r="F57" s="108"/>
      <c r="G57" s="108"/>
      <c r="H57" s="108"/>
      <c r="I57" s="108"/>
      <c r="J57" s="109">
        <f>J89</f>
        <v>0</v>
      </c>
      <c r="K57" s="110"/>
    </row>
    <row r="58" spans="2:11" s="8" customFormat="1" ht="19.95" customHeight="1">
      <c r="B58" s="111"/>
      <c r="D58" s="112" t="s">
        <v>96</v>
      </c>
      <c r="E58" s="113"/>
      <c r="F58" s="113"/>
      <c r="G58" s="113"/>
      <c r="H58" s="113"/>
      <c r="I58" s="113"/>
      <c r="J58" s="114">
        <f>J90</f>
        <v>0</v>
      </c>
      <c r="K58" s="115"/>
    </row>
    <row r="59" spans="2:11" s="8" customFormat="1" ht="19.95" customHeight="1">
      <c r="B59" s="111"/>
      <c r="D59" s="112" t="s">
        <v>382</v>
      </c>
      <c r="E59" s="113"/>
      <c r="F59" s="113"/>
      <c r="G59" s="113"/>
      <c r="H59" s="113"/>
      <c r="I59" s="113"/>
      <c r="J59" s="114">
        <f>J111</f>
        <v>0</v>
      </c>
      <c r="K59" s="115"/>
    </row>
    <row r="60" spans="2:11" s="8" customFormat="1" ht="19.95" customHeight="1">
      <c r="B60" s="111"/>
      <c r="D60" s="112" t="s">
        <v>383</v>
      </c>
      <c r="E60" s="113"/>
      <c r="F60" s="113"/>
      <c r="G60" s="113"/>
      <c r="H60" s="113"/>
      <c r="I60" s="113"/>
      <c r="J60" s="114">
        <f>J126</f>
        <v>0</v>
      </c>
      <c r="K60" s="115"/>
    </row>
    <row r="61" spans="2:11" s="8" customFormat="1" ht="19.95" customHeight="1">
      <c r="B61" s="111"/>
      <c r="D61" s="112" t="s">
        <v>97</v>
      </c>
      <c r="E61" s="113"/>
      <c r="F61" s="113"/>
      <c r="G61" s="113"/>
      <c r="H61" s="113"/>
      <c r="I61" s="113"/>
      <c r="J61" s="114">
        <f>J128</f>
        <v>0</v>
      </c>
      <c r="K61" s="115"/>
    </row>
    <row r="62" spans="2:11" s="8" customFormat="1" ht="19.95" customHeight="1">
      <c r="B62" s="111"/>
      <c r="D62" s="112" t="s">
        <v>98</v>
      </c>
      <c r="E62" s="113"/>
      <c r="F62" s="113"/>
      <c r="G62" s="113"/>
      <c r="H62" s="113"/>
      <c r="I62" s="113"/>
      <c r="J62" s="114">
        <f>J147</f>
        <v>0</v>
      </c>
      <c r="K62" s="115"/>
    </row>
    <row r="63" spans="2:11" s="8" customFormat="1" ht="19.95" customHeight="1">
      <c r="B63" s="111"/>
      <c r="D63" s="112" t="s">
        <v>99</v>
      </c>
      <c r="E63" s="113"/>
      <c r="F63" s="113"/>
      <c r="G63" s="113"/>
      <c r="H63" s="113"/>
      <c r="I63" s="113"/>
      <c r="J63" s="114">
        <f>J177</f>
        <v>0</v>
      </c>
      <c r="K63" s="115"/>
    </row>
    <row r="64" spans="2:11" s="8" customFormat="1" ht="19.95" customHeight="1">
      <c r="B64" s="111"/>
      <c r="D64" s="112" t="s">
        <v>100</v>
      </c>
      <c r="E64" s="113"/>
      <c r="F64" s="113"/>
      <c r="G64" s="113"/>
      <c r="H64" s="113"/>
      <c r="I64" s="113"/>
      <c r="J64" s="114">
        <f>J183</f>
        <v>0</v>
      </c>
      <c r="K64" s="115"/>
    </row>
    <row r="65" spans="2:11" s="7" customFormat="1" ht="24.9" customHeight="1">
      <c r="B65" s="106"/>
      <c r="D65" s="107" t="s">
        <v>101</v>
      </c>
      <c r="E65" s="108"/>
      <c r="F65" s="108"/>
      <c r="G65" s="108"/>
      <c r="H65" s="108"/>
      <c r="I65" s="108"/>
      <c r="J65" s="109">
        <f>J185</f>
        <v>0</v>
      </c>
      <c r="K65" s="110"/>
    </row>
    <row r="66" spans="2:11" s="8" customFormat="1" ht="19.95" customHeight="1">
      <c r="B66" s="111"/>
      <c r="D66" s="112" t="s">
        <v>102</v>
      </c>
      <c r="E66" s="113"/>
      <c r="F66" s="113"/>
      <c r="G66" s="113"/>
      <c r="H66" s="113"/>
      <c r="I66" s="113"/>
      <c r="J66" s="114">
        <f>J186</f>
        <v>0</v>
      </c>
      <c r="K66" s="115"/>
    </row>
    <row r="67" spans="2:11" s="8" customFormat="1" ht="19.95" customHeight="1">
      <c r="B67" s="111"/>
      <c r="D67" s="112" t="s">
        <v>103</v>
      </c>
      <c r="E67" s="113"/>
      <c r="F67" s="113"/>
      <c r="G67" s="113"/>
      <c r="H67" s="113"/>
      <c r="I67" s="113"/>
      <c r="J67" s="114">
        <f>J188</f>
        <v>0</v>
      </c>
      <c r="K67" s="115"/>
    </row>
    <row r="68" spans="2:11" s="7" customFormat="1" ht="24.9" customHeight="1">
      <c r="B68" s="106"/>
      <c r="D68" s="107" t="s">
        <v>104</v>
      </c>
      <c r="E68" s="108"/>
      <c r="F68" s="108"/>
      <c r="G68" s="108"/>
      <c r="H68" s="108"/>
      <c r="I68" s="108"/>
      <c r="J68" s="109">
        <f>J190</f>
        <v>0</v>
      </c>
      <c r="K68" s="110"/>
    </row>
    <row r="69" spans="2:11" s="1" customFormat="1" ht="21.75" customHeight="1">
      <c r="B69" s="33"/>
      <c r="K69" s="36"/>
    </row>
    <row r="70" spans="2:11" s="1" customFormat="1" ht="6.9" customHeight="1">
      <c r="B70" s="46"/>
      <c r="C70" s="47"/>
      <c r="D70" s="47"/>
      <c r="E70" s="47"/>
      <c r="F70" s="47"/>
      <c r="G70" s="47"/>
      <c r="H70" s="47"/>
      <c r="I70" s="47"/>
      <c r="J70" s="47"/>
      <c r="K70" s="48"/>
    </row>
    <row r="74" spans="2:12" s="1" customFormat="1" ht="6.9" customHeight="1"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33"/>
    </row>
    <row r="75" spans="2:12" s="1" customFormat="1" ht="36.9" customHeight="1">
      <c r="B75" s="33"/>
      <c r="C75" s="25" t="s">
        <v>105</v>
      </c>
      <c r="L75" s="33"/>
    </row>
    <row r="76" spans="2:12" s="1" customFormat="1" ht="6.9" customHeight="1">
      <c r="B76" s="33"/>
      <c r="L76" s="33"/>
    </row>
    <row r="77" spans="2:12" s="1" customFormat="1" ht="14.4" customHeight="1">
      <c r="B77" s="33"/>
      <c r="C77" s="31" t="s">
        <v>17</v>
      </c>
      <c r="L77" s="33"/>
    </row>
    <row r="78" spans="2:12" s="1" customFormat="1" ht="16.5" customHeight="1">
      <c r="B78" s="33"/>
      <c r="E78" s="280" t="str">
        <f>E7</f>
        <v>Bezbariérová komunikace pro pěší mezi objekty MěÚ a ČP</v>
      </c>
      <c r="F78" s="281"/>
      <c r="G78" s="281"/>
      <c r="H78" s="281"/>
      <c r="L78" s="33"/>
    </row>
    <row r="79" spans="2:12" s="1" customFormat="1" ht="14.4" customHeight="1">
      <c r="B79" s="33"/>
      <c r="C79" s="31" t="s">
        <v>88</v>
      </c>
      <c r="L79" s="33"/>
    </row>
    <row r="80" spans="2:12" s="1" customFormat="1" ht="17.25" customHeight="1">
      <c r="B80" s="33"/>
      <c r="E80" s="271" t="str">
        <f>E9</f>
        <v>20 - SO 02 - objekt ČP</v>
      </c>
      <c r="F80" s="282"/>
      <c r="G80" s="282"/>
      <c r="H80" s="282"/>
      <c r="L80" s="33"/>
    </row>
    <row r="81" spans="2:12" s="1" customFormat="1" ht="6.9" customHeight="1">
      <c r="B81" s="33"/>
      <c r="L81" s="33"/>
    </row>
    <row r="82" spans="2:12" s="1" customFormat="1" ht="18" customHeight="1">
      <c r="B82" s="33"/>
      <c r="C82" s="31" t="s">
        <v>21</v>
      </c>
      <c r="F82" s="29" t="str">
        <f>F12</f>
        <v>Rotava</v>
      </c>
      <c r="I82" s="31" t="s">
        <v>23</v>
      </c>
      <c r="J82" s="55" t="str">
        <f>IF(J12="","",J12)</f>
        <v>6. 4. 2018</v>
      </c>
      <c r="L82" s="33"/>
    </row>
    <row r="83" spans="2:12" s="1" customFormat="1" ht="6.9" customHeight="1">
      <c r="B83" s="33"/>
      <c r="L83" s="33"/>
    </row>
    <row r="84" spans="2:12" s="1" customFormat="1" ht="13.2">
      <c r="B84" s="33"/>
      <c r="C84" s="31" t="s">
        <v>25</v>
      </c>
      <c r="F84" s="29" t="str">
        <f>E15</f>
        <v>Město Rotava</v>
      </c>
      <c r="I84" s="31" t="s">
        <v>31</v>
      </c>
      <c r="J84" s="29" t="str">
        <f>E21</f>
        <v>ing.Volný Martin</v>
      </c>
      <c r="L84" s="33"/>
    </row>
    <row r="85" spans="2:12" s="1" customFormat="1" ht="14.4" customHeight="1">
      <c r="B85" s="33"/>
      <c r="C85" s="31" t="s">
        <v>29</v>
      </c>
      <c r="F85" s="29" t="str">
        <f>IF(E18="","",E18)</f>
        <v xml:space="preserve"> </v>
      </c>
      <c r="L85" s="33"/>
    </row>
    <row r="86" spans="2:12" s="1" customFormat="1" ht="10.35" customHeight="1">
      <c r="B86" s="33"/>
      <c r="L86" s="33"/>
    </row>
    <row r="87" spans="2:20" s="9" customFormat="1" ht="29.25" customHeight="1">
      <c r="B87" s="116"/>
      <c r="C87" s="117" t="s">
        <v>106</v>
      </c>
      <c r="D87" s="118" t="s">
        <v>54</v>
      </c>
      <c r="E87" s="118" t="s">
        <v>50</v>
      </c>
      <c r="F87" s="118" t="s">
        <v>107</v>
      </c>
      <c r="G87" s="118" t="s">
        <v>108</v>
      </c>
      <c r="H87" s="118" t="s">
        <v>109</v>
      </c>
      <c r="I87" s="118" t="s">
        <v>110</v>
      </c>
      <c r="J87" s="118" t="s">
        <v>92</v>
      </c>
      <c r="K87" s="119" t="s">
        <v>111</v>
      </c>
      <c r="L87" s="116"/>
      <c r="M87" s="61" t="s">
        <v>112</v>
      </c>
      <c r="N87" s="62" t="s">
        <v>39</v>
      </c>
      <c r="O87" s="62" t="s">
        <v>113</v>
      </c>
      <c r="P87" s="62" t="s">
        <v>114</v>
      </c>
      <c r="Q87" s="62" t="s">
        <v>115</v>
      </c>
      <c r="R87" s="62" t="s">
        <v>116</v>
      </c>
      <c r="S87" s="62" t="s">
        <v>117</v>
      </c>
      <c r="T87" s="63" t="s">
        <v>118</v>
      </c>
    </row>
    <row r="88" spans="2:63" s="1" customFormat="1" ht="29.25" customHeight="1">
      <c r="B88" s="33"/>
      <c r="C88" s="65" t="s">
        <v>93</v>
      </c>
      <c r="J88" s="120">
        <f>BK88</f>
        <v>0</v>
      </c>
      <c r="L88" s="33"/>
      <c r="M88" s="64"/>
      <c r="N88" s="56"/>
      <c r="O88" s="56"/>
      <c r="P88" s="121">
        <f>P89+P185+P190</f>
        <v>208.045098</v>
      </c>
      <c r="Q88" s="56"/>
      <c r="R88" s="121">
        <f>R89+R185+R190</f>
        <v>62.663479429999995</v>
      </c>
      <c r="S88" s="56"/>
      <c r="T88" s="122">
        <f>T89+T185+T190</f>
        <v>45.599824999999996</v>
      </c>
      <c r="AT88" s="20" t="s">
        <v>68</v>
      </c>
      <c r="AU88" s="20" t="s">
        <v>94</v>
      </c>
      <c r="BK88" s="123">
        <f>BK89+BK185+BK190</f>
        <v>0</v>
      </c>
    </row>
    <row r="89" spans="2:63" s="10" customFormat="1" ht="37.35" customHeight="1">
      <c r="B89" s="124"/>
      <c r="D89" s="125" t="s">
        <v>68</v>
      </c>
      <c r="E89" s="126" t="s">
        <v>119</v>
      </c>
      <c r="F89" s="126" t="s">
        <v>120</v>
      </c>
      <c r="J89" s="127">
        <f>BK89</f>
        <v>0</v>
      </c>
      <c r="L89" s="124"/>
      <c r="M89" s="128"/>
      <c r="P89" s="129">
        <f>P90+P111+P126+P128+P147+P177+P183</f>
        <v>208.045098</v>
      </c>
      <c r="R89" s="129">
        <f>R90+R111+R126+R128+R147+R177+R183</f>
        <v>62.663479429999995</v>
      </c>
      <c r="T89" s="130">
        <f>T90+T111+T126+T128+T147+T177+T183</f>
        <v>45.599824999999996</v>
      </c>
      <c r="AR89" s="125" t="s">
        <v>77</v>
      </c>
      <c r="AT89" s="131" t="s">
        <v>68</v>
      </c>
      <c r="AU89" s="131" t="s">
        <v>69</v>
      </c>
      <c r="AY89" s="125" t="s">
        <v>121</v>
      </c>
      <c r="BK89" s="132">
        <f>BK90+BK111+BK126+BK128+BK147+BK177+BK183</f>
        <v>0</v>
      </c>
    </row>
    <row r="90" spans="2:63" s="10" customFormat="1" ht="19.95" customHeight="1">
      <c r="B90" s="124"/>
      <c r="D90" s="125" t="s">
        <v>68</v>
      </c>
      <c r="E90" s="133" t="s">
        <v>77</v>
      </c>
      <c r="F90" s="133" t="s">
        <v>122</v>
      </c>
      <c r="J90" s="134">
        <f>BK90</f>
        <v>0</v>
      </c>
      <c r="L90" s="124"/>
      <c r="M90" s="128"/>
      <c r="P90" s="129">
        <f>SUM(P91:P110)</f>
        <v>58.42007400000001</v>
      </c>
      <c r="R90" s="129">
        <f>SUM(R91:R110)</f>
        <v>0.0006077500000000001</v>
      </c>
      <c r="T90" s="130">
        <f>SUM(T91:T110)</f>
        <v>45.599824999999996</v>
      </c>
      <c r="AR90" s="125" t="s">
        <v>77</v>
      </c>
      <c r="AT90" s="131" t="s">
        <v>68</v>
      </c>
      <c r="AU90" s="131" t="s">
        <v>77</v>
      </c>
      <c r="AY90" s="125" t="s">
        <v>121</v>
      </c>
      <c r="BK90" s="132">
        <f>SUM(BK91:BK110)</f>
        <v>0</v>
      </c>
    </row>
    <row r="91" spans="2:65" s="1" customFormat="1" ht="16.5" customHeight="1">
      <c r="B91" s="135"/>
      <c r="C91" s="136" t="s">
        <v>77</v>
      </c>
      <c r="D91" s="136" t="s">
        <v>123</v>
      </c>
      <c r="E91" s="137" t="s">
        <v>124</v>
      </c>
      <c r="F91" s="138" t="s">
        <v>125</v>
      </c>
      <c r="G91" s="139" t="s">
        <v>126</v>
      </c>
      <c r="H91" s="140">
        <v>14.05</v>
      </c>
      <c r="I91" s="141">
        <v>0</v>
      </c>
      <c r="J91" s="141">
        <f>ROUND(I91*H91,2)</f>
        <v>0</v>
      </c>
      <c r="K91" s="138" t="s">
        <v>127</v>
      </c>
      <c r="L91" s="33"/>
      <c r="M91" s="142" t="s">
        <v>5</v>
      </c>
      <c r="N91" s="143" t="s">
        <v>40</v>
      </c>
      <c r="O91" s="144">
        <v>0.272</v>
      </c>
      <c r="P91" s="144">
        <f>O91*H91</f>
        <v>3.8216000000000006</v>
      </c>
      <c r="Q91" s="144">
        <v>0</v>
      </c>
      <c r="R91" s="144">
        <f>Q91*H91</f>
        <v>0</v>
      </c>
      <c r="S91" s="144">
        <v>0.26</v>
      </c>
      <c r="T91" s="145">
        <f>S91*H91</f>
        <v>3.6530000000000005</v>
      </c>
      <c r="AR91" s="20" t="s">
        <v>128</v>
      </c>
      <c r="AT91" s="20" t="s">
        <v>123</v>
      </c>
      <c r="AU91" s="20" t="s">
        <v>79</v>
      </c>
      <c r="AY91" s="20" t="s">
        <v>121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20" t="s">
        <v>77</v>
      </c>
      <c r="BK91" s="146">
        <f>ROUND(I91*H91,2)</f>
        <v>0</v>
      </c>
      <c r="BL91" s="20" t="s">
        <v>128</v>
      </c>
      <c r="BM91" s="20" t="s">
        <v>384</v>
      </c>
    </row>
    <row r="92" spans="2:51" s="11" customFormat="1" ht="13.5">
      <c r="B92" s="147"/>
      <c r="D92" s="148" t="s">
        <v>130</v>
      </c>
      <c r="E92" s="149" t="s">
        <v>5</v>
      </c>
      <c r="F92" s="150" t="s">
        <v>385</v>
      </c>
      <c r="H92" s="151">
        <v>14.05</v>
      </c>
      <c r="L92" s="147"/>
      <c r="M92" s="152"/>
      <c r="T92" s="153"/>
      <c r="AT92" s="149" t="s">
        <v>130</v>
      </c>
      <c r="AU92" s="149" t="s">
        <v>79</v>
      </c>
      <c r="AV92" s="11" t="s">
        <v>79</v>
      </c>
      <c r="AW92" s="11" t="s">
        <v>33</v>
      </c>
      <c r="AX92" s="11" t="s">
        <v>77</v>
      </c>
      <c r="AY92" s="149" t="s">
        <v>121</v>
      </c>
    </row>
    <row r="93" spans="2:65" s="1" customFormat="1" ht="16.5" customHeight="1">
      <c r="B93" s="135"/>
      <c r="C93" s="136" t="s">
        <v>79</v>
      </c>
      <c r="D93" s="136" t="s">
        <v>123</v>
      </c>
      <c r="E93" s="137" t="s">
        <v>132</v>
      </c>
      <c r="F93" s="138" t="s">
        <v>133</v>
      </c>
      <c r="G93" s="139" t="s">
        <v>126</v>
      </c>
      <c r="H93" s="140">
        <v>83</v>
      </c>
      <c r="I93" s="141">
        <v>0</v>
      </c>
      <c r="J93" s="141">
        <f>ROUND(I93*H93,2)</f>
        <v>0</v>
      </c>
      <c r="K93" s="138" t="s">
        <v>127</v>
      </c>
      <c r="L93" s="33"/>
      <c r="M93" s="142" t="s">
        <v>5</v>
      </c>
      <c r="N93" s="143" t="s">
        <v>40</v>
      </c>
      <c r="O93" s="144">
        <v>0.116</v>
      </c>
      <c r="P93" s="144">
        <f>O93*H93</f>
        <v>9.628</v>
      </c>
      <c r="Q93" s="144">
        <v>0</v>
      </c>
      <c r="R93" s="144">
        <f>Q93*H93</f>
        <v>0</v>
      </c>
      <c r="S93" s="144">
        <v>0.29</v>
      </c>
      <c r="T93" s="145">
        <f>S93*H93</f>
        <v>24.069999999999997</v>
      </c>
      <c r="AR93" s="20" t="s">
        <v>128</v>
      </c>
      <c r="AT93" s="20" t="s">
        <v>123</v>
      </c>
      <c r="AU93" s="20" t="s">
        <v>79</v>
      </c>
      <c r="AY93" s="20" t="s">
        <v>121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20" t="s">
        <v>77</v>
      </c>
      <c r="BK93" s="146">
        <f>ROUND(I93*H93,2)</f>
        <v>0</v>
      </c>
      <c r="BL93" s="20" t="s">
        <v>128</v>
      </c>
      <c r="BM93" s="20" t="s">
        <v>386</v>
      </c>
    </row>
    <row r="94" spans="2:51" s="11" customFormat="1" ht="13.5">
      <c r="B94" s="147"/>
      <c r="D94" s="148" t="s">
        <v>130</v>
      </c>
      <c r="E94" s="149" t="s">
        <v>5</v>
      </c>
      <c r="F94" s="150" t="s">
        <v>387</v>
      </c>
      <c r="H94" s="151">
        <v>79</v>
      </c>
      <c r="L94" s="147"/>
      <c r="M94" s="152"/>
      <c r="T94" s="153"/>
      <c r="AT94" s="149" t="s">
        <v>130</v>
      </c>
      <c r="AU94" s="149" t="s">
        <v>79</v>
      </c>
      <c r="AV94" s="11" t="s">
        <v>79</v>
      </c>
      <c r="AW94" s="11" t="s">
        <v>33</v>
      </c>
      <c r="AX94" s="11" t="s">
        <v>69</v>
      </c>
      <c r="AY94" s="149" t="s">
        <v>121</v>
      </c>
    </row>
    <row r="95" spans="2:51" s="11" customFormat="1" ht="13.5">
      <c r="B95" s="147"/>
      <c r="D95" s="148" t="s">
        <v>130</v>
      </c>
      <c r="E95" s="149" t="s">
        <v>5</v>
      </c>
      <c r="F95" s="150" t="s">
        <v>388</v>
      </c>
      <c r="H95" s="151">
        <v>4</v>
      </c>
      <c r="L95" s="147"/>
      <c r="M95" s="152"/>
      <c r="T95" s="153"/>
      <c r="AT95" s="149" t="s">
        <v>130</v>
      </c>
      <c r="AU95" s="149" t="s">
        <v>79</v>
      </c>
      <c r="AV95" s="11" t="s">
        <v>79</v>
      </c>
      <c r="AW95" s="11" t="s">
        <v>33</v>
      </c>
      <c r="AX95" s="11" t="s">
        <v>69</v>
      </c>
      <c r="AY95" s="149" t="s">
        <v>121</v>
      </c>
    </row>
    <row r="96" spans="2:65" s="1" customFormat="1" ht="25.5" customHeight="1">
      <c r="B96" s="135"/>
      <c r="C96" s="136" t="s">
        <v>138</v>
      </c>
      <c r="D96" s="136" t="s">
        <v>123</v>
      </c>
      <c r="E96" s="137" t="s">
        <v>143</v>
      </c>
      <c r="F96" s="138" t="s">
        <v>144</v>
      </c>
      <c r="G96" s="139" t="s">
        <v>126</v>
      </c>
      <c r="H96" s="140">
        <v>5.525</v>
      </c>
      <c r="I96" s="141">
        <v>0</v>
      </c>
      <c r="J96" s="141">
        <f>ROUND(I96*H96,2)</f>
        <v>0</v>
      </c>
      <c r="K96" s="138" t="s">
        <v>127</v>
      </c>
      <c r="L96" s="33"/>
      <c r="M96" s="142" t="s">
        <v>5</v>
      </c>
      <c r="N96" s="143" t="s">
        <v>40</v>
      </c>
      <c r="O96" s="144">
        <v>0.064</v>
      </c>
      <c r="P96" s="144">
        <f>O96*H96</f>
        <v>0.3536</v>
      </c>
      <c r="Q96" s="144">
        <v>3E-05</v>
      </c>
      <c r="R96" s="144">
        <f>Q96*H96</f>
        <v>0.00016575000000000002</v>
      </c>
      <c r="S96" s="144">
        <v>0.077</v>
      </c>
      <c r="T96" s="145">
        <f>S96*H96</f>
        <v>0.425425</v>
      </c>
      <c r="AR96" s="20" t="s">
        <v>128</v>
      </c>
      <c r="AT96" s="20" t="s">
        <v>123</v>
      </c>
      <c r="AU96" s="20" t="s">
        <v>79</v>
      </c>
      <c r="AY96" s="20" t="s">
        <v>121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20" t="s">
        <v>77</v>
      </c>
      <c r="BK96" s="146">
        <f>ROUND(I96*H96,2)</f>
        <v>0</v>
      </c>
      <c r="BL96" s="20" t="s">
        <v>128</v>
      </c>
      <c r="BM96" s="20" t="s">
        <v>389</v>
      </c>
    </row>
    <row r="97" spans="2:51" s="11" customFormat="1" ht="13.5">
      <c r="B97" s="147"/>
      <c r="D97" s="148" t="s">
        <v>130</v>
      </c>
      <c r="E97" s="149" t="s">
        <v>5</v>
      </c>
      <c r="F97" s="150" t="s">
        <v>390</v>
      </c>
      <c r="H97" s="151">
        <v>5.525</v>
      </c>
      <c r="L97" s="147"/>
      <c r="M97" s="152"/>
      <c r="T97" s="153"/>
      <c r="AT97" s="149" t="s">
        <v>130</v>
      </c>
      <c r="AU97" s="149" t="s">
        <v>79</v>
      </c>
      <c r="AV97" s="11" t="s">
        <v>79</v>
      </c>
      <c r="AW97" s="11" t="s">
        <v>33</v>
      </c>
      <c r="AX97" s="11" t="s">
        <v>69</v>
      </c>
      <c r="AY97" s="149" t="s">
        <v>121</v>
      </c>
    </row>
    <row r="98" spans="2:65" s="1" customFormat="1" ht="25.5" customHeight="1">
      <c r="B98" s="135"/>
      <c r="C98" s="136" t="s">
        <v>128</v>
      </c>
      <c r="D98" s="136" t="s">
        <v>123</v>
      </c>
      <c r="E98" s="137" t="s">
        <v>149</v>
      </c>
      <c r="F98" s="138" t="s">
        <v>150</v>
      </c>
      <c r="G98" s="139" t="s">
        <v>126</v>
      </c>
      <c r="H98" s="140">
        <v>5.525</v>
      </c>
      <c r="I98" s="141">
        <v>0</v>
      </c>
      <c r="J98" s="141">
        <f>ROUND(I98*H98,2)</f>
        <v>0</v>
      </c>
      <c r="K98" s="138" t="s">
        <v>127</v>
      </c>
      <c r="L98" s="33"/>
      <c r="M98" s="142" t="s">
        <v>5</v>
      </c>
      <c r="N98" s="143" t="s">
        <v>40</v>
      </c>
      <c r="O98" s="144">
        <v>0.094</v>
      </c>
      <c r="P98" s="144">
        <f>O98*H98</f>
        <v>0.5193500000000001</v>
      </c>
      <c r="Q98" s="144">
        <v>8E-05</v>
      </c>
      <c r="R98" s="144">
        <f>Q98*H98</f>
        <v>0.00044200000000000006</v>
      </c>
      <c r="S98" s="144">
        <v>0.256</v>
      </c>
      <c r="T98" s="145">
        <f>S98*H98</f>
        <v>1.4144</v>
      </c>
      <c r="AR98" s="20" t="s">
        <v>128</v>
      </c>
      <c r="AT98" s="20" t="s">
        <v>123</v>
      </c>
      <c r="AU98" s="20" t="s">
        <v>79</v>
      </c>
      <c r="AY98" s="20" t="s">
        <v>121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20" t="s">
        <v>77</v>
      </c>
      <c r="BK98" s="146">
        <f>ROUND(I98*H98,2)</f>
        <v>0</v>
      </c>
      <c r="BL98" s="20" t="s">
        <v>128</v>
      </c>
      <c r="BM98" s="20" t="s">
        <v>391</v>
      </c>
    </row>
    <row r="99" spans="2:51" s="11" customFormat="1" ht="13.5">
      <c r="B99" s="147"/>
      <c r="D99" s="148" t="s">
        <v>130</v>
      </c>
      <c r="E99" s="149" t="s">
        <v>5</v>
      </c>
      <c r="F99" s="150" t="s">
        <v>390</v>
      </c>
      <c r="H99" s="151">
        <v>5.525</v>
      </c>
      <c r="L99" s="147"/>
      <c r="M99" s="152"/>
      <c r="T99" s="153"/>
      <c r="AT99" s="149" t="s">
        <v>130</v>
      </c>
      <c r="AU99" s="149" t="s">
        <v>79</v>
      </c>
      <c r="AV99" s="11" t="s">
        <v>79</v>
      </c>
      <c r="AW99" s="11" t="s">
        <v>33</v>
      </c>
      <c r="AX99" s="11" t="s">
        <v>69</v>
      </c>
      <c r="AY99" s="149" t="s">
        <v>121</v>
      </c>
    </row>
    <row r="100" spans="2:65" s="1" customFormat="1" ht="16.5" customHeight="1">
      <c r="B100" s="135"/>
      <c r="C100" s="136" t="s">
        <v>148</v>
      </c>
      <c r="D100" s="136" t="s">
        <v>123</v>
      </c>
      <c r="E100" s="137" t="s">
        <v>153</v>
      </c>
      <c r="F100" s="138" t="s">
        <v>154</v>
      </c>
      <c r="G100" s="139" t="s">
        <v>155</v>
      </c>
      <c r="H100" s="140">
        <v>55.3</v>
      </c>
      <c r="I100" s="141">
        <v>0</v>
      </c>
      <c r="J100" s="141">
        <f>ROUND(I100*H100,2)</f>
        <v>0</v>
      </c>
      <c r="K100" s="138" t="s">
        <v>127</v>
      </c>
      <c r="L100" s="33"/>
      <c r="M100" s="142" t="s">
        <v>5</v>
      </c>
      <c r="N100" s="143" t="s">
        <v>40</v>
      </c>
      <c r="O100" s="144">
        <v>0.272</v>
      </c>
      <c r="P100" s="144">
        <f>O100*H100</f>
        <v>15.0416</v>
      </c>
      <c r="Q100" s="144">
        <v>0</v>
      </c>
      <c r="R100" s="144">
        <f>Q100*H100</f>
        <v>0</v>
      </c>
      <c r="S100" s="144">
        <v>0.29</v>
      </c>
      <c r="T100" s="145">
        <f>S100*H100</f>
        <v>16.037</v>
      </c>
      <c r="AR100" s="20" t="s">
        <v>128</v>
      </c>
      <c r="AT100" s="20" t="s">
        <v>123</v>
      </c>
      <c r="AU100" s="20" t="s">
        <v>79</v>
      </c>
      <c r="AY100" s="20" t="s">
        <v>121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20" t="s">
        <v>77</v>
      </c>
      <c r="BK100" s="146">
        <f>ROUND(I100*H100,2)</f>
        <v>0</v>
      </c>
      <c r="BL100" s="20" t="s">
        <v>128</v>
      </c>
      <c r="BM100" s="20" t="s">
        <v>392</v>
      </c>
    </row>
    <row r="101" spans="2:65" s="1" customFormat="1" ht="16.5" customHeight="1">
      <c r="B101" s="135"/>
      <c r="C101" s="136" t="s">
        <v>152</v>
      </c>
      <c r="D101" s="136" t="s">
        <v>123</v>
      </c>
      <c r="E101" s="137" t="s">
        <v>393</v>
      </c>
      <c r="F101" s="138" t="s">
        <v>394</v>
      </c>
      <c r="G101" s="139" t="s">
        <v>395</v>
      </c>
      <c r="H101" s="140">
        <v>11.427</v>
      </c>
      <c r="I101" s="141">
        <v>0</v>
      </c>
      <c r="J101" s="141">
        <f>ROUND(I101*H101,2)</f>
        <v>0</v>
      </c>
      <c r="K101" s="138" t="s">
        <v>127</v>
      </c>
      <c r="L101" s="33"/>
      <c r="M101" s="142" t="s">
        <v>5</v>
      </c>
      <c r="N101" s="143" t="s">
        <v>40</v>
      </c>
      <c r="O101" s="144">
        <v>2.32</v>
      </c>
      <c r="P101" s="144">
        <f>O101*H101</f>
        <v>26.51064</v>
      </c>
      <c r="Q101" s="144">
        <v>0</v>
      </c>
      <c r="R101" s="144">
        <f>Q101*H101</f>
        <v>0</v>
      </c>
      <c r="S101" s="144">
        <v>0</v>
      </c>
      <c r="T101" s="145">
        <f>S101*H101</f>
        <v>0</v>
      </c>
      <c r="AR101" s="20" t="s">
        <v>128</v>
      </c>
      <c r="AT101" s="20" t="s">
        <v>123</v>
      </c>
      <c r="AU101" s="20" t="s">
        <v>79</v>
      </c>
      <c r="AY101" s="20" t="s">
        <v>121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20" t="s">
        <v>77</v>
      </c>
      <c r="BK101" s="146">
        <f>ROUND(I101*H101,2)</f>
        <v>0</v>
      </c>
      <c r="BL101" s="20" t="s">
        <v>128</v>
      </c>
      <c r="BM101" s="20" t="s">
        <v>396</v>
      </c>
    </row>
    <row r="102" spans="2:51" s="11" customFormat="1" ht="13.5">
      <c r="B102" s="147"/>
      <c r="D102" s="148" t="s">
        <v>130</v>
      </c>
      <c r="E102" s="149" t="s">
        <v>5</v>
      </c>
      <c r="F102" s="150" t="s">
        <v>397</v>
      </c>
      <c r="H102" s="151">
        <v>3.427</v>
      </c>
      <c r="L102" s="147"/>
      <c r="M102" s="152"/>
      <c r="T102" s="153"/>
      <c r="AT102" s="149" t="s">
        <v>130</v>
      </c>
      <c r="AU102" s="149" t="s">
        <v>79</v>
      </c>
      <c r="AV102" s="11" t="s">
        <v>79</v>
      </c>
      <c r="AW102" s="11" t="s">
        <v>33</v>
      </c>
      <c r="AX102" s="11" t="s">
        <v>69</v>
      </c>
      <c r="AY102" s="149" t="s">
        <v>121</v>
      </c>
    </row>
    <row r="103" spans="2:51" s="11" customFormat="1" ht="13.5">
      <c r="B103" s="147"/>
      <c r="D103" s="148" t="s">
        <v>130</v>
      </c>
      <c r="E103" s="149" t="s">
        <v>5</v>
      </c>
      <c r="F103" s="150" t="s">
        <v>398</v>
      </c>
      <c r="H103" s="151">
        <v>8</v>
      </c>
      <c r="L103" s="147"/>
      <c r="M103" s="152"/>
      <c r="T103" s="153"/>
      <c r="AT103" s="149" t="s">
        <v>130</v>
      </c>
      <c r="AU103" s="149" t="s">
        <v>79</v>
      </c>
      <c r="AV103" s="11" t="s">
        <v>79</v>
      </c>
      <c r="AW103" s="11" t="s">
        <v>33</v>
      </c>
      <c r="AX103" s="11" t="s">
        <v>69</v>
      </c>
      <c r="AY103" s="149" t="s">
        <v>121</v>
      </c>
    </row>
    <row r="104" spans="2:65" s="1" customFormat="1" ht="16.5" customHeight="1">
      <c r="B104" s="135"/>
      <c r="C104" s="136" t="s">
        <v>158</v>
      </c>
      <c r="D104" s="136" t="s">
        <v>123</v>
      </c>
      <c r="E104" s="137" t="s">
        <v>399</v>
      </c>
      <c r="F104" s="138" t="s">
        <v>400</v>
      </c>
      <c r="G104" s="139" t="s">
        <v>395</v>
      </c>
      <c r="H104" s="140">
        <v>11.427</v>
      </c>
      <c r="I104" s="141">
        <v>0</v>
      </c>
      <c r="J104" s="141">
        <f>ROUND(I104*H104,2)</f>
        <v>0</v>
      </c>
      <c r="K104" s="138" t="s">
        <v>127</v>
      </c>
      <c r="L104" s="33"/>
      <c r="M104" s="142" t="s">
        <v>5</v>
      </c>
      <c r="N104" s="143" t="s">
        <v>40</v>
      </c>
      <c r="O104" s="144">
        <v>0.083</v>
      </c>
      <c r="P104" s="144">
        <f>O104*H104</f>
        <v>0.948441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AR104" s="20" t="s">
        <v>128</v>
      </c>
      <c r="AT104" s="20" t="s">
        <v>123</v>
      </c>
      <c r="AU104" s="20" t="s">
        <v>79</v>
      </c>
      <c r="AY104" s="20" t="s">
        <v>121</v>
      </c>
      <c r="BE104" s="146">
        <f>IF(N104="základní",J104,0)</f>
        <v>0</v>
      </c>
      <c r="BF104" s="146">
        <f>IF(N104="snížená",J104,0)</f>
        <v>0</v>
      </c>
      <c r="BG104" s="146">
        <f>IF(N104="zákl. přenesená",J104,0)</f>
        <v>0</v>
      </c>
      <c r="BH104" s="146">
        <f>IF(N104="sníž. přenesená",J104,0)</f>
        <v>0</v>
      </c>
      <c r="BI104" s="146">
        <f>IF(N104="nulová",J104,0)</f>
        <v>0</v>
      </c>
      <c r="BJ104" s="20" t="s">
        <v>77</v>
      </c>
      <c r="BK104" s="146">
        <f>ROUND(I104*H104,2)</f>
        <v>0</v>
      </c>
      <c r="BL104" s="20" t="s">
        <v>128</v>
      </c>
      <c r="BM104" s="20" t="s">
        <v>401</v>
      </c>
    </row>
    <row r="105" spans="2:65" s="1" customFormat="1" ht="16.5" customHeight="1">
      <c r="B105" s="135"/>
      <c r="C105" s="136" t="s">
        <v>163</v>
      </c>
      <c r="D105" s="136" t="s">
        <v>123</v>
      </c>
      <c r="E105" s="137" t="s">
        <v>402</v>
      </c>
      <c r="F105" s="138" t="s">
        <v>403</v>
      </c>
      <c r="G105" s="139" t="s">
        <v>395</v>
      </c>
      <c r="H105" s="140">
        <v>11.427</v>
      </c>
      <c r="I105" s="141">
        <v>0</v>
      </c>
      <c r="J105" s="141">
        <f>ROUND(I105*H105,2)</f>
        <v>0</v>
      </c>
      <c r="K105" s="138" t="s">
        <v>127</v>
      </c>
      <c r="L105" s="33"/>
      <c r="M105" s="142" t="s">
        <v>5</v>
      </c>
      <c r="N105" s="143" t="s">
        <v>40</v>
      </c>
      <c r="O105" s="144">
        <v>0.009</v>
      </c>
      <c r="P105" s="144">
        <f>O105*H105</f>
        <v>0.10284299999999999</v>
      </c>
      <c r="Q105" s="144">
        <v>0</v>
      </c>
      <c r="R105" s="144">
        <f>Q105*H105</f>
        <v>0</v>
      </c>
      <c r="S105" s="144">
        <v>0</v>
      </c>
      <c r="T105" s="145">
        <f>S105*H105</f>
        <v>0</v>
      </c>
      <c r="AR105" s="20" t="s">
        <v>128</v>
      </c>
      <c r="AT105" s="20" t="s">
        <v>123</v>
      </c>
      <c r="AU105" s="20" t="s">
        <v>79</v>
      </c>
      <c r="AY105" s="20" t="s">
        <v>121</v>
      </c>
      <c r="BE105" s="146">
        <f>IF(N105="základní",J105,0)</f>
        <v>0</v>
      </c>
      <c r="BF105" s="146">
        <f>IF(N105="snížená",J105,0)</f>
        <v>0</v>
      </c>
      <c r="BG105" s="146">
        <f>IF(N105="zákl. přenesená",J105,0)</f>
        <v>0</v>
      </c>
      <c r="BH105" s="146">
        <f>IF(N105="sníž. přenesená",J105,0)</f>
        <v>0</v>
      </c>
      <c r="BI105" s="146">
        <f>IF(N105="nulová",J105,0)</f>
        <v>0</v>
      </c>
      <c r="BJ105" s="20" t="s">
        <v>77</v>
      </c>
      <c r="BK105" s="146">
        <f>ROUND(I105*H105,2)</f>
        <v>0</v>
      </c>
      <c r="BL105" s="20" t="s">
        <v>128</v>
      </c>
      <c r="BM105" s="20" t="s">
        <v>404</v>
      </c>
    </row>
    <row r="106" spans="2:65" s="1" customFormat="1" ht="16.5" customHeight="1">
      <c r="B106" s="135"/>
      <c r="C106" s="136" t="s">
        <v>168</v>
      </c>
      <c r="D106" s="136" t="s">
        <v>123</v>
      </c>
      <c r="E106" s="137" t="s">
        <v>405</v>
      </c>
      <c r="F106" s="138" t="s">
        <v>406</v>
      </c>
      <c r="G106" s="139" t="s">
        <v>339</v>
      </c>
      <c r="H106" s="140">
        <v>22.854</v>
      </c>
      <c r="I106" s="141">
        <v>0</v>
      </c>
      <c r="J106" s="141">
        <f>ROUND(I106*H106,2)</f>
        <v>0</v>
      </c>
      <c r="K106" s="138" t="s">
        <v>127</v>
      </c>
      <c r="L106" s="33"/>
      <c r="M106" s="142" t="s">
        <v>5</v>
      </c>
      <c r="N106" s="143" t="s">
        <v>40</v>
      </c>
      <c r="O106" s="144">
        <v>0</v>
      </c>
      <c r="P106" s="144">
        <f>O106*H106</f>
        <v>0</v>
      </c>
      <c r="Q106" s="144">
        <v>0</v>
      </c>
      <c r="R106" s="144">
        <f>Q106*H106</f>
        <v>0</v>
      </c>
      <c r="S106" s="144">
        <v>0</v>
      </c>
      <c r="T106" s="145">
        <f>S106*H106</f>
        <v>0</v>
      </c>
      <c r="AR106" s="20" t="s">
        <v>128</v>
      </c>
      <c r="AT106" s="20" t="s">
        <v>123</v>
      </c>
      <c r="AU106" s="20" t="s">
        <v>79</v>
      </c>
      <c r="AY106" s="20" t="s">
        <v>121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20" t="s">
        <v>77</v>
      </c>
      <c r="BK106" s="146">
        <f>ROUND(I106*H106,2)</f>
        <v>0</v>
      </c>
      <c r="BL106" s="20" t="s">
        <v>128</v>
      </c>
      <c r="BM106" s="20" t="s">
        <v>407</v>
      </c>
    </row>
    <row r="107" spans="2:51" s="11" customFormat="1" ht="13.5">
      <c r="B107" s="147"/>
      <c r="D107" s="148" t="s">
        <v>130</v>
      </c>
      <c r="F107" s="150" t="s">
        <v>408</v>
      </c>
      <c r="H107" s="151">
        <v>22.854</v>
      </c>
      <c r="L107" s="147"/>
      <c r="M107" s="152"/>
      <c r="T107" s="153"/>
      <c r="AT107" s="149" t="s">
        <v>130</v>
      </c>
      <c r="AU107" s="149" t="s">
        <v>79</v>
      </c>
      <c r="AV107" s="11" t="s">
        <v>79</v>
      </c>
      <c r="AW107" s="11" t="s">
        <v>6</v>
      </c>
      <c r="AX107" s="11" t="s">
        <v>77</v>
      </c>
      <c r="AY107" s="149" t="s">
        <v>121</v>
      </c>
    </row>
    <row r="108" spans="2:65" s="1" customFormat="1" ht="16.5" customHeight="1">
      <c r="B108" s="135"/>
      <c r="C108" s="136" t="s">
        <v>74</v>
      </c>
      <c r="D108" s="136" t="s">
        <v>123</v>
      </c>
      <c r="E108" s="137" t="s">
        <v>159</v>
      </c>
      <c r="F108" s="138" t="s">
        <v>160</v>
      </c>
      <c r="G108" s="139" t="s">
        <v>126</v>
      </c>
      <c r="H108" s="140">
        <v>83</v>
      </c>
      <c r="I108" s="141">
        <v>0</v>
      </c>
      <c r="J108" s="141">
        <f>ROUND(I108*H108,2)</f>
        <v>0</v>
      </c>
      <c r="K108" s="138" t="s">
        <v>127</v>
      </c>
      <c r="L108" s="33"/>
      <c r="M108" s="142" t="s">
        <v>5</v>
      </c>
      <c r="N108" s="143" t="s">
        <v>40</v>
      </c>
      <c r="O108" s="144">
        <v>0.018</v>
      </c>
      <c r="P108" s="144">
        <f>O108*H108</f>
        <v>1.494</v>
      </c>
      <c r="Q108" s="144">
        <v>0</v>
      </c>
      <c r="R108" s="144">
        <f>Q108*H108</f>
        <v>0</v>
      </c>
      <c r="S108" s="144">
        <v>0</v>
      </c>
      <c r="T108" s="145">
        <f>S108*H108</f>
        <v>0</v>
      </c>
      <c r="AR108" s="20" t="s">
        <v>128</v>
      </c>
      <c r="AT108" s="20" t="s">
        <v>123</v>
      </c>
      <c r="AU108" s="20" t="s">
        <v>79</v>
      </c>
      <c r="AY108" s="20" t="s">
        <v>121</v>
      </c>
      <c r="BE108" s="146">
        <f>IF(N108="základní",J108,0)</f>
        <v>0</v>
      </c>
      <c r="BF108" s="146">
        <f>IF(N108="snížená",J108,0)</f>
        <v>0</v>
      </c>
      <c r="BG108" s="146">
        <f>IF(N108="zákl. přenesená",J108,0)</f>
        <v>0</v>
      </c>
      <c r="BH108" s="146">
        <f>IF(N108="sníž. přenesená",J108,0)</f>
        <v>0</v>
      </c>
      <c r="BI108" s="146">
        <f>IF(N108="nulová",J108,0)</f>
        <v>0</v>
      </c>
      <c r="BJ108" s="20" t="s">
        <v>77</v>
      </c>
      <c r="BK108" s="146">
        <f>ROUND(I108*H108,2)</f>
        <v>0</v>
      </c>
      <c r="BL108" s="20" t="s">
        <v>128</v>
      </c>
      <c r="BM108" s="20" t="s">
        <v>409</v>
      </c>
    </row>
    <row r="109" spans="2:51" s="11" customFormat="1" ht="13.5">
      <c r="B109" s="147"/>
      <c r="D109" s="148" t="s">
        <v>130</v>
      </c>
      <c r="E109" s="149" t="s">
        <v>5</v>
      </c>
      <c r="F109" s="150" t="s">
        <v>387</v>
      </c>
      <c r="H109" s="151">
        <v>79</v>
      </c>
      <c r="L109" s="147"/>
      <c r="M109" s="152"/>
      <c r="T109" s="153"/>
      <c r="AT109" s="149" t="s">
        <v>130</v>
      </c>
      <c r="AU109" s="149" t="s">
        <v>79</v>
      </c>
      <c r="AV109" s="11" t="s">
        <v>79</v>
      </c>
      <c r="AW109" s="11" t="s">
        <v>33</v>
      </c>
      <c r="AX109" s="11" t="s">
        <v>69</v>
      </c>
      <c r="AY109" s="149" t="s">
        <v>121</v>
      </c>
    </row>
    <row r="110" spans="2:51" s="11" customFormat="1" ht="13.5">
      <c r="B110" s="147"/>
      <c r="D110" s="148" t="s">
        <v>130</v>
      </c>
      <c r="E110" s="149" t="s">
        <v>5</v>
      </c>
      <c r="F110" s="150" t="s">
        <v>388</v>
      </c>
      <c r="H110" s="151">
        <v>4</v>
      </c>
      <c r="L110" s="147"/>
      <c r="M110" s="152"/>
      <c r="T110" s="153"/>
      <c r="AT110" s="149" t="s">
        <v>130</v>
      </c>
      <c r="AU110" s="149" t="s">
        <v>79</v>
      </c>
      <c r="AV110" s="11" t="s">
        <v>79</v>
      </c>
      <c r="AW110" s="11" t="s">
        <v>33</v>
      </c>
      <c r="AX110" s="11" t="s">
        <v>69</v>
      </c>
      <c r="AY110" s="149" t="s">
        <v>121</v>
      </c>
    </row>
    <row r="111" spans="2:63" s="10" customFormat="1" ht="29.85" customHeight="1">
      <c r="B111" s="124"/>
      <c r="D111" s="125" t="s">
        <v>68</v>
      </c>
      <c r="E111" s="133" t="s">
        <v>79</v>
      </c>
      <c r="F111" s="133" t="s">
        <v>410</v>
      </c>
      <c r="J111" s="134">
        <f>BK111</f>
        <v>0</v>
      </c>
      <c r="L111" s="124"/>
      <c r="M111" s="128"/>
      <c r="P111" s="129">
        <f>SUM(P112:P125)</f>
        <v>46.48939099999999</v>
      </c>
      <c r="R111" s="129">
        <f>SUM(R112:R125)</f>
        <v>29.921557179999997</v>
      </c>
      <c r="T111" s="130">
        <f>SUM(T112:T125)</f>
        <v>0</v>
      </c>
      <c r="AR111" s="125" t="s">
        <v>77</v>
      </c>
      <c r="AT111" s="131" t="s">
        <v>68</v>
      </c>
      <c r="AU111" s="131" t="s">
        <v>77</v>
      </c>
      <c r="AY111" s="125" t="s">
        <v>121</v>
      </c>
      <c r="BK111" s="132">
        <f>SUM(BK112:BK125)</f>
        <v>0</v>
      </c>
    </row>
    <row r="112" spans="2:65" s="1" customFormat="1" ht="16.5" customHeight="1">
      <c r="B112" s="135"/>
      <c r="C112" s="136" t="s">
        <v>175</v>
      </c>
      <c r="D112" s="136" t="s">
        <v>123</v>
      </c>
      <c r="E112" s="137" t="s">
        <v>411</v>
      </c>
      <c r="F112" s="138" t="s">
        <v>412</v>
      </c>
      <c r="G112" s="139" t="s">
        <v>395</v>
      </c>
      <c r="H112" s="140">
        <v>2.81</v>
      </c>
      <c r="I112" s="141">
        <v>0</v>
      </c>
      <c r="J112" s="141">
        <f>ROUND(I112*H112,2)</f>
        <v>0</v>
      </c>
      <c r="K112" s="138" t="s">
        <v>127</v>
      </c>
      <c r="L112" s="33"/>
      <c r="M112" s="142" t="s">
        <v>5</v>
      </c>
      <c r="N112" s="143" t="s">
        <v>40</v>
      </c>
      <c r="O112" s="144">
        <v>0.629</v>
      </c>
      <c r="P112" s="144">
        <f>O112*H112</f>
        <v>1.76749</v>
      </c>
      <c r="Q112" s="144">
        <v>2.45329</v>
      </c>
      <c r="R112" s="144">
        <f>Q112*H112</f>
        <v>6.8937449</v>
      </c>
      <c r="S112" s="144">
        <v>0</v>
      </c>
      <c r="T112" s="145">
        <f>S112*H112</f>
        <v>0</v>
      </c>
      <c r="AR112" s="20" t="s">
        <v>128</v>
      </c>
      <c r="AT112" s="20" t="s">
        <v>123</v>
      </c>
      <c r="AU112" s="20" t="s">
        <v>79</v>
      </c>
      <c r="AY112" s="20" t="s">
        <v>121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20" t="s">
        <v>77</v>
      </c>
      <c r="BK112" s="146">
        <f>ROUND(I112*H112,2)</f>
        <v>0</v>
      </c>
      <c r="BL112" s="20" t="s">
        <v>128</v>
      </c>
      <c r="BM112" s="20" t="s">
        <v>413</v>
      </c>
    </row>
    <row r="113" spans="2:51" s="11" customFormat="1" ht="13.5">
      <c r="B113" s="147"/>
      <c r="D113" s="148" t="s">
        <v>130</v>
      </c>
      <c r="E113" s="149" t="s">
        <v>5</v>
      </c>
      <c r="F113" s="150" t="s">
        <v>414</v>
      </c>
      <c r="H113" s="151">
        <v>2.81</v>
      </c>
      <c r="L113" s="147"/>
      <c r="M113" s="152"/>
      <c r="T113" s="153"/>
      <c r="AT113" s="149" t="s">
        <v>130</v>
      </c>
      <c r="AU113" s="149" t="s">
        <v>79</v>
      </c>
      <c r="AV113" s="11" t="s">
        <v>79</v>
      </c>
      <c r="AW113" s="11" t="s">
        <v>33</v>
      </c>
      <c r="AX113" s="11" t="s">
        <v>77</v>
      </c>
      <c r="AY113" s="149" t="s">
        <v>121</v>
      </c>
    </row>
    <row r="114" spans="2:65" s="1" customFormat="1" ht="16.5" customHeight="1">
      <c r="B114" s="135"/>
      <c r="C114" s="136" t="s">
        <v>179</v>
      </c>
      <c r="D114" s="136" t="s">
        <v>123</v>
      </c>
      <c r="E114" s="137" t="s">
        <v>415</v>
      </c>
      <c r="F114" s="138" t="s">
        <v>416</v>
      </c>
      <c r="G114" s="139" t="s">
        <v>126</v>
      </c>
      <c r="H114" s="140">
        <v>2.734</v>
      </c>
      <c r="I114" s="141">
        <v>0</v>
      </c>
      <c r="J114" s="141">
        <f>ROUND(I114*H114,2)</f>
        <v>0</v>
      </c>
      <c r="K114" s="138" t="s">
        <v>127</v>
      </c>
      <c r="L114" s="33"/>
      <c r="M114" s="142" t="s">
        <v>5</v>
      </c>
      <c r="N114" s="143" t="s">
        <v>40</v>
      </c>
      <c r="O114" s="144">
        <v>0.3</v>
      </c>
      <c r="P114" s="144">
        <f>O114*H114</f>
        <v>0.8201999999999999</v>
      </c>
      <c r="Q114" s="144">
        <v>0.00247</v>
      </c>
      <c r="R114" s="144">
        <f>Q114*H114</f>
        <v>0.00675298</v>
      </c>
      <c r="S114" s="144">
        <v>0</v>
      </c>
      <c r="T114" s="145">
        <f>S114*H114</f>
        <v>0</v>
      </c>
      <c r="AR114" s="20" t="s">
        <v>128</v>
      </c>
      <c r="AT114" s="20" t="s">
        <v>123</v>
      </c>
      <c r="AU114" s="20" t="s">
        <v>79</v>
      </c>
      <c r="AY114" s="20" t="s">
        <v>121</v>
      </c>
      <c r="BE114" s="146">
        <f>IF(N114="základní",J114,0)</f>
        <v>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20" t="s">
        <v>77</v>
      </c>
      <c r="BK114" s="146">
        <f>ROUND(I114*H114,2)</f>
        <v>0</v>
      </c>
      <c r="BL114" s="20" t="s">
        <v>128</v>
      </c>
      <c r="BM114" s="20" t="s">
        <v>417</v>
      </c>
    </row>
    <row r="115" spans="2:51" s="11" customFormat="1" ht="13.5">
      <c r="B115" s="147"/>
      <c r="D115" s="148" t="s">
        <v>130</v>
      </c>
      <c r="E115" s="149" t="s">
        <v>5</v>
      </c>
      <c r="F115" s="150" t="s">
        <v>418</v>
      </c>
      <c r="H115" s="151">
        <v>2.734</v>
      </c>
      <c r="L115" s="147"/>
      <c r="M115" s="152"/>
      <c r="T115" s="153"/>
      <c r="AT115" s="149" t="s">
        <v>130</v>
      </c>
      <c r="AU115" s="149" t="s">
        <v>79</v>
      </c>
      <c r="AV115" s="11" t="s">
        <v>79</v>
      </c>
      <c r="AW115" s="11" t="s">
        <v>33</v>
      </c>
      <c r="AX115" s="11" t="s">
        <v>77</v>
      </c>
      <c r="AY115" s="149" t="s">
        <v>121</v>
      </c>
    </row>
    <row r="116" spans="2:65" s="1" customFormat="1" ht="16.5" customHeight="1">
      <c r="B116" s="135"/>
      <c r="C116" s="136" t="s">
        <v>184</v>
      </c>
      <c r="D116" s="136" t="s">
        <v>123</v>
      </c>
      <c r="E116" s="137" t="s">
        <v>419</v>
      </c>
      <c r="F116" s="138" t="s">
        <v>420</v>
      </c>
      <c r="G116" s="139" t="s">
        <v>126</v>
      </c>
      <c r="H116" s="140">
        <v>2.734</v>
      </c>
      <c r="I116" s="141">
        <v>0</v>
      </c>
      <c r="J116" s="141">
        <f>ROUND(I116*H116,2)</f>
        <v>0</v>
      </c>
      <c r="K116" s="138" t="s">
        <v>127</v>
      </c>
      <c r="L116" s="33"/>
      <c r="M116" s="142" t="s">
        <v>5</v>
      </c>
      <c r="N116" s="143" t="s">
        <v>40</v>
      </c>
      <c r="O116" s="144">
        <v>0.152</v>
      </c>
      <c r="P116" s="144">
        <f>O116*H116</f>
        <v>0.415568</v>
      </c>
      <c r="Q116" s="144">
        <v>0</v>
      </c>
      <c r="R116" s="144">
        <f>Q116*H116</f>
        <v>0</v>
      </c>
      <c r="S116" s="144">
        <v>0</v>
      </c>
      <c r="T116" s="145">
        <f>S116*H116</f>
        <v>0</v>
      </c>
      <c r="AR116" s="20" t="s">
        <v>128</v>
      </c>
      <c r="AT116" s="20" t="s">
        <v>123</v>
      </c>
      <c r="AU116" s="20" t="s">
        <v>79</v>
      </c>
      <c r="AY116" s="20" t="s">
        <v>121</v>
      </c>
      <c r="BE116" s="146">
        <f>IF(N116="základní",J116,0)</f>
        <v>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20" t="s">
        <v>77</v>
      </c>
      <c r="BK116" s="146">
        <f>ROUND(I116*H116,2)</f>
        <v>0</v>
      </c>
      <c r="BL116" s="20" t="s">
        <v>128</v>
      </c>
      <c r="BM116" s="20" t="s">
        <v>421</v>
      </c>
    </row>
    <row r="117" spans="2:65" s="1" customFormat="1" ht="16.5" customHeight="1">
      <c r="B117" s="135"/>
      <c r="C117" s="136" t="s">
        <v>188</v>
      </c>
      <c r="D117" s="136" t="s">
        <v>123</v>
      </c>
      <c r="E117" s="137" t="s">
        <v>422</v>
      </c>
      <c r="F117" s="138" t="s">
        <v>423</v>
      </c>
      <c r="G117" s="139" t="s">
        <v>339</v>
      </c>
      <c r="H117" s="140">
        <v>0.093</v>
      </c>
      <c r="I117" s="141">
        <v>0</v>
      </c>
      <c r="J117" s="141">
        <f>ROUND(I117*H117,2)</f>
        <v>0</v>
      </c>
      <c r="K117" s="138" t="s">
        <v>127</v>
      </c>
      <c r="L117" s="33"/>
      <c r="M117" s="142" t="s">
        <v>5</v>
      </c>
      <c r="N117" s="143" t="s">
        <v>40</v>
      </c>
      <c r="O117" s="144">
        <v>15.231</v>
      </c>
      <c r="P117" s="144">
        <f>O117*H117</f>
        <v>1.416483</v>
      </c>
      <c r="Q117" s="144">
        <v>1.06277</v>
      </c>
      <c r="R117" s="144">
        <f>Q117*H117</f>
        <v>0.09883760999999999</v>
      </c>
      <c r="S117" s="144">
        <v>0</v>
      </c>
      <c r="T117" s="145">
        <f>S117*H117</f>
        <v>0</v>
      </c>
      <c r="AR117" s="20" t="s">
        <v>128</v>
      </c>
      <c r="AT117" s="20" t="s">
        <v>123</v>
      </c>
      <c r="AU117" s="20" t="s">
        <v>79</v>
      </c>
      <c r="AY117" s="20" t="s">
        <v>121</v>
      </c>
      <c r="BE117" s="146">
        <f>IF(N117="základní",J117,0)</f>
        <v>0</v>
      </c>
      <c r="BF117" s="146">
        <f>IF(N117="snížená",J117,0)</f>
        <v>0</v>
      </c>
      <c r="BG117" s="146">
        <f>IF(N117="zákl. přenesená",J117,0)</f>
        <v>0</v>
      </c>
      <c r="BH117" s="146">
        <f>IF(N117="sníž. přenesená",J117,0)</f>
        <v>0</v>
      </c>
      <c r="BI117" s="146">
        <f>IF(N117="nulová",J117,0)</f>
        <v>0</v>
      </c>
      <c r="BJ117" s="20" t="s">
        <v>77</v>
      </c>
      <c r="BK117" s="146">
        <f>ROUND(I117*H117,2)</f>
        <v>0</v>
      </c>
      <c r="BL117" s="20" t="s">
        <v>128</v>
      </c>
      <c r="BM117" s="20" t="s">
        <v>424</v>
      </c>
    </row>
    <row r="118" spans="2:51" s="11" customFormat="1" ht="13.5">
      <c r="B118" s="147"/>
      <c r="D118" s="148" t="s">
        <v>130</v>
      </c>
      <c r="E118" s="149" t="s">
        <v>5</v>
      </c>
      <c r="F118" s="150" t="s">
        <v>425</v>
      </c>
      <c r="H118" s="151">
        <v>0.093</v>
      </c>
      <c r="L118" s="147"/>
      <c r="M118" s="152"/>
      <c r="T118" s="153"/>
      <c r="AT118" s="149" t="s">
        <v>130</v>
      </c>
      <c r="AU118" s="149" t="s">
        <v>79</v>
      </c>
      <c r="AV118" s="11" t="s">
        <v>79</v>
      </c>
      <c r="AW118" s="11" t="s">
        <v>33</v>
      </c>
      <c r="AX118" s="11" t="s">
        <v>77</v>
      </c>
      <c r="AY118" s="149" t="s">
        <v>121</v>
      </c>
    </row>
    <row r="119" spans="2:65" s="1" customFormat="1" ht="25.5" customHeight="1">
      <c r="B119" s="135"/>
      <c r="C119" s="136" t="s">
        <v>11</v>
      </c>
      <c r="D119" s="136" t="s">
        <v>123</v>
      </c>
      <c r="E119" s="137" t="s">
        <v>426</v>
      </c>
      <c r="F119" s="138" t="s">
        <v>427</v>
      </c>
      <c r="G119" s="139" t="s">
        <v>126</v>
      </c>
      <c r="H119" s="140">
        <v>15.232</v>
      </c>
      <c r="I119" s="141">
        <v>0</v>
      </c>
      <c r="J119" s="141">
        <f>ROUND(I119*H119,2)</f>
        <v>0</v>
      </c>
      <c r="K119" s="138" t="s">
        <v>127</v>
      </c>
      <c r="L119" s="33"/>
      <c r="M119" s="142" t="s">
        <v>5</v>
      </c>
      <c r="N119" s="143" t="s">
        <v>40</v>
      </c>
      <c r="O119" s="144">
        <v>0.94</v>
      </c>
      <c r="P119" s="144">
        <f>O119*H119</f>
        <v>14.318079999999998</v>
      </c>
      <c r="Q119" s="144">
        <v>0.71546</v>
      </c>
      <c r="R119" s="144">
        <f>Q119*H119</f>
        <v>10.897886719999999</v>
      </c>
      <c r="S119" s="144">
        <v>0</v>
      </c>
      <c r="T119" s="145">
        <f>S119*H119</f>
        <v>0</v>
      </c>
      <c r="AR119" s="20" t="s">
        <v>128</v>
      </c>
      <c r="AT119" s="20" t="s">
        <v>123</v>
      </c>
      <c r="AU119" s="20" t="s">
        <v>79</v>
      </c>
      <c r="AY119" s="20" t="s">
        <v>121</v>
      </c>
      <c r="BE119" s="146">
        <f>IF(N119="základní",J119,0)</f>
        <v>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20" t="s">
        <v>77</v>
      </c>
      <c r="BK119" s="146">
        <f>ROUND(I119*H119,2)</f>
        <v>0</v>
      </c>
      <c r="BL119" s="20" t="s">
        <v>128</v>
      </c>
      <c r="BM119" s="20" t="s">
        <v>428</v>
      </c>
    </row>
    <row r="120" spans="2:51" s="11" customFormat="1" ht="13.5">
      <c r="B120" s="147"/>
      <c r="D120" s="148" t="s">
        <v>130</v>
      </c>
      <c r="E120" s="149" t="s">
        <v>5</v>
      </c>
      <c r="F120" s="150" t="s">
        <v>429</v>
      </c>
      <c r="H120" s="151">
        <v>15.232</v>
      </c>
      <c r="L120" s="147"/>
      <c r="M120" s="152"/>
      <c r="T120" s="153"/>
      <c r="AT120" s="149" t="s">
        <v>130</v>
      </c>
      <c r="AU120" s="149" t="s">
        <v>79</v>
      </c>
      <c r="AV120" s="11" t="s">
        <v>79</v>
      </c>
      <c r="AW120" s="11" t="s">
        <v>33</v>
      </c>
      <c r="AX120" s="11" t="s">
        <v>77</v>
      </c>
      <c r="AY120" s="149" t="s">
        <v>121</v>
      </c>
    </row>
    <row r="121" spans="2:65" s="1" customFormat="1" ht="25.5" customHeight="1">
      <c r="B121" s="135"/>
      <c r="C121" s="136" t="s">
        <v>197</v>
      </c>
      <c r="D121" s="136" t="s">
        <v>123</v>
      </c>
      <c r="E121" s="137" t="s">
        <v>430</v>
      </c>
      <c r="F121" s="138" t="s">
        <v>431</v>
      </c>
      <c r="G121" s="139" t="s">
        <v>126</v>
      </c>
      <c r="H121" s="140">
        <v>12</v>
      </c>
      <c r="I121" s="141">
        <v>0</v>
      </c>
      <c r="J121" s="141">
        <f>ROUND(I121*H121,2)</f>
        <v>0</v>
      </c>
      <c r="K121" s="138" t="s">
        <v>127</v>
      </c>
      <c r="L121" s="33"/>
      <c r="M121" s="142" t="s">
        <v>5</v>
      </c>
      <c r="N121" s="143" t="s">
        <v>40</v>
      </c>
      <c r="O121" s="144">
        <v>1.21</v>
      </c>
      <c r="P121" s="144">
        <f>O121*H121</f>
        <v>14.52</v>
      </c>
      <c r="Q121" s="144">
        <v>0.96612</v>
      </c>
      <c r="R121" s="144">
        <f>Q121*H121</f>
        <v>11.59344</v>
      </c>
      <c r="S121" s="144">
        <v>0</v>
      </c>
      <c r="T121" s="145">
        <f>S121*H121</f>
        <v>0</v>
      </c>
      <c r="AR121" s="20" t="s">
        <v>128</v>
      </c>
      <c r="AT121" s="20" t="s">
        <v>123</v>
      </c>
      <c r="AU121" s="20" t="s">
        <v>79</v>
      </c>
      <c r="AY121" s="20" t="s">
        <v>121</v>
      </c>
      <c r="BE121" s="146">
        <f>IF(N121="základní",J121,0)</f>
        <v>0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20" t="s">
        <v>77</v>
      </c>
      <c r="BK121" s="146">
        <f>ROUND(I121*H121,2)</f>
        <v>0</v>
      </c>
      <c r="BL121" s="20" t="s">
        <v>128</v>
      </c>
      <c r="BM121" s="20" t="s">
        <v>432</v>
      </c>
    </row>
    <row r="122" spans="2:51" s="11" customFormat="1" ht="13.5">
      <c r="B122" s="147"/>
      <c r="D122" s="148" t="s">
        <v>130</v>
      </c>
      <c r="E122" s="149" t="s">
        <v>5</v>
      </c>
      <c r="F122" s="150" t="s">
        <v>433</v>
      </c>
      <c r="H122" s="151">
        <v>12</v>
      </c>
      <c r="L122" s="147"/>
      <c r="M122" s="152"/>
      <c r="T122" s="153"/>
      <c r="AT122" s="149" t="s">
        <v>130</v>
      </c>
      <c r="AU122" s="149" t="s">
        <v>79</v>
      </c>
      <c r="AV122" s="11" t="s">
        <v>79</v>
      </c>
      <c r="AW122" s="11" t="s">
        <v>33</v>
      </c>
      <c r="AX122" s="11" t="s">
        <v>77</v>
      </c>
      <c r="AY122" s="149" t="s">
        <v>121</v>
      </c>
    </row>
    <row r="123" spans="2:65" s="1" customFormat="1" ht="16.5" customHeight="1">
      <c r="B123" s="135"/>
      <c r="C123" s="136" t="s">
        <v>202</v>
      </c>
      <c r="D123" s="136" t="s">
        <v>123</v>
      </c>
      <c r="E123" s="137" t="s">
        <v>434</v>
      </c>
      <c r="F123" s="138" t="s">
        <v>435</v>
      </c>
      <c r="G123" s="139" t="s">
        <v>339</v>
      </c>
      <c r="H123" s="140">
        <v>0.407</v>
      </c>
      <c r="I123" s="141">
        <v>0</v>
      </c>
      <c r="J123" s="141">
        <f>ROUND(I123*H123,2)</f>
        <v>0</v>
      </c>
      <c r="K123" s="138" t="s">
        <v>127</v>
      </c>
      <c r="L123" s="33"/>
      <c r="M123" s="142" t="s">
        <v>5</v>
      </c>
      <c r="N123" s="143" t="s">
        <v>40</v>
      </c>
      <c r="O123" s="144">
        <v>32.51</v>
      </c>
      <c r="P123" s="144">
        <f>O123*H123</f>
        <v>13.231569999999998</v>
      </c>
      <c r="Q123" s="144">
        <v>1.05871</v>
      </c>
      <c r="R123" s="144">
        <f>Q123*H123</f>
        <v>0.43089497</v>
      </c>
      <c r="S123" s="144">
        <v>0</v>
      </c>
      <c r="T123" s="145">
        <f>S123*H123</f>
        <v>0</v>
      </c>
      <c r="AR123" s="20" t="s">
        <v>128</v>
      </c>
      <c r="AT123" s="20" t="s">
        <v>123</v>
      </c>
      <c r="AU123" s="20" t="s">
        <v>79</v>
      </c>
      <c r="AY123" s="20" t="s">
        <v>121</v>
      </c>
      <c r="BE123" s="146">
        <f>IF(N123="základní",J123,0)</f>
        <v>0</v>
      </c>
      <c r="BF123" s="146">
        <f>IF(N123="snížená",J123,0)</f>
        <v>0</v>
      </c>
      <c r="BG123" s="146">
        <f>IF(N123="zákl. přenesená",J123,0)</f>
        <v>0</v>
      </c>
      <c r="BH123" s="146">
        <f>IF(N123="sníž. přenesená",J123,0)</f>
        <v>0</v>
      </c>
      <c r="BI123" s="146">
        <f>IF(N123="nulová",J123,0)</f>
        <v>0</v>
      </c>
      <c r="BJ123" s="20" t="s">
        <v>77</v>
      </c>
      <c r="BK123" s="146">
        <f>ROUND(I123*H123,2)</f>
        <v>0</v>
      </c>
      <c r="BL123" s="20" t="s">
        <v>128</v>
      </c>
      <c r="BM123" s="20" t="s">
        <v>436</v>
      </c>
    </row>
    <row r="124" spans="2:51" s="11" customFormat="1" ht="13.5">
      <c r="B124" s="147"/>
      <c r="D124" s="148" t="s">
        <v>130</v>
      </c>
      <c r="E124" s="149" t="s">
        <v>5</v>
      </c>
      <c r="F124" s="150" t="s">
        <v>437</v>
      </c>
      <c r="H124" s="151">
        <v>0.228</v>
      </c>
      <c r="L124" s="147"/>
      <c r="M124" s="152"/>
      <c r="T124" s="153"/>
      <c r="AT124" s="149" t="s">
        <v>130</v>
      </c>
      <c r="AU124" s="149" t="s">
        <v>79</v>
      </c>
      <c r="AV124" s="11" t="s">
        <v>79</v>
      </c>
      <c r="AW124" s="11" t="s">
        <v>33</v>
      </c>
      <c r="AX124" s="11" t="s">
        <v>69</v>
      </c>
      <c r="AY124" s="149" t="s">
        <v>121</v>
      </c>
    </row>
    <row r="125" spans="2:51" s="11" customFormat="1" ht="13.5">
      <c r="B125" s="147"/>
      <c r="D125" s="148" t="s">
        <v>130</v>
      </c>
      <c r="E125" s="149" t="s">
        <v>5</v>
      </c>
      <c r="F125" s="150" t="s">
        <v>438</v>
      </c>
      <c r="H125" s="151">
        <v>0.179</v>
      </c>
      <c r="L125" s="147"/>
      <c r="M125" s="152"/>
      <c r="T125" s="153"/>
      <c r="AT125" s="149" t="s">
        <v>130</v>
      </c>
      <c r="AU125" s="149" t="s">
        <v>79</v>
      </c>
      <c r="AV125" s="11" t="s">
        <v>79</v>
      </c>
      <c r="AW125" s="11" t="s">
        <v>33</v>
      </c>
      <c r="AX125" s="11" t="s">
        <v>69</v>
      </c>
      <c r="AY125" s="149" t="s">
        <v>121</v>
      </c>
    </row>
    <row r="126" spans="2:63" s="10" customFormat="1" ht="29.85" customHeight="1">
      <c r="B126" s="124"/>
      <c r="D126" s="125" t="s">
        <v>68</v>
      </c>
      <c r="E126" s="133" t="s">
        <v>128</v>
      </c>
      <c r="F126" s="133" t="s">
        <v>439</v>
      </c>
      <c r="J126" s="134">
        <f>BK126</f>
        <v>0</v>
      </c>
      <c r="L126" s="124"/>
      <c r="M126" s="128"/>
      <c r="P126" s="129">
        <f>P127</f>
        <v>0</v>
      </c>
      <c r="R126" s="129">
        <f>R127</f>
        <v>0</v>
      </c>
      <c r="T126" s="130">
        <f>T127</f>
        <v>0</v>
      </c>
      <c r="AR126" s="125" t="s">
        <v>77</v>
      </c>
      <c r="AT126" s="131" t="s">
        <v>68</v>
      </c>
      <c r="AU126" s="131" t="s">
        <v>77</v>
      </c>
      <c r="AY126" s="125" t="s">
        <v>121</v>
      </c>
      <c r="BK126" s="132">
        <f>BK127</f>
        <v>0</v>
      </c>
    </row>
    <row r="127" spans="2:65" s="1" customFormat="1" ht="16.5" customHeight="1">
      <c r="B127" s="135"/>
      <c r="C127" s="136" t="s">
        <v>207</v>
      </c>
      <c r="D127" s="136" t="s">
        <v>123</v>
      </c>
      <c r="E127" s="137" t="s">
        <v>440</v>
      </c>
      <c r="F127" s="138" t="s">
        <v>441</v>
      </c>
      <c r="G127" s="139" t="s">
        <v>227</v>
      </c>
      <c r="H127" s="140">
        <v>1</v>
      </c>
      <c r="I127" s="141">
        <v>0</v>
      </c>
      <c r="J127" s="141">
        <f>ROUND(I127*H127,2)</f>
        <v>0</v>
      </c>
      <c r="K127" s="138" t="s">
        <v>222</v>
      </c>
      <c r="L127" s="33"/>
      <c r="M127" s="142" t="s">
        <v>5</v>
      </c>
      <c r="N127" s="143" t="s">
        <v>40</v>
      </c>
      <c r="O127" s="144">
        <v>0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20" t="s">
        <v>128</v>
      </c>
      <c r="AT127" s="20" t="s">
        <v>123</v>
      </c>
      <c r="AU127" s="20" t="s">
        <v>79</v>
      </c>
      <c r="AY127" s="20" t="s">
        <v>121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20" t="s">
        <v>77</v>
      </c>
      <c r="BK127" s="146">
        <f>ROUND(I127*H127,2)</f>
        <v>0</v>
      </c>
      <c r="BL127" s="20" t="s">
        <v>128</v>
      </c>
      <c r="BM127" s="20" t="s">
        <v>442</v>
      </c>
    </row>
    <row r="128" spans="2:63" s="10" customFormat="1" ht="29.85" customHeight="1">
      <c r="B128" s="124"/>
      <c r="D128" s="125" t="s">
        <v>68</v>
      </c>
      <c r="E128" s="133" t="s">
        <v>148</v>
      </c>
      <c r="F128" s="133" t="s">
        <v>162</v>
      </c>
      <c r="J128" s="134">
        <f>BK128</f>
        <v>0</v>
      </c>
      <c r="L128" s="124"/>
      <c r="M128" s="128"/>
      <c r="P128" s="129">
        <f>SUM(P129:P146)</f>
        <v>62.840675</v>
      </c>
      <c r="R128" s="129">
        <f>SUM(R129:R146)</f>
        <v>18.083209999999998</v>
      </c>
      <c r="T128" s="130">
        <f>SUM(T129:T146)</f>
        <v>0</v>
      </c>
      <c r="AR128" s="125" t="s">
        <v>77</v>
      </c>
      <c r="AT128" s="131" t="s">
        <v>68</v>
      </c>
      <c r="AU128" s="131" t="s">
        <v>77</v>
      </c>
      <c r="AY128" s="125" t="s">
        <v>121</v>
      </c>
      <c r="BK128" s="132">
        <f>SUM(BK129:BK146)</f>
        <v>0</v>
      </c>
    </row>
    <row r="129" spans="2:65" s="1" customFormat="1" ht="25.5" customHeight="1">
      <c r="B129" s="135"/>
      <c r="C129" s="136" t="s">
        <v>211</v>
      </c>
      <c r="D129" s="136" t="s">
        <v>123</v>
      </c>
      <c r="E129" s="137" t="s">
        <v>169</v>
      </c>
      <c r="F129" s="138" t="s">
        <v>170</v>
      </c>
      <c r="G129" s="139" t="s">
        <v>126</v>
      </c>
      <c r="H129" s="140">
        <v>83</v>
      </c>
      <c r="I129" s="141">
        <v>0</v>
      </c>
      <c r="J129" s="141">
        <f>ROUND(I129*H129,2)</f>
        <v>0</v>
      </c>
      <c r="K129" s="138" t="s">
        <v>127</v>
      </c>
      <c r="L129" s="33"/>
      <c r="M129" s="142" t="s">
        <v>5</v>
      </c>
      <c r="N129" s="143" t="s">
        <v>40</v>
      </c>
      <c r="O129" s="144">
        <v>0.026</v>
      </c>
      <c r="P129" s="144">
        <f>O129*H129</f>
        <v>2.158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20" t="s">
        <v>128</v>
      </c>
      <c r="AT129" s="20" t="s">
        <v>123</v>
      </c>
      <c r="AU129" s="20" t="s">
        <v>79</v>
      </c>
      <c r="AY129" s="20" t="s">
        <v>121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20" t="s">
        <v>77</v>
      </c>
      <c r="BK129" s="146">
        <f>ROUND(I129*H129,2)</f>
        <v>0</v>
      </c>
      <c r="BL129" s="20" t="s">
        <v>128</v>
      </c>
      <c r="BM129" s="20" t="s">
        <v>443</v>
      </c>
    </row>
    <row r="130" spans="2:51" s="11" customFormat="1" ht="13.5">
      <c r="B130" s="147"/>
      <c r="D130" s="148" t="s">
        <v>130</v>
      </c>
      <c r="E130" s="149" t="s">
        <v>5</v>
      </c>
      <c r="F130" s="150" t="s">
        <v>387</v>
      </c>
      <c r="H130" s="151">
        <v>79</v>
      </c>
      <c r="L130" s="147"/>
      <c r="M130" s="152"/>
      <c r="T130" s="153"/>
      <c r="AT130" s="149" t="s">
        <v>130</v>
      </c>
      <c r="AU130" s="149" t="s">
        <v>79</v>
      </c>
      <c r="AV130" s="11" t="s">
        <v>79</v>
      </c>
      <c r="AW130" s="11" t="s">
        <v>33</v>
      </c>
      <c r="AX130" s="11" t="s">
        <v>69</v>
      </c>
      <c r="AY130" s="149" t="s">
        <v>121</v>
      </c>
    </row>
    <row r="131" spans="2:51" s="11" customFormat="1" ht="13.5">
      <c r="B131" s="147"/>
      <c r="D131" s="148" t="s">
        <v>130</v>
      </c>
      <c r="E131" s="149" t="s">
        <v>5</v>
      </c>
      <c r="F131" s="150" t="s">
        <v>388</v>
      </c>
      <c r="H131" s="151">
        <v>4</v>
      </c>
      <c r="L131" s="147"/>
      <c r="M131" s="152"/>
      <c r="T131" s="153"/>
      <c r="AT131" s="149" t="s">
        <v>130</v>
      </c>
      <c r="AU131" s="149" t="s">
        <v>79</v>
      </c>
      <c r="AV131" s="11" t="s">
        <v>79</v>
      </c>
      <c r="AW131" s="11" t="s">
        <v>33</v>
      </c>
      <c r="AX131" s="11" t="s">
        <v>69</v>
      </c>
      <c r="AY131" s="149" t="s">
        <v>121</v>
      </c>
    </row>
    <row r="132" spans="2:65" s="1" customFormat="1" ht="25.5" customHeight="1">
      <c r="B132" s="135"/>
      <c r="C132" s="136" t="s">
        <v>80</v>
      </c>
      <c r="D132" s="136" t="s">
        <v>123</v>
      </c>
      <c r="E132" s="137" t="s">
        <v>172</v>
      </c>
      <c r="F132" s="138" t="s">
        <v>173</v>
      </c>
      <c r="G132" s="139" t="s">
        <v>126</v>
      </c>
      <c r="H132" s="140">
        <v>5.525</v>
      </c>
      <c r="I132" s="141">
        <v>0</v>
      </c>
      <c r="J132" s="141">
        <f>ROUND(I132*H132,2)</f>
        <v>0</v>
      </c>
      <c r="K132" s="138" t="s">
        <v>127</v>
      </c>
      <c r="L132" s="33"/>
      <c r="M132" s="142" t="s">
        <v>5</v>
      </c>
      <c r="N132" s="143" t="s">
        <v>40</v>
      </c>
      <c r="O132" s="144">
        <v>0.004</v>
      </c>
      <c r="P132" s="144">
        <f>O132*H132</f>
        <v>0.0221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AR132" s="20" t="s">
        <v>128</v>
      </c>
      <c r="AT132" s="20" t="s">
        <v>123</v>
      </c>
      <c r="AU132" s="20" t="s">
        <v>79</v>
      </c>
      <c r="AY132" s="20" t="s">
        <v>121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20" t="s">
        <v>77</v>
      </c>
      <c r="BK132" s="146">
        <f>ROUND(I132*H132,2)</f>
        <v>0</v>
      </c>
      <c r="BL132" s="20" t="s">
        <v>128</v>
      </c>
      <c r="BM132" s="20" t="s">
        <v>444</v>
      </c>
    </row>
    <row r="133" spans="2:51" s="11" customFormat="1" ht="13.5">
      <c r="B133" s="147"/>
      <c r="D133" s="148" t="s">
        <v>130</v>
      </c>
      <c r="E133" s="149" t="s">
        <v>5</v>
      </c>
      <c r="F133" s="150" t="s">
        <v>390</v>
      </c>
      <c r="H133" s="151">
        <v>5.525</v>
      </c>
      <c r="L133" s="147"/>
      <c r="M133" s="152"/>
      <c r="T133" s="153"/>
      <c r="AT133" s="149" t="s">
        <v>130</v>
      </c>
      <c r="AU133" s="149" t="s">
        <v>79</v>
      </c>
      <c r="AV133" s="11" t="s">
        <v>79</v>
      </c>
      <c r="AW133" s="11" t="s">
        <v>33</v>
      </c>
      <c r="AX133" s="11" t="s">
        <v>69</v>
      </c>
      <c r="AY133" s="149" t="s">
        <v>121</v>
      </c>
    </row>
    <row r="134" spans="2:65" s="1" customFormat="1" ht="16.5" customHeight="1">
      <c r="B134" s="135"/>
      <c r="C134" s="136" t="s">
        <v>10</v>
      </c>
      <c r="D134" s="136" t="s">
        <v>123</v>
      </c>
      <c r="E134" s="137" t="s">
        <v>176</v>
      </c>
      <c r="F134" s="138" t="s">
        <v>177</v>
      </c>
      <c r="G134" s="139" t="s">
        <v>126</v>
      </c>
      <c r="H134" s="140">
        <v>5.525</v>
      </c>
      <c r="I134" s="141">
        <v>0</v>
      </c>
      <c r="J134" s="141">
        <f>ROUND(I134*H134,2)</f>
        <v>0</v>
      </c>
      <c r="K134" s="138" t="s">
        <v>127</v>
      </c>
      <c r="L134" s="33"/>
      <c r="M134" s="142" t="s">
        <v>5</v>
      </c>
      <c r="N134" s="143" t="s">
        <v>40</v>
      </c>
      <c r="O134" s="144">
        <v>0.002</v>
      </c>
      <c r="P134" s="144">
        <f>O134*H134</f>
        <v>0.01105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20" t="s">
        <v>128</v>
      </c>
      <c r="AT134" s="20" t="s">
        <v>123</v>
      </c>
      <c r="AU134" s="20" t="s">
        <v>79</v>
      </c>
      <c r="AY134" s="20" t="s">
        <v>121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20" t="s">
        <v>77</v>
      </c>
      <c r="BK134" s="146">
        <f>ROUND(I134*H134,2)</f>
        <v>0</v>
      </c>
      <c r="BL134" s="20" t="s">
        <v>128</v>
      </c>
      <c r="BM134" s="20" t="s">
        <v>445</v>
      </c>
    </row>
    <row r="135" spans="2:51" s="11" customFormat="1" ht="13.5">
      <c r="B135" s="147"/>
      <c r="D135" s="148" t="s">
        <v>130</v>
      </c>
      <c r="E135" s="149" t="s">
        <v>5</v>
      </c>
      <c r="F135" s="150" t="s">
        <v>390</v>
      </c>
      <c r="H135" s="151">
        <v>5.525</v>
      </c>
      <c r="L135" s="147"/>
      <c r="M135" s="152"/>
      <c r="T135" s="153"/>
      <c r="AT135" s="149" t="s">
        <v>130</v>
      </c>
      <c r="AU135" s="149" t="s">
        <v>79</v>
      </c>
      <c r="AV135" s="11" t="s">
        <v>79</v>
      </c>
      <c r="AW135" s="11" t="s">
        <v>33</v>
      </c>
      <c r="AX135" s="11" t="s">
        <v>69</v>
      </c>
      <c r="AY135" s="149" t="s">
        <v>121</v>
      </c>
    </row>
    <row r="136" spans="2:65" s="1" customFormat="1" ht="25.5" customHeight="1">
      <c r="B136" s="135"/>
      <c r="C136" s="136" t="s">
        <v>224</v>
      </c>
      <c r="D136" s="136" t="s">
        <v>123</v>
      </c>
      <c r="E136" s="137" t="s">
        <v>180</v>
      </c>
      <c r="F136" s="138" t="s">
        <v>181</v>
      </c>
      <c r="G136" s="139" t="s">
        <v>126</v>
      </c>
      <c r="H136" s="140">
        <v>5.525</v>
      </c>
      <c r="I136" s="141">
        <v>0</v>
      </c>
      <c r="J136" s="141">
        <f>ROUND(I136*H136,2)</f>
        <v>0</v>
      </c>
      <c r="K136" s="138" t="s">
        <v>127</v>
      </c>
      <c r="L136" s="33"/>
      <c r="M136" s="142" t="s">
        <v>5</v>
      </c>
      <c r="N136" s="143" t="s">
        <v>40</v>
      </c>
      <c r="O136" s="144">
        <v>0.071</v>
      </c>
      <c r="P136" s="144">
        <f>O136*H136</f>
        <v>0.392275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20" t="s">
        <v>128</v>
      </c>
      <c r="AT136" s="20" t="s">
        <v>123</v>
      </c>
      <c r="AU136" s="20" t="s">
        <v>79</v>
      </c>
      <c r="AY136" s="20" t="s">
        <v>121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20" t="s">
        <v>77</v>
      </c>
      <c r="BK136" s="146">
        <f>ROUND(I136*H136,2)</f>
        <v>0</v>
      </c>
      <c r="BL136" s="20" t="s">
        <v>128</v>
      </c>
      <c r="BM136" s="20" t="s">
        <v>446</v>
      </c>
    </row>
    <row r="137" spans="2:51" s="11" customFormat="1" ht="13.5">
      <c r="B137" s="147"/>
      <c r="D137" s="148" t="s">
        <v>130</v>
      </c>
      <c r="E137" s="149" t="s">
        <v>5</v>
      </c>
      <c r="F137" s="150" t="s">
        <v>390</v>
      </c>
      <c r="H137" s="151">
        <v>5.525</v>
      </c>
      <c r="L137" s="147"/>
      <c r="M137" s="152"/>
      <c r="T137" s="153"/>
      <c r="AT137" s="149" t="s">
        <v>130</v>
      </c>
      <c r="AU137" s="149" t="s">
        <v>79</v>
      </c>
      <c r="AV137" s="11" t="s">
        <v>79</v>
      </c>
      <c r="AW137" s="11" t="s">
        <v>33</v>
      </c>
      <c r="AX137" s="11" t="s">
        <v>69</v>
      </c>
      <c r="AY137" s="149" t="s">
        <v>121</v>
      </c>
    </row>
    <row r="138" spans="2:65" s="1" customFormat="1" ht="25.5" customHeight="1">
      <c r="B138" s="135"/>
      <c r="C138" s="136" t="s">
        <v>229</v>
      </c>
      <c r="D138" s="136" t="s">
        <v>123</v>
      </c>
      <c r="E138" s="137" t="s">
        <v>185</v>
      </c>
      <c r="F138" s="138" t="s">
        <v>186</v>
      </c>
      <c r="G138" s="139" t="s">
        <v>126</v>
      </c>
      <c r="H138" s="140">
        <v>5.525</v>
      </c>
      <c r="I138" s="141">
        <v>0</v>
      </c>
      <c r="J138" s="141">
        <f>ROUND(I138*H138,2)</f>
        <v>0</v>
      </c>
      <c r="K138" s="138" t="s">
        <v>127</v>
      </c>
      <c r="L138" s="33"/>
      <c r="M138" s="142" t="s">
        <v>5</v>
      </c>
      <c r="N138" s="143" t="s">
        <v>40</v>
      </c>
      <c r="O138" s="144">
        <v>0.09</v>
      </c>
      <c r="P138" s="144">
        <f>O138*H138</f>
        <v>0.49725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AR138" s="20" t="s">
        <v>128</v>
      </c>
      <c r="AT138" s="20" t="s">
        <v>123</v>
      </c>
      <c r="AU138" s="20" t="s">
        <v>79</v>
      </c>
      <c r="AY138" s="20" t="s">
        <v>121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20" t="s">
        <v>77</v>
      </c>
      <c r="BK138" s="146">
        <f>ROUND(I138*H138,2)</f>
        <v>0</v>
      </c>
      <c r="BL138" s="20" t="s">
        <v>128</v>
      </c>
      <c r="BM138" s="20" t="s">
        <v>447</v>
      </c>
    </row>
    <row r="139" spans="2:51" s="11" customFormat="1" ht="13.5">
      <c r="B139" s="147"/>
      <c r="D139" s="148" t="s">
        <v>130</v>
      </c>
      <c r="E139" s="149" t="s">
        <v>5</v>
      </c>
      <c r="F139" s="150" t="s">
        <v>390</v>
      </c>
      <c r="H139" s="151">
        <v>5.525</v>
      </c>
      <c r="L139" s="147"/>
      <c r="M139" s="152"/>
      <c r="T139" s="153"/>
      <c r="AT139" s="149" t="s">
        <v>130</v>
      </c>
      <c r="AU139" s="149" t="s">
        <v>79</v>
      </c>
      <c r="AV139" s="11" t="s">
        <v>79</v>
      </c>
      <c r="AW139" s="11" t="s">
        <v>33</v>
      </c>
      <c r="AX139" s="11" t="s">
        <v>69</v>
      </c>
      <c r="AY139" s="149" t="s">
        <v>121</v>
      </c>
    </row>
    <row r="140" spans="2:65" s="1" customFormat="1" ht="25.5" customHeight="1">
      <c r="B140" s="135"/>
      <c r="C140" s="136" t="s">
        <v>233</v>
      </c>
      <c r="D140" s="136" t="s">
        <v>123</v>
      </c>
      <c r="E140" s="137" t="s">
        <v>189</v>
      </c>
      <c r="F140" s="138" t="s">
        <v>190</v>
      </c>
      <c r="G140" s="139" t="s">
        <v>126</v>
      </c>
      <c r="H140" s="140">
        <v>83</v>
      </c>
      <c r="I140" s="141">
        <v>0</v>
      </c>
      <c r="J140" s="141">
        <f>ROUND(I140*H140,2)</f>
        <v>0</v>
      </c>
      <c r="K140" s="138" t="s">
        <v>127</v>
      </c>
      <c r="L140" s="33"/>
      <c r="M140" s="142" t="s">
        <v>5</v>
      </c>
      <c r="N140" s="143" t="s">
        <v>40</v>
      </c>
      <c r="O140" s="144">
        <v>0.72</v>
      </c>
      <c r="P140" s="144">
        <f>O140*H140</f>
        <v>59.76</v>
      </c>
      <c r="Q140" s="144">
        <v>0.08425</v>
      </c>
      <c r="R140" s="144">
        <f>Q140*H140</f>
        <v>6.99275</v>
      </c>
      <c r="S140" s="144">
        <v>0</v>
      </c>
      <c r="T140" s="145">
        <f>S140*H140</f>
        <v>0</v>
      </c>
      <c r="AR140" s="20" t="s">
        <v>128</v>
      </c>
      <c r="AT140" s="20" t="s">
        <v>123</v>
      </c>
      <c r="AU140" s="20" t="s">
        <v>79</v>
      </c>
      <c r="AY140" s="20" t="s">
        <v>121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20" t="s">
        <v>77</v>
      </c>
      <c r="BK140" s="146">
        <f>ROUND(I140*H140,2)</f>
        <v>0</v>
      </c>
      <c r="BL140" s="20" t="s">
        <v>128</v>
      </c>
      <c r="BM140" s="20" t="s">
        <v>448</v>
      </c>
    </row>
    <row r="141" spans="2:51" s="11" customFormat="1" ht="13.5">
      <c r="B141" s="147"/>
      <c r="D141" s="148" t="s">
        <v>130</v>
      </c>
      <c r="E141" s="149" t="s">
        <v>5</v>
      </c>
      <c r="F141" s="150" t="s">
        <v>387</v>
      </c>
      <c r="H141" s="151">
        <v>79</v>
      </c>
      <c r="L141" s="147"/>
      <c r="M141" s="152"/>
      <c r="T141" s="153"/>
      <c r="AT141" s="149" t="s">
        <v>130</v>
      </c>
      <c r="AU141" s="149" t="s">
        <v>79</v>
      </c>
      <c r="AV141" s="11" t="s">
        <v>79</v>
      </c>
      <c r="AW141" s="11" t="s">
        <v>33</v>
      </c>
      <c r="AX141" s="11" t="s">
        <v>69</v>
      </c>
      <c r="AY141" s="149" t="s">
        <v>121</v>
      </c>
    </row>
    <row r="142" spans="2:51" s="11" customFormat="1" ht="13.5">
      <c r="B142" s="147"/>
      <c r="D142" s="148" t="s">
        <v>130</v>
      </c>
      <c r="E142" s="149" t="s">
        <v>5</v>
      </c>
      <c r="F142" s="150" t="s">
        <v>388</v>
      </c>
      <c r="H142" s="151">
        <v>4</v>
      </c>
      <c r="L142" s="147"/>
      <c r="M142" s="152"/>
      <c r="T142" s="153"/>
      <c r="AT142" s="149" t="s">
        <v>130</v>
      </c>
      <c r="AU142" s="149" t="s">
        <v>79</v>
      </c>
      <c r="AV142" s="11" t="s">
        <v>79</v>
      </c>
      <c r="AW142" s="11" t="s">
        <v>33</v>
      </c>
      <c r="AX142" s="11" t="s">
        <v>69</v>
      </c>
      <c r="AY142" s="149" t="s">
        <v>121</v>
      </c>
    </row>
    <row r="143" spans="2:65" s="1" customFormat="1" ht="16.5" customHeight="1">
      <c r="B143" s="135"/>
      <c r="C143" s="154" t="s">
        <v>237</v>
      </c>
      <c r="D143" s="154" t="s">
        <v>192</v>
      </c>
      <c r="E143" s="155" t="s">
        <v>193</v>
      </c>
      <c r="F143" s="156" t="s">
        <v>194</v>
      </c>
      <c r="G143" s="157" t="s">
        <v>126</v>
      </c>
      <c r="H143" s="158">
        <v>80.58</v>
      </c>
      <c r="I143" s="159">
        <v>0</v>
      </c>
      <c r="J143" s="159">
        <f>ROUND(I143*H143,2)</f>
        <v>0</v>
      </c>
      <c r="K143" s="156" t="s">
        <v>127</v>
      </c>
      <c r="L143" s="160"/>
      <c r="M143" s="161" t="s">
        <v>5</v>
      </c>
      <c r="N143" s="162" t="s">
        <v>40</v>
      </c>
      <c r="O143" s="144">
        <v>0</v>
      </c>
      <c r="P143" s="144">
        <f>O143*H143</f>
        <v>0</v>
      </c>
      <c r="Q143" s="144">
        <v>0.131</v>
      </c>
      <c r="R143" s="144">
        <f>Q143*H143</f>
        <v>10.55598</v>
      </c>
      <c r="S143" s="144">
        <v>0</v>
      </c>
      <c r="T143" s="145">
        <f>S143*H143</f>
        <v>0</v>
      </c>
      <c r="AR143" s="20" t="s">
        <v>163</v>
      </c>
      <c r="AT143" s="20" t="s">
        <v>192</v>
      </c>
      <c r="AU143" s="20" t="s">
        <v>79</v>
      </c>
      <c r="AY143" s="20" t="s">
        <v>121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20" t="s">
        <v>77</v>
      </c>
      <c r="BK143" s="146">
        <f>ROUND(I143*H143,2)</f>
        <v>0</v>
      </c>
      <c r="BL143" s="20" t="s">
        <v>128</v>
      </c>
      <c r="BM143" s="20" t="s">
        <v>449</v>
      </c>
    </row>
    <row r="144" spans="2:51" s="11" customFormat="1" ht="13.5">
      <c r="B144" s="147"/>
      <c r="D144" s="148" t="s">
        <v>130</v>
      </c>
      <c r="F144" s="150" t="s">
        <v>450</v>
      </c>
      <c r="H144" s="151">
        <v>80.58</v>
      </c>
      <c r="L144" s="147"/>
      <c r="M144" s="152"/>
      <c r="T144" s="153"/>
      <c r="AT144" s="149" t="s">
        <v>130</v>
      </c>
      <c r="AU144" s="149" t="s">
        <v>79</v>
      </c>
      <c r="AV144" s="11" t="s">
        <v>79</v>
      </c>
      <c r="AW144" s="11" t="s">
        <v>6</v>
      </c>
      <c r="AX144" s="11" t="s">
        <v>77</v>
      </c>
      <c r="AY144" s="149" t="s">
        <v>121</v>
      </c>
    </row>
    <row r="145" spans="2:65" s="1" customFormat="1" ht="16.5" customHeight="1">
      <c r="B145" s="135"/>
      <c r="C145" s="154" t="s">
        <v>241</v>
      </c>
      <c r="D145" s="154" t="s">
        <v>192</v>
      </c>
      <c r="E145" s="155" t="s">
        <v>203</v>
      </c>
      <c r="F145" s="156" t="s">
        <v>204</v>
      </c>
      <c r="G145" s="157" t="s">
        <v>126</v>
      </c>
      <c r="H145" s="158">
        <v>4.08</v>
      </c>
      <c r="I145" s="159">
        <v>0</v>
      </c>
      <c r="J145" s="159">
        <f>ROUND(I145*H145,2)</f>
        <v>0</v>
      </c>
      <c r="K145" s="156" t="s">
        <v>127</v>
      </c>
      <c r="L145" s="160"/>
      <c r="M145" s="161" t="s">
        <v>5</v>
      </c>
      <c r="N145" s="162" t="s">
        <v>40</v>
      </c>
      <c r="O145" s="144">
        <v>0</v>
      </c>
      <c r="P145" s="144">
        <f>O145*H145</f>
        <v>0</v>
      </c>
      <c r="Q145" s="144">
        <v>0.131</v>
      </c>
      <c r="R145" s="144">
        <f>Q145*H145</f>
        <v>0.5344800000000001</v>
      </c>
      <c r="S145" s="144">
        <v>0</v>
      </c>
      <c r="T145" s="145">
        <f>S145*H145</f>
        <v>0</v>
      </c>
      <c r="AR145" s="20" t="s">
        <v>163</v>
      </c>
      <c r="AT145" s="20" t="s">
        <v>192</v>
      </c>
      <c r="AU145" s="20" t="s">
        <v>79</v>
      </c>
      <c r="AY145" s="20" t="s">
        <v>121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20" t="s">
        <v>77</v>
      </c>
      <c r="BK145" s="146">
        <f>ROUND(I145*H145,2)</f>
        <v>0</v>
      </c>
      <c r="BL145" s="20" t="s">
        <v>128</v>
      </c>
      <c r="BM145" s="20" t="s">
        <v>451</v>
      </c>
    </row>
    <row r="146" spans="2:51" s="11" customFormat="1" ht="13.5">
      <c r="B146" s="147"/>
      <c r="D146" s="148" t="s">
        <v>130</v>
      </c>
      <c r="F146" s="150" t="s">
        <v>452</v>
      </c>
      <c r="H146" s="151">
        <v>4.08</v>
      </c>
      <c r="L146" s="147"/>
      <c r="M146" s="152"/>
      <c r="T146" s="153"/>
      <c r="AT146" s="149" t="s">
        <v>130</v>
      </c>
      <c r="AU146" s="149" t="s">
        <v>79</v>
      </c>
      <c r="AV146" s="11" t="s">
        <v>79</v>
      </c>
      <c r="AW146" s="11" t="s">
        <v>6</v>
      </c>
      <c r="AX146" s="11" t="s">
        <v>77</v>
      </c>
      <c r="AY146" s="149" t="s">
        <v>121</v>
      </c>
    </row>
    <row r="147" spans="2:63" s="10" customFormat="1" ht="29.85" customHeight="1">
      <c r="B147" s="124"/>
      <c r="D147" s="125" t="s">
        <v>68</v>
      </c>
      <c r="E147" s="133" t="s">
        <v>168</v>
      </c>
      <c r="F147" s="133" t="s">
        <v>216</v>
      </c>
      <c r="J147" s="134">
        <f>BK147</f>
        <v>0</v>
      </c>
      <c r="L147" s="124"/>
      <c r="M147" s="128"/>
      <c r="P147" s="129">
        <f>SUM(P148:P176)</f>
        <v>32.1464</v>
      </c>
      <c r="R147" s="129">
        <f>SUM(R148:R176)</f>
        <v>14.658104499999999</v>
      </c>
      <c r="T147" s="130">
        <f>SUM(T148:T176)</f>
        <v>0</v>
      </c>
      <c r="AR147" s="125" t="s">
        <v>77</v>
      </c>
      <c r="AT147" s="131" t="s">
        <v>68</v>
      </c>
      <c r="AU147" s="131" t="s">
        <v>77</v>
      </c>
      <c r="AY147" s="125" t="s">
        <v>121</v>
      </c>
      <c r="BK147" s="132">
        <f>SUM(BK148:BK176)</f>
        <v>0</v>
      </c>
    </row>
    <row r="148" spans="2:65" s="1" customFormat="1" ht="16.5" customHeight="1">
      <c r="B148" s="135"/>
      <c r="C148" s="136" t="s">
        <v>245</v>
      </c>
      <c r="D148" s="136" t="s">
        <v>123</v>
      </c>
      <c r="E148" s="137" t="s">
        <v>217</v>
      </c>
      <c r="F148" s="138" t="s">
        <v>218</v>
      </c>
      <c r="G148" s="139" t="s">
        <v>155</v>
      </c>
      <c r="H148" s="140">
        <v>27.8</v>
      </c>
      <c r="I148" s="141">
        <v>0</v>
      </c>
      <c r="J148" s="141">
        <f>ROUND(I148*H148,2)</f>
        <v>0</v>
      </c>
      <c r="K148" s="138" t="s">
        <v>127</v>
      </c>
      <c r="L148" s="33"/>
      <c r="M148" s="142" t="s">
        <v>5</v>
      </c>
      <c r="N148" s="143" t="s">
        <v>40</v>
      </c>
      <c r="O148" s="144">
        <v>0.228</v>
      </c>
      <c r="P148" s="144">
        <f>O148*H148</f>
        <v>6.3384</v>
      </c>
      <c r="Q148" s="144">
        <v>0.04008</v>
      </c>
      <c r="R148" s="144">
        <f>Q148*H148</f>
        <v>1.1142239999999999</v>
      </c>
      <c r="S148" s="144">
        <v>0</v>
      </c>
      <c r="T148" s="145">
        <f>S148*H148</f>
        <v>0</v>
      </c>
      <c r="AR148" s="20" t="s">
        <v>128</v>
      </c>
      <c r="AT148" s="20" t="s">
        <v>123</v>
      </c>
      <c r="AU148" s="20" t="s">
        <v>79</v>
      </c>
      <c r="AY148" s="20" t="s">
        <v>121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20" t="s">
        <v>77</v>
      </c>
      <c r="BK148" s="146">
        <f>ROUND(I148*H148,2)</f>
        <v>0</v>
      </c>
      <c r="BL148" s="20" t="s">
        <v>128</v>
      </c>
      <c r="BM148" s="20" t="s">
        <v>219</v>
      </c>
    </row>
    <row r="149" spans="2:51" s="11" customFormat="1" ht="13.5">
      <c r="B149" s="147"/>
      <c r="D149" s="148" t="s">
        <v>130</v>
      </c>
      <c r="E149" s="149" t="s">
        <v>5</v>
      </c>
      <c r="F149" s="150" t="s">
        <v>453</v>
      </c>
      <c r="H149" s="151">
        <v>27.8</v>
      </c>
      <c r="L149" s="147"/>
      <c r="M149" s="152"/>
      <c r="T149" s="153"/>
      <c r="AT149" s="149" t="s">
        <v>130</v>
      </c>
      <c r="AU149" s="149" t="s">
        <v>79</v>
      </c>
      <c r="AV149" s="11" t="s">
        <v>79</v>
      </c>
      <c r="AW149" s="11" t="s">
        <v>33</v>
      </c>
      <c r="AX149" s="11" t="s">
        <v>77</v>
      </c>
      <c r="AY149" s="149" t="s">
        <v>121</v>
      </c>
    </row>
    <row r="150" spans="2:65" s="1" customFormat="1" ht="16.5" customHeight="1">
      <c r="B150" s="135"/>
      <c r="C150" s="154" t="s">
        <v>249</v>
      </c>
      <c r="D150" s="154" t="s">
        <v>192</v>
      </c>
      <c r="E150" s="155" t="s">
        <v>220</v>
      </c>
      <c r="F150" s="156" t="s">
        <v>221</v>
      </c>
      <c r="G150" s="157" t="s">
        <v>155</v>
      </c>
      <c r="H150" s="158">
        <v>27.8</v>
      </c>
      <c r="I150" s="159">
        <v>0</v>
      </c>
      <c r="J150" s="159">
        <f aca="true" t="shared" si="0" ref="J150:J164">ROUND(I150*H150,2)</f>
        <v>0</v>
      </c>
      <c r="K150" s="156" t="s">
        <v>222</v>
      </c>
      <c r="L150" s="160"/>
      <c r="M150" s="161" t="s">
        <v>5</v>
      </c>
      <c r="N150" s="162" t="s">
        <v>40</v>
      </c>
      <c r="O150" s="144">
        <v>0</v>
      </c>
      <c r="P150" s="144">
        <f aca="true" t="shared" si="1" ref="P150:P164">O150*H150</f>
        <v>0</v>
      </c>
      <c r="Q150" s="144">
        <v>0</v>
      </c>
      <c r="R150" s="144">
        <f aca="true" t="shared" si="2" ref="R150:R164">Q150*H150</f>
        <v>0</v>
      </c>
      <c r="S150" s="144">
        <v>0</v>
      </c>
      <c r="T150" s="145">
        <f aca="true" t="shared" si="3" ref="T150:T164">S150*H150</f>
        <v>0</v>
      </c>
      <c r="AR150" s="20" t="s">
        <v>163</v>
      </c>
      <c r="AT150" s="20" t="s">
        <v>192</v>
      </c>
      <c r="AU150" s="20" t="s">
        <v>79</v>
      </c>
      <c r="AY150" s="20" t="s">
        <v>121</v>
      </c>
      <c r="BE150" s="146">
        <f aca="true" t="shared" si="4" ref="BE150:BE164">IF(N150="základní",J150,0)</f>
        <v>0</v>
      </c>
      <c r="BF150" s="146">
        <f aca="true" t="shared" si="5" ref="BF150:BF164">IF(N150="snížená",J150,0)</f>
        <v>0</v>
      </c>
      <c r="BG150" s="146">
        <f aca="true" t="shared" si="6" ref="BG150:BG164">IF(N150="zákl. přenesená",J150,0)</f>
        <v>0</v>
      </c>
      <c r="BH150" s="146">
        <f aca="true" t="shared" si="7" ref="BH150:BH164">IF(N150="sníž. přenesená",J150,0)</f>
        <v>0</v>
      </c>
      <c r="BI150" s="146">
        <f aca="true" t="shared" si="8" ref="BI150:BI164">IF(N150="nulová",J150,0)</f>
        <v>0</v>
      </c>
      <c r="BJ150" s="20" t="s">
        <v>77</v>
      </c>
      <c r="BK150" s="146">
        <f aca="true" t="shared" si="9" ref="BK150:BK164">ROUND(I150*H150,2)</f>
        <v>0</v>
      </c>
      <c r="BL150" s="20" t="s">
        <v>128</v>
      </c>
      <c r="BM150" s="20" t="s">
        <v>223</v>
      </c>
    </row>
    <row r="151" spans="2:65" s="1" customFormat="1" ht="16.5" customHeight="1">
      <c r="B151" s="135"/>
      <c r="C151" s="136" t="s">
        <v>253</v>
      </c>
      <c r="D151" s="136" t="s">
        <v>123</v>
      </c>
      <c r="E151" s="137" t="s">
        <v>225</v>
      </c>
      <c r="F151" s="138" t="s">
        <v>226</v>
      </c>
      <c r="G151" s="139" t="s">
        <v>227</v>
      </c>
      <c r="H151" s="140">
        <v>1</v>
      </c>
      <c r="I151" s="141">
        <v>0</v>
      </c>
      <c r="J151" s="141">
        <f t="shared" si="0"/>
        <v>0</v>
      </c>
      <c r="K151" s="138" t="s">
        <v>222</v>
      </c>
      <c r="L151" s="33"/>
      <c r="M151" s="142" t="s">
        <v>5</v>
      </c>
      <c r="N151" s="143" t="s">
        <v>40</v>
      </c>
      <c r="O151" s="144">
        <v>0</v>
      </c>
      <c r="P151" s="144">
        <f t="shared" si="1"/>
        <v>0</v>
      </c>
      <c r="Q151" s="144">
        <v>0</v>
      </c>
      <c r="R151" s="144">
        <f t="shared" si="2"/>
        <v>0</v>
      </c>
      <c r="S151" s="144">
        <v>0</v>
      </c>
      <c r="T151" s="145">
        <f t="shared" si="3"/>
        <v>0</v>
      </c>
      <c r="AR151" s="20" t="s">
        <v>128</v>
      </c>
      <c r="AT151" s="20" t="s">
        <v>123</v>
      </c>
      <c r="AU151" s="20" t="s">
        <v>79</v>
      </c>
      <c r="AY151" s="20" t="s">
        <v>121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20" t="s">
        <v>77</v>
      </c>
      <c r="BK151" s="146">
        <f t="shared" si="9"/>
        <v>0</v>
      </c>
      <c r="BL151" s="20" t="s">
        <v>128</v>
      </c>
      <c r="BM151" s="20" t="s">
        <v>228</v>
      </c>
    </row>
    <row r="152" spans="2:65" s="1" customFormat="1" ht="25.5" customHeight="1">
      <c r="B152" s="135"/>
      <c r="C152" s="136" t="s">
        <v>257</v>
      </c>
      <c r="D152" s="136" t="s">
        <v>123</v>
      </c>
      <c r="E152" s="137" t="s">
        <v>234</v>
      </c>
      <c r="F152" s="138" t="s">
        <v>235</v>
      </c>
      <c r="G152" s="139" t="s">
        <v>227</v>
      </c>
      <c r="H152" s="140">
        <v>4</v>
      </c>
      <c r="I152" s="141">
        <v>0</v>
      </c>
      <c r="J152" s="141">
        <f t="shared" si="0"/>
        <v>0</v>
      </c>
      <c r="K152" s="138" t="s">
        <v>127</v>
      </c>
      <c r="L152" s="33"/>
      <c r="M152" s="142" t="s">
        <v>5</v>
      </c>
      <c r="N152" s="143" t="s">
        <v>40</v>
      </c>
      <c r="O152" s="144">
        <v>0.2</v>
      </c>
      <c r="P152" s="144">
        <f t="shared" si="1"/>
        <v>0.8</v>
      </c>
      <c r="Q152" s="144">
        <v>0.0007</v>
      </c>
      <c r="R152" s="144">
        <f t="shared" si="2"/>
        <v>0.0028</v>
      </c>
      <c r="S152" s="144">
        <v>0</v>
      </c>
      <c r="T152" s="145">
        <f t="shared" si="3"/>
        <v>0</v>
      </c>
      <c r="AR152" s="20" t="s">
        <v>128</v>
      </c>
      <c r="AT152" s="20" t="s">
        <v>123</v>
      </c>
      <c r="AU152" s="20" t="s">
        <v>79</v>
      </c>
      <c r="AY152" s="20" t="s">
        <v>121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20" t="s">
        <v>77</v>
      </c>
      <c r="BK152" s="146">
        <f t="shared" si="9"/>
        <v>0</v>
      </c>
      <c r="BL152" s="20" t="s">
        <v>128</v>
      </c>
      <c r="BM152" s="20" t="s">
        <v>236</v>
      </c>
    </row>
    <row r="153" spans="2:65" s="1" customFormat="1" ht="16.5" customHeight="1">
      <c r="B153" s="135"/>
      <c r="C153" s="154" t="s">
        <v>261</v>
      </c>
      <c r="D153" s="154" t="s">
        <v>192</v>
      </c>
      <c r="E153" s="155" t="s">
        <v>238</v>
      </c>
      <c r="F153" s="156" t="s">
        <v>454</v>
      </c>
      <c r="G153" s="157" t="s">
        <v>227</v>
      </c>
      <c r="H153" s="158">
        <v>1</v>
      </c>
      <c r="I153" s="159">
        <v>0</v>
      </c>
      <c r="J153" s="159">
        <f t="shared" si="0"/>
        <v>0</v>
      </c>
      <c r="K153" s="156" t="s">
        <v>222</v>
      </c>
      <c r="L153" s="160"/>
      <c r="M153" s="161" t="s">
        <v>5</v>
      </c>
      <c r="N153" s="162" t="s">
        <v>40</v>
      </c>
      <c r="O153" s="144">
        <v>0</v>
      </c>
      <c r="P153" s="144">
        <f t="shared" si="1"/>
        <v>0</v>
      </c>
      <c r="Q153" s="144">
        <v>0.003</v>
      </c>
      <c r="R153" s="144">
        <f t="shared" si="2"/>
        <v>0.003</v>
      </c>
      <c r="S153" s="144">
        <v>0</v>
      </c>
      <c r="T153" s="145">
        <f t="shared" si="3"/>
        <v>0</v>
      </c>
      <c r="AR153" s="20" t="s">
        <v>163</v>
      </c>
      <c r="AT153" s="20" t="s">
        <v>192</v>
      </c>
      <c r="AU153" s="20" t="s">
        <v>79</v>
      </c>
      <c r="AY153" s="20" t="s">
        <v>121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20" t="s">
        <v>77</v>
      </c>
      <c r="BK153" s="146">
        <f t="shared" si="9"/>
        <v>0</v>
      </c>
      <c r="BL153" s="20" t="s">
        <v>128</v>
      </c>
      <c r="BM153" s="20" t="s">
        <v>240</v>
      </c>
    </row>
    <row r="154" spans="2:65" s="1" customFormat="1" ht="16.5" customHeight="1">
      <c r="B154" s="135"/>
      <c r="C154" s="154" t="s">
        <v>265</v>
      </c>
      <c r="D154" s="154" t="s">
        <v>192</v>
      </c>
      <c r="E154" s="155" t="s">
        <v>242</v>
      </c>
      <c r="F154" s="156" t="s">
        <v>243</v>
      </c>
      <c r="G154" s="157" t="s">
        <v>227</v>
      </c>
      <c r="H154" s="158">
        <v>1</v>
      </c>
      <c r="I154" s="159">
        <v>0</v>
      </c>
      <c r="J154" s="159">
        <f t="shared" si="0"/>
        <v>0</v>
      </c>
      <c r="K154" s="156" t="s">
        <v>222</v>
      </c>
      <c r="L154" s="160"/>
      <c r="M154" s="161" t="s">
        <v>5</v>
      </c>
      <c r="N154" s="162" t="s">
        <v>40</v>
      </c>
      <c r="O154" s="144">
        <v>0</v>
      </c>
      <c r="P154" s="144">
        <f t="shared" si="1"/>
        <v>0</v>
      </c>
      <c r="Q154" s="144">
        <v>0.0014</v>
      </c>
      <c r="R154" s="144">
        <f t="shared" si="2"/>
        <v>0.0014</v>
      </c>
      <c r="S154" s="144">
        <v>0</v>
      </c>
      <c r="T154" s="145">
        <f t="shared" si="3"/>
        <v>0</v>
      </c>
      <c r="AR154" s="20" t="s">
        <v>163</v>
      </c>
      <c r="AT154" s="20" t="s">
        <v>192</v>
      </c>
      <c r="AU154" s="20" t="s">
        <v>79</v>
      </c>
      <c r="AY154" s="20" t="s">
        <v>121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20" t="s">
        <v>77</v>
      </c>
      <c r="BK154" s="146">
        <f t="shared" si="9"/>
        <v>0</v>
      </c>
      <c r="BL154" s="20" t="s">
        <v>128</v>
      </c>
      <c r="BM154" s="20" t="s">
        <v>244</v>
      </c>
    </row>
    <row r="155" spans="2:65" s="1" customFormat="1" ht="16.5" customHeight="1">
      <c r="B155" s="135"/>
      <c r="C155" s="154" t="s">
        <v>269</v>
      </c>
      <c r="D155" s="154" t="s">
        <v>192</v>
      </c>
      <c r="E155" s="155" t="s">
        <v>246</v>
      </c>
      <c r="F155" s="156" t="s">
        <v>247</v>
      </c>
      <c r="G155" s="157" t="s">
        <v>227</v>
      </c>
      <c r="H155" s="158">
        <v>1</v>
      </c>
      <c r="I155" s="159">
        <v>0</v>
      </c>
      <c r="J155" s="159">
        <f t="shared" si="0"/>
        <v>0</v>
      </c>
      <c r="K155" s="156" t="s">
        <v>222</v>
      </c>
      <c r="L155" s="160"/>
      <c r="M155" s="161" t="s">
        <v>5</v>
      </c>
      <c r="N155" s="162" t="s">
        <v>40</v>
      </c>
      <c r="O155" s="144">
        <v>0</v>
      </c>
      <c r="P155" s="144">
        <f t="shared" si="1"/>
        <v>0</v>
      </c>
      <c r="Q155" s="144">
        <v>0.0014</v>
      </c>
      <c r="R155" s="144">
        <f t="shared" si="2"/>
        <v>0.0014</v>
      </c>
      <c r="S155" s="144">
        <v>0</v>
      </c>
      <c r="T155" s="145">
        <f t="shared" si="3"/>
        <v>0</v>
      </c>
      <c r="AR155" s="20" t="s">
        <v>163</v>
      </c>
      <c r="AT155" s="20" t="s">
        <v>192</v>
      </c>
      <c r="AU155" s="20" t="s">
        <v>79</v>
      </c>
      <c r="AY155" s="20" t="s">
        <v>121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20" t="s">
        <v>77</v>
      </c>
      <c r="BK155" s="146">
        <f t="shared" si="9"/>
        <v>0</v>
      </c>
      <c r="BL155" s="20" t="s">
        <v>128</v>
      </c>
      <c r="BM155" s="20" t="s">
        <v>248</v>
      </c>
    </row>
    <row r="156" spans="2:65" s="1" customFormat="1" ht="16.5" customHeight="1">
      <c r="B156" s="135"/>
      <c r="C156" s="154" t="s">
        <v>273</v>
      </c>
      <c r="D156" s="154" t="s">
        <v>192</v>
      </c>
      <c r="E156" s="155" t="s">
        <v>250</v>
      </c>
      <c r="F156" s="156" t="s">
        <v>455</v>
      </c>
      <c r="G156" s="157" t="s">
        <v>227</v>
      </c>
      <c r="H156" s="158">
        <v>1</v>
      </c>
      <c r="I156" s="159">
        <v>0</v>
      </c>
      <c r="J156" s="159">
        <f t="shared" si="0"/>
        <v>0</v>
      </c>
      <c r="K156" s="156" t="s">
        <v>222</v>
      </c>
      <c r="L156" s="160"/>
      <c r="M156" s="161" t="s">
        <v>5</v>
      </c>
      <c r="N156" s="162" t="s">
        <v>40</v>
      </c>
      <c r="O156" s="144">
        <v>0</v>
      </c>
      <c r="P156" s="144">
        <f t="shared" si="1"/>
        <v>0</v>
      </c>
      <c r="Q156" s="144">
        <v>0.0014</v>
      </c>
      <c r="R156" s="144">
        <f t="shared" si="2"/>
        <v>0.0014</v>
      </c>
      <c r="S156" s="144">
        <v>0</v>
      </c>
      <c r="T156" s="145">
        <f t="shared" si="3"/>
        <v>0</v>
      </c>
      <c r="AR156" s="20" t="s">
        <v>163</v>
      </c>
      <c r="AT156" s="20" t="s">
        <v>192</v>
      </c>
      <c r="AU156" s="20" t="s">
        <v>79</v>
      </c>
      <c r="AY156" s="20" t="s">
        <v>121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20" t="s">
        <v>77</v>
      </c>
      <c r="BK156" s="146">
        <f t="shared" si="9"/>
        <v>0</v>
      </c>
      <c r="BL156" s="20" t="s">
        <v>128</v>
      </c>
      <c r="BM156" s="20" t="s">
        <v>252</v>
      </c>
    </row>
    <row r="157" spans="2:65" s="1" customFormat="1" ht="25.5" customHeight="1">
      <c r="B157" s="135"/>
      <c r="C157" s="136" t="s">
        <v>277</v>
      </c>
      <c r="D157" s="136" t="s">
        <v>123</v>
      </c>
      <c r="E157" s="137" t="s">
        <v>254</v>
      </c>
      <c r="F157" s="138" t="s">
        <v>255</v>
      </c>
      <c r="G157" s="139" t="s">
        <v>227</v>
      </c>
      <c r="H157" s="140">
        <v>2</v>
      </c>
      <c r="I157" s="141">
        <v>0</v>
      </c>
      <c r="J157" s="141">
        <f t="shared" si="0"/>
        <v>0</v>
      </c>
      <c r="K157" s="138" t="s">
        <v>127</v>
      </c>
      <c r="L157" s="33"/>
      <c r="M157" s="142" t="s">
        <v>5</v>
      </c>
      <c r="N157" s="143" t="s">
        <v>40</v>
      </c>
      <c r="O157" s="144">
        <v>0.549</v>
      </c>
      <c r="P157" s="144">
        <f t="shared" si="1"/>
        <v>1.098</v>
      </c>
      <c r="Q157" s="144">
        <v>0.11241</v>
      </c>
      <c r="R157" s="144">
        <f t="shared" si="2"/>
        <v>0.22482</v>
      </c>
      <c r="S157" s="144">
        <v>0</v>
      </c>
      <c r="T157" s="145">
        <f t="shared" si="3"/>
        <v>0</v>
      </c>
      <c r="AR157" s="20" t="s">
        <v>128</v>
      </c>
      <c r="AT157" s="20" t="s">
        <v>123</v>
      </c>
      <c r="AU157" s="20" t="s">
        <v>79</v>
      </c>
      <c r="AY157" s="20" t="s">
        <v>121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20" t="s">
        <v>77</v>
      </c>
      <c r="BK157" s="146">
        <f t="shared" si="9"/>
        <v>0</v>
      </c>
      <c r="BL157" s="20" t="s">
        <v>128</v>
      </c>
      <c r="BM157" s="20" t="s">
        <v>256</v>
      </c>
    </row>
    <row r="158" spans="2:65" s="1" customFormat="1" ht="16.5" customHeight="1">
      <c r="B158" s="135"/>
      <c r="C158" s="154" t="s">
        <v>284</v>
      </c>
      <c r="D158" s="154" t="s">
        <v>192</v>
      </c>
      <c r="E158" s="155" t="s">
        <v>258</v>
      </c>
      <c r="F158" s="156" t="s">
        <v>259</v>
      </c>
      <c r="G158" s="157" t="s">
        <v>227</v>
      </c>
      <c r="H158" s="158">
        <v>2</v>
      </c>
      <c r="I158" s="159">
        <v>0</v>
      </c>
      <c r="J158" s="159">
        <f t="shared" si="0"/>
        <v>0</v>
      </c>
      <c r="K158" s="156" t="s">
        <v>127</v>
      </c>
      <c r="L158" s="160"/>
      <c r="M158" s="161" t="s">
        <v>5</v>
      </c>
      <c r="N158" s="162" t="s">
        <v>40</v>
      </c>
      <c r="O158" s="144">
        <v>0</v>
      </c>
      <c r="P158" s="144">
        <f t="shared" si="1"/>
        <v>0</v>
      </c>
      <c r="Q158" s="144">
        <v>0.0061</v>
      </c>
      <c r="R158" s="144">
        <f t="shared" si="2"/>
        <v>0.0122</v>
      </c>
      <c r="S158" s="144">
        <v>0</v>
      </c>
      <c r="T158" s="145">
        <f t="shared" si="3"/>
        <v>0</v>
      </c>
      <c r="AR158" s="20" t="s">
        <v>163</v>
      </c>
      <c r="AT158" s="20" t="s">
        <v>192</v>
      </c>
      <c r="AU158" s="20" t="s">
        <v>79</v>
      </c>
      <c r="AY158" s="20" t="s">
        <v>121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20" t="s">
        <v>77</v>
      </c>
      <c r="BK158" s="146">
        <f t="shared" si="9"/>
        <v>0</v>
      </c>
      <c r="BL158" s="20" t="s">
        <v>128</v>
      </c>
      <c r="BM158" s="20" t="s">
        <v>260</v>
      </c>
    </row>
    <row r="159" spans="2:65" s="1" customFormat="1" ht="16.5" customHeight="1">
      <c r="B159" s="135"/>
      <c r="C159" s="154" t="s">
        <v>289</v>
      </c>
      <c r="D159" s="154" t="s">
        <v>192</v>
      </c>
      <c r="E159" s="155" t="s">
        <v>262</v>
      </c>
      <c r="F159" s="156" t="s">
        <v>263</v>
      </c>
      <c r="G159" s="157" t="s">
        <v>227</v>
      </c>
      <c r="H159" s="158">
        <v>2</v>
      </c>
      <c r="I159" s="159">
        <v>0</v>
      </c>
      <c r="J159" s="159">
        <f t="shared" si="0"/>
        <v>0</v>
      </c>
      <c r="K159" s="156" t="s">
        <v>127</v>
      </c>
      <c r="L159" s="160"/>
      <c r="M159" s="161" t="s">
        <v>5</v>
      </c>
      <c r="N159" s="162" t="s">
        <v>40</v>
      </c>
      <c r="O159" s="144">
        <v>0</v>
      </c>
      <c r="P159" s="144">
        <f t="shared" si="1"/>
        <v>0</v>
      </c>
      <c r="Q159" s="144">
        <v>0.003</v>
      </c>
      <c r="R159" s="144">
        <f t="shared" si="2"/>
        <v>0.006</v>
      </c>
      <c r="S159" s="144">
        <v>0</v>
      </c>
      <c r="T159" s="145">
        <f t="shared" si="3"/>
        <v>0</v>
      </c>
      <c r="AR159" s="20" t="s">
        <v>163</v>
      </c>
      <c r="AT159" s="20" t="s">
        <v>192</v>
      </c>
      <c r="AU159" s="20" t="s">
        <v>79</v>
      </c>
      <c r="AY159" s="20" t="s">
        <v>121</v>
      </c>
      <c r="BE159" s="146">
        <f t="shared" si="4"/>
        <v>0</v>
      </c>
      <c r="BF159" s="146">
        <f t="shared" si="5"/>
        <v>0</v>
      </c>
      <c r="BG159" s="146">
        <f t="shared" si="6"/>
        <v>0</v>
      </c>
      <c r="BH159" s="146">
        <f t="shared" si="7"/>
        <v>0</v>
      </c>
      <c r="BI159" s="146">
        <f t="shared" si="8"/>
        <v>0</v>
      </c>
      <c r="BJ159" s="20" t="s">
        <v>77</v>
      </c>
      <c r="BK159" s="146">
        <f t="shared" si="9"/>
        <v>0</v>
      </c>
      <c r="BL159" s="20" t="s">
        <v>128</v>
      </c>
      <c r="BM159" s="20" t="s">
        <v>264</v>
      </c>
    </row>
    <row r="160" spans="2:65" s="1" customFormat="1" ht="16.5" customHeight="1">
      <c r="B160" s="135"/>
      <c r="C160" s="154" t="s">
        <v>293</v>
      </c>
      <c r="D160" s="154" t="s">
        <v>192</v>
      </c>
      <c r="E160" s="155" t="s">
        <v>266</v>
      </c>
      <c r="F160" s="156" t="s">
        <v>267</v>
      </c>
      <c r="G160" s="157" t="s">
        <v>227</v>
      </c>
      <c r="H160" s="158">
        <v>2</v>
      </c>
      <c r="I160" s="159">
        <v>0</v>
      </c>
      <c r="J160" s="159">
        <f t="shared" si="0"/>
        <v>0</v>
      </c>
      <c r="K160" s="156" t="s">
        <v>127</v>
      </c>
      <c r="L160" s="160"/>
      <c r="M160" s="161" t="s">
        <v>5</v>
      </c>
      <c r="N160" s="162" t="s">
        <v>40</v>
      </c>
      <c r="O160" s="144">
        <v>0</v>
      </c>
      <c r="P160" s="144">
        <f t="shared" si="1"/>
        <v>0</v>
      </c>
      <c r="Q160" s="144">
        <v>0.0001</v>
      </c>
      <c r="R160" s="144">
        <f t="shared" si="2"/>
        <v>0.0002</v>
      </c>
      <c r="S160" s="144">
        <v>0</v>
      </c>
      <c r="T160" s="145">
        <f t="shared" si="3"/>
        <v>0</v>
      </c>
      <c r="AR160" s="20" t="s">
        <v>163</v>
      </c>
      <c r="AT160" s="20" t="s">
        <v>192</v>
      </c>
      <c r="AU160" s="20" t="s">
        <v>79</v>
      </c>
      <c r="AY160" s="20" t="s">
        <v>121</v>
      </c>
      <c r="BE160" s="146">
        <f t="shared" si="4"/>
        <v>0</v>
      </c>
      <c r="BF160" s="146">
        <f t="shared" si="5"/>
        <v>0</v>
      </c>
      <c r="BG160" s="146">
        <f t="shared" si="6"/>
        <v>0</v>
      </c>
      <c r="BH160" s="146">
        <f t="shared" si="7"/>
        <v>0</v>
      </c>
      <c r="BI160" s="146">
        <f t="shared" si="8"/>
        <v>0</v>
      </c>
      <c r="BJ160" s="20" t="s">
        <v>77</v>
      </c>
      <c r="BK160" s="146">
        <f t="shared" si="9"/>
        <v>0</v>
      </c>
      <c r="BL160" s="20" t="s">
        <v>128</v>
      </c>
      <c r="BM160" s="20" t="s">
        <v>268</v>
      </c>
    </row>
    <row r="161" spans="2:65" s="1" customFormat="1" ht="16.5" customHeight="1">
      <c r="B161" s="135"/>
      <c r="C161" s="154" t="s">
        <v>297</v>
      </c>
      <c r="D161" s="154" t="s">
        <v>192</v>
      </c>
      <c r="E161" s="155" t="s">
        <v>270</v>
      </c>
      <c r="F161" s="156" t="s">
        <v>271</v>
      </c>
      <c r="G161" s="157" t="s">
        <v>227</v>
      </c>
      <c r="H161" s="158">
        <v>6</v>
      </c>
      <c r="I161" s="159">
        <v>0</v>
      </c>
      <c r="J161" s="159">
        <f t="shared" si="0"/>
        <v>0</v>
      </c>
      <c r="K161" s="156" t="s">
        <v>127</v>
      </c>
      <c r="L161" s="160"/>
      <c r="M161" s="161" t="s">
        <v>5</v>
      </c>
      <c r="N161" s="162" t="s">
        <v>40</v>
      </c>
      <c r="O161" s="144">
        <v>0</v>
      </c>
      <c r="P161" s="144">
        <f t="shared" si="1"/>
        <v>0</v>
      </c>
      <c r="Q161" s="144">
        <v>0.00035</v>
      </c>
      <c r="R161" s="144">
        <f t="shared" si="2"/>
        <v>0.0021</v>
      </c>
      <c r="S161" s="144">
        <v>0</v>
      </c>
      <c r="T161" s="145">
        <f t="shared" si="3"/>
        <v>0</v>
      </c>
      <c r="AR161" s="20" t="s">
        <v>163</v>
      </c>
      <c r="AT161" s="20" t="s">
        <v>192</v>
      </c>
      <c r="AU161" s="20" t="s">
        <v>79</v>
      </c>
      <c r="AY161" s="20" t="s">
        <v>121</v>
      </c>
      <c r="BE161" s="146">
        <f t="shared" si="4"/>
        <v>0</v>
      </c>
      <c r="BF161" s="146">
        <f t="shared" si="5"/>
        <v>0</v>
      </c>
      <c r="BG161" s="146">
        <f t="shared" si="6"/>
        <v>0</v>
      </c>
      <c r="BH161" s="146">
        <f t="shared" si="7"/>
        <v>0</v>
      </c>
      <c r="BI161" s="146">
        <f t="shared" si="8"/>
        <v>0</v>
      </c>
      <c r="BJ161" s="20" t="s">
        <v>77</v>
      </c>
      <c r="BK161" s="146">
        <f t="shared" si="9"/>
        <v>0</v>
      </c>
      <c r="BL161" s="20" t="s">
        <v>128</v>
      </c>
      <c r="BM161" s="20" t="s">
        <v>272</v>
      </c>
    </row>
    <row r="162" spans="2:65" s="1" customFormat="1" ht="25.5" customHeight="1">
      <c r="B162" s="135"/>
      <c r="C162" s="136" t="s">
        <v>302</v>
      </c>
      <c r="D162" s="136" t="s">
        <v>123</v>
      </c>
      <c r="E162" s="137" t="s">
        <v>274</v>
      </c>
      <c r="F162" s="138" t="s">
        <v>275</v>
      </c>
      <c r="G162" s="139" t="s">
        <v>155</v>
      </c>
      <c r="H162" s="140">
        <v>5.5</v>
      </c>
      <c r="I162" s="141">
        <v>0</v>
      </c>
      <c r="J162" s="141">
        <f t="shared" si="0"/>
        <v>0</v>
      </c>
      <c r="K162" s="138" t="s">
        <v>127</v>
      </c>
      <c r="L162" s="33"/>
      <c r="M162" s="142" t="s">
        <v>5</v>
      </c>
      <c r="N162" s="143" t="s">
        <v>40</v>
      </c>
      <c r="O162" s="144">
        <v>0.003</v>
      </c>
      <c r="P162" s="144">
        <f t="shared" si="1"/>
        <v>0.0165</v>
      </c>
      <c r="Q162" s="144">
        <v>8E-05</v>
      </c>
      <c r="R162" s="144">
        <f t="shared" si="2"/>
        <v>0.00044</v>
      </c>
      <c r="S162" s="144">
        <v>0</v>
      </c>
      <c r="T162" s="145">
        <f t="shared" si="3"/>
        <v>0</v>
      </c>
      <c r="AR162" s="20" t="s">
        <v>128</v>
      </c>
      <c r="AT162" s="20" t="s">
        <v>123</v>
      </c>
      <c r="AU162" s="20" t="s">
        <v>79</v>
      </c>
      <c r="AY162" s="20" t="s">
        <v>121</v>
      </c>
      <c r="BE162" s="146">
        <f t="shared" si="4"/>
        <v>0</v>
      </c>
      <c r="BF162" s="146">
        <f t="shared" si="5"/>
        <v>0</v>
      </c>
      <c r="BG162" s="146">
        <f t="shared" si="6"/>
        <v>0</v>
      </c>
      <c r="BH162" s="146">
        <f t="shared" si="7"/>
        <v>0</v>
      </c>
      <c r="BI162" s="146">
        <f t="shared" si="8"/>
        <v>0</v>
      </c>
      <c r="BJ162" s="20" t="s">
        <v>77</v>
      </c>
      <c r="BK162" s="146">
        <f t="shared" si="9"/>
        <v>0</v>
      </c>
      <c r="BL162" s="20" t="s">
        <v>128</v>
      </c>
      <c r="BM162" s="20" t="s">
        <v>276</v>
      </c>
    </row>
    <row r="163" spans="2:65" s="1" customFormat="1" ht="16.5" customHeight="1">
      <c r="B163" s="135"/>
      <c r="C163" s="136" t="s">
        <v>307</v>
      </c>
      <c r="D163" s="136" t="s">
        <v>123</v>
      </c>
      <c r="E163" s="137" t="s">
        <v>278</v>
      </c>
      <c r="F163" s="138" t="s">
        <v>279</v>
      </c>
      <c r="G163" s="139" t="s">
        <v>126</v>
      </c>
      <c r="H163" s="140">
        <v>2.25</v>
      </c>
      <c r="I163" s="141">
        <v>0</v>
      </c>
      <c r="J163" s="141">
        <f t="shared" si="0"/>
        <v>0</v>
      </c>
      <c r="K163" s="138" t="s">
        <v>127</v>
      </c>
      <c r="L163" s="33"/>
      <c r="M163" s="142" t="s">
        <v>5</v>
      </c>
      <c r="N163" s="143" t="s">
        <v>40</v>
      </c>
      <c r="O163" s="144">
        <v>0.119</v>
      </c>
      <c r="P163" s="144">
        <f t="shared" si="1"/>
        <v>0.26775</v>
      </c>
      <c r="Q163" s="144">
        <v>0.0016</v>
      </c>
      <c r="R163" s="144">
        <f t="shared" si="2"/>
        <v>0.0036000000000000003</v>
      </c>
      <c r="S163" s="144">
        <v>0</v>
      </c>
      <c r="T163" s="145">
        <f t="shared" si="3"/>
        <v>0</v>
      </c>
      <c r="AR163" s="20" t="s">
        <v>128</v>
      </c>
      <c r="AT163" s="20" t="s">
        <v>123</v>
      </c>
      <c r="AU163" s="20" t="s">
        <v>79</v>
      </c>
      <c r="AY163" s="20" t="s">
        <v>121</v>
      </c>
      <c r="BE163" s="146">
        <f t="shared" si="4"/>
        <v>0</v>
      </c>
      <c r="BF163" s="146">
        <f t="shared" si="5"/>
        <v>0</v>
      </c>
      <c r="BG163" s="146">
        <f t="shared" si="6"/>
        <v>0</v>
      </c>
      <c r="BH163" s="146">
        <f t="shared" si="7"/>
        <v>0</v>
      </c>
      <c r="BI163" s="146">
        <f t="shared" si="8"/>
        <v>0</v>
      </c>
      <c r="BJ163" s="20" t="s">
        <v>77</v>
      </c>
      <c r="BK163" s="146">
        <f t="shared" si="9"/>
        <v>0</v>
      </c>
      <c r="BL163" s="20" t="s">
        <v>128</v>
      </c>
      <c r="BM163" s="20" t="s">
        <v>280</v>
      </c>
    </row>
    <row r="164" spans="2:65" s="1" customFormat="1" ht="16.5" customHeight="1">
      <c r="B164" s="135"/>
      <c r="C164" s="136" t="s">
        <v>312</v>
      </c>
      <c r="D164" s="136" t="s">
        <v>123</v>
      </c>
      <c r="E164" s="137" t="s">
        <v>285</v>
      </c>
      <c r="F164" s="138" t="s">
        <v>286</v>
      </c>
      <c r="G164" s="139" t="s">
        <v>155</v>
      </c>
      <c r="H164" s="140">
        <v>5.5</v>
      </c>
      <c r="I164" s="141">
        <v>0</v>
      </c>
      <c r="J164" s="141">
        <f t="shared" si="0"/>
        <v>0</v>
      </c>
      <c r="K164" s="138" t="s">
        <v>127</v>
      </c>
      <c r="L164" s="33"/>
      <c r="M164" s="142" t="s">
        <v>5</v>
      </c>
      <c r="N164" s="143" t="s">
        <v>40</v>
      </c>
      <c r="O164" s="144">
        <v>0.016</v>
      </c>
      <c r="P164" s="144">
        <f t="shared" si="1"/>
        <v>0.088</v>
      </c>
      <c r="Q164" s="144">
        <v>0</v>
      </c>
      <c r="R164" s="144">
        <f t="shared" si="2"/>
        <v>0</v>
      </c>
      <c r="S164" s="144">
        <v>0</v>
      </c>
      <c r="T164" s="145">
        <f t="shared" si="3"/>
        <v>0</v>
      </c>
      <c r="AR164" s="20" t="s">
        <v>128</v>
      </c>
      <c r="AT164" s="20" t="s">
        <v>123</v>
      </c>
      <c r="AU164" s="20" t="s">
        <v>79</v>
      </c>
      <c r="AY164" s="20" t="s">
        <v>121</v>
      </c>
      <c r="BE164" s="146">
        <f t="shared" si="4"/>
        <v>0</v>
      </c>
      <c r="BF164" s="146">
        <f t="shared" si="5"/>
        <v>0</v>
      </c>
      <c r="BG164" s="146">
        <f t="shared" si="6"/>
        <v>0</v>
      </c>
      <c r="BH164" s="146">
        <f t="shared" si="7"/>
        <v>0</v>
      </c>
      <c r="BI164" s="146">
        <f t="shared" si="8"/>
        <v>0</v>
      </c>
      <c r="BJ164" s="20" t="s">
        <v>77</v>
      </c>
      <c r="BK164" s="146">
        <f t="shared" si="9"/>
        <v>0</v>
      </c>
      <c r="BL164" s="20" t="s">
        <v>128</v>
      </c>
      <c r="BM164" s="20" t="s">
        <v>287</v>
      </c>
    </row>
    <row r="165" spans="2:51" s="11" customFormat="1" ht="13.5">
      <c r="B165" s="147"/>
      <c r="D165" s="148" t="s">
        <v>130</v>
      </c>
      <c r="E165" s="149" t="s">
        <v>5</v>
      </c>
      <c r="F165" s="150" t="s">
        <v>456</v>
      </c>
      <c r="H165" s="151">
        <v>5.5</v>
      </c>
      <c r="L165" s="147"/>
      <c r="M165" s="152"/>
      <c r="T165" s="153"/>
      <c r="AT165" s="149" t="s">
        <v>130</v>
      </c>
      <c r="AU165" s="149" t="s">
        <v>79</v>
      </c>
      <c r="AV165" s="11" t="s">
        <v>79</v>
      </c>
      <c r="AW165" s="11" t="s">
        <v>33</v>
      </c>
      <c r="AX165" s="11" t="s">
        <v>77</v>
      </c>
      <c r="AY165" s="149" t="s">
        <v>121</v>
      </c>
    </row>
    <row r="166" spans="2:65" s="1" customFormat="1" ht="16.5" customHeight="1">
      <c r="B166" s="135"/>
      <c r="C166" s="136" t="s">
        <v>316</v>
      </c>
      <c r="D166" s="136" t="s">
        <v>123</v>
      </c>
      <c r="E166" s="137" t="s">
        <v>290</v>
      </c>
      <c r="F166" s="138" t="s">
        <v>291</v>
      </c>
      <c r="G166" s="139" t="s">
        <v>126</v>
      </c>
      <c r="H166" s="140">
        <v>2.25</v>
      </c>
      <c r="I166" s="141">
        <v>0</v>
      </c>
      <c r="J166" s="141">
        <f>ROUND(I166*H166,2)</f>
        <v>0</v>
      </c>
      <c r="K166" s="138" t="s">
        <v>127</v>
      </c>
      <c r="L166" s="33"/>
      <c r="M166" s="142" t="s">
        <v>5</v>
      </c>
      <c r="N166" s="143" t="s">
        <v>40</v>
      </c>
      <c r="O166" s="144">
        <v>0.083</v>
      </c>
      <c r="P166" s="144">
        <f>O166*H166</f>
        <v>0.18675</v>
      </c>
      <c r="Q166" s="144">
        <v>1E-05</v>
      </c>
      <c r="R166" s="144">
        <f>Q166*H166</f>
        <v>2.25E-05</v>
      </c>
      <c r="S166" s="144">
        <v>0</v>
      </c>
      <c r="T166" s="145">
        <f>S166*H166</f>
        <v>0</v>
      </c>
      <c r="AR166" s="20" t="s">
        <v>128</v>
      </c>
      <c r="AT166" s="20" t="s">
        <v>123</v>
      </c>
      <c r="AU166" s="20" t="s">
        <v>79</v>
      </c>
      <c r="AY166" s="20" t="s">
        <v>121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20" t="s">
        <v>77</v>
      </c>
      <c r="BK166" s="146">
        <f>ROUND(I166*H166,2)</f>
        <v>0</v>
      </c>
      <c r="BL166" s="20" t="s">
        <v>128</v>
      </c>
      <c r="BM166" s="20" t="s">
        <v>292</v>
      </c>
    </row>
    <row r="167" spans="2:51" s="11" customFormat="1" ht="13.5">
      <c r="B167" s="147"/>
      <c r="D167" s="148" t="s">
        <v>130</v>
      </c>
      <c r="E167" s="149" t="s">
        <v>5</v>
      </c>
      <c r="F167" s="150" t="s">
        <v>457</v>
      </c>
      <c r="H167" s="151">
        <v>2.25</v>
      </c>
      <c r="L167" s="147"/>
      <c r="M167" s="152"/>
      <c r="T167" s="153"/>
      <c r="AT167" s="149" t="s">
        <v>130</v>
      </c>
      <c r="AU167" s="149" t="s">
        <v>79</v>
      </c>
      <c r="AV167" s="11" t="s">
        <v>79</v>
      </c>
      <c r="AW167" s="11" t="s">
        <v>33</v>
      </c>
      <c r="AX167" s="11" t="s">
        <v>69</v>
      </c>
      <c r="AY167" s="149" t="s">
        <v>121</v>
      </c>
    </row>
    <row r="168" spans="2:65" s="1" customFormat="1" ht="25.5" customHeight="1">
      <c r="B168" s="135"/>
      <c r="C168" s="136" t="s">
        <v>321</v>
      </c>
      <c r="D168" s="136" t="s">
        <v>123</v>
      </c>
      <c r="E168" s="137" t="s">
        <v>294</v>
      </c>
      <c r="F168" s="138" t="s">
        <v>295</v>
      </c>
      <c r="G168" s="139" t="s">
        <v>155</v>
      </c>
      <c r="H168" s="140">
        <v>55.3</v>
      </c>
      <c r="I168" s="141">
        <v>0</v>
      </c>
      <c r="J168" s="141">
        <f>ROUND(I168*H168,2)</f>
        <v>0</v>
      </c>
      <c r="K168" s="138" t="s">
        <v>127</v>
      </c>
      <c r="L168" s="33"/>
      <c r="M168" s="142" t="s">
        <v>5</v>
      </c>
      <c r="N168" s="143" t="s">
        <v>40</v>
      </c>
      <c r="O168" s="144">
        <v>0.268</v>
      </c>
      <c r="P168" s="144">
        <f>O168*H168</f>
        <v>14.8204</v>
      </c>
      <c r="Q168" s="144">
        <v>0.1554</v>
      </c>
      <c r="R168" s="144">
        <f>Q168*H168</f>
        <v>8.59362</v>
      </c>
      <c r="S168" s="144">
        <v>0</v>
      </c>
      <c r="T168" s="145">
        <f>S168*H168</f>
        <v>0</v>
      </c>
      <c r="AR168" s="20" t="s">
        <v>128</v>
      </c>
      <c r="AT168" s="20" t="s">
        <v>123</v>
      </c>
      <c r="AU168" s="20" t="s">
        <v>79</v>
      </c>
      <c r="AY168" s="20" t="s">
        <v>121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20" t="s">
        <v>77</v>
      </c>
      <c r="BK168" s="146">
        <f>ROUND(I168*H168,2)</f>
        <v>0</v>
      </c>
      <c r="BL168" s="20" t="s">
        <v>128</v>
      </c>
      <c r="BM168" s="20" t="s">
        <v>296</v>
      </c>
    </row>
    <row r="169" spans="2:65" s="1" customFormat="1" ht="16.5" customHeight="1">
      <c r="B169" s="135"/>
      <c r="C169" s="154" t="s">
        <v>326</v>
      </c>
      <c r="D169" s="154" t="s">
        <v>192</v>
      </c>
      <c r="E169" s="155" t="s">
        <v>298</v>
      </c>
      <c r="F169" s="156" t="s">
        <v>299</v>
      </c>
      <c r="G169" s="157" t="s">
        <v>227</v>
      </c>
      <c r="H169" s="158">
        <v>57.12</v>
      </c>
      <c r="I169" s="159">
        <v>0</v>
      </c>
      <c r="J169" s="159">
        <f>ROUND(I169*H169,2)</f>
        <v>0</v>
      </c>
      <c r="K169" s="156" t="s">
        <v>127</v>
      </c>
      <c r="L169" s="160"/>
      <c r="M169" s="161" t="s">
        <v>5</v>
      </c>
      <c r="N169" s="162" t="s">
        <v>40</v>
      </c>
      <c r="O169" s="144">
        <v>0</v>
      </c>
      <c r="P169" s="144">
        <f>O169*H169</f>
        <v>0</v>
      </c>
      <c r="Q169" s="144">
        <v>0.0821</v>
      </c>
      <c r="R169" s="144">
        <f>Q169*H169</f>
        <v>4.689552</v>
      </c>
      <c r="S169" s="144">
        <v>0</v>
      </c>
      <c r="T169" s="145">
        <f>S169*H169</f>
        <v>0</v>
      </c>
      <c r="AR169" s="20" t="s">
        <v>163</v>
      </c>
      <c r="AT169" s="20" t="s">
        <v>192</v>
      </c>
      <c r="AU169" s="20" t="s">
        <v>79</v>
      </c>
      <c r="AY169" s="20" t="s">
        <v>121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20" t="s">
        <v>77</v>
      </c>
      <c r="BK169" s="146">
        <f>ROUND(I169*H169,2)</f>
        <v>0</v>
      </c>
      <c r="BL169" s="20" t="s">
        <v>128</v>
      </c>
      <c r="BM169" s="20" t="s">
        <v>300</v>
      </c>
    </row>
    <row r="170" spans="2:51" s="11" customFormat="1" ht="13.5">
      <c r="B170" s="147"/>
      <c r="D170" s="148" t="s">
        <v>130</v>
      </c>
      <c r="F170" s="150" t="s">
        <v>458</v>
      </c>
      <c r="H170" s="151">
        <v>57.12</v>
      </c>
      <c r="L170" s="147"/>
      <c r="M170" s="152"/>
      <c r="T170" s="153"/>
      <c r="AT170" s="149" t="s">
        <v>130</v>
      </c>
      <c r="AU170" s="149" t="s">
        <v>79</v>
      </c>
      <c r="AV170" s="11" t="s">
        <v>79</v>
      </c>
      <c r="AW170" s="11" t="s">
        <v>6</v>
      </c>
      <c r="AX170" s="11" t="s">
        <v>77</v>
      </c>
      <c r="AY170" s="149" t="s">
        <v>121</v>
      </c>
    </row>
    <row r="171" spans="2:65" s="1" customFormat="1" ht="25.5" customHeight="1">
      <c r="B171" s="135"/>
      <c r="C171" s="136" t="s">
        <v>330</v>
      </c>
      <c r="D171" s="136" t="s">
        <v>123</v>
      </c>
      <c r="E171" s="137" t="s">
        <v>313</v>
      </c>
      <c r="F171" s="138" t="s">
        <v>314</v>
      </c>
      <c r="G171" s="139" t="s">
        <v>155</v>
      </c>
      <c r="H171" s="140">
        <v>22.1</v>
      </c>
      <c r="I171" s="141">
        <v>0</v>
      </c>
      <c r="J171" s="141">
        <f>ROUND(I171*H171,2)</f>
        <v>0</v>
      </c>
      <c r="K171" s="138" t="s">
        <v>127</v>
      </c>
      <c r="L171" s="33"/>
      <c r="M171" s="142" t="s">
        <v>5</v>
      </c>
      <c r="N171" s="143" t="s">
        <v>40</v>
      </c>
      <c r="O171" s="144">
        <v>0.19</v>
      </c>
      <c r="P171" s="144">
        <f>O171*H171</f>
        <v>4.199000000000001</v>
      </c>
      <c r="Q171" s="144">
        <v>6E-05</v>
      </c>
      <c r="R171" s="144">
        <f>Q171*H171</f>
        <v>0.0013260000000000001</v>
      </c>
      <c r="S171" s="144">
        <v>0</v>
      </c>
      <c r="T171" s="145">
        <f>S171*H171</f>
        <v>0</v>
      </c>
      <c r="AR171" s="20" t="s">
        <v>128</v>
      </c>
      <c r="AT171" s="20" t="s">
        <v>123</v>
      </c>
      <c r="AU171" s="20" t="s">
        <v>79</v>
      </c>
      <c r="AY171" s="20" t="s">
        <v>121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20" t="s">
        <v>77</v>
      </c>
      <c r="BK171" s="146">
        <f>ROUND(I171*H171,2)</f>
        <v>0</v>
      </c>
      <c r="BL171" s="20" t="s">
        <v>128</v>
      </c>
      <c r="BM171" s="20" t="s">
        <v>315</v>
      </c>
    </row>
    <row r="172" spans="2:65" s="1" customFormat="1" ht="16.5" customHeight="1">
      <c r="B172" s="135"/>
      <c r="C172" s="136" t="s">
        <v>336</v>
      </c>
      <c r="D172" s="136" t="s">
        <v>123</v>
      </c>
      <c r="E172" s="137" t="s">
        <v>317</v>
      </c>
      <c r="F172" s="138" t="s">
        <v>318</v>
      </c>
      <c r="G172" s="139" t="s">
        <v>155</v>
      </c>
      <c r="H172" s="140">
        <v>22.1</v>
      </c>
      <c r="I172" s="141">
        <v>0</v>
      </c>
      <c r="J172" s="141">
        <f>ROUND(I172*H172,2)</f>
        <v>0</v>
      </c>
      <c r="K172" s="138" t="s">
        <v>127</v>
      </c>
      <c r="L172" s="33"/>
      <c r="M172" s="142" t="s">
        <v>5</v>
      </c>
      <c r="N172" s="143" t="s">
        <v>40</v>
      </c>
      <c r="O172" s="144">
        <v>0.196</v>
      </c>
      <c r="P172" s="144">
        <f>O172*H172</f>
        <v>4.331600000000001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AR172" s="20" t="s">
        <v>128</v>
      </c>
      <c r="AT172" s="20" t="s">
        <v>123</v>
      </c>
      <c r="AU172" s="20" t="s">
        <v>79</v>
      </c>
      <c r="AY172" s="20" t="s">
        <v>121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20" t="s">
        <v>77</v>
      </c>
      <c r="BK172" s="146">
        <f>ROUND(I172*H172,2)</f>
        <v>0</v>
      </c>
      <c r="BL172" s="20" t="s">
        <v>128</v>
      </c>
      <c r="BM172" s="20" t="s">
        <v>319</v>
      </c>
    </row>
    <row r="173" spans="2:51" s="11" customFormat="1" ht="13.5">
      <c r="B173" s="147"/>
      <c r="D173" s="148" t="s">
        <v>130</v>
      </c>
      <c r="E173" s="149" t="s">
        <v>5</v>
      </c>
      <c r="F173" s="150" t="s">
        <v>459</v>
      </c>
      <c r="H173" s="151">
        <v>22.1</v>
      </c>
      <c r="L173" s="147"/>
      <c r="M173" s="152"/>
      <c r="T173" s="153"/>
      <c r="AT173" s="149" t="s">
        <v>130</v>
      </c>
      <c r="AU173" s="149" t="s">
        <v>79</v>
      </c>
      <c r="AV173" s="11" t="s">
        <v>79</v>
      </c>
      <c r="AW173" s="11" t="s">
        <v>33</v>
      </c>
      <c r="AX173" s="11" t="s">
        <v>69</v>
      </c>
      <c r="AY173" s="149" t="s">
        <v>121</v>
      </c>
    </row>
    <row r="174" spans="2:65" s="1" customFormat="1" ht="16.5" customHeight="1">
      <c r="B174" s="135"/>
      <c r="C174" s="136" t="s">
        <v>341</v>
      </c>
      <c r="D174" s="136" t="s">
        <v>123</v>
      </c>
      <c r="E174" s="137" t="s">
        <v>322</v>
      </c>
      <c r="F174" s="138" t="s">
        <v>323</v>
      </c>
      <c r="G174" s="139" t="s">
        <v>324</v>
      </c>
      <c r="H174" s="140">
        <v>1</v>
      </c>
      <c r="I174" s="141">
        <v>0</v>
      </c>
      <c r="J174" s="141">
        <f>ROUND(I174*H174,2)</f>
        <v>0</v>
      </c>
      <c r="K174" s="138" t="s">
        <v>222</v>
      </c>
      <c r="L174" s="33"/>
      <c r="M174" s="142" t="s">
        <v>5</v>
      </c>
      <c r="N174" s="143" t="s">
        <v>40</v>
      </c>
      <c r="O174" s="144">
        <v>0</v>
      </c>
      <c r="P174" s="144">
        <f>O174*H174</f>
        <v>0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AR174" s="20" t="s">
        <v>128</v>
      </c>
      <c r="AT174" s="20" t="s">
        <v>123</v>
      </c>
      <c r="AU174" s="20" t="s">
        <v>79</v>
      </c>
      <c r="AY174" s="20" t="s">
        <v>121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20" t="s">
        <v>77</v>
      </c>
      <c r="BK174" s="146">
        <f>ROUND(I174*H174,2)</f>
        <v>0</v>
      </c>
      <c r="BL174" s="20" t="s">
        <v>128</v>
      </c>
      <c r="BM174" s="20" t="s">
        <v>325</v>
      </c>
    </row>
    <row r="175" spans="2:65" s="1" customFormat="1" ht="16.5" customHeight="1">
      <c r="B175" s="135"/>
      <c r="C175" s="136" t="s">
        <v>346</v>
      </c>
      <c r="D175" s="136" t="s">
        <v>123</v>
      </c>
      <c r="E175" s="137" t="s">
        <v>327</v>
      </c>
      <c r="F175" s="138" t="s">
        <v>328</v>
      </c>
      <c r="G175" s="139" t="s">
        <v>324</v>
      </c>
      <c r="H175" s="140">
        <v>1</v>
      </c>
      <c r="I175" s="141">
        <v>0</v>
      </c>
      <c r="J175" s="141">
        <f>ROUND(I175*H175,2)</f>
        <v>0</v>
      </c>
      <c r="K175" s="138" t="s">
        <v>222</v>
      </c>
      <c r="L175" s="33"/>
      <c r="M175" s="142" t="s">
        <v>5</v>
      </c>
      <c r="N175" s="143" t="s">
        <v>40</v>
      </c>
      <c r="O175" s="144">
        <v>0</v>
      </c>
      <c r="P175" s="144">
        <f>O175*H175</f>
        <v>0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AR175" s="20" t="s">
        <v>128</v>
      </c>
      <c r="AT175" s="20" t="s">
        <v>123</v>
      </c>
      <c r="AU175" s="20" t="s">
        <v>79</v>
      </c>
      <c r="AY175" s="20" t="s">
        <v>121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20" t="s">
        <v>77</v>
      </c>
      <c r="BK175" s="146">
        <f>ROUND(I175*H175,2)</f>
        <v>0</v>
      </c>
      <c r="BL175" s="20" t="s">
        <v>128</v>
      </c>
      <c r="BM175" s="20" t="s">
        <v>329</v>
      </c>
    </row>
    <row r="176" spans="2:65" s="1" customFormat="1" ht="16.5" customHeight="1">
      <c r="B176" s="135"/>
      <c r="C176" s="136" t="s">
        <v>350</v>
      </c>
      <c r="D176" s="136" t="s">
        <v>123</v>
      </c>
      <c r="E176" s="137" t="s">
        <v>331</v>
      </c>
      <c r="F176" s="138" t="s">
        <v>332</v>
      </c>
      <c r="G176" s="139" t="s">
        <v>227</v>
      </c>
      <c r="H176" s="140">
        <v>1</v>
      </c>
      <c r="I176" s="141">
        <v>0</v>
      </c>
      <c r="J176" s="141">
        <f>ROUND(I176*H176,2)</f>
        <v>0</v>
      </c>
      <c r="K176" s="138" t="s">
        <v>222</v>
      </c>
      <c r="L176" s="33"/>
      <c r="M176" s="142" t="s">
        <v>5</v>
      </c>
      <c r="N176" s="143" t="s">
        <v>40</v>
      </c>
      <c r="O176" s="144">
        <v>0</v>
      </c>
      <c r="P176" s="144">
        <f>O176*H176</f>
        <v>0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AR176" s="20" t="s">
        <v>128</v>
      </c>
      <c r="AT176" s="20" t="s">
        <v>123</v>
      </c>
      <c r="AU176" s="20" t="s">
        <v>79</v>
      </c>
      <c r="AY176" s="20" t="s">
        <v>121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20" t="s">
        <v>77</v>
      </c>
      <c r="BK176" s="146">
        <f>ROUND(I176*H176,2)</f>
        <v>0</v>
      </c>
      <c r="BL176" s="20" t="s">
        <v>128</v>
      </c>
      <c r="BM176" s="20" t="s">
        <v>333</v>
      </c>
    </row>
    <row r="177" spans="2:63" s="10" customFormat="1" ht="29.85" customHeight="1">
      <c r="B177" s="124"/>
      <c r="D177" s="125" t="s">
        <v>68</v>
      </c>
      <c r="E177" s="133" t="s">
        <v>334</v>
      </c>
      <c r="F177" s="133" t="s">
        <v>335</v>
      </c>
      <c r="J177" s="134">
        <f>BK177</f>
        <v>0</v>
      </c>
      <c r="L177" s="124"/>
      <c r="M177" s="128"/>
      <c r="P177" s="129">
        <f>SUM(P178:P182)</f>
        <v>4.0128</v>
      </c>
      <c r="R177" s="129">
        <f>SUM(R178:R182)</f>
        <v>0</v>
      </c>
      <c r="T177" s="130">
        <f>SUM(T178:T182)</f>
        <v>0</v>
      </c>
      <c r="AR177" s="125" t="s">
        <v>77</v>
      </c>
      <c r="AT177" s="131" t="s">
        <v>68</v>
      </c>
      <c r="AU177" s="131" t="s">
        <v>77</v>
      </c>
      <c r="AY177" s="125" t="s">
        <v>121</v>
      </c>
      <c r="BK177" s="132">
        <f>SUM(BK178:BK182)</f>
        <v>0</v>
      </c>
    </row>
    <row r="178" spans="2:65" s="1" customFormat="1" ht="16.5" customHeight="1">
      <c r="B178" s="135"/>
      <c r="C178" s="136" t="s">
        <v>356</v>
      </c>
      <c r="D178" s="136" t="s">
        <v>123</v>
      </c>
      <c r="E178" s="137" t="s">
        <v>337</v>
      </c>
      <c r="F178" s="138" t="s">
        <v>338</v>
      </c>
      <c r="G178" s="139" t="s">
        <v>339</v>
      </c>
      <c r="H178" s="140">
        <v>45.6</v>
      </c>
      <c r="I178" s="141">
        <v>0</v>
      </c>
      <c r="J178" s="141">
        <f>ROUND(I178*H178,2)</f>
        <v>0</v>
      </c>
      <c r="K178" s="138" t="s">
        <v>127</v>
      </c>
      <c r="L178" s="33"/>
      <c r="M178" s="142" t="s">
        <v>5</v>
      </c>
      <c r="N178" s="143" t="s">
        <v>40</v>
      </c>
      <c r="O178" s="144">
        <v>0.03</v>
      </c>
      <c r="P178" s="144">
        <f>O178*H178</f>
        <v>1.3679999999999999</v>
      </c>
      <c r="Q178" s="144">
        <v>0</v>
      </c>
      <c r="R178" s="144">
        <f>Q178*H178</f>
        <v>0</v>
      </c>
      <c r="S178" s="144">
        <v>0</v>
      </c>
      <c r="T178" s="145">
        <f>S178*H178</f>
        <v>0</v>
      </c>
      <c r="AR178" s="20" t="s">
        <v>128</v>
      </c>
      <c r="AT178" s="20" t="s">
        <v>123</v>
      </c>
      <c r="AU178" s="20" t="s">
        <v>79</v>
      </c>
      <c r="AY178" s="20" t="s">
        <v>121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20" t="s">
        <v>77</v>
      </c>
      <c r="BK178" s="146">
        <f>ROUND(I178*H178,2)</f>
        <v>0</v>
      </c>
      <c r="BL178" s="20" t="s">
        <v>128</v>
      </c>
      <c r="BM178" s="20" t="s">
        <v>340</v>
      </c>
    </row>
    <row r="179" spans="2:65" s="1" customFormat="1" ht="16.5" customHeight="1">
      <c r="B179" s="135"/>
      <c r="C179" s="136" t="s">
        <v>364</v>
      </c>
      <c r="D179" s="136" t="s">
        <v>123</v>
      </c>
      <c r="E179" s="137" t="s">
        <v>342</v>
      </c>
      <c r="F179" s="138" t="s">
        <v>343</v>
      </c>
      <c r="G179" s="139" t="s">
        <v>339</v>
      </c>
      <c r="H179" s="140">
        <v>1322.4</v>
      </c>
      <c r="I179" s="141">
        <v>0</v>
      </c>
      <c r="J179" s="141">
        <f>ROUND(I179*H179,2)</f>
        <v>0</v>
      </c>
      <c r="K179" s="138" t="s">
        <v>127</v>
      </c>
      <c r="L179" s="33"/>
      <c r="M179" s="142" t="s">
        <v>5</v>
      </c>
      <c r="N179" s="143" t="s">
        <v>40</v>
      </c>
      <c r="O179" s="144">
        <v>0.002</v>
      </c>
      <c r="P179" s="144">
        <f>O179*H179</f>
        <v>2.6448</v>
      </c>
      <c r="Q179" s="144">
        <v>0</v>
      </c>
      <c r="R179" s="144">
        <f>Q179*H179</f>
        <v>0</v>
      </c>
      <c r="S179" s="144">
        <v>0</v>
      </c>
      <c r="T179" s="145">
        <f>S179*H179</f>
        <v>0</v>
      </c>
      <c r="AR179" s="20" t="s">
        <v>128</v>
      </c>
      <c r="AT179" s="20" t="s">
        <v>123</v>
      </c>
      <c r="AU179" s="20" t="s">
        <v>79</v>
      </c>
      <c r="AY179" s="20" t="s">
        <v>121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20" t="s">
        <v>77</v>
      </c>
      <c r="BK179" s="146">
        <f>ROUND(I179*H179,2)</f>
        <v>0</v>
      </c>
      <c r="BL179" s="20" t="s">
        <v>128</v>
      </c>
      <c r="BM179" s="20" t="s">
        <v>344</v>
      </c>
    </row>
    <row r="180" spans="2:51" s="11" customFormat="1" ht="13.5">
      <c r="B180" s="147"/>
      <c r="D180" s="148" t="s">
        <v>130</v>
      </c>
      <c r="F180" s="150" t="s">
        <v>460</v>
      </c>
      <c r="H180" s="151">
        <v>1322.4</v>
      </c>
      <c r="L180" s="147"/>
      <c r="M180" s="152"/>
      <c r="T180" s="153"/>
      <c r="AT180" s="149" t="s">
        <v>130</v>
      </c>
      <c r="AU180" s="149" t="s">
        <v>79</v>
      </c>
      <c r="AV180" s="11" t="s">
        <v>79</v>
      </c>
      <c r="AW180" s="11" t="s">
        <v>6</v>
      </c>
      <c r="AX180" s="11" t="s">
        <v>77</v>
      </c>
      <c r="AY180" s="149" t="s">
        <v>121</v>
      </c>
    </row>
    <row r="181" spans="2:65" s="1" customFormat="1" ht="25.5" customHeight="1">
      <c r="B181" s="135"/>
      <c r="C181" s="136" t="s">
        <v>370</v>
      </c>
      <c r="D181" s="136" t="s">
        <v>123</v>
      </c>
      <c r="E181" s="137" t="s">
        <v>347</v>
      </c>
      <c r="F181" s="138" t="s">
        <v>348</v>
      </c>
      <c r="G181" s="139" t="s">
        <v>339</v>
      </c>
      <c r="H181" s="140">
        <v>43.761</v>
      </c>
      <c r="I181" s="141">
        <v>0</v>
      </c>
      <c r="J181" s="141">
        <f>ROUND(I181*H181,2)</f>
        <v>0</v>
      </c>
      <c r="K181" s="138" t="s">
        <v>127</v>
      </c>
      <c r="L181" s="33"/>
      <c r="M181" s="142" t="s">
        <v>5</v>
      </c>
      <c r="N181" s="143" t="s">
        <v>40</v>
      </c>
      <c r="O181" s="144">
        <v>0</v>
      </c>
      <c r="P181" s="144">
        <f>O181*H181</f>
        <v>0</v>
      </c>
      <c r="Q181" s="144">
        <v>0</v>
      </c>
      <c r="R181" s="144">
        <f>Q181*H181</f>
        <v>0</v>
      </c>
      <c r="S181" s="144">
        <v>0</v>
      </c>
      <c r="T181" s="145">
        <f>S181*H181</f>
        <v>0</v>
      </c>
      <c r="AR181" s="20" t="s">
        <v>128</v>
      </c>
      <c r="AT181" s="20" t="s">
        <v>123</v>
      </c>
      <c r="AU181" s="20" t="s">
        <v>79</v>
      </c>
      <c r="AY181" s="20" t="s">
        <v>121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20" t="s">
        <v>77</v>
      </c>
      <c r="BK181" s="146">
        <f>ROUND(I181*H181,2)</f>
        <v>0</v>
      </c>
      <c r="BL181" s="20" t="s">
        <v>128</v>
      </c>
      <c r="BM181" s="20" t="s">
        <v>349</v>
      </c>
    </row>
    <row r="182" spans="2:65" s="1" customFormat="1" ht="16.5" customHeight="1">
      <c r="B182" s="135"/>
      <c r="C182" s="136" t="s">
        <v>376</v>
      </c>
      <c r="D182" s="136" t="s">
        <v>123</v>
      </c>
      <c r="E182" s="137" t="s">
        <v>351</v>
      </c>
      <c r="F182" s="138" t="s">
        <v>352</v>
      </c>
      <c r="G182" s="139" t="s">
        <v>339</v>
      </c>
      <c r="H182" s="140">
        <v>1.839</v>
      </c>
      <c r="I182" s="141">
        <v>0</v>
      </c>
      <c r="J182" s="141">
        <f>ROUND(I182*H182,2)</f>
        <v>0</v>
      </c>
      <c r="K182" s="138" t="s">
        <v>127</v>
      </c>
      <c r="L182" s="33"/>
      <c r="M182" s="142" t="s">
        <v>5</v>
      </c>
      <c r="N182" s="143" t="s">
        <v>40</v>
      </c>
      <c r="O182" s="144">
        <v>0</v>
      </c>
      <c r="P182" s="144">
        <f>O182*H182</f>
        <v>0</v>
      </c>
      <c r="Q182" s="144">
        <v>0</v>
      </c>
      <c r="R182" s="144">
        <f>Q182*H182</f>
        <v>0</v>
      </c>
      <c r="S182" s="144">
        <v>0</v>
      </c>
      <c r="T182" s="145">
        <f>S182*H182</f>
        <v>0</v>
      </c>
      <c r="AR182" s="20" t="s">
        <v>128</v>
      </c>
      <c r="AT182" s="20" t="s">
        <v>123</v>
      </c>
      <c r="AU182" s="20" t="s">
        <v>79</v>
      </c>
      <c r="AY182" s="20" t="s">
        <v>121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20" t="s">
        <v>77</v>
      </c>
      <c r="BK182" s="146">
        <f>ROUND(I182*H182,2)</f>
        <v>0</v>
      </c>
      <c r="BL182" s="20" t="s">
        <v>128</v>
      </c>
      <c r="BM182" s="20" t="s">
        <v>353</v>
      </c>
    </row>
    <row r="183" spans="2:63" s="10" customFormat="1" ht="29.85" customHeight="1">
      <c r="B183" s="124"/>
      <c r="D183" s="125" t="s">
        <v>68</v>
      </c>
      <c r="E183" s="133" t="s">
        <v>354</v>
      </c>
      <c r="F183" s="133" t="s">
        <v>355</v>
      </c>
      <c r="J183" s="134">
        <f>BK183</f>
        <v>0</v>
      </c>
      <c r="L183" s="124"/>
      <c r="M183" s="128"/>
      <c r="P183" s="129">
        <f>P184</f>
        <v>4.135758</v>
      </c>
      <c r="R183" s="129">
        <f>R184</f>
        <v>0</v>
      </c>
      <c r="T183" s="130">
        <f>T184</f>
        <v>0</v>
      </c>
      <c r="AR183" s="125" t="s">
        <v>77</v>
      </c>
      <c r="AT183" s="131" t="s">
        <v>68</v>
      </c>
      <c r="AU183" s="131" t="s">
        <v>77</v>
      </c>
      <c r="AY183" s="125" t="s">
        <v>121</v>
      </c>
      <c r="BK183" s="132">
        <f>BK184</f>
        <v>0</v>
      </c>
    </row>
    <row r="184" spans="2:65" s="1" customFormat="1" ht="25.5" customHeight="1">
      <c r="B184" s="135"/>
      <c r="C184" s="136" t="s">
        <v>461</v>
      </c>
      <c r="D184" s="136" t="s">
        <v>123</v>
      </c>
      <c r="E184" s="137" t="s">
        <v>357</v>
      </c>
      <c r="F184" s="138" t="s">
        <v>358</v>
      </c>
      <c r="G184" s="139" t="s">
        <v>339</v>
      </c>
      <c r="H184" s="140">
        <v>62.663</v>
      </c>
      <c r="I184" s="141">
        <v>0</v>
      </c>
      <c r="J184" s="141">
        <f>ROUND(I184*H184,2)</f>
        <v>0</v>
      </c>
      <c r="K184" s="138" t="s">
        <v>127</v>
      </c>
      <c r="L184" s="33"/>
      <c r="M184" s="142" t="s">
        <v>5</v>
      </c>
      <c r="N184" s="143" t="s">
        <v>40</v>
      </c>
      <c r="O184" s="144">
        <v>0.066</v>
      </c>
      <c r="P184" s="144">
        <f>O184*H184</f>
        <v>4.135758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AR184" s="20" t="s">
        <v>128</v>
      </c>
      <c r="AT184" s="20" t="s">
        <v>123</v>
      </c>
      <c r="AU184" s="20" t="s">
        <v>79</v>
      </c>
      <c r="AY184" s="20" t="s">
        <v>121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20" t="s">
        <v>77</v>
      </c>
      <c r="BK184" s="146">
        <f>ROUND(I184*H184,2)</f>
        <v>0</v>
      </c>
      <c r="BL184" s="20" t="s">
        <v>128</v>
      </c>
      <c r="BM184" s="20" t="s">
        <v>359</v>
      </c>
    </row>
    <row r="185" spans="2:63" s="10" customFormat="1" ht="37.35" customHeight="1">
      <c r="B185" s="124"/>
      <c r="D185" s="125" t="s">
        <v>68</v>
      </c>
      <c r="E185" s="126" t="s">
        <v>360</v>
      </c>
      <c r="F185" s="126" t="s">
        <v>361</v>
      </c>
      <c r="J185" s="127">
        <f>BK185</f>
        <v>0</v>
      </c>
      <c r="L185" s="124"/>
      <c r="M185" s="128"/>
      <c r="P185" s="129">
        <f>P186+P188</f>
        <v>0</v>
      </c>
      <c r="R185" s="129">
        <f>R186+R188</f>
        <v>0</v>
      </c>
      <c r="T185" s="130">
        <f>T186+T188</f>
        <v>0</v>
      </c>
      <c r="AR185" s="125" t="s">
        <v>79</v>
      </c>
      <c r="AT185" s="131" t="s">
        <v>68</v>
      </c>
      <c r="AU185" s="131" t="s">
        <v>69</v>
      </c>
      <c r="AY185" s="125" t="s">
        <v>121</v>
      </c>
      <c r="BK185" s="132">
        <f>BK186+BK188</f>
        <v>0</v>
      </c>
    </row>
    <row r="186" spans="2:63" s="10" customFormat="1" ht="19.95" customHeight="1">
      <c r="B186" s="124"/>
      <c r="D186" s="125" t="s">
        <v>68</v>
      </c>
      <c r="E186" s="133" t="s">
        <v>362</v>
      </c>
      <c r="F186" s="133" t="s">
        <v>363</v>
      </c>
      <c r="J186" s="134">
        <f>BK186</f>
        <v>0</v>
      </c>
      <c r="L186" s="124"/>
      <c r="M186" s="128"/>
      <c r="P186" s="129">
        <f>P187</f>
        <v>0</v>
      </c>
      <c r="R186" s="129">
        <f>R187</f>
        <v>0</v>
      </c>
      <c r="T186" s="130">
        <f>T187</f>
        <v>0</v>
      </c>
      <c r="AR186" s="125" t="s">
        <v>79</v>
      </c>
      <c r="AT186" s="131" t="s">
        <v>68</v>
      </c>
      <c r="AU186" s="131" t="s">
        <v>77</v>
      </c>
      <c r="AY186" s="125" t="s">
        <v>121</v>
      </c>
      <c r="BK186" s="132">
        <f>BK187</f>
        <v>0</v>
      </c>
    </row>
    <row r="187" spans="2:65" s="1" customFormat="1" ht="16.5" customHeight="1">
      <c r="B187" s="135"/>
      <c r="C187" s="136" t="s">
        <v>462</v>
      </c>
      <c r="D187" s="136" t="s">
        <v>123</v>
      </c>
      <c r="E187" s="137" t="s">
        <v>463</v>
      </c>
      <c r="F187" s="138" t="s">
        <v>464</v>
      </c>
      <c r="G187" s="139" t="s">
        <v>227</v>
      </c>
      <c r="H187" s="140">
        <v>1</v>
      </c>
      <c r="I187" s="141">
        <v>0</v>
      </c>
      <c r="J187" s="141">
        <f>ROUND(I187*H187,2)</f>
        <v>0</v>
      </c>
      <c r="K187" s="138" t="s">
        <v>222</v>
      </c>
      <c r="L187" s="33"/>
      <c r="M187" s="142" t="s">
        <v>5</v>
      </c>
      <c r="N187" s="143" t="s">
        <v>40</v>
      </c>
      <c r="O187" s="144">
        <v>0</v>
      </c>
      <c r="P187" s="144">
        <f>O187*H187</f>
        <v>0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AR187" s="20" t="s">
        <v>128</v>
      </c>
      <c r="AT187" s="20" t="s">
        <v>123</v>
      </c>
      <c r="AU187" s="20" t="s">
        <v>79</v>
      </c>
      <c r="AY187" s="20" t="s">
        <v>121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20" t="s">
        <v>77</v>
      </c>
      <c r="BK187" s="146">
        <f>ROUND(I187*H187,2)</f>
        <v>0</v>
      </c>
      <c r="BL187" s="20" t="s">
        <v>128</v>
      </c>
      <c r="BM187" s="20" t="s">
        <v>465</v>
      </c>
    </row>
    <row r="188" spans="2:63" s="10" customFormat="1" ht="29.85" customHeight="1">
      <c r="B188" s="124"/>
      <c r="D188" s="125" t="s">
        <v>68</v>
      </c>
      <c r="E188" s="133" t="s">
        <v>368</v>
      </c>
      <c r="F188" s="133" t="s">
        <v>369</v>
      </c>
      <c r="J188" s="134">
        <f>BK188</f>
        <v>0</v>
      </c>
      <c r="L188" s="124"/>
      <c r="M188" s="128"/>
      <c r="P188" s="129">
        <f>P189</f>
        <v>0</v>
      </c>
      <c r="R188" s="129">
        <f>R189</f>
        <v>0</v>
      </c>
      <c r="T188" s="130">
        <f>T189</f>
        <v>0</v>
      </c>
      <c r="AR188" s="125" t="s">
        <v>79</v>
      </c>
      <c r="AT188" s="131" t="s">
        <v>68</v>
      </c>
      <c r="AU188" s="131" t="s">
        <v>77</v>
      </c>
      <c r="AY188" s="125" t="s">
        <v>121</v>
      </c>
      <c r="BK188" s="132">
        <f>BK189</f>
        <v>0</v>
      </c>
    </row>
    <row r="189" spans="2:65" s="1" customFormat="1" ht="16.5" customHeight="1">
      <c r="B189" s="135"/>
      <c r="C189" s="136" t="s">
        <v>466</v>
      </c>
      <c r="D189" s="136" t="s">
        <v>123</v>
      </c>
      <c r="E189" s="137" t="s">
        <v>371</v>
      </c>
      <c r="F189" s="138" t="s">
        <v>372</v>
      </c>
      <c r="G189" s="139" t="s">
        <v>227</v>
      </c>
      <c r="H189" s="140">
        <v>4</v>
      </c>
      <c r="I189" s="141">
        <v>0</v>
      </c>
      <c r="J189" s="141">
        <f>ROUND(I189*H189,2)</f>
        <v>0</v>
      </c>
      <c r="K189" s="138" t="s">
        <v>222</v>
      </c>
      <c r="L189" s="33"/>
      <c r="M189" s="142" t="s">
        <v>5</v>
      </c>
      <c r="N189" s="143" t="s">
        <v>40</v>
      </c>
      <c r="O189" s="144">
        <v>0</v>
      </c>
      <c r="P189" s="144">
        <f>O189*H189</f>
        <v>0</v>
      </c>
      <c r="Q189" s="144">
        <v>0</v>
      </c>
      <c r="R189" s="144">
        <f>Q189*H189</f>
        <v>0</v>
      </c>
      <c r="S189" s="144">
        <v>0</v>
      </c>
      <c r="T189" s="145">
        <f>S189*H189</f>
        <v>0</v>
      </c>
      <c r="AR189" s="20" t="s">
        <v>197</v>
      </c>
      <c r="AT189" s="20" t="s">
        <v>123</v>
      </c>
      <c r="AU189" s="20" t="s">
        <v>79</v>
      </c>
      <c r="AY189" s="20" t="s">
        <v>121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20" t="s">
        <v>77</v>
      </c>
      <c r="BK189" s="146">
        <f>ROUND(I189*H189,2)</f>
        <v>0</v>
      </c>
      <c r="BL189" s="20" t="s">
        <v>197</v>
      </c>
      <c r="BM189" s="20" t="s">
        <v>373</v>
      </c>
    </row>
    <row r="190" spans="2:63" s="10" customFormat="1" ht="37.35" customHeight="1">
      <c r="B190" s="124"/>
      <c r="D190" s="125" t="s">
        <v>68</v>
      </c>
      <c r="E190" s="126" t="s">
        <v>374</v>
      </c>
      <c r="F190" s="126" t="s">
        <v>375</v>
      </c>
      <c r="J190" s="127">
        <f>BK190</f>
        <v>0</v>
      </c>
      <c r="L190" s="124"/>
      <c r="M190" s="128"/>
      <c r="P190" s="129">
        <f>P191</f>
        <v>0</v>
      </c>
      <c r="R190" s="129">
        <f>R191</f>
        <v>0</v>
      </c>
      <c r="T190" s="130">
        <f>T191</f>
        <v>0</v>
      </c>
      <c r="AR190" s="125" t="s">
        <v>148</v>
      </c>
      <c r="AT190" s="131" t="s">
        <v>68</v>
      </c>
      <c r="AU190" s="131" t="s">
        <v>69</v>
      </c>
      <c r="AY190" s="125" t="s">
        <v>121</v>
      </c>
      <c r="BK190" s="132">
        <f>BK191</f>
        <v>0</v>
      </c>
    </row>
    <row r="191" spans="2:65" s="1" customFormat="1" ht="16.5" customHeight="1">
      <c r="B191" s="135"/>
      <c r="C191" s="136" t="s">
        <v>467</v>
      </c>
      <c r="D191" s="136" t="s">
        <v>123</v>
      </c>
      <c r="E191" s="137" t="s">
        <v>377</v>
      </c>
      <c r="F191" s="138" t="s">
        <v>378</v>
      </c>
      <c r="G191" s="139" t="s">
        <v>379</v>
      </c>
      <c r="H191" s="140">
        <v>265375.54</v>
      </c>
      <c r="I191" s="141">
        <v>0</v>
      </c>
      <c r="J191" s="141">
        <f>ROUND(I191*H191,2)</f>
        <v>0</v>
      </c>
      <c r="K191" s="138" t="s">
        <v>222</v>
      </c>
      <c r="L191" s="33"/>
      <c r="M191" s="142" t="s">
        <v>5</v>
      </c>
      <c r="N191" s="163" t="s">
        <v>40</v>
      </c>
      <c r="O191" s="164">
        <v>0</v>
      </c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AR191" s="20" t="s">
        <v>128</v>
      </c>
      <c r="AT191" s="20" t="s">
        <v>123</v>
      </c>
      <c r="AU191" s="20" t="s">
        <v>77</v>
      </c>
      <c r="AY191" s="20" t="s">
        <v>121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20" t="s">
        <v>77</v>
      </c>
      <c r="BK191" s="146">
        <f>ROUND(I191*H191,2)</f>
        <v>0</v>
      </c>
      <c r="BL191" s="20" t="s">
        <v>128</v>
      </c>
      <c r="BM191" s="20" t="s">
        <v>380</v>
      </c>
    </row>
    <row r="192" spans="2:12" s="1" customFormat="1" ht="6.9" customHeight="1"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33"/>
    </row>
  </sheetData>
  <autoFilter ref="C87:K191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6"/>
  <sheetViews>
    <sheetView showGridLines="0" workbookViewId="0" topLeftCell="A94"/>
  </sheetViews>
  <sheetFormatPr defaultColWidth="9.33203125" defaultRowHeight="13.5"/>
  <cols>
    <col min="1" max="1" width="8.33203125" style="166" customWidth="1"/>
    <col min="2" max="2" width="1.66796875" style="166" customWidth="1"/>
    <col min="3" max="4" width="5" style="166" customWidth="1"/>
    <col min="5" max="5" width="11.66015625" style="166" customWidth="1"/>
    <col min="6" max="6" width="9.16015625" style="166" customWidth="1"/>
    <col min="7" max="7" width="5" style="166" customWidth="1"/>
    <col min="8" max="8" width="77.83203125" style="166" customWidth="1"/>
    <col min="9" max="10" width="20" style="166" customWidth="1"/>
    <col min="11" max="11" width="1.66796875" style="166" customWidth="1"/>
  </cols>
  <sheetData>
    <row r="1" ht="37.5" customHeight="1"/>
    <row r="2" spans="2:11" ht="7.5" customHeight="1">
      <c r="B2" s="167"/>
      <c r="C2" s="168"/>
      <c r="D2" s="168"/>
      <c r="E2" s="168"/>
      <c r="F2" s="168"/>
      <c r="G2" s="168"/>
      <c r="H2" s="168"/>
      <c r="I2" s="168"/>
      <c r="J2" s="168"/>
      <c r="K2" s="169"/>
    </row>
    <row r="3" spans="2:11" s="12" customFormat="1" ht="45" customHeight="1">
      <c r="B3" s="170"/>
      <c r="C3" s="284" t="s">
        <v>468</v>
      </c>
      <c r="D3" s="284"/>
      <c r="E3" s="284"/>
      <c r="F3" s="284"/>
      <c r="G3" s="284"/>
      <c r="H3" s="284"/>
      <c r="I3" s="284"/>
      <c r="J3" s="284"/>
      <c r="K3" s="171"/>
    </row>
    <row r="4" spans="2:11" ht="25.5" customHeight="1">
      <c r="B4" s="172"/>
      <c r="C4" s="291" t="s">
        <v>469</v>
      </c>
      <c r="D4" s="291"/>
      <c r="E4" s="291"/>
      <c r="F4" s="291"/>
      <c r="G4" s="291"/>
      <c r="H4" s="291"/>
      <c r="I4" s="291"/>
      <c r="J4" s="291"/>
      <c r="K4" s="173"/>
    </row>
    <row r="5" spans="2:11" ht="5.25" customHeight="1">
      <c r="B5" s="172"/>
      <c r="C5" s="174"/>
      <c r="D5" s="174"/>
      <c r="E5" s="174"/>
      <c r="F5" s="174"/>
      <c r="G5" s="174"/>
      <c r="H5" s="174"/>
      <c r="I5" s="174"/>
      <c r="J5" s="174"/>
      <c r="K5" s="173"/>
    </row>
    <row r="6" spans="2:11" ht="15" customHeight="1">
      <c r="B6" s="172"/>
      <c r="C6" s="287" t="s">
        <v>470</v>
      </c>
      <c r="D6" s="287"/>
      <c r="E6" s="287"/>
      <c r="F6" s="287"/>
      <c r="G6" s="287"/>
      <c r="H6" s="287"/>
      <c r="I6" s="287"/>
      <c r="J6" s="287"/>
      <c r="K6" s="173"/>
    </row>
    <row r="7" spans="2:11" ht="15" customHeight="1">
      <c r="B7" s="176"/>
      <c r="C7" s="287" t="s">
        <v>471</v>
      </c>
      <c r="D7" s="287"/>
      <c r="E7" s="287"/>
      <c r="F7" s="287"/>
      <c r="G7" s="287"/>
      <c r="H7" s="287"/>
      <c r="I7" s="287"/>
      <c r="J7" s="287"/>
      <c r="K7" s="173"/>
    </row>
    <row r="8" spans="2:11" ht="12.75" customHeight="1">
      <c r="B8" s="176"/>
      <c r="C8" s="175"/>
      <c r="D8" s="175"/>
      <c r="E8" s="175"/>
      <c r="F8" s="175"/>
      <c r="G8" s="175"/>
      <c r="H8" s="175"/>
      <c r="I8" s="175"/>
      <c r="J8" s="175"/>
      <c r="K8" s="173"/>
    </row>
    <row r="9" spans="2:11" ht="15" customHeight="1">
      <c r="B9" s="176"/>
      <c r="C9" s="287" t="s">
        <v>472</v>
      </c>
      <c r="D9" s="287"/>
      <c r="E9" s="287"/>
      <c r="F9" s="287"/>
      <c r="G9" s="287"/>
      <c r="H9" s="287"/>
      <c r="I9" s="287"/>
      <c r="J9" s="287"/>
      <c r="K9" s="173"/>
    </row>
    <row r="10" spans="2:11" ht="15" customHeight="1">
      <c r="B10" s="176"/>
      <c r="C10" s="175"/>
      <c r="D10" s="287" t="s">
        <v>473</v>
      </c>
      <c r="E10" s="287"/>
      <c r="F10" s="287"/>
      <c r="G10" s="287"/>
      <c r="H10" s="287"/>
      <c r="I10" s="287"/>
      <c r="J10" s="287"/>
      <c r="K10" s="173"/>
    </row>
    <row r="11" spans="2:11" ht="15" customHeight="1">
      <c r="B11" s="176"/>
      <c r="C11" s="177"/>
      <c r="D11" s="287" t="s">
        <v>474</v>
      </c>
      <c r="E11" s="287"/>
      <c r="F11" s="287"/>
      <c r="G11" s="287"/>
      <c r="H11" s="287"/>
      <c r="I11" s="287"/>
      <c r="J11" s="287"/>
      <c r="K11" s="173"/>
    </row>
    <row r="12" spans="2:11" ht="12.75" customHeight="1">
      <c r="B12" s="176"/>
      <c r="C12" s="177"/>
      <c r="D12" s="177"/>
      <c r="E12" s="177"/>
      <c r="F12" s="177"/>
      <c r="G12" s="177"/>
      <c r="H12" s="177"/>
      <c r="I12" s="177"/>
      <c r="J12" s="177"/>
      <c r="K12" s="173"/>
    </row>
    <row r="13" spans="2:11" ht="15" customHeight="1">
      <c r="B13" s="176"/>
      <c r="C13" s="177"/>
      <c r="D13" s="287" t="s">
        <v>475</v>
      </c>
      <c r="E13" s="287"/>
      <c r="F13" s="287"/>
      <c r="G13" s="287"/>
      <c r="H13" s="287"/>
      <c r="I13" s="287"/>
      <c r="J13" s="287"/>
      <c r="K13" s="173"/>
    </row>
    <row r="14" spans="2:11" ht="15" customHeight="1">
      <c r="B14" s="176"/>
      <c r="C14" s="177"/>
      <c r="D14" s="287" t="s">
        <v>476</v>
      </c>
      <c r="E14" s="287"/>
      <c r="F14" s="287"/>
      <c r="G14" s="287"/>
      <c r="H14" s="287"/>
      <c r="I14" s="287"/>
      <c r="J14" s="287"/>
      <c r="K14" s="173"/>
    </row>
    <row r="15" spans="2:11" ht="15" customHeight="1">
      <c r="B15" s="176"/>
      <c r="C15" s="177"/>
      <c r="D15" s="287" t="s">
        <v>477</v>
      </c>
      <c r="E15" s="287"/>
      <c r="F15" s="287"/>
      <c r="G15" s="287"/>
      <c r="H15" s="287"/>
      <c r="I15" s="287"/>
      <c r="J15" s="287"/>
      <c r="K15" s="173"/>
    </row>
    <row r="16" spans="2:11" ht="15" customHeight="1">
      <c r="B16" s="176"/>
      <c r="C16" s="177"/>
      <c r="D16" s="177"/>
      <c r="E16" s="178" t="s">
        <v>76</v>
      </c>
      <c r="F16" s="287" t="s">
        <v>478</v>
      </c>
      <c r="G16" s="287"/>
      <c r="H16" s="287"/>
      <c r="I16" s="287"/>
      <c r="J16" s="287"/>
      <c r="K16" s="173"/>
    </row>
    <row r="17" spans="2:11" ht="15" customHeight="1">
      <c r="B17" s="176"/>
      <c r="C17" s="177"/>
      <c r="D17" s="177"/>
      <c r="E17" s="178" t="s">
        <v>479</v>
      </c>
      <c r="F17" s="287" t="s">
        <v>480</v>
      </c>
      <c r="G17" s="287"/>
      <c r="H17" s="287"/>
      <c r="I17" s="287"/>
      <c r="J17" s="287"/>
      <c r="K17" s="173"/>
    </row>
    <row r="18" spans="2:11" ht="15" customHeight="1">
      <c r="B18" s="176"/>
      <c r="C18" s="177"/>
      <c r="D18" s="177"/>
      <c r="E18" s="178" t="s">
        <v>481</v>
      </c>
      <c r="F18" s="287" t="s">
        <v>482</v>
      </c>
      <c r="G18" s="287"/>
      <c r="H18" s="287"/>
      <c r="I18" s="287"/>
      <c r="J18" s="287"/>
      <c r="K18" s="173"/>
    </row>
    <row r="19" spans="2:11" ht="15" customHeight="1">
      <c r="B19" s="176"/>
      <c r="C19" s="177"/>
      <c r="D19" s="177"/>
      <c r="E19" s="178" t="s">
        <v>483</v>
      </c>
      <c r="F19" s="287" t="s">
        <v>484</v>
      </c>
      <c r="G19" s="287"/>
      <c r="H19" s="287"/>
      <c r="I19" s="287"/>
      <c r="J19" s="287"/>
      <c r="K19" s="173"/>
    </row>
    <row r="20" spans="2:11" ht="15" customHeight="1">
      <c r="B20" s="176"/>
      <c r="C20" s="177"/>
      <c r="D20" s="177"/>
      <c r="E20" s="178" t="s">
        <v>485</v>
      </c>
      <c r="F20" s="287" t="s">
        <v>486</v>
      </c>
      <c r="G20" s="287"/>
      <c r="H20" s="287"/>
      <c r="I20" s="287"/>
      <c r="J20" s="287"/>
      <c r="K20" s="173"/>
    </row>
    <row r="21" spans="2:11" ht="15" customHeight="1">
      <c r="B21" s="176"/>
      <c r="C21" s="177"/>
      <c r="D21" s="177"/>
      <c r="E21" s="178" t="s">
        <v>487</v>
      </c>
      <c r="F21" s="287" t="s">
        <v>488</v>
      </c>
      <c r="G21" s="287"/>
      <c r="H21" s="287"/>
      <c r="I21" s="287"/>
      <c r="J21" s="287"/>
      <c r="K21" s="173"/>
    </row>
    <row r="22" spans="2:11" ht="12.75" customHeight="1">
      <c r="B22" s="176"/>
      <c r="C22" s="177"/>
      <c r="D22" s="177"/>
      <c r="E22" s="177"/>
      <c r="F22" s="177"/>
      <c r="G22" s="177"/>
      <c r="H22" s="177"/>
      <c r="I22" s="177"/>
      <c r="J22" s="177"/>
      <c r="K22" s="173"/>
    </row>
    <row r="23" spans="2:11" ht="15" customHeight="1">
      <c r="B23" s="176"/>
      <c r="C23" s="287" t="s">
        <v>489</v>
      </c>
      <c r="D23" s="287"/>
      <c r="E23" s="287"/>
      <c r="F23" s="287"/>
      <c r="G23" s="287"/>
      <c r="H23" s="287"/>
      <c r="I23" s="287"/>
      <c r="J23" s="287"/>
      <c r="K23" s="173"/>
    </row>
    <row r="24" spans="2:11" ht="15" customHeight="1">
      <c r="B24" s="176"/>
      <c r="C24" s="287" t="s">
        <v>490</v>
      </c>
      <c r="D24" s="287"/>
      <c r="E24" s="287"/>
      <c r="F24" s="287"/>
      <c r="G24" s="287"/>
      <c r="H24" s="287"/>
      <c r="I24" s="287"/>
      <c r="J24" s="287"/>
      <c r="K24" s="173"/>
    </row>
    <row r="25" spans="2:11" ht="15" customHeight="1">
      <c r="B25" s="176"/>
      <c r="C25" s="175"/>
      <c r="D25" s="287" t="s">
        <v>491</v>
      </c>
      <c r="E25" s="287"/>
      <c r="F25" s="287"/>
      <c r="G25" s="287"/>
      <c r="H25" s="287"/>
      <c r="I25" s="287"/>
      <c r="J25" s="287"/>
      <c r="K25" s="173"/>
    </row>
    <row r="26" spans="2:11" ht="15" customHeight="1">
      <c r="B26" s="176"/>
      <c r="C26" s="177"/>
      <c r="D26" s="287" t="s">
        <v>492</v>
      </c>
      <c r="E26" s="287"/>
      <c r="F26" s="287"/>
      <c r="G26" s="287"/>
      <c r="H26" s="287"/>
      <c r="I26" s="287"/>
      <c r="J26" s="287"/>
      <c r="K26" s="173"/>
    </row>
    <row r="27" spans="2:11" ht="12.75" customHeight="1">
      <c r="B27" s="176"/>
      <c r="C27" s="177"/>
      <c r="D27" s="177"/>
      <c r="E27" s="177"/>
      <c r="F27" s="177"/>
      <c r="G27" s="177"/>
      <c r="H27" s="177"/>
      <c r="I27" s="177"/>
      <c r="J27" s="177"/>
      <c r="K27" s="173"/>
    </row>
    <row r="28" spans="2:11" ht="15" customHeight="1">
      <c r="B28" s="176"/>
      <c r="C28" s="177"/>
      <c r="D28" s="287" t="s">
        <v>493</v>
      </c>
      <c r="E28" s="287"/>
      <c r="F28" s="287"/>
      <c r="G28" s="287"/>
      <c r="H28" s="287"/>
      <c r="I28" s="287"/>
      <c r="J28" s="287"/>
      <c r="K28" s="173"/>
    </row>
    <row r="29" spans="2:11" ht="15" customHeight="1">
      <c r="B29" s="176"/>
      <c r="C29" s="177"/>
      <c r="D29" s="287" t="s">
        <v>494</v>
      </c>
      <c r="E29" s="287"/>
      <c r="F29" s="287"/>
      <c r="G29" s="287"/>
      <c r="H29" s="287"/>
      <c r="I29" s="287"/>
      <c r="J29" s="287"/>
      <c r="K29" s="173"/>
    </row>
    <row r="30" spans="2:11" ht="12.75" customHeight="1">
      <c r="B30" s="176"/>
      <c r="C30" s="177"/>
      <c r="D30" s="177"/>
      <c r="E30" s="177"/>
      <c r="F30" s="177"/>
      <c r="G30" s="177"/>
      <c r="H30" s="177"/>
      <c r="I30" s="177"/>
      <c r="J30" s="177"/>
      <c r="K30" s="173"/>
    </row>
    <row r="31" spans="2:11" ht="15" customHeight="1">
      <c r="B31" s="176"/>
      <c r="C31" s="177"/>
      <c r="D31" s="287" t="s">
        <v>495</v>
      </c>
      <c r="E31" s="287"/>
      <c r="F31" s="287"/>
      <c r="G31" s="287"/>
      <c r="H31" s="287"/>
      <c r="I31" s="287"/>
      <c r="J31" s="287"/>
      <c r="K31" s="173"/>
    </row>
    <row r="32" spans="2:11" ht="15" customHeight="1">
      <c r="B32" s="176"/>
      <c r="C32" s="177"/>
      <c r="D32" s="287" t="s">
        <v>496</v>
      </c>
      <c r="E32" s="287"/>
      <c r="F32" s="287"/>
      <c r="G32" s="287"/>
      <c r="H32" s="287"/>
      <c r="I32" s="287"/>
      <c r="J32" s="287"/>
      <c r="K32" s="173"/>
    </row>
    <row r="33" spans="2:11" ht="15" customHeight="1">
      <c r="B33" s="176"/>
      <c r="C33" s="177"/>
      <c r="D33" s="287" t="s">
        <v>497</v>
      </c>
      <c r="E33" s="287"/>
      <c r="F33" s="287"/>
      <c r="G33" s="287"/>
      <c r="H33" s="287"/>
      <c r="I33" s="287"/>
      <c r="J33" s="287"/>
      <c r="K33" s="173"/>
    </row>
    <row r="34" spans="2:11" ht="15" customHeight="1">
      <c r="B34" s="176"/>
      <c r="C34" s="177"/>
      <c r="D34" s="175"/>
      <c r="E34" s="179" t="s">
        <v>106</v>
      </c>
      <c r="F34" s="175"/>
      <c r="G34" s="287" t="s">
        <v>498</v>
      </c>
      <c r="H34" s="287"/>
      <c r="I34" s="287"/>
      <c r="J34" s="287"/>
      <c r="K34" s="173"/>
    </row>
    <row r="35" spans="2:11" ht="30.75" customHeight="1">
      <c r="B35" s="176"/>
      <c r="C35" s="177"/>
      <c r="D35" s="175"/>
      <c r="E35" s="179" t="s">
        <v>499</v>
      </c>
      <c r="F35" s="175"/>
      <c r="G35" s="287" t="s">
        <v>500</v>
      </c>
      <c r="H35" s="287"/>
      <c r="I35" s="287"/>
      <c r="J35" s="287"/>
      <c r="K35" s="173"/>
    </row>
    <row r="36" spans="2:11" ht="15" customHeight="1">
      <c r="B36" s="176"/>
      <c r="C36" s="177"/>
      <c r="D36" s="175"/>
      <c r="E36" s="179" t="s">
        <v>50</v>
      </c>
      <c r="F36" s="175"/>
      <c r="G36" s="287" t="s">
        <v>501</v>
      </c>
      <c r="H36" s="287"/>
      <c r="I36" s="287"/>
      <c r="J36" s="287"/>
      <c r="K36" s="173"/>
    </row>
    <row r="37" spans="2:11" ht="15" customHeight="1">
      <c r="B37" s="176"/>
      <c r="C37" s="177"/>
      <c r="D37" s="175"/>
      <c r="E37" s="179" t="s">
        <v>107</v>
      </c>
      <c r="F37" s="175"/>
      <c r="G37" s="287" t="s">
        <v>502</v>
      </c>
      <c r="H37" s="287"/>
      <c r="I37" s="287"/>
      <c r="J37" s="287"/>
      <c r="K37" s="173"/>
    </row>
    <row r="38" spans="2:11" ht="15" customHeight="1">
      <c r="B38" s="176"/>
      <c r="C38" s="177"/>
      <c r="D38" s="175"/>
      <c r="E38" s="179" t="s">
        <v>108</v>
      </c>
      <c r="F38" s="175"/>
      <c r="G38" s="287" t="s">
        <v>503</v>
      </c>
      <c r="H38" s="287"/>
      <c r="I38" s="287"/>
      <c r="J38" s="287"/>
      <c r="K38" s="173"/>
    </row>
    <row r="39" spans="2:11" ht="15" customHeight="1">
      <c r="B39" s="176"/>
      <c r="C39" s="177"/>
      <c r="D39" s="175"/>
      <c r="E39" s="179" t="s">
        <v>109</v>
      </c>
      <c r="F39" s="175"/>
      <c r="G39" s="287" t="s">
        <v>504</v>
      </c>
      <c r="H39" s="287"/>
      <c r="I39" s="287"/>
      <c r="J39" s="287"/>
      <c r="K39" s="173"/>
    </row>
    <row r="40" spans="2:11" ht="15" customHeight="1">
      <c r="B40" s="176"/>
      <c r="C40" s="177"/>
      <c r="D40" s="175"/>
      <c r="E40" s="179" t="s">
        <v>505</v>
      </c>
      <c r="F40" s="175"/>
      <c r="G40" s="287" t="s">
        <v>506</v>
      </c>
      <c r="H40" s="287"/>
      <c r="I40" s="287"/>
      <c r="J40" s="287"/>
      <c r="K40" s="173"/>
    </row>
    <row r="41" spans="2:11" ht="15" customHeight="1">
      <c r="B41" s="176"/>
      <c r="C41" s="177"/>
      <c r="D41" s="175"/>
      <c r="E41" s="179"/>
      <c r="F41" s="175"/>
      <c r="G41" s="287" t="s">
        <v>507</v>
      </c>
      <c r="H41" s="287"/>
      <c r="I41" s="287"/>
      <c r="J41" s="287"/>
      <c r="K41" s="173"/>
    </row>
    <row r="42" spans="2:11" ht="15" customHeight="1">
      <c r="B42" s="176"/>
      <c r="C42" s="177"/>
      <c r="D42" s="175"/>
      <c r="E42" s="179" t="s">
        <v>508</v>
      </c>
      <c r="F42" s="175"/>
      <c r="G42" s="287" t="s">
        <v>509</v>
      </c>
      <c r="H42" s="287"/>
      <c r="I42" s="287"/>
      <c r="J42" s="287"/>
      <c r="K42" s="173"/>
    </row>
    <row r="43" spans="2:11" ht="15" customHeight="1">
      <c r="B43" s="176"/>
      <c r="C43" s="177"/>
      <c r="D43" s="175"/>
      <c r="E43" s="179" t="s">
        <v>111</v>
      </c>
      <c r="F43" s="175"/>
      <c r="G43" s="287" t="s">
        <v>510</v>
      </c>
      <c r="H43" s="287"/>
      <c r="I43" s="287"/>
      <c r="J43" s="287"/>
      <c r="K43" s="173"/>
    </row>
    <row r="44" spans="2:11" ht="12.75" customHeight="1">
      <c r="B44" s="176"/>
      <c r="C44" s="177"/>
      <c r="D44" s="175"/>
      <c r="E44" s="175"/>
      <c r="F44" s="175"/>
      <c r="G44" s="175"/>
      <c r="H44" s="175"/>
      <c r="I44" s="175"/>
      <c r="J44" s="175"/>
      <c r="K44" s="173"/>
    </row>
    <row r="45" spans="2:11" ht="15" customHeight="1">
      <c r="B45" s="176"/>
      <c r="C45" s="177"/>
      <c r="D45" s="287" t="s">
        <v>511</v>
      </c>
      <c r="E45" s="287"/>
      <c r="F45" s="287"/>
      <c r="G45" s="287"/>
      <c r="H45" s="287"/>
      <c r="I45" s="287"/>
      <c r="J45" s="287"/>
      <c r="K45" s="173"/>
    </row>
    <row r="46" spans="2:11" ht="15" customHeight="1">
      <c r="B46" s="176"/>
      <c r="C46" s="177"/>
      <c r="D46" s="177"/>
      <c r="E46" s="287" t="s">
        <v>512</v>
      </c>
      <c r="F46" s="287"/>
      <c r="G46" s="287"/>
      <c r="H46" s="287"/>
      <c r="I46" s="287"/>
      <c r="J46" s="287"/>
      <c r="K46" s="173"/>
    </row>
    <row r="47" spans="2:11" ht="15" customHeight="1">
      <c r="B47" s="176"/>
      <c r="C47" s="177"/>
      <c r="D47" s="177"/>
      <c r="E47" s="287" t="s">
        <v>513</v>
      </c>
      <c r="F47" s="287"/>
      <c r="G47" s="287"/>
      <c r="H47" s="287"/>
      <c r="I47" s="287"/>
      <c r="J47" s="287"/>
      <c r="K47" s="173"/>
    </row>
    <row r="48" spans="2:11" ht="15" customHeight="1">
      <c r="B48" s="176"/>
      <c r="C48" s="177"/>
      <c r="D48" s="177"/>
      <c r="E48" s="287" t="s">
        <v>514</v>
      </c>
      <c r="F48" s="287"/>
      <c r="G48" s="287"/>
      <c r="H48" s="287"/>
      <c r="I48" s="287"/>
      <c r="J48" s="287"/>
      <c r="K48" s="173"/>
    </row>
    <row r="49" spans="2:11" ht="15" customHeight="1">
      <c r="B49" s="176"/>
      <c r="C49" s="177"/>
      <c r="D49" s="287" t="s">
        <v>515</v>
      </c>
      <c r="E49" s="287"/>
      <c r="F49" s="287"/>
      <c r="G49" s="287"/>
      <c r="H49" s="287"/>
      <c r="I49" s="287"/>
      <c r="J49" s="287"/>
      <c r="K49" s="173"/>
    </row>
    <row r="50" spans="2:11" ht="25.5" customHeight="1">
      <c r="B50" s="172"/>
      <c r="C50" s="291" t="s">
        <v>516</v>
      </c>
      <c r="D50" s="291"/>
      <c r="E50" s="291"/>
      <c r="F50" s="291"/>
      <c r="G50" s="291"/>
      <c r="H50" s="291"/>
      <c r="I50" s="291"/>
      <c r="J50" s="291"/>
      <c r="K50" s="173"/>
    </row>
    <row r="51" spans="2:11" ht="5.25" customHeight="1">
      <c r="B51" s="172"/>
      <c r="C51" s="174"/>
      <c r="D51" s="174"/>
      <c r="E51" s="174"/>
      <c r="F51" s="174"/>
      <c r="G51" s="174"/>
      <c r="H51" s="174"/>
      <c r="I51" s="174"/>
      <c r="J51" s="174"/>
      <c r="K51" s="173"/>
    </row>
    <row r="52" spans="2:11" ht="15" customHeight="1">
      <c r="B52" s="172"/>
      <c r="C52" s="287" t="s">
        <v>517</v>
      </c>
      <c r="D52" s="287"/>
      <c r="E52" s="287"/>
      <c r="F52" s="287"/>
      <c r="G52" s="287"/>
      <c r="H52" s="287"/>
      <c r="I52" s="287"/>
      <c r="J52" s="287"/>
      <c r="K52" s="173"/>
    </row>
    <row r="53" spans="2:11" ht="15" customHeight="1">
      <c r="B53" s="172"/>
      <c r="C53" s="287" t="s">
        <v>518</v>
      </c>
      <c r="D53" s="287"/>
      <c r="E53" s="287"/>
      <c r="F53" s="287"/>
      <c r="G53" s="287"/>
      <c r="H53" s="287"/>
      <c r="I53" s="287"/>
      <c r="J53" s="287"/>
      <c r="K53" s="173"/>
    </row>
    <row r="54" spans="2:11" ht="12.75" customHeight="1">
      <c r="B54" s="172"/>
      <c r="C54" s="175"/>
      <c r="D54" s="175"/>
      <c r="E54" s="175"/>
      <c r="F54" s="175"/>
      <c r="G54" s="175"/>
      <c r="H54" s="175"/>
      <c r="I54" s="175"/>
      <c r="J54" s="175"/>
      <c r="K54" s="173"/>
    </row>
    <row r="55" spans="2:11" ht="15" customHeight="1">
      <c r="B55" s="172"/>
      <c r="C55" s="287" t="s">
        <v>519</v>
      </c>
      <c r="D55" s="287"/>
      <c r="E55" s="287"/>
      <c r="F55" s="287"/>
      <c r="G55" s="287"/>
      <c r="H55" s="287"/>
      <c r="I55" s="287"/>
      <c r="J55" s="287"/>
      <c r="K55" s="173"/>
    </row>
    <row r="56" spans="2:11" ht="15" customHeight="1">
      <c r="B56" s="172"/>
      <c r="C56" s="177"/>
      <c r="D56" s="287" t="s">
        <v>520</v>
      </c>
      <c r="E56" s="287"/>
      <c r="F56" s="287"/>
      <c r="G56" s="287"/>
      <c r="H56" s="287"/>
      <c r="I56" s="287"/>
      <c r="J56" s="287"/>
      <c r="K56" s="173"/>
    </row>
    <row r="57" spans="2:11" ht="15" customHeight="1">
      <c r="B57" s="172"/>
      <c r="C57" s="177"/>
      <c r="D57" s="287" t="s">
        <v>521</v>
      </c>
      <c r="E57" s="287"/>
      <c r="F57" s="287"/>
      <c r="G57" s="287"/>
      <c r="H57" s="287"/>
      <c r="I57" s="287"/>
      <c r="J57" s="287"/>
      <c r="K57" s="173"/>
    </row>
    <row r="58" spans="2:11" ht="15" customHeight="1">
      <c r="B58" s="172"/>
      <c r="C58" s="177"/>
      <c r="D58" s="287" t="s">
        <v>522</v>
      </c>
      <c r="E58" s="287"/>
      <c r="F58" s="287"/>
      <c r="G58" s="287"/>
      <c r="H58" s="287"/>
      <c r="I58" s="287"/>
      <c r="J58" s="287"/>
      <c r="K58" s="173"/>
    </row>
    <row r="59" spans="2:11" ht="15" customHeight="1">
      <c r="B59" s="172"/>
      <c r="C59" s="177"/>
      <c r="D59" s="287" t="s">
        <v>523</v>
      </c>
      <c r="E59" s="287"/>
      <c r="F59" s="287"/>
      <c r="G59" s="287"/>
      <c r="H59" s="287"/>
      <c r="I59" s="287"/>
      <c r="J59" s="287"/>
      <c r="K59" s="173"/>
    </row>
    <row r="60" spans="2:11" ht="15" customHeight="1">
      <c r="B60" s="172"/>
      <c r="C60" s="177"/>
      <c r="D60" s="288" t="s">
        <v>524</v>
      </c>
      <c r="E60" s="288"/>
      <c r="F60" s="288"/>
      <c r="G60" s="288"/>
      <c r="H60" s="288"/>
      <c r="I60" s="288"/>
      <c r="J60" s="288"/>
      <c r="K60" s="173"/>
    </row>
    <row r="61" spans="2:11" ht="15" customHeight="1">
      <c r="B61" s="172"/>
      <c r="C61" s="177"/>
      <c r="D61" s="287" t="s">
        <v>525</v>
      </c>
      <c r="E61" s="287"/>
      <c r="F61" s="287"/>
      <c r="G61" s="287"/>
      <c r="H61" s="287"/>
      <c r="I61" s="287"/>
      <c r="J61" s="287"/>
      <c r="K61" s="173"/>
    </row>
    <row r="62" spans="2:11" ht="12.75" customHeight="1">
      <c r="B62" s="172"/>
      <c r="C62" s="177"/>
      <c r="D62" s="177"/>
      <c r="E62" s="180"/>
      <c r="F62" s="177"/>
      <c r="G62" s="177"/>
      <c r="H62" s="177"/>
      <c r="I62" s="177"/>
      <c r="J62" s="177"/>
      <c r="K62" s="173"/>
    </row>
    <row r="63" spans="2:11" ht="15" customHeight="1">
      <c r="B63" s="172"/>
      <c r="C63" s="177"/>
      <c r="D63" s="287" t="s">
        <v>526</v>
      </c>
      <c r="E63" s="287"/>
      <c r="F63" s="287"/>
      <c r="G63" s="287"/>
      <c r="H63" s="287"/>
      <c r="I63" s="287"/>
      <c r="J63" s="287"/>
      <c r="K63" s="173"/>
    </row>
    <row r="64" spans="2:11" ht="15" customHeight="1">
      <c r="B64" s="172"/>
      <c r="C64" s="177"/>
      <c r="D64" s="288" t="s">
        <v>527</v>
      </c>
      <c r="E64" s="288"/>
      <c r="F64" s="288"/>
      <c r="G64" s="288"/>
      <c r="H64" s="288"/>
      <c r="I64" s="288"/>
      <c r="J64" s="288"/>
      <c r="K64" s="173"/>
    </row>
    <row r="65" spans="2:11" ht="15" customHeight="1">
      <c r="B65" s="172"/>
      <c r="C65" s="177"/>
      <c r="D65" s="287" t="s">
        <v>528</v>
      </c>
      <c r="E65" s="287"/>
      <c r="F65" s="287"/>
      <c r="G65" s="287"/>
      <c r="H65" s="287"/>
      <c r="I65" s="287"/>
      <c r="J65" s="287"/>
      <c r="K65" s="173"/>
    </row>
    <row r="66" spans="2:11" ht="15" customHeight="1">
      <c r="B66" s="172"/>
      <c r="C66" s="177"/>
      <c r="D66" s="287" t="s">
        <v>529</v>
      </c>
      <c r="E66" s="287"/>
      <c r="F66" s="287"/>
      <c r="G66" s="287"/>
      <c r="H66" s="287"/>
      <c r="I66" s="287"/>
      <c r="J66" s="287"/>
      <c r="K66" s="173"/>
    </row>
    <row r="67" spans="2:11" ht="15" customHeight="1">
      <c r="B67" s="172"/>
      <c r="C67" s="177"/>
      <c r="D67" s="287" t="s">
        <v>530</v>
      </c>
      <c r="E67" s="287"/>
      <c r="F67" s="287"/>
      <c r="G67" s="287"/>
      <c r="H67" s="287"/>
      <c r="I67" s="287"/>
      <c r="J67" s="287"/>
      <c r="K67" s="173"/>
    </row>
    <row r="68" spans="2:11" ht="15" customHeight="1">
      <c r="B68" s="172"/>
      <c r="C68" s="177"/>
      <c r="D68" s="287" t="s">
        <v>531</v>
      </c>
      <c r="E68" s="287"/>
      <c r="F68" s="287"/>
      <c r="G68" s="287"/>
      <c r="H68" s="287"/>
      <c r="I68" s="287"/>
      <c r="J68" s="287"/>
      <c r="K68" s="173"/>
    </row>
    <row r="69" spans="2:11" ht="12.75" customHeight="1">
      <c r="B69" s="181"/>
      <c r="C69" s="182"/>
      <c r="D69" s="182"/>
      <c r="E69" s="182"/>
      <c r="F69" s="182"/>
      <c r="G69" s="182"/>
      <c r="H69" s="182"/>
      <c r="I69" s="182"/>
      <c r="J69" s="182"/>
      <c r="K69" s="183"/>
    </row>
    <row r="70" spans="2:11" ht="18.75" customHeight="1">
      <c r="B70" s="184"/>
      <c r="C70" s="184"/>
      <c r="D70" s="184"/>
      <c r="E70" s="184"/>
      <c r="F70" s="184"/>
      <c r="G70" s="184"/>
      <c r="H70" s="184"/>
      <c r="I70" s="184"/>
      <c r="J70" s="184"/>
      <c r="K70" s="185"/>
    </row>
    <row r="71" spans="2:11" ht="18.75" customHeight="1">
      <c r="B71" s="185"/>
      <c r="C71" s="185"/>
      <c r="D71" s="185"/>
      <c r="E71" s="185"/>
      <c r="F71" s="185"/>
      <c r="G71" s="185"/>
      <c r="H71" s="185"/>
      <c r="I71" s="185"/>
      <c r="J71" s="185"/>
      <c r="K71" s="185"/>
    </row>
    <row r="72" spans="2:11" ht="7.5" customHeight="1">
      <c r="B72" s="186"/>
      <c r="C72" s="187"/>
      <c r="D72" s="187"/>
      <c r="E72" s="187"/>
      <c r="F72" s="187"/>
      <c r="G72" s="187"/>
      <c r="H72" s="187"/>
      <c r="I72" s="187"/>
      <c r="J72" s="187"/>
      <c r="K72" s="188"/>
    </row>
    <row r="73" spans="2:11" ht="45" customHeight="1">
      <c r="B73" s="189"/>
      <c r="C73" s="289" t="s">
        <v>86</v>
      </c>
      <c r="D73" s="289"/>
      <c r="E73" s="289"/>
      <c r="F73" s="289"/>
      <c r="G73" s="289"/>
      <c r="H73" s="289"/>
      <c r="I73" s="289"/>
      <c r="J73" s="289"/>
      <c r="K73" s="190"/>
    </row>
    <row r="74" spans="2:11" ht="17.25" customHeight="1">
      <c r="B74" s="189"/>
      <c r="C74" s="191" t="s">
        <v>532</v>
      </c>
      <c r="D74" s="191"/>
      <c r="E74" s="191"/>
      <c r="F74" s="191" t="s">
        <v>533</v>
      </c>
      <c r="G74" s="192"/>
      <c r="H74" s="191" t="s">
        <v>107</v>
      </c>
      <c r="I74" s="191" t="s">
        <v>54</v>
      </c>
      <c r="J74" s="191" t="s">
        <v>534</v>
      </c>
      <c r="K74" s="190"/>
    </row>
    <row r="75" spans="2:11" ht="17.25" customHeight="1">
      <c r="B75" s="189"/>
      <c r="C75" s="193" t="s">
        <v>535</v>
      </c>
      <c r="D75" s="193"/>
      <c r="E75" s="193"/>
      <c r="F75" s="194" t="s">
        <v>536</v>
      </c>
      <c r="G75" s="195"/>
      <c r="H75" s="193"/>
      <c r="I75" s="193"/>
      <c r="J75" s="193" t="s">
        <v>537</v>
      </c>
      <c r="K75" s="190"/>
    </row>
    <row r="76" spans="2:11" ht="5.25" customHeight="1">
      <c r="B76" s="189"/>
      <c r="C76" s="196"/>
      <c r="D76" s="196"/>
      <c r="E76" s="196"/>
      <c r="F76" s="196"/>
      <c r="G76" s="197"/>
      <c r="H76" s="196"/>
      <c r="I76" s="196"/>
      <c r="J76" s="196"/>
      <c r="K76" s="190"/>
    </row>
    <row r="77" spans="2:11" ht="15" customHeight="1">
      <c r="B77" s="189"/>
      <c r="C77" s="179" t="s">
        <v>50</v>
      </c>
      <c r="D77" s="196"/>
      <c r="E77" s="196"/>
      <c r="F77" s="198" t="s">
        <v>538</v>
      </c>
      <c r="G77" s="197"/>
      <c r="H77" s="179" t="s">
        <v>539</v>
      </c>
      <c r="I77" s="179" t="s">
        <v>540</v>
      </c>
      <c r="J77" s="179">
        <v>20</v>
      </c>
      <c r="K77" s="190"/>
    </row>
    <row r="78" spans="2:11" ht="15" customHeight="1">
      <c r="B78" s="189"/>
      <c r="C78" s="179" t="s">
        <v>541</v>
      </c>
      <c r="D78" s="179"/>
      <c r="E78" s="179"/>
      <c r="F78" s="198" t="s">
        <v>538</v>
      </c>
      <c r="G78" s="197"/>
      <c r="H78" s="179" t="s">
        <v>542</v>
      </c>
      <c r="I78" s="179" t="s">
        <v>540</v>
      </c>
      <c r="J78" s="179">
        <v>120</v>
      </c>
      <c r="K78" s="190"/>
    </row>
    <row r="79" spans="2:11" ht="15" customHeight="1">
      <c r="B79" s="199"/>
      <c r="C79" s="179" t="s">
        <v>543</v>
      </c>
      <c r="D79" s="179"/>
      <c r="E79" s="179"/>
      <c r="F79" s="198" t="s">
        <v>544</v>
      </c>
      <c r="G79" s="197"/>
      <c r="H79" s="179" t="s">
        <v>545</v>
      </c>
      <c r="I79" s="179" t="s">
        <v>540</v>
      </c>
      <c r="J79" s="179">
        <v>50</v>
      </c>
      <c r="K79" s="190"/>
    </row>
    <row r="80" spans="2:11" ht="15" customHeight="1">
      <c r="B80" s="199"/>
      <c r="C80" s="179" t="s">
        <v>546</v>
      </c>
      <c r="D80" s="179"/>
      <c r="E80" s="179"/>
      <c r="F80" s="198" t="s">
        <v>538</v>
      </c>
      <c r="G80" s="197"/>
      <c r="H80" s="179" t="s">
        <v>547</v>
      </c>
      <c r="I80" s="179" t="s">
        <v>548</v>
      </c>
      <c r="J80" s="179"/>
      <c r="K80" s="190"/>
    </row>
    <row r="81" spans="2:11" ht="15" customHeight="1">
      <c r="B81" s="199"/>
      <c r="C81" s="179" t="s">
        <v>549</v>
      </c>
      <c r="D81" s="179"/>
      <c r="E81" s="179"/>
      <c r="F81" s="198" t="s">
        <v>544</v>
      </c>
      <c r="G81" s="179"/>
      <c r="H81" s="179" t="s">
        <v>550</v>
      </c>
      <c r="I81" s="179" t="s">
        <v>540</v>
      </c>
      <c r="J81" s="179">
        <v>15</v>
      </c>
      <c r="K81" s="190"/>
    </row>
    <row r="82" spans="2:11" ht="15" customHeight="1">
      <c r="B82" s="199"/>
      <c r="C82" s="179" t="s">
        <v>551</v>
      </c>
      <c r="D82" s="179"/>
      <c r="E82" s="179"/>
      <c r="F82" s="198" t="s">
        <v>544</v>
      </c>
      <c r="G82" s="179"/>
      <c r="H82" s="179" t="s">
        <v>552</v>
      </c>
      <c r="I82" s="179" t="s">
        <v>540</v>
      </c>
      <c r="J82" s="179">
        <v>15</v>
      </c>
      <c r="K82" s="190"/>
    </row>
    <row r="83" spans="2:11" ht="15" customHeight="1">
      <c r="B83" s="199"/>
      <c r="C83" s="179" t="s">
        <v>553</v>
      </c>
      <c r="D83" s="179"/>
      <c r="E83" s="179"/>
      <c r="F83" s="198" t="s">
        <v>544</v>
      </c>
      <c r="G83" s="179"/>
      <c r="H83" s="179" t="s">
        <v>554</v>
      </c>
      <c r="I83" s="179" t="s">
        <v>540</v>
      </c>
      <c r="J83" s="179">
        <v>20</v>
      </c>
      <c r="K83" s="190"/>
    </row>
    <row r="84" spans="2:11" ht="15" customHeight="1">
      <c r="B84" s="199"/>
      <c r="C84" s="179" t="s">
        <v>555</v>
      </c>
      <c r="D84" s="179"/>
      <c r="E84" s="179"/>
      <c r="F84" s="198" t="s">
        <v>544</v>
      </c>
      <c r="G84" s="179"/>
      <c r="H84" s="179" t="s">
        <v>556</v>
      </c>
      <c r="I84" s="179" t="s">
        <v>540</v>
      </c>
      <c r="J84" s="179">
        <v>20</v>
      </c>
      <c r="K84" s="190"/>
    </row>
    <row r="85" spans="2:11" ht="15" customHeight="1">
      <c r="B85" s="199"/>
      <c r="C85" s="179" t="s">
        <v>557</v>
      </c>
      <c r="D85" s="179"/>
      <c r="E85" s="179"/>
      <c r="F85" s="198" t="s">
        <v>544</v>
      </c>
      <c r="G85" s="197"/>
      <c r="H85" s="179" t="s">
        <v>558</v>
      </c>
      <c r="I85" s="179" t="s">
        <v>540</v>
      </c>
      <c r="J85" s="179">
        <v>50</v>
      </c>
      <c r="K85" s="190"/>
    </row>
    <row r="86" spans="2:11" ht="15" customHeight="1">
      <c r="B86" s="199"/>
      <c r="C86" s="179" t="s">
        <v>559</v>
      </c>
      <c r="D86" s="179"/>
      <c r="E86" s="179"/>
      <c r="F86" s="198" t="s">
        <v>544</v>
      </c>
      <c r="G86" s="197"/>
      <c r="H86" s="179" t="s">
        <v>560</v>
      </c>
      <c r="I86" s="179" t="s">
        <v>540</v>
      </c>
      <c r="J86" s="179">
        <v>20</v>
      </c>
      <c r="K86" s="190"/>
    </row>
    <row r="87" spans="2:11" ht="15" customHeight="1">
      <c r="B87" s="199"/>
      <c r="C87" s="179" t="s">
        <v>561</v>
      </c>
      <c r="D87" s="179"/>
      <c r="E87" s="179"/>
      <c r="F87" s="198" t="s">
        <v>544</v>
      </c>
      <c r="G87" s="197"/>
      <c r="H87" s="179" t="s">
        <v>562</v>
      </c>
      <c r="I87" s="179" t="s">
        <v>540</v>
      </c>
      <c r="J87" s="179">
        <v>20</v>
      </c>
      <c r="K87" s="190"/>
    </row>
    <row r="88" spans="2:11" ht="15" customHeight="1">
      <c r="B88" s="199"/>
      <c r="C88" s="179" t="s">
        <v>563</v>
      </c>
      <c r="D88" s="179"/>
      <c r="E88" s="179"/>
      <c r="F88" s="198" t="s">
        <v>544</v>
      </c>
      <c r="G88" s="197"/>
      <c r="H88" s="179" t="s">
        <v>564</v>
      </c>
      <c r="I88" s="179" t="s">
        <v>540</v>
      </c>
      <c r="J88" s="179">
        <v>50</v>
      </c>
      <c r="K88" s="190"/>
    </row>
    <row r="89" spans="2:11" ht="15" customHeight="1">
      <c r="B89" s="199"/>
      <c r="C89" s="179" t="s">
        <v>565</v>
      </c>
      <c r="D89" s="179"/>
      <c r="E89" s="179"/>
      <c r="F89" s="198" t="s">
        <v>544</v>
      </c>
      <c r="G89" s="197"/>
      <c r="H89" s="179" t="s">
        <v>565</v>
      </c>
      <c r="I89" s="179" t="s">
        <v>540</v>
      </c>
      <c r="J89" s="179">
        <v>50</v>
      </c>
      <c r="K89" s="190"/>
    </row>
    <row r="90" spans="2:11" ht="15" customHeight="1">
      <c r="B90" s="199"/>
      <c r="C90" s="179" t="s">
        <v>112</v>
      </c>
      <c r="D90" s="179"/>
      <c r="E90" s="179"/>
      <c r="F90" s="198" t="s">
        <v>544</v>
      </c>
      <c r="G90" s="197"/>
      <c r="H90" s="179" t="s">
        <v>566</v>
      </c>
      <c r="I90" s="179" t="s">
        <v>540</v>
      </c>
      <c r="J90" s="179">
        <v>255</v>
      </c>
      <c r="K90" s="190"/>
    </row>
    <row r="91" spans="2:11" ht="15" customHeight="1">
      <c r="B91" s="199"/>
      <c r="C91" s="179" t="s">
        <v>567</v>
      </c>
      <c r="D91" s="179"/>
      <c r="E91" s="179"/>
      <c r="F91" s="198" t="s">
        <v>538</v>
      </c>
      <c r="G91" s="197"/>
      <c r="H91" s="179" t="s">
        <v>568</v>
      </c>
      <c r="I91" s="179" t="s">
        <v>569</v>
      </c>
      <c r="J91" s="179"/>
      <c r="K91" s="190"/>
    </row>
    <row r="92" spans="2:11" ht="15" customHeight="1">
      <c r="B92" s="199"/>
      <c r="C92" s="179" t="s">
        <v>570</v>
      </c>
      <c r="D92" s="179"/>
      <c r="E92" s="179"/>
      <c r="F92" s="198" t="s">
        <v>538</v>
      </c>
      <c r="G92" s="197"/>
      <c r="H92" s="179" t="s">
        <v>571</v>
      </c>
      <c r="I92" s="179" t="s">
        <v>572</v>
      </c>
      <c r="J92" s="179"/>
      <c r="K92" s="190"/>
    </row>
    <row r="93" spans="2:11" ht="15" customHeight="1">
      <c r="B93" s="199"/>
      <c r="C93" s="179" t="s">
        <v>573</v>
      </c>
      <c r="D93" s="179"/>
      <c r="E93" s="179"/>
      <c r="F93" s="198" t="s">
        <v>538</v>
      </c>
      <c r="G93" s="197"/>
      <c r="H93" s="179" t="s">
        <v>573</v>
      </c>
      <c r="I93" s="179" t="s">
        <v>572</v>
      </c>
      <c r="J93" s="179"/>
      <c r="K93" s="190"/>
    </row>
    <row r="94" spans="2:11" ht="15" customHeight="1">
      <c r="B94" s="199"/>
      <c r="C94" s="179" t="s">
        <v>35</v>
      </c>
      <c r="D94" s="179"/>
      <c r="E94" s="179"/>
      <c r="F94" s="198" t="s">
        <v>538</v>
      </c>
      <c r="G94" s="197"/>
      <c r="H94" s="179" t="s">
        <v>574</v>
      </c>
      <c r="I94" s="179" t="s">
        <v>572</v>
      </c>
      <c r="J94" s="179"/>
      <c r="K94" s="190"/>
    </row>
    <row r="95" spans="2:11" ht="15" customHeight="1">
      <c r="B95" s="199"/>
      <c r="C95" s="179" t="s">
        <v>45</v>
      </c>
      <c r="D95" s="179"/>
      <c r="E95" s="179"/>
      <c r="F95" s="198" t="s">
        <v>538</v>
      </c>
      <c r="G95" s="197"/>
      <c r="H95" s="179" t="s">
        <v>575</v>
      </c>
      <c r="I95" s="179" t="s">
        <v>572</v>
      </c>
      <c r="J95" s="179"/>
      <c r="K95" s="190"/>
    </row>
    <row r="96" spans="2:11" ht="15" customHeight="1">
      <c r="B96" s="200"/>
      <c r="C96" s="201"/>
      <c r="D96" s="201"/>
      <c r="E96" s="201"/>
      <c r="F96" s="201"/>
      <c r="G96" s="201"/>
      <c r="H96" s="201"/>
      <c r="I96" s="201"/>
      <c r="J96" s="201"/>
      <c r="K96" s="202"/>
    </row>
    <row r="97" spans="2:11" ht="18.75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3"/>
    </row>
    <row r="98" spans="2:11" ht="18.75" customHeight="1">
      <c r="B98" s="185"/>
      <c r="C98" s="185"/>
      <c r="D98" s="185"/>
      <c r="E98" s="185"/>
      <c r="F98" s="185"/>
      <c r="G98" s="185"/>
      <c r="H98" s="185"/>
      <c r="I98" s="185"/>
      <c r="J98" s="185"/>
      <c r="K98" s="185"/>
    </row>
    <row r="99" spans="2:11" ht="7.5" customHeight="1">
      <c r="B99" s="186"/>
      <c r="C99" s="187"/>
      <c r="D99" s="187"/>
      <c r="E99" s="187"/>
      <c r="F99" s="187"/>
      <c r="G99" s="187"/>
      <c r="H99" s="187"/>
      <c r="I99" s="187"/>
      <c r="J99" s="187"/>
      <c r="K99" s="188"/>
    </row>
    <row r="100" spans="2:11" ht="45" customHeight="1">
      <c r="B100" s="189"/>
      <c r="C100" s="289" t="s">
        <v>576</v>
      </c>
      <c r="D100" s="289"/>
      <c r="E100" s="289"/>
      <c r="F100" s="289"/>
      <c r="G100" s="289"/>
      <c r="H100" s="289"/>
      <c r="I100" s="289"/>
      <c r="J100" s="289"/>
      <c r="K100" s="190"/>
    </row>
    <row r="101" spans="2:11" ht="17.25" customHeight="1">
      <c r="B101" s="189"/>
      <c r="C101" s="191" t="s">
        <v>532</v>
      </c>
      <c r="D101" s="191"/>
      <c r="E101" s="191"/>
      <c r="F101" s="191" t="s">
        <v>533</v>
      </c>
      <c r="G101" s="192"/>
      <c r="H101" s="191" t="s">
        <v>107</v>
      </c>
      <c r="I101" s="191" t="s">
        <v>54</v>
      </c>
      <c r="J101" s="191" t="s">
        <v>534</v>
      </c>
      <c r="K101" s="190"/>
    </row>
    <row r="102" spans="2:11" ht="17.25" customHeight="1">
      <c r="B102" s="189"/>
      <c r="C102" s="193" t="s">
        <v>535</v>
      </c>
      <c r="D102" s="193"/>
      <c r="E102" s="193"/>
      <c r="F102" s="194" t="s">
        <v>536</v>
      </c>
      <c r="G102" s="195"/>
      <c r="H102" s="193"/>
      <c r="I102" s="193"/>
      <c r="J102" s="193" t="s">
        <v>537</v>
      </c>
      <c r="K102" s="190"/>
    </row>
    <row r="103" spans="2:11" ht="5.25" customHeight="1">
      <c r="B103" s="189"/>
      <c r="C103" s="191"/>
      <c r="D103" s="191"/>
      <c r="E103" s="191"/>
      <c r="F103" s="191"/>
      <c r="G103" s="205"/>
      <c r="H103" s="191"/>
      <c r="I103" s="191"/>
      <c r="J103" s="191"/>
      <c r="K103" s="190"/>
    </row>
    <row r="104" spans="2:11" ht="15" customHeight="1">
      <c r="B104" s="189"/>
      <c r="C104" s="179" t="s">
        <v>50</v>
      </c>
      <c r="D104" s="196"/>
      <c r="E104" s="196"/>
      <c r="F104" s="198" t="s">
        <v>538</v>
      </c>
      <c r="G104" s="205"/>
      <c r="H104" s="179" t="s">
        <v>577</v>
      </c>
      <c r="I104" s="179" t="s">
        <v>540</v>
      </c>
      <c r="J104" s="179">
        <v>20</v>
      </c>
      <c r="K104" s="190"/>
    </row>
    <row r="105" spans="2:11" ht="15" customHeight="1">
      <c r="B105" s="189"/>
      <c r="C105" s="179" t="s">
        <v>541</v>
      </c>
      <c r="D105" s="179"/>
      <c r="E105" s="179"/>
      <c r="F105" s="198" t="s">
        <v>538</v>
      </c>
      <c r="G105" s="179"/>
      <c r="H105" s="179" t="s">
        <v>577</v>
      </c>
      <c r="I105" s="179" t="s">
        <v>540</v>
      </c>
      <c r="J105" s="179">
        <v>120</v>
      </c>
      <c r="K105" s="190"/>
    </row>
    <row r="106" spans="2:11" ht="15" customHeight="1">
      <c r="B106" s="199"/>
      <c r="C106" s="179" t="s">
        <v>543</v>
      </c>
      <c r="D106" s="179"/>
      <c r="E106" s="179"/>
      <c r="F106" s="198" t="s">
        <v>544</v>
      </c>
      <c r="G106" s="179"/>
      <c r="H106" s="179" t="s">
        <v>577</v>
      </c>
      <c r="I106" s="179" t="s">
        <v>540</v>
      </c>
      <c r="J106" s="179">
        <v>50</v>
      </c>
      <c r="K106" s="190"/>
    </row>
    <row r="107" spans="2:11" ht="15" customHeight="1">
      <c r="B107" s="199"/>
      <c r="C107" s="179" t="s">
        <v>546</v>
      </c>
      <c r="D107" s="179"/>
      <c r="E107" s="179"/>
      <c r="F107" s="198" t="s">
        <v>538</v>
      </c>
      <c r="G107" s="179"/>
      <c r="H107" s="179" t="s">
        <v>577</v>
      </c>
      <c r="I107" s="179" t="s">
        <v>548</v>
      </c>
      <c r="J107" s="179"/>
      <c r="K107" s="190"/>
    </row>
    <row r="108" spans="2:11" ht="15" customHeight="1">
      <c r="B108" s="199"/>
      <c r="C108" s="179" t="s">
        <v>557</v>
      </c>
      <c r="D108" s="179"/>
      <c r="E108" s="179"/>
      <c r="F108" s="198" t="s">
        <v>544</v>
      </c>
      <c r="G108" s="179"/>
      <c r="H108" s="179" t="s">
        <v>577</v>
      </c>
      <c r="I108" s="179" t="s">
        <v>540</v>
      </c>
      <c r="J108" s="179">
        <v>50</v>
      </c>
      <c r="K108" s="190"/>
    </row>
    <row r="109" spans="2:11" ht="15" customHeight="1">
      <c r="B109" s="199"/>
      <c r="C109" s="179" t="s">
        <v>565</v>
      </c>
      <c r="D109" s="179"/>
      <c r="E109" s="179"/>
      <c r="F109" s="198" t="s">
        <v>544</v>
      </c>
      <c r="G109" s="179"/>
      <c r="H109" s="179" t="s">
        <v>577</v>
      </c>
      <c r="I109" s="179" t="s">
        <v>540</v>
      </c>
      <c r="J109" s="179">
        <v>50</v>
      </c>
      <c r="K109" s="190"/>
    </row>
    <row r="110" spans="2:11" ht="15" customHeight="1">
      <c r="B110" s="199"/>
      <c r="C110" s="179" t="s">
        <v>563</v>
      </c>
      <c r="D110" s="179"/>
      <c r="E110" s="179"/>
      <c r="F110" s="198" t="s">
        <v>544</v>
      </c>
      <c r="G110" s="179"/>
      <c r="H110" s="179" t="s">
        <v>577</v>
      </c>
      <c r="I110" s="179" t="s">
        <v>540</v>
      </c>
      <c r="J110" s="179">
        <v>50</v>
      </c>
      <c r="K110" s="190"/>
    </row>
    <row r="111" spans="2:11" ht="15" customHeight="1">
      <c r="B111" s="199"/>
      <c r="C111" s="179" t="s">
        <v>50</v>
      </c>
      <c r="D111" s="179"/>
      <c r="E111" s="179"/>
      <c r="F111" s="198" t="s">
        <v>538</v>
      </c>
      <c r="G111" s="179"/>
      <c r="H111" s="179" t="s">
        <v>578</v>
      </c>
      <c r="I111" s="179" t="s">
        <v>540</v>
      </c>
      <c r="J111" s="179">
        <v>20</v>
      </c>
      <c r="K111" s="190"/>
    </row>
    <row r="112" spans="2:11" ht="15" customHeight="1">
      <c r="B112" s="199"/>
      <c r="C112" s="179" t="s">
        <v>579</v>
      </c>
      <c r="D112" s="179"/>
      <c r="E112" s="179"/>
      <c r="F112" s="198" t="s">
        <v>538</v>
      </c>
      <c r="G112" s="179"/>
      <c r="H112" s="179" t="s">
        <v>580</v>
      </c>
      <c r="I112" s="179" t="s">
        <v>540</v>
      </c>
      <c r="J112" s="179">
        <v>120</v>
      </c>
      <c r="K112" s="190"/>
    </row>
    <row r="113" spans="2:11" ht="15" customHeight="1">
      <c r="B113" s="199"/>
      <c r="C113" s="179" t="s">
        <v>35</v>
      </c>
      <c r="D113" s="179"/>
      <c r="E113" s="179"/>
      <c r="F113" s="198" t="s">
        <v>538</v>
      </c>
      <c r="G113" s="179"/>
      <c r="H113" s="179" t="s">
        <v>581</v>
      </c>
      <c r="I113" s="179" t="s">
        <v>572</v>
      </c>
      <c r="J113" s="179"/>
      <c r="K113" s="190"/>
    </row>
    <row r="114" spans="2:11" ht="15" customHeight="1">
      <c r="B114" s="199"/>
      <c r="C114" s="179" t="s">
        <v>45</v>
      </c>
      <c r="D114" s="179"/>
      <c r="E114" s="179"/>
      <c r="F114" s="198" t="s">
        <v>538</v>
      </c>
      <c r="G114" s="179"/>
      <c r="H114" s="179" t="s">
        <v>582</v>
      </c>
      <c r="I114" s="179" t="s">
        <v>572</v>
      </c>
      <c r="J114" s="179"/>
      <c r="K114" s="190"/>
    </row>
    <row r="115" spans="2:11" ht="15" customHeight="1">
      <c r="B115" s="199"/>
      <c r="C115" s="179" t="s">
        <v>54</v>
      </c>
      <c r="D115" s="179"/>
      <c r="E115" s="179"/>
      <c r="F115" s="198" t="s">
        <v>538</v>
      </c>
      <c r="G115" s="179"/>
      <c r="H115" s="179" t="s">
        <v>583</v>
      </c>
      <c r="I115" s="179" t="s">
        <v>584</v>
      </c>
      <c r="J115" s="179"/>
      <c r="K115" s="190"/>
    </row>
    <row r="116" spans="2:11" ht="15" customHeight="1">
      <c r="B116" s="200"/>
      <c r="C116" s="206"/>
      <c r="D116" s="206"/>
      <c r="E116" s="206"/>
      <c r="F116" s="206"/>
      <c r="G116" s="206"/>
      <c r="H116" s="206"/>
      <c r="I116" s="206"/>
      <c r="J116" s="206"/>
      <c r="K116" s="202"/>
    </row>
    <row r="117" spans="2:11" ht="18.75" customHeight="1">
      <c r="B117" s="207"/>
      <c r="C117" s="175"/>
      <c r="D117" s="175"/>
      <c r="E117" s="175"/>
      <c r="F117" s="208"/>
      <c r="G117" s="175"/>
      <c r="H117" s="175"/>
      <c r="I117" s="175"/>
      <c r="J117" s="175"/>
      <c r="K117" s="207"/>
    </row>
    <row r="118" spans="2:11" ht="18.75" customHeight="1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</row>
    <row r="119" spans="2:11" ht="7.5" customHeight="1">
      <c r="B119" s="209"/>
      <c r="C119" s="210"/>
      <c r="D119" s="210"/>
      <c r="E119" s="210"/>
      <c r="F119" s="210"/>
      <c r="G119" s="210"/>
      <c r="H119" s="210"/>
      <c r="I119" s="210"/>
      <c r="J119" s="210"/>
      <c r="K119" s="211"/>
    </row>
    <row r="120" spans="2:11" ht="45" customHeight="1">
      <c r="B120" s="212"/>
      <c r="C120" s="284" t="s">
        <v>585</v>
      </c>
      <c r="D120" s="284"/>
      <c r="E120" s="284"/>
      <c r="F120" s="284"/>
      <c r="G120" s="284"/>
      <c r="H120" s="284"/>
      <c r="I120" s="284"/>
      <c r="J120" s="284"/>
      <c r="K120" s="213"/>
    </row>
    <row r="121" spans="2:11" ht="17.25" customHeight="1">
      <c r="B121" s="214"/>
      <c r="C121" s="191" t="s">
        <v>532</v>
      </c>
      <c r="D121" s="191"/>
      <c r="E121" s="191"/>
      <c r="F121" s="191" t="s">
        <v>533</v>
      </c>
      <c r="G121" s="192"/>
      <c r="H121" s="191" t="s">
        <v>107</v>
      </c>
      <c r="I121" s="191" t="s">
        <v>54</v>
      </c>
      <c r="J121" s="191" t="s">
        <v>534</v>
      </c>
      <c r="K121" s="215"/>
    </row>
    <row r="122" spans="2:11" ht="17.25" customHeight="1">
      <c r="B122" s="214"/>
      <c r="C122" s="193" t="s">
        <v>535</v>
      </c>
      <c r="D122" s="193"/>
      <c r="E122" s="193"/>
      <c r="F122" s="194" t="s">
        <v>536</v>
      </c>
      <c r="G122" s="195"/>
      <c r="H122" s="193"/>
      <c r="I122" s="193"/>
      <c r="J122" s="193" t="s">
        <v>537</v>
      </c>
      <c r="K122" s="215"/>
    </row>
    <row r="123" spans="2:11" ht="5.25" customHeight="1">
      <c r="B123" s="216"/>
      <c r="C123" s="196"/>
      <c r="D123" s="196"/>
      <c r="E123" s="196"/>
      <c r="F123" s="196"/>
      <c r="G123" s="179"/>
      <c r="H123" s="196"/>
      <c r="I123" s="196"/>
      <c r="J123" s="196"/>
      <c r="K123" s="217"/>
    </row>
    <row r="124" spans="2:11" ht="15" customHeight="1">
      <c r="B124" s="216"/>
      <c r="C124" s="179" t="s">
        <v>541</v>
      </c>
      <c r="D124" s="196"/>
      <c r="E124" s="196"/>
      <c r="F124" s="198" t="s">
        <v>538</v>
      </c>
      <c r="G124" s="179"/>
      <c r="H124" s="179" t="s">
        <v>577</v>
      </c>
      <c r="I124" s="179" t="s">
        <v>540</v>
      </c>
      <c r="J124" s="179">
        <v>120</v>
      </c>
      <c r="K124" s="218"/>
    </row>
    <row r="125" spans="2:11" ht="15" customHeight="1">
      <c r="B125" s="216"/>
      <c r="C125" s="179" t="s">
        <v>586</v>
      </c>
      <c r="D125" s="179"/>
      <c r="E125" s="179"/>
      <c r="F125" s="198" t="s">
        <v>538</v>
      </c>
      <c r="G125" s="179"/>
      <c r="H125" s="179" t="s">
        <v>587</v>
      </c>
      <c r="I125" s="179" t="s">
        <v>540</v>
      </c>
      <c r="J125" s="179" t="s">
        <v>588</v>
      </c>
      <c r="K125" s="218"/>
    </row>
    <row r="126" spans="2:11" ht="15" customHeight="1">
      <c r="B126" s="216"/>
      <c r="C126" s="179" t="s">
        <v>487</v>
      </c>
      <c r="D126" s="179"/>
      <c r="E126" s="179"/>
      <c r="F126" s="198" t="s">
        <v>538</v>
      </c>
      <c r="G126" s="179"/>
      <c r="H126" s="179" t="s">
        <v>589</v>
      </c>
      <c r="I126" s="179" t="s">
        <v>540</v>
      </c>
      <c r="J126" s="179" t="s">
        <v>588</v>
      </c>
      <c r="K126" s="218"/>
    </row>
    <row r="127" spans="2:11" ht="15" customHeight="1">
      <c r="B127" s="216"/>
      <c r="C127" s="179" t="s">
        <v>549</v>
      </c>
      <c r="D127" s="179"/>
      <c r="E127" s="179"/>
      <c r="F127" s="198" t="s">
        <v>544</v>
      </c>
      <c r="G127" s="179"/>
      <c r="H127" s="179" t="s">
        <v>550</v>
      </c>
      <c r="I127" s="179" t="s">
        <v>540</v>
      </c>
      <c r="J127" s="179">
        <v>15</v>
      </c>
      <c r="K127" s="218"/>
    </row>
    <row r="128" spans="2:11" ht="15" customHeight="1">
      <c r="B128" s="216"/>
      <c r="C128" s="179" t="s">
        <v>551</v>
      </c>
      <c r="D128" s="179"/>
      <c r="E128" s="179"/>
      <c r="F128" s="198" t="s">
        <v>544</v>
      </c>
      <c r="G128" s="179"/>
      <c r="H128" s="179" t="s">
        <v>552</v>
      </c>
      <c r="I128" s="179" t="s">
        <v>540</v>
      </c>
      <c r="J128" s="179">
        <v>15</v>
      </c>
      <c r="K128" s="218"/>
    </row>
    <row r="129" spans="2:11" ht="15" customHeight="1">
      <c r="B129" s="216"/>
      <c r="C129" s="179" t="s">
        <v>553</v>
      </c>
      <c r="D129" s="179"/>
      <c r="E129" s="179"/>
      <c r="F129" s="198" t="s">
        <v>544</v>
      </c>
      <c r="G129" s="179"/>
      <c r="H129" s="179" t="s">
        <v>554</v>
      </c>
      <c r="I129" s="179" t="s">
        <v>540</v>
      </c>
      <c r="J129" s="179">
        <v>20</v>
      </c>
      <c r="K129" s="218"/>
    </row>
    <row r="130" spans="2:11" ht="15" customHeight="1">
      <c r="B130" s="216"/>
      <c r="C130" s="179" t="s">
        <v>555</v>
      </c>
      <c r="D130" s="179"/>
      <c r="E130" s="179"/>
      <c r="F130" s="198" t="s">
        <v>544</v>
      </c>
      <c r="G130" s="179"/>
      <c r="H130" s="179" t="s">
        <v>556</v>
      </c>
      <c r="I130" s="179" t="s">
        <v>540</v>
      </c>
      <c r="J130" s="179">
        <v>20</v>
      </c>
      <c r="K130" s="218"/>
    </row>
    <row r="131" spans="2:11" ht="15" customHeight="1">
      <c r="B131" s="216"/>
      <c r="C131" s="179" t="s">
        <v>543</v>
      </c>
      <c r="D131" s="179"/>
      <c r="E131" s="179"/>
      <c r="F131" s="198" t="s">
        <v>544</v>
      </c>
      <c r="G131" s="179"/>
      <c r="H131" s="179" t="s">
        <v>577</v>
      </c>
      <c r="I131" s="179" t="s">
        <v>540</v>
      </c>
      <c r="J131" s="179">
        <v>50</v>
      </c>
      <c r="K131" s="218"/>
    </row>
    <row r="132" spans="2:11" ht="15" customHeight="1">
      <c r="B132" s="216"/>
      <c r="C132" s="179" t="s">
        <v>557</v>
      </c>
      <c r="D132" s="179"/>
      <c r="E132" s="179"/>
      <c r="F132" s="198" t="s">
        <v>544</v>
      </c>
      <c r="G132" s="179"/>
      <c r="H132" s="179" t="s">
        <v>577</v>
      </c>
      <c r="I132" s="179" t="s">
        <v>540</v>
      </c>
      <c r="J132" s="179">
        <v>50</v>
      </c>
      <c r="K132" s="218"/>
    </row>
    <row r="133" spans="2:11" ht="15" customHeight="1">
      <c r="B133" s="216"/>
      <c r="C133" s="179" t="s">
        <v>563</v>
      </c>
      <c r="D133" s="179"/>
      <c r="E133" s="179"/>
      <c r="F133" s="198" t="s">
        <v>544</v>
      </c>
      <c r="G133" s="179"/>
      <c r="H133" s="179" t="s">
        <v>577</v>
      </c>
      <c r="I133" s="179" t="s">
        <v>540</v>
      </c>
      <c r="J133" s="179">
        <v>50</v>
      </c>
      <c r="K133" s="218"/>
    </row>
    <row r="134" spans="2:11" ht="15" customHeight="1">
      <c r="B134" s="216"/>
      <c r="C134" s="179" t="s">
        <v>565</v>
      </c>
      <c r="D134" s="179"/>
      <c r="E134" s="179"/>
      <c r="F134" s="198" t="s">
        <v>544</v>
      </c>
      <c r="G134" s="179"/>
      <c r="H134" s="179" t="s">
        <v>577</v>
      </c>
      <c r="I134" s="179" t="s">
        <v>540</v>
      </c>
      <c r="J134" s="179">
        <v>50</v>
      </c>
      <c r="K134" s="218"/>
    </row>
    <row r="135" spans="2:11" ht="15" customHeight="1">
      <c r="B135" s="216"/>
      <c r="C135" s="179" t="s">
        <v>112</v>
      </c>
      <c r="D135" s="179"/>
      <c r="E135" s="179"/>
      <c r="F135" s="198" t="s">
        <v>544</v>
      </c>
      <c r="G135" s="179"/>
      <c r="H135" s="179" t="s">
        <v>590</v>
      </c>
      <c r="I135" s="179" t="s">
        <v>540</v>
      </c>
      <c r="J135" s="179">
        <v>255</v>
      </c>
      <c r="K135" s="218"/>
    </row>
    <row r="136" spans="2:11" ht="15" customHeight="1">
      <c r="B136" s="216"/>
      <c r="C136" s="179" t="s">
        <v>567</v>
      </c>
      <c r="D136" s="179"/>
      <c r="E136" s="179"/>
      <c r="F136" s="198" t="s">
        <v>538</v>
      </c>
      <c r="G136" s="179"/>
      <c r="H136" s="179" t="s">
        <v>591</v>
      </c>
      <c r="I136" s="179" t="s">
        <v>569</v>
      </c>
      <c r="J136" s="179"/>
      <c r="K136" s="218"/>
    </row>
    <row r="137" spans="2:11" ht="15" customHeight="1">
      <c r="B137" s="216"/>
      <c r="C137" s="179" t="s">
        <v>570</v>
      </c>
      <c r="D137" s="179"/>
      <c r="E137" s="179"/>
      <c r="F137" s="198" t="s">
        <v>538</v>
      </c>
      <c r="G137" s="179"/>
      <c r="H137" s="179" t="s">
        <v>592</v>
      </c>
      <c r="I137" s="179" t="s">
        <v>572</v>
      </c>
      <c r="J137" s="179"/>
      <c r="K137" s="218"/>
    </row>
    <row r="138" spans="2:11" ht="15" customHeight="1">
      <c r="B138" s="216"/>
      <c r="C138" s="179" t="s">
        <v>573</v>
      </c>
      <c r="D138" s="179"/>
      <c r="E138" s="179"/>
      <c r="F138" s="198" t="s">
        <v>538</v>
      </c>
      <c r="G138" s="179"/>
      <c r="H138" s="179" t="s">
        <v>573</v>
      </c>
      <c r="I138" s="179" t="s">
        <v>572</v>
      </c>
      <c r="J138" s="179"/>
      <c r="K138" s="218"/>
    </row>
    <row r="139" spans="2:11" ht="15" customHeight="1">
      <c r="B139" s="216"/>
      <c r="C139" s="179" t="s">
        <v>35</v>
      </c>
      <c r="D139" s="179"/>
      <c r="E139" s="179"/>
      <c r="F139" s="198" t="s">
        <v>538</v>
      </c>
      <c r="G139" s="179"/>
      <c r="H139" s="179" t="s">
        <v>593</v>
      </c>
      <c r="I139" s="179" t="s">
        <v>572</v>
      </c>
      <c r="J139" s="179"/>
      <c r="K139" s="218"/>
    </row>
    <row r="140" spans="2:11" ht="15" customHeight="1">
      <c r="B140" s="216"/>
      <c r="C140" s="179" t="s">
        <v>594</v>
      </c>
      <c r="D140" s="179"/>
      <c r="E140" s="179"/>
      <c r="F140" s="198" t="s">
        <v>538</v>
      </c>
      <c r="G140" s="179"/>
      <c r="H140" s="179" t="s">
        <v>595</v>
      </c>
      <c r="I140" s="179" t="s">
        <v>572</v>
      </c>
      <c r="J140" s="179"/>
      <c r="K140" s="218"/>
    </row>
    <row r="141" spans="2:11" ht="15" customHeight="1">
      <c r="B141" s="219"/>
      <c r="C141" s="220"/>
      <c r="D141" s="220"/>
      <c r="E141" s="220"/>
      <c r="F141" s="220"/>
      <c r="G141" s="220"/>
      <c r="H141" s="220"/>
      <c r="I141" s="220"/>
      <c r="J141" s="220"/>
      <c r="K141" s="221"/>
    </row>
    <row r="142" spans="2:11" ht="18.75" customHeight="1">
      <c r="B142" s="175"/>
      <c r="C142" s="175"/>
      <c r="D142" s="175"/>
      <c r="E142" s="175"/>
      <c r="F142" s="208"/>
      <c r="G142" s="175"/>
      <c r="H142" s="175"/>
      <c r="I142" s="175"/>
      <c r="J142" s="175"/>
      <c r="K142" s="175"/>
    </row>
    <row r="143" spans="2:11" ht="18.75" customHeight="1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</row>
    <row r="144" spans="2:11" ht="7.5" customHeight="1">
      <c r="B144" s="186"/>
      <c r="C144" s="187"/>
      <c r="D144" s="187"/>
      <c r="E144" s="187"/>
      <c r="F144" s="187"/>
      <c r="G144" s="187"/>
      <c r="H144" s="187"/>
      <c r="I144" s="187"/>
      <c r="J144" s="187"/>
      <c r="K144" s="188"/>
    </row>
    <row r="145" spans="2:11" ht="45" customHeight="1">
      <c r="B145" s="189"/>
      <c r="C145" s="289" t="s">
        <v>596</v>
      </c>
      <c r="D145" s="289"/>
      <c r="E145" s="289"/>
      <c r="F145" s="289"/>
      <c r="G145" s="289"/>
      <c r="H145" s="289"/>
      <c r="I145" s="289"/>
      <c r="J145" s="289"/>
      <c r="K145" s="190"/>
    </row>
    <row r="146" spans="2:11" ht="17.25" customHeight="1">
      <c r="B146" s="189"/>
      <c r="C146" s="191" t="s">
        <v>532</v>
      </c>
      <c r="D146" s="191"/>
      <c r="E146" s="191"/>
      <c r="F146" s="191" t="s">
        <v>533</v>
      </c>
      <c r="G146" s="192"/>
      <c r="H146" s="191" t="s">
        <v>107</v>
      </c>
      <c r="I146" s="191" t="s">
        <v>54</v>
      </c>
      <c r="J146" s="191" t="s">
        <v>534</v>
      </c>
      <c r="K146" s="190"/>
    </row>
    <row r="147" spans="2:11" ht="17.25" customHeight="1">
      <c r="B147" s="189"/>
      <c r="C147" s="193" t="s">
        <v>535</v>
      </c>
      <c r="D147" s="193"/>
      <c r="E147" s="193"/>
      <c r="F147" s="194" t="s">
        <v>536</v>
      </c>
      <c r="G147" s="195"/>
      <c r="H147" s="193"/>
      <c r="I147" s="193"/>
      <c r="J147" s="193" t="s">
        <v>537</v>
      </c>
      <c r="K147" s="190"/>
    </row>
    <row r="148" spans="2:11" ht="5.25" customHeight="1">
      <c r="B148" s="199"/>
      <c r="C148" s="196"/>
      <c r="D148" s="196"/>
      <c r="E148" s="196"/>
      <c r="F148" s="196"/>
      <c r="G148" s="197"/>
      <c r="H148" s="196"/>
      <c r="I148" s="196"/>
      <c r="J148" s="196"/>
      <c r="K148" s="218"/>
    </row>
    <row r="149" spans="2:11" ht="15" customHeight="1">
      <c r="B149" s="199"/>
      <c r="C149" s="222" t="s">
        <v>541</v>
      </c>
      <c r="D149" s="179"/>
      <c r="E149" s="179"/>
      <c r="F149" s="223" t="s">
        <v>538</v>
      </c>
      <c r="G149" s="179"/>
      <c r="H149" s="222" t="s">
        <v>577</v>
      </c>
      <c r="I149" s="222" t="s">
        <v>540</v>
      </c>
      <c r="J149" s="222">
        <v>120</v>
      </c>
      <c r="K149" s="218"/>
    </row>
    <row r="150" spans="2:11" ht="15" customHeight="1">
      <c r="B150" s="199"/>
      <c r="C150" s="222" t="s">
        <v>586</v>
      </c>
      <c r="D150" s="179"/>
      <c r="E150" s="179"/>
      <c r="F150" s="223" t="s">
        <v>538</v>
      </c>
      <c r="G150" s="179"/>
      <c r="H150" s="222" t="s">
        <v>597</v>
      </c>
      <c r="I150" s="222" t="s">
        <v>540</v>
      </c>
      <c r="J150" s="222" t="s">
        <v>588</v>
      </c>
      <c r="K150" s="218"/>
    </row>
    <row r="151" spans="2:11" ht="15" customHeight="1">
      <c r="B151" s="199"/>
      <c r="C151" s="222" t="s">
        <v>487</v>
      </c>
      <c r="D151" s="179"/>
      <c r="E151" s="179"/>
      <c r="F151" s="223" t="s">
        <v>538</v>
      </c>
      <c r="G151" s="179"/>
      <c r="H151" s="222" t="s">
        <v>598</v>
      </c>
      <c r="I151" s="222" t="s">
        <v>540</v>
      </c>
      <c r="J151" s="222" t="s">
        <v>588</v>
      </c>
      <c r="K151" s="218"/>
    </row>
    <row r="152" spans="2:11" ht="15" customHeight="1">
      <c r="B152" s="199"/>
      <c r="C152" s="222" t="s">
        <v>543</v>
      </c>
      <c r="D152" s="179"/>
      <c r="E152" s="179"/>
      <c r="F152" s="223" t="s">
        <v>544</v>
      </c>
      <c r="G152" s="179"/>
      <c r="H152" s="222" t="s">
        <v>577</v>
      </c>
      <c r="I152" s="222" t="s">
        <v>540</v>
      </c>
      <c r="J152" s="222">
        <v>50</v>
      </c>
      <c r="K152" s="218"/>
    </row>
    <row r="153" spans="2:11" ht="15" customHeight="1">
      <c r="B153" s="199"/>
      <c r="C153" s="222" t="s">
        <v>546</v>
      </c>
      <c r="D153" s="179"/>
      <c r="E153" s="179"/>
      <c r="F153" s="223" t="s">
        <v>538</v>
      </c>
      <c r="G153" s="179"/>
      <c r="H153" s="222" t="s">
        <v>577</v>
      </c>
      <c r="I153" s="222" t="s">
        <v>548</v>
      </c>
      <c r="J153" s="222"/>
      <c r="K153" s="218"/>
    </row>
    <row r="154" spans="2:11" ht="15" customHeight="1">
      <c r="B154" s="199"/>
      <c r="C154" s="222" t="s">
        <v>557</v>
      </c>
      <c r="D154" s="179"/>
      <c r="E154" s="179"/>
      <c r="F154" s="223" t="s">
        <v>544</v>
      </c>
      <c r="G154" s="179"/>
      <c r="H154" s="222" t="s">
        <v>577</v>
      </c>
      <c r="I154" s="222" t="s">
        <v>540</v>
      </c>
      <c r="J154" s="222">
        <v>50</v>
      </c>
      <c r="K154" s="218"/>
    </row>
    <row r="155" spans="2:11" ht="15" customHeight="1">
      <c r="B155" s="199"/>
      <c r="C155" s="222" t="s">
        <v>565</v>
      </c>
      <c r="D155" s="179"/>
      <c r="E155" s="179"/>
      <c r="F155" s="223" t="s">
        <v>544</v>
      </c>
      <c r="G155" s="179"/>
      <c r="H155" s="222" t="s">
        <v>577</v>
      </c>
      <c r="I155" s="222" t="s">
        <v>540</v>
      </c>
      <c r="J155" s="222">
        <v>50</v>
      </c>
      <c r="K155" s="218"/>
    </row>
    <row r="156" spans="2:11" ht="15" customHeight="1">
      <c r="B156" s="199"/>
      <c r="C156" s="222" t="s">
        <v>563</v>
      </c>
      <c r="D156" s="179"/>
      <c r="E156" s="179"/>
      <c r="F156" s="223" t="s">
        <v>544</v>
      </c>
      <c r="G156" s="179"/>
      <c r="H156" s="222" t="s">
        <v>577</v>
      </c>
      <c r="I156" s="222" t="s">
        <v>540</v>
      </c>
      <c r="J156" s="222">
        <v>50</v>
      </c>
      <c r="K156" s="218"/>
    </row>
    <row r="157" spans="2:11" ht="15" customHeight="1">
      <c r="B157" s="199"/>
      <c r="C157" s="222" t="s">
        <v>91</v>
      </c>
      <c r="D157" s="179"/>
      <c r="E157" s="179"/>
      <c r="F157" s="223" t="s">
        <v>538</v>
      </c>
      <c r="G157" s="179"/>
      <c r="H157" s="222" t="s">
        <v>599</v>
      </c>
      <c r="I157" s="222" t="s">
        <v>540</v>
      </c>
      <c r="J157" s="222" t="s">
        <v>600</v>
      </c>
      <c r="K157" s="218"/>
    </row>
    <row r="158" spans="2:11" ht="15" customHeight="1">
      <c r="B158" s="199"/>
      <c r="C158" s="222" t="s">
        <v>601</v>
      </c>
      <c r="D158" s="179"/>
      <c r="E158" s="179"/>
      <c r="F158" s="223" t="s">
        <v>538</v>
      </c>
      <c r="G158" s="179"/>
      <c r="H158" s="222" t="s">
        <v>602</v>
      </c>
      <c r="I158" s="222" t="s">
        <v>572</v>
      </c>
      <c r="J158" s="222"/>
      <c r="K158" s="218"/>
    </row>
    <row r="159" spans="2:11" ht="15" customHeight="1">
      <c r="B159" s="224"/>
      <c r="C159" s="206"/>
      <c r="D159" s="206"/>
      <c r="E159" s="206"/>
      <c r="F159" s="206"/>
      <c r="G159" s="206"/>
      <c r="H159" s="206"/>
      <c r="I159" s="206"/>
      <c r="J159" s="206"/>
      <c r="K159" s="225"/>
    </row>
    <row r="160" spans="2:11" ht="18.75" customHeight="1">
      <c r="B160" s="175"/>
      <c r="C160" s="179"/>
      <c r="D160" s="179"/>
      <c r="E160" s="179"/>
      <c r="F160" s="198"/>
      <c r="G160" s="179"/>
      <c r="H160" s="179"/>
      <c r="I160" s="179"/>
      <c r="J160" s="179"/>
      <c r="K160" s="175"/>
    </row>
    <row r="161" spans="2:11" ht="18.75" customHeight="1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</row>
    <row r="162" spans="2:11" ht="7.5" customHeight="1">
      <c r="B162" s="167"/>
      <c r="C162" s="168"/>
      <c r="D162" s="168"/>
      <c r="E162" s="168"/>
      <c r="F162" s="168"/>
      <c r="G162" s="168"/>
      <c r="H162" s="168"/>
      <c r="I162" s="168"/>
      <c r="J162" s="168"/>
      <c r="K162" s="169"/>
    </row>
    <row r="163" spans="2:11" ht="45" customHeight="1">
      <c r="B163" s="170"/>
      <c r="C163" s="284" t="s">
        <v>603</v>
      </c>
      <c r="D163" s="284"/>
      <c r="E163" s="284"/>
      <c r="F163" s="284"/>
      <c r="G163" s="284"/>
      <c r="H163" s="284"/>
      <c r="I163" s="284"/>
      <c r="J163" s="284"/>
      <c r="K163" s="171"/>
    </row>
    <row r="164" spans="2:11" ht="17.25" customHeight="1">
      <c r="B164" s="170"/>
      <c r="C164" s="191" t="s">
        <v>532</v>
      </c>
      <c r="D164" s="191"/>
      <c r="E164" s="191"/>
      <c r="F164" s="191" t="s">
        <v>533</v>
      </c>
      <c r="G164" s="226"/>
      <c r="H164" s="227" t="s">
        <v>107</v>
      </c>
      <c r="I164" s="227" t="s">
        <v>54</v>
      </c>
      <c r="J164" s="191" t="s">
        <v>534</v>
      </c>
      <c r="K164" s="171"/>
    </row>
    <row r="165" spans="2:11" ht="17.25" customHeight="1">
      <c r="B165" s="172"/>
      <c r="C165" s="193" t="s">
        <v>535</v>
      </c>
      <c r="D165" s="193"/>
      <c r="E165" s="193"/>
      <c r="F165" s="194" t="s">
        <v>536</v>
      </c>
      <c r="G165" s="228"/>
      <c r="H165" s="229"/>
      <c r="I165" s="229"/>
      <c r="J165" s="193" t="s">
        <v>537</v>
      </c>
      <c r="K165" s="173"/>
    </row>
    <row r="166" spans="2:11" ht="5.25" customHeight="1">
      <c r="B166" s="199"/>
      <c r="C166" s="196"/>
      <c r="D166" s="196"/>
      <c r="E166" s="196"/>
      <c r="F166" s="196"/>
      <c r="G166" s="197"/>
      <c r="H166" s="196"/>
      <c r="I166" s="196"/>
      <c r="J166" s="196"/>
      <c r="K166" s="218"/>
    </row>
    <row r="167" spans="2:11" ht="15" customHeight="1">
      <c r="B167" s="199"/>
      <c r="C167" s="179" t="s">
        <v>541</v>
      </c>
      <c r="D167" s="179"/>
      <c r="E167" s="179"/>
      <c r="F167" s="198" t="s">
        <v>538</v>
      </c>
      <c r="G167" s="179"/>
      <c r="H167" s="179" t="s">
        <v>577</v>
      </c>
      <c r="I167" s="179" t="s">
        <v>540</v>
      </c>
      <c r="J167" s="179">
        <v>120</v>
      </c>
      <c r="K167" s="218"/>
    </row>
    <row r="168" spans="2:11" ht="15" customHeight="1">
      <c r="B168" s="199"/>
      <c r="C168" s="179" t="s">
        <v>586</v>
      </c>
      <c r="D168" s="179"/>
      <c r="E168" s="179"/>
      <c r="F168" s="198" t="s">
        <v>538</v>
      </c>
      <c r="G168" s="179"/>
      <c r="H168" s="179" t="s">
        <v>587</v>
      </c>
      <c r="I168" s="179" t="s">
        <v>540</v>
      </c>
      <c r="J168" s="179" t="s">
        <v>588</v>
      </c>
      <c r="K168" s="218"/>
    </row>
    <row r="169" spans="2:11" ht="15" customHeight="1">
      <c r="B169" s="199"/>
      <c r="C169" s="179" t="s">
        <v>487</v>
      </c>
      <c r="D169" s="179"/>
      <c r="E169" s="179"/>
      <c r="F169" s="198" t="s">
        <v>538</v>
      </c>
      <c r="G169" s="179"/>
      <c r="H169" s="179" t="s">
        <v>604</v>
      </c>
      <c r="I169" s="179" t="s">
        <v>540</v>
      </c>
      <c r="J169" s="179" t="s">
        <v>588</v>
      </c>
      <c r="K169" s="218"/>
    </row>
    <row r="170" spans="2:11" ht="15" customHeight="1">
      <c r="B170" s="199"/>
      <c r="C170" s="179" t="s">
        <v>543</v>
      </c>
      <c r="D170" s="179"/>
      <c r="E170" s="179"/>
      <c r="F170" s="198" t="s">
        <v>544</v>
      </c>
      <c r="G170" s="179"/>
      <c r="H170" s="179" t="s">
        <v>604</v>
      </c>
      <c r="I170" s="179" t="s">
        <v>540</v>
      </c>
      <c r="J170" s="179">
        <v>50</v>
      </c>
      <c r="K170" s="218"/>
    </row>
    <row r="171" spans="2:11" ht="15" customHeight="1">
      <c r="B171" s="199"/>
      <c r="C171" s="179" t="s">
        <v>546</v>
      </c>
      <c r="D171" s="179"/>
      <c r="E171" s="179"/>
      <c r="F171" s="198" t="s">
        <v>538</v>
      </c>
      <c r="G171" s="179"/>
      <c r="H171" s="179" t="s">
        <v>604</v>
      </c>
      <c r="I171" s="179" t="s">
        <v>548</v>
      </c>
      <c r="J171" s="179"/>
      <c r="K171" s="218"/>
    </row>
    <row r="172" spans="2:11" ht="15" customHeight="1">
      <c r="B172" s="199"/>
      <c r="C172" s="179" t="s">
        <v>557</v>
      </c>
      <c r="D172" s="179"/>
      <c r="E172" s="179"/>
      <c r="F172" s="198" t="s">
        <v>544</v>
      </c>
      <c r="G172" s="179"/>
      <c r="H172" s="179" t="s">
        <v>604</v>
      </c>
      <c r="I172" s="179" t="s">
        <v>540</v>
      </c>
      <c r="J172" s="179">
        <v>50</v>
      </c>
      <c r="K172" s="218"/>
    </row>
    <row r="173" spans="2:11" ht="15" customHeight="1">
      <c r="B173" s="199"/>
      <c r="C173" s="179" t="s">
        <v>565</v>
      </c>
      <c r="D173" s="179"/>
      <c r="E173" s="179"/>
      <c r="F173" s="198" t="s">
        <v>544</v>
      </c>
      <c r="G173" s="179"/>
      <c r="H173" s="179" t="s">
        <v>604</v>
      </c>
      <c r="I173" s="179" t="s">
        <v>540</v>
      </c>
      <c r="J173" s="179">
        <v>50</v>
      </c>
      <c r="K173" s="218"/>
    </row>
    <row r="174" spans="2:11" ht="15" customHeight="1">
      <c r="B174" s="199"/>
      <c r="C174" s="179" t="s">
        <v>563</v>
      </c>
      <c r="D174" s="179"/>
      <c r="E174" s="179"/>
      <c r="F174" s="198" t="s">
        <v>544</v>
      </c>
      <c r="G174" s="179"/>
      <c r="H174" s="179" t="s">
        <v>604</v>
      </c>
      <c r="I174" s="179" t="s">
        <v>540</v>
      </c>
      <c r="J174" s="179">
        <v>50</v>
      </c>
      <c r="K174" s="218"/>
    </row>
    <row r="175" spans="2:11" ht="15" customHeight="1">
      <c r="B175" s="199"/>
      <c r="C175" s="179" t="s">
        <v>106</v>
      </c>
      <c r="D175" s="179"/>
      <c r="E175" s="179"/>
      <c r="F175" s="198" t="s">
        <v>538</v>
      </c>
      <c r="G175" s="179"/>
      <c r="H175" s="179" t="s">
        <v>605</v>
      </c>
      <c r="I175" s="179" t="s">
        <v>606</v>
      </c>
      <c r="J175" s="179"/>
      <c r="K175" s="218"/>
    </row>
    <row r="176" spans="2:11" ht="15" customHeight="1">
      <c r="B176" s="199"/>
      <c r="C176" s="179" t="s">
        <v>54</v>
      </c>
      <c r="D176" s="179"/>
      <c r="E176" s="179"/>
      <c r="F176" s="198" t="s">
        <v>538</v>
      </c>
      <c r="G176" s="179"/>
      <c r="H176" s="179" t="s">
        <v>607</v>
      </c>
      <c r="I176" s="179" t="s">
        <v>608</v>
      </c>
      <c r="J176" s="179">
        <v>1</v>
      </c>
      <c r="K176" s="218"/>
    </row>
    <row r="177" spans="2:11" ht="15" customHeight="1">
      <c r="B177" s="199"/>
      <c r="C177" s="179" t="s">
        <v>50</v>
      </c>
      <c r="D177" s="179"/>
      <c r="E177" s="179"/>
      <c r="F177" s="198" t="s">
        <v>538</v>
      </c>
      <c r="G177" s="179"/>
      <c r="H177" s="179" t="s">
        <v>609</v>
      </c>
      <c r="I177" s="179" t="s">
        <v>540</v>
      </c>
      <c r="J177" s="179">
        <v>20</v>
      </c>
      <c r="K177" s="218"/>
    </row>
    <row r="178" spans="2:11" ht="15" customHeight="1">
      <c r="B178" s="199"/>
      <c r="C178" s="179" t="s">
        <v>107</v>
      </c>
      <c r="D178" s="179"/>
      <c r="E178" s="179"/>
      <c r="F178" s="198" t="s">
        <v>538</v>
      </c>
      <c r="G178" s="179"/>
      <c r="H178" s="179" t="s">
        <v>610</v>
      </c>
      <c r="I178" s="179" t="s">
        <v>540</v>
      </c>
      <c r="J178" s="179">
        <v>255</v>
      </c>
      <c r="K178" s="218"/>
    </row>
    <row r="179" spans="2:11" ht="15" customHeight="1">
      <c r="B179" s="199"/>
      <c r="C179" s="179" t="s">
        <v>108</v>
      </c>
      <c r="D179" s="179"/>
      <c r="E179" s="179"/>
      <c r="F179" s="198" t="s">
        <v>538</v>
      </c>
      <c r="G179" s="179"/>
      <c r="H179" s="179" t="s">
        <v>503</v>
      </c>
      <c r="I179" s="179" t="s">
        <v>540</v>
      </c>
      <c r="J179" s="179">
        <v>10</v>
      </c>
      <c r="K179" s="218"/>
    </row>
    <row r="180" spans="2:11" ht="15" customHeight="1">
      <c r="B180" s="199"/>
      <c r="C180" s="179" t="s">
        <v>109</v>
      </c>
      <c r="D180" s="179"/>
      <c r="E180" s="179"/>
      <c r="F180" s="198" t="s">
        <v>538</v>
      </c>
      <c r="G180" s="179"/>
      <c r="H180" s="179" t="s">
        <v>611</v>
      </c>
      <c r="I180" s="179" t="s">
        <v>572</v>
      </c>
      <c r="J180" s="179"/>
      <c r="K180" s="218"/>
    </row>
    <row r="181" spans="2:11" ht="15" customHeight="1">
      <c r="B181" s="199"/>
      <c r="C181" s="179" t="s">
        <v>612</v>
      </c>
      <c r="D181" s="179"/>
      <c r="E181" s="179"/>
      <c r="F181" s="198" t="s">
        <v>538</v>
      </c>
      <c r="G181" s="179"/>
      <c r="H181" s="179" t="s">
        <v>613</v>
      </c>
      <c r="I181" s="179" t="s">
        <v>572</v>
      </c>
      <c r="J181" s="179"/>
      <c r="K181" s="218"/>
    </row>
    <row r="182" spans="2:11" ht="15" customHeight="1">
      <c r="B182" s="199"/>
      <c r="C182" s="179" t="s">
        <v>601</v>
      </c>
      <c r="D182" s="179"/>
      <c r="E182" s="179"/>
      <c r="F182" s="198" t="s">
        <v>538</v>
      </c>
      <c r="G182" s="179"/>
      <c r="H182" s="179" t="s">
        <v>614</v>
      </c>
      <c r="I182" s="179" t="s">
        <v>572</v>
      </c>
      <c r="J182" s="179"/>
      <c r="K182" s="218"/>
    </row>
    <row r="183" spans="2:11" ht="15" customHeight="1">
      <c r="B183" s="199"/>
      <c r="C183" s="179" t="s">
        <v>111</v>
      </c>
      <c r="D183" s="179"/>
      <c r="E183" s="179"/>
      <c r="F183" s="198" t="s">
        <v>544</v>
      </c>
      <c r="G183" s="179"/>
      <c r="H183" s="179" t="s">
        <v>615</v>
      </c>
      <c r="I183" s="179" t="s">
        <v>540</v>
      </c>
      <c r="J183" s="179">
        <v>50</v>
      </c>
      <c r="K183" s="218"/>
    </row>
    <row r="184" spans="2:11" ht="15" customHeight="1">
      <c r="B184" s="199"/>
      <c r="C184" s="179" t="s">
        <v>616</v>
      </c>
      <c r="D184" s="179"/>
      <c r="E184" s="179"/>
      <c r="F184" s="198" t="s">
        <v>544</v>
      </c>
      <c r="G184" s="179"/>
      <c r="H184" s="179" t="s">
        <v>617</v>
      </c>
      <c r="I184" s="179" t="s">
        <v>618</v>
      </c>
      <c r="J184" s="179"/>
      <c r="K184" s="218"/>
    </row>
    <row r="185" spans="2:11" ht="15" customHeight="1">
      <c r="B185" s="199"/>
      <c r="C185" s="179" t="s">
        <v>619</v>
      </c>
      <c r="D185" s="179"/>
      <c r="E185" s="179"/>
      <c r="F185" s="198" t="s">
        <v>544</v>
      </c>
      <c r="G185" s="179"/>
      <c r="H185" s="179" t="s">
        <v>620</v>
      </c>
      <c r="I185" s="179" t="s">
        <v>618</v>
      </c>
      <c r="J185" s="179"/>
      <c r="K185" s="218"/>
    </row>
    <row r="186" spans="2:11" ht="15" customHeight="1">
      <c r="B186" s="199"/>
      <c r="C186" s="179" t="s">
        <v>621</v>
      </c>
      <c r="D186" s="179"/>
      <c r="E186" s="179"/>
      <c r="F186" s="198" t="s">
        <v>544</v>
      </c>
      <c r="G186" s="179"/>
      <c r="H186" s="179" t="s">
        <v>622</v>
      </c>
      <c r="I186" s="179" t="s">
        <v>618</v>
      </c>
      <c r="J186" s="179"/>
      <c r="K186" s="218"/>
    </row>
    <row r="187" spans="2:11" ht="15" customHeight="1">
      <c r="B187" s="199"/>
      <c r="C187" s="230" t="s">
        <v>623</v>
      </c>
      <c r="D187" s="179"/>
      <c r="E187" s="179"/>
      <c r="F187" s="198" t="s">
        <v>544</v>
      </c>
      <c r="G187" s="179"/>
      <c r="H187" s="179" t="s">
        <v>624</v>
      </c>
      <c r="I187" s="179" t="s">
        <v>625</v>
      </c>
      <c r="J187" s="231" t="s">
        <v>626</v>
      </c>
      <c r="K187" s="218"/>
    </row>
    <row r="188" spans="2:11" ht="15" customHeight="1">
      <c r="B188" s="199"/>
      <c r="C188" s="184" t="s">
        <v>39</v>
      </c>
      <c r="D188" s="179"/>
      <c r="E188" s="179"/>
      <c r="F188" s="198" t="s">
        <v>538</v>
      </c>
      <c r="G188" s="179"/>
      <c r="H188" s="175" t="s">
        <v>627</v>
      </c>
      <c r="I188" s="179" t="s">
        <v>628</v>
      </c>
      <c r="J188" s="179"/>
      <c r="K188" s="218"/>
    </row>
    <row r="189" spans="2:11" ht="15" customHeight="1">
      <c r="B189" s="199"/>
      <c r="C189" s="184" t="s">
        <v>629</v>
      </c>
      <c r="D189" s="179"/>
      <c r="E189" s="179"/>
      <c r="F189" s="198" t="s">
        <v>538</v>
      </c>
      <c r="G189" s="179"/>
      <c r="H189" s="179" t="s">
        <v>630</v>
      </c>
      <c r="I189" s="179" t="s">
        <v>572</v>
      </c>
      <c r="J189" s="179"/>
      <c r="K189" s="218"/>
    </row>
    <row r="190" spans="2:11" ht="15" customHeight="1">
      <c r="B190" s="199"/>
      <c r="C190" s="184" t="s">
        <v>631</v>
      </c>
      <c r="D190" s="179"/>
      <c r="E190" s="179"/>
      <c r="F190" s="198" t="s">
        <v>538</v>
      </c>
      <c r="G190" s="179"/>
      <c r="H190" s="179" t="s">
        <v>632</v>
      </c>
      <c r="I190" s="179" t="s">
        <v>572</v>
      </c>
      <c r="J190" s="179"/>
      <c r="K190" s="218"/>
    </row>
    <row r="191" spans="2:11" ht="15" customHeight="1">
      <c r="B191" s="199"/>
      <c r="C191" s="184" t="s">
        <v>633</v>
      </c>
      <c r="D191" s="179"/>
      <c r="E191" s="179"/>
      <c r="F191" s="198" t="s">
        <v>544</v>
      </c>
      <c r="G191" s="179"/>
      <c r="H191" s="179" t="s">
        <v>634</v>
      </c>
      <c r="I191" s="179" t="s">
        <v>572</v>
      </c>
      <c r="J191" s="179"/>
      <c r="K191" s="218"/>
    </row>
    <row r="192" spans="2:11" ht="15" customHeight="1">
      <c r="B192" s="224"/>
      <c r="C192" s="232"/>
      <c r="D192" s="206"/>
      <c r="E192" s="206"/>
      <c r="F192" s="206"/>
      <c r="G192" s="206"/>
      <c r="H192" s="206"/>
      <c r="I192" s="206"/>
      <c r="J192" s="206"/>
      <c r="K192" s="225"/>
    </row>
    <row r="193" spans="2:11" ht="18.75" customHeight="1">
      <c r="B193" s="175"/>
      <c r="C193" s="179"/>
      <c r="D193" s="179"/>
      <c r="E193" s="179"/>
      <c r="F193" s="198"/>
      <c r="G193" s="179"/>
      <c r="H193" s="179"/>
      <c r="I193" s="179"/>
      <c r="J193" s="179"/>
      <c r="K193" s="175"/>
    </row>
    <row r="194" spans="2:11" ht="18.75" customHeight="1">
      <c r="B194" s="175"/>
      <c r="C194" s="179"/>
      <c r="D194" s="179"/>
      <c r="E194" s="179"/>
      <c r="F194" s="198"/>
      <c r="G194" s="179"/>
      <c r="H194" s="179"/>
      <c r="I194" s="179"/>
      <c r="J194" s="179"/>
      <c r="K194" s="175"/>
    </row>
    <row r="195" spans="2:11" ht="18.75" customHeight="1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</row>
    <row r="196" spans="2:11" ht="13.5">
      <c r="B196" s="167"/>
      <c r="C196" s="168"/>
      <c r="D196" s="168"/>
      <c r="E196" s="168"/>
      <c r="F196" s="168"/>
      <c r="G196" s="168"/>
      <c r="H196" s="168"/>
      <c r="I196" s="168"/>
      <c r="J196" s="168"/>
      <c r="K196" s="169"/>
    </row>
    <row r="197" spans="2:11" ht="22.2">
      <c r="B197" s="170"/>
      <c r="C197" s="284" t="s">
        <v>635</v>
      </c>
      <c r="D197" s="284"/>
      <c r="E197" s="284"/>
      <c r="F197" s="284"/>
      <c r="G197" s="284"/>
      <c r="H197" s="284"/>
      <c r="I197" s="284"/>
      <c r="J197" s="284"/>
      <c r="K197" s="171"/>
    </row>
    <row r="198" spans="2:11" ht="25.5" customHeight="1">
      <c r="B198" s="170"/>
      <c r="C198" s="233" t="s">
        <v>636</v>
      </c>
      <c r="D198" s="233"/>
      <c r="E198" s="233"/>
      <c r="F198" s="233" t="s">
        <v>637</v>
      </c>
      <c r="G198" s="234"/>
      <c r="H198" s="290" t="s">
        <v>638</v>
      </c>
      <c r="I198" s="290"/>
      <c r="J198" s="290"/>
      <c r="K198" s="171"/>
    </row>
    <row r="199" spans="2:11" ht="5.25" customHeight="1">
      <c r="B199" s="199"/>
      <c r="C199" s="196"/>
      <c r="D199" s="196"/>
      <c r="E199" s="196"/>
      <c r="F199" s="196"/>
      <c r="G199" s="179"/>
      <c r="H199" s="196"/>
      <c r="I199" s="196"/>
      <c r="J199" s="196"/>
      <c r="K199" s="218"/>
    </row>
    <row r="200" spans="2:11" ht="15" customHeight="1">
      <c r="B200" s="199"/>
      <c r="C200" s="179" t="s">
        <v>628</v>
      </c>
      <c r="D200" s="179"/>
      <c r="E200" s="179"/>
      <c r="F200" s="198" t="s">
        <v>40</v>
      </c>
      <c r="G200" s="179"/>
      <c r="H200" s="286" t="s">
        <v>639</v>
      </c>
      <c r="I200" s="286"/>
      <c r="J200" s="286"/>
      <c r="K200" s="218"/>
    </row>
    <row r="201" spans="2:11" ht="15" customHeight="1">
      <c r="B201" s="199"/>
      <c r="C201" s="203"/>
      <c r="D201" s="179"/>
      <c r="E201" s="179"/>
      <c r="F201" s="198" t="s">
        <v>41</v>
      </c>
      <c r="G201" s="179"/>
      <c r="H201" s="286" t="s">
        <v>640</v>
      </c>
      <c r="I201" s="286"/>
      <c r="J201" s="286"/>
      <c r="K201" s="218"/>
    </row>
    <row r="202" spans="2:11" ht="15" customHeight="1">
      <c r="B202" s="199"/>
      <c r="C202" s="203"/>
      <c r="D202" s="179"/>
      <c r="E202" s="179"/>
      <c r="F202" s="198" t="s">
        <v>44</v>
      </c>
      <c r="G202" s="179"/>
      <c r="H202" s="286" t="s">
        <v>641</v>
      </c>
      <c r="I202" s="286"/>
      <c r="J202" s="286"/>
      <c r="K202" s="218"/>
    </row>
    <row r="203" spans="2:11" ht="15" customHeight="1">
      <c r="B203" s="199"/>
      <c r="C203" s="179"/>
      <c r="D203" s="179"/>
      <c r="E203" s="179"/>
      <c r="F203" s="198" t="s">
        <v>42</v>
      </c>
      <c r="G203" s="179"/>
      <c r="H203" s="286" t="s">
        <v>642</v>
      </c>
      <c r="I203" s="286"/>
      <c r="J203" s="286"/>
      <c r="K203" s="218"/>
    </row>
    <row r="204" spans="2:11" ht="15" customHeight="1">
      <c r="B204" s="199"/>
      <c r="C204" s="179"/>
      <c r="D204" s="179"/>
      <c r="E204" s="179"/>
      <c r="F204" s="198" t="s">
        <v>43</v>
      </c>
      <c r="G204" s="179"/>
      <c r="H204" s="286" t="s">
        <v>643</v>
      </c>
      <c r="I204" s="286"/>
      <c r="J204" s="286"/>
      <c r="K204" s="218"/>
    </row>
    <row r="205" spans="2:11" ht="15" customHeight="1">
      <c r="B205" s="199"/>
      <c r="C205" s="179"/>
      <c r="D205" s="179"/>
      <c r="E205" s="179"/>
      <c r="F205" s="198"/>
      <c r="G205" s="179"/>
      <c r="H205" s="179"/>
      <c r="I205" s="179"/>
      <c r="J205" s="179"/>
      <c r="K205" s="218"/>
    </row>
    <row r="206" spans="2:11" ht="15" customHeight="1">
      <c r="B206" s="199"/>
      <c r="C206" s="179" t="s">
        <v>584</v>
      </c>
      <c r="D206" s="179"/>
      <c r="E206" s="179"/>
      <c r="F206" s="198" t="s">
        <v>76</v>
      </c>
      <c r="G206" s="179"/>
      <c r="H206" s="286" t="s">
        <v>644</v>
      </c>
      <c r="I206" s="286"/>
      <c r="J206" s="286"/>
      <c r="K206" s="218"/>
    </row>
    <row r="207" spans="2:11" ht="15" customHeight="1">
      <c r="B207" s="199"/>
      <c r="C207" s="203"/>
      <c r="D207" s="179"/>
      <c r="E207" s="179"/>
      <c r="F207" s="198" t="s">
        <v>481</v>
      </c>
      <c r="G207" s="179"/>
      <c r="H207" s="286" t="s">
        <v>482</v>
      </c>
      <c r="I207" s="286"/>
      <c r="J207" s="286"/>
      <c r="K207" s="218"/>
    </row>
    <row r="208" spans="2:11" ht="15" customHeight="1">
      <c r="B208" s="199"/>
      <c r="C208" s="179"/>
      <c r="D208" s="179"/>
      <c r="E208" s="179"/>
      <c r="F208" s="198" t="s">
        <v>479</v>
      </c>
      <c r="G208" s="179"/>
      <c r="H208" s="286" t="s">
        <v>645</v>
      </c>
      <c r="I208" s="286"/>
      <c r="J208" s="286"/>
      <c r="K208" s="218"/>
    </row>
    <row r="209" spans="2:11" ht="15" customHeight="1">
      <c r="B209" s="235"/>
      <c r="C209" s="203"/>
      <c r="D209" s="203"/>
      <c r="E209" s="203"/>
      <c r="F209" s="198" t="s">
        <v>483</v>
      </c>
      <c r="G209" s="184"/>
      <c r="H209" s="285" t="s">
        <v>484</v>
      </c>
      <c r="I209" s="285"/>
      <c r="J209" s="285"/>
      <c r="K209" s="236"/>
    </row>
    <row r="210" spans="2:11" ht="15" customHeight="1">
      <c r="B210" s="235"/>
      <c r="C210" s="203"/>
      <c r="D210" s="203"/>
      <c r="E210" s="203"/>
      <c r="F210" s="198" t="s">
        <v>485</v>
      </c>
      <c r="G210" s="184"/>
      <c r="H210" s="285" t="s">
        <v>646</v>
      </c>
      <c r="I210" s="285"/>
      <c r="J210" s="285"/>
      <c r="K210" s="236"/>
    </row>
    <row r="211" spans="2:11" ht="15" customHeight="1">
      <c r="B211" s="235"/>
      <c r="C211" s="203"/>
      <c r="D211" s="203"/>
      <c r="E211" s="203"/>
      <c r="F211" s="237"/>
      <c r="G211" s="184"/>
      <c r="H211" s="238"/>
      <c r="I211" s="238"/>
      <c r="J211" s="238"/>
      <c r="K211" s="236"/>
    </row>
    <row r="212" spans="2:11" ht="15" customHeight="1">
      <c r="B212" s="235"/>
      <c r="C212" s="179" t="s">
        <v>608</v>
      </c>
      <c r="D212" s="203"/>
      <c r="E212" s="203"/>
      <c r="F212" s="198">
        <v>1</v>
      </c>
      <c r="G212" s="184"/>
      <c r="H212" s="285" t="s">
        <v>647</v>
      </c>
      <c r="I212" s="285"/>
      <c r="J212" s="285"/>
      <c r="K212" s="236"/>
    </row>
    <row r="213" spans="2:11" ht="15" customHeight="1">
      <c r="B213" s="235"/>
      <c r="C213" s="203"/>
      <c r="D213" s="203"/>
      <c r="E213" s="203"/>
      <c r="F213" s="198">
        <v>2</v>
      </c>
      <c r="G213" s="184"/>
      <c r="H213" s="285" t="s">
        <v>648</v>
      </c>
      <c r="I213" s="285"/>
      <c r="J213" s="285"/>
      <c r="K213" s="236"/>
    </row>
    <row r="214" spans="2:11" ht="15" customHeight="1">
      <c r="B214" s="235"/>
      <c r="C214" s="203"/>
      <c r="D214" s="203"/>
      <c r="E214" s="203"/>
      <c r="F214" s="198">
        <v>3</v>
      </c>
      <c r="G214" s="184"/>
      <c r="H214" s="285" t="s">
        <v>649</v>
      </c>
      <c r="I214" s="285"/>
      <c r="J214" s="285"/>
      <c r="K214" s="236"/>
    </row>
    <row r="215" spans="2:11" ht="15" customHeight="1">
      <c r="B215" s="235"/>
      <c r="C215" s="203"/>
      <c r="D215" s="203"/>
      <c r="E215" s="203"/>
      <c r="F215" s="198">
        <v>4</v>
      </c>
      <c r="G215" s="184"/>
      <c r="H215" s="285" t="s">
        <v>650</v>
      </c>
      <c r="I215" s="285"/>
      <c r="J215" s="285"/>
      <c r="K215" s="236"/>
    </row>
    <row r="216" spans="2:11" ht="12.75" customHeight="1">
      <c r="B216" s="239"/>
      <c r="C216" s="240"/>
      <c r="D216" s="240"/>
      <c r="E216" s="240"/>
      <c r="F216" s="240"/>
      <c r="G216" s="240"/>
      <c r="H216" s="240"/>
      <c r="I216" s="240"/>
      <c r="J216" s="240"/>
      <c r="K216" s="241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user</cp:lastModifiedBy>
  <cp:lastPrinted>2018-11-07T09:53:01Z</cp:lastPrinted>
  <dcterms:created xsi:type="dcterms:W3CDTF">2018-04-10T06:59:43Z</dcterms:created>
  <dcterms:modified xsi:type="dcterms:W3CDTF">2019-03-05T09:27:12Z</dcterms:modified>
  <cp:category/>
  <cp:version/>
  <cp:contentType/>
  <cp:contentStatus/>
</cp:coreProperties>
</file>