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45" windowHeight="11220"/>
  </bookViews>
  <sheets>
    <sheet name="Rekapitulace stavby" sheetId="1" r:id="rId1"/>
    <sheet name="10 - ÚT - učebna 207 - ja..." sheetId="2" r:id="rId2"/>
    <sheet name="20 - ÚT - učebna 201 - F" sheetId="3" r:id="rId3"/>
    <sheet name="30 - Invalidní WC" sheetId="4" r:id="rId4"/>
    <sheet name="40 - ÚT  učebna 101 - dílny" sheetId="5" r:id="rId5"/>
    <sheet name="Pokyny pro vyplnění" sheetId="6" r:id="rId6"/>
  </sheets>
  <definedNames>
    <definedName name="_xlnm._FilterDatabase" localSheetId="1" hidden="1">'10 - ÚT - učebna 207 - ja...'!$C$86:$K$128</definedName>
    <definedName name="_xlnm._FilterDatabase" localSheetId="2" hidden="1">'20 - ÚT - učebna 201 - F'!$C$90:$K$159</definedName>
    <definedName name="_xlnm._FilterDatabase" localSheetId="3" hidden="1">'30 - Invalidní WC'!$C$87:$K$148</definedName>
    <definedName name="_xlnm._FilterDatabase" localSheetId="4" hidden="1">'40 - ÚT  učebna 101 - dílny'!$C$87:$K$134</definedName>
    <definedName name="_xlnm.Print_Titles" localSheetId="1">'10 - ÚT - učebna 207 - ja...'!$86:$86</definedName>
    <definedName name="_xlnm.Print_Titles" localSheetId="2">'20 - ÚT - učebna 201 - F'!$90:$90</definedName>
    <definedName name="_xlnm.Print_Titles" localSheetId="3">'30 - Invalidní WC'!$87:$87</definedName>
    <definedName name="_xlnm.Print_Titles" localSheetId="4">'40 - ÚT  učebna 101 - dílny'!$87:$87</definedName>
    <definedName name="_xlnm.Print_Titles" localSheetId="0">'Rekapitulace stavby'!$49:$49</definedName>
    <definedName name="_xlnm.Print_Area" localSheetId="1">'10 - ÚT - učebna 207 - ja...'!$C$4:$J$36,'10 - ÚT - učebna 207 - ja...'!$C$42:$J$68,'10 - ÚT - učebna 207 - ja...'!$C$74:$K$128</definedName>
    <definedName name="_xlnm.Print_Area" localSheetId="2">'20 - ÚT - učebna 201 - F'!$C$4:$J$36,'20 - ÚT - učebna 201 - F'!$C$42:$J$72,'20 - ÚT - učebna 201 - F'!$C$78:$K$159</definedName>
    <definedName name="_xlnm.Print_Area" localSheetId="3">'30 - Invalidní WC'!$C$4:$J$36,'30 - Invalidní WC'!$C$42:$J$69,'30 - Invalidní WC'!$C$75:$K$148</definedName>
    <definedName name="_xlnm.Print_Area" localSheetId="4">'40 - ÚT  učebna 101 - dílny'!$C$4:$J$36,'40 - ÚT  učebna 101 - dílny'!$C$42:$J$69,'40 - ÚT  učebna 101 - dílny'!$C$75:$K$134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45621"/>
</workbook>
</file>

<file path=xl/calcChain.xml><?xml version="1.0" encoding="utf-8"?>
<calcChain xmlns="http://schemas.openxmlformats.org/spreadsheetml/2006/main">
  <c r="AY55" i="1" l="1"/>
  <c r="AX55" i="1"/>
  <c r="BI134" i="5"/>
  <c r="BH134" i="5"/>
  <c r="BG134" i="5"/>
  <c r="BF134" i="5"/>
  <c r="BE134" i="5"/>
  <c r="T134" i="5"/>
  <c r="R134" i="5"/>
  <c r="P134" i="5"/>
  <c r="BK134" i="5"/>
  <c r="J134" i="5"/>
  <c r="BI133" i="5"/>
  <c r="BH133" i="5"/>
  <c r="BG133" i="5"/>
  <c r="BF133" i="5"/>
  <c r="T133" i="5"/>
  <c r="T132" i="5" s="1"/>
  <c r="R133" i="5"/>
  <c r="R132" i="5" s="1"/>
  <c r="P133" i="5"/>
  <c r="P132" i="5" s="1"/>
  <c r="BK133" i="5"/>
  <c r="J133" i="5"/>
  <c r="BE133" i="5" s="1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T128" i="5" s="1"/>
  <c r="R130" i="5"/>
  <c r="P130" i="5"/>
  <c r="BK130" i="5"/>
  <c r="J130" i="5"/>
  <c r="BE130" i="5" s="1"/>
  <c r="BI129" i="5"/>
  <c r="BH129" i="5"/>
  <c r="BG129" i="5"/>
  <c r="BF129" i="5"/>
  <c r="BE129" i="5"/>
  <c r="T129" i="5"/>
  <c r="R129" i="5"/>
  <c r="R128" i="5" s="1"/>
  <c r="P129" i="5"/>
  <c r="P128" i="5" s="1"/>
  <c r="BK129" i="5"/>
  <c r="J129" i="5"/>
  <c r="BI127" i="5"/>
  <c r="BH127" i="5"/>
  <c r="BG127" i="5"/>
  <c r="BF127" i="5"/>
  <c r="T127" i="5"/>
  <c r="R127" i="5"/>
  <c r="P127" i="5"/>
  <c r="BK127" i="5"/>
  <c r="J127" i="5"/>
  <c r="BE127" i="5" s="1"/>
  <c r="BI126" i="5"/>
  <c r="BH126" i="5"/>
  <c r="BG126" i="5"/>
  <c r="BF126" i="5"/>
  <c r="T126" i="5"/>
  <c r="R126" i="5"/>
  <c r="P126" i="5"/>
  <c r="BK126" i="5"/>
  <c r="J126" i="5"/>
  <c r="BE126" i="5" s="1"/>
  <c r="BI125" i="5"/>
  <c r="BH125" i="5"/>
  <c r="BG125" i="5"/>
  <c r="BF125" i="5"/>
  <c r="BE125" i="5"/>
  <c r="T125" i="5"/>
  <c r="R125" i="5"/>
  <c r="P125" i="5"/>
  <c r="BK125" i="5"/>
  <c r="J125" i="5"/>
  <c r="BI124" i="5"/>
  <c r="BH124" i="5"/>
  <c r="BG124" i="5"/>
  <c r="BF124" i="5"/>
  <c r="T124" i="5"/>
  <c r="T123" i="5" s="1"/>
  <c r="R124" i="5"/>
  <c r="R123" i="5" s="1"/>
  <c r="P124" i="5"/>
  <c r="P123" i="5" s="1"/>
  <c r="BK124" i="5"/>
  <c r="J124" i="5"/>
  <c r="BE124" i="5" s="1"/>
  <c r="BI122" i="5"/>
  <c r="BH122" i="5"/>
  <c r="BG122" i="5"/>
  <c r="BF122" i="5"/>
  <c r="BE122" i="5"/>
  <c r="T122" i="5"/>
  <c r="R122" i="5"/>
  <c r="P122" i="5"/>
  <c r="BK122" i="5"/>
  <c r="J122" i="5"/>
  <c r="BI121" i="5"/>
  <c r="BH121" i="5"/>
  <c r="BG121" i="5"/>
  <c r="BF121" i="5"/>
  <c r="T121" i="5"/>
  <c r="R121" i="5"/>
  <c r="P121" i="5"/>
  <c r="BK121" i="5"/>
  <c r="J121" i="5"/>
  <c r="BE121" i="5" s="1"/>
  <c r="BI120" i="5"/>
  <c r="BH120" i="5"/>
  <c r="BG120" i="5"/>
  <c r="BF120" i="5"/>
  <c r="BE120" i="5"/>
  <c r="T120" i="5"/>
  <c r="R120" i="5"/>
  <c r="P120" i="5"/>
  <c r="BK120" i="5"/>
  <c r="J120" i="5"/>
  <c r="BI119" i="5"/>
  <c r="BH119" i="5"/>
  <c r="BG119" i="5"/>
  <c r="BF119" i="5"/>
  <c r="T119" i="5"/>
  <c r="T118" i="5" s="1"/>
  <c r="R119" i="5"/>
  <c r="R118" i="5" s="1"/>
  <c r="P119" i="5"/>
  <c r="P118" i="5" s="1"/>
  <c r="BK119" i="5"/>
  <c r="J119" i="5"/>
  <c r="BE119" i="5" s="1"/>
  <c r="BI117" i="5"/>
  <c r="BH117" i="5"/>
  <c r="BG117" i="5"/>
  <c r="BF117" i="5"/>
  <c r="T117" i="5"/>
  <c r="R117" i="5"/>
  <c r="P117" i="5"/>
  <c r="BK117" i="5"/>
  <c r="J117" i="5"/>
  <c r="BE117" i="5" s="1"/>
  <c r="BI116" i="5"/>
  <c r="BH116" i="5"/>
  <c r="BG116" i="5"/>
  <c r="BF116" i="5"/>
  <c r="BE116" i="5"/>
  <c r="T116" i="5"/>
  <c r="R116" i="5"/>
  <c r="P116" i="5"/>
  <c r="BK116" i="5"/>
  <c r="J116" i="5"/>
  <c r="BI115" i="5"/>
  <c r="BH115" i="5"/>
  <c r="BG115" i="5"/>
  <c r="BF115" i="5"/>
  <c r="T115" i="5"/>
  <c r="R115" i="5"/>
  <c r="P115" i="5"/>
  <c r="BK115" i="5"/>
  <c r="J115" i="5"/>
  <c r="BE115" i="5" s="1"/>
  <c r="BI114" i="5"/>
  <c r="BH114" i="5"/>
  <c r="BG114" i="5"/>
  <c r="BF114" i="5"/>
  <c r="BE114" i="5"/>
  <c r="T114" i="5"/>
  <c r="R114" i="5"/>
  <c r="P114" i="5"/>
  <c r="BK114" i="5"/>
  <c r="J114" i="5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P111" i="5"/>
  <c r="BK111" i="5"/>
  <c r="J111" i="5"/>
  <c r="BE111" i="5" s="1"/>
  <c r="BI110" i="5"/>
  <c r="BH110" i="5"/>
  <c r="BG110" i="5"/>
  <c r="BF110" i="5"/>
  <c r="T110" i="5"/>
  <c r="T109" i="5" s="1"/>
  <c r="R110" i="5"/>
  <c r="R109" i="5" s="1"/>
  <c r="P110" i="5"/>
  <c r="P109" i="5" s="1"/>
  <c r="BK110" i="5"/>
  <c r="J110" i="5"/>
  <c r="BE110" i="5" s="1"/>
  <c r="BI108" i="5"/>
  <c r="BH108" i="5"/>
  <c r="BG108" i="5"/>
  <c r="BF108" i="5"/>
  <c r="BE108" i="5"/>
  <c r="T108" i="5"/>
  <c r="R108" i="5"/>
  <c r="P108" i="5"/>
  <c r="BK108" i="5"/>
  <c r="J108" i="5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BE106" i="5"/>
  <c r="T106" i="5"/>
  <c r="T105" i="5" s="1"/>
  <c r="T104" i="5" s="1"/>
  <c r="R106" i="5"/>
  <c r="R105" i="5" s="1"/>
  <c r="R104" i="5" s="1"/>
  <c r="P106" i="5"/>
  <c r="P105" i="5" s="1"/>
  <c r="BK106" i="5"/>
  <c r="BK105" i="5" s="1"/>
  <c r="J106" i="5"/>
  <c r="BI103" i="5"/>
  <c r="BH103" i="5"/>
  <c r="BG103" i="5"/>
  <c r="BF103" i="5"/>
  <c r="T103" i="5"/>
  <c r="T102" i="5" s="1"/>
  <c r="R103" i="5"/>
  <c r="R102" i="5" s="1"/>
  <c r="P103" i="5"/>
  <c r="P102" i="5" s="1"/>
  <c r="BK103" i="5"/>
  <c r="BK102" i="5" s="1"/>
  <c r="J102" i="5" s="1"/>
  <c r="J61" i="5" s="1"/>
  <c r="J103" i="5"/>
  <c r="BE103" i="5" s="1"/>
  <c r="BI101" i="5"/>
  <c r="BH101" i="5"/>
  <c r="BG101" i="5"/>
  <c r="BF101" i="5"/>
  <c r="T101" i="5"/>
  <c r="R101" i="5"/>
  <c r="P101" i="5"/>
  <c r="BK101" i="5"/>
  <c r="J101" i="5"/>
  <c r="BE101" i="5" s="1"/>
  <c r="BI99" i="5"/>
  <c r="BH99" i="5"/>
  <c r="BG99" i="5"/>
  <c r="BF99" i="5"/>
  <c r="BE99" i="5"/>
  <c r="T99" i="5"/>
  <c r="R99" i="5"/>
  <c r="P99" i="5"/>
  <c r="BK99" i="5"/>
  <c r="J99" i="5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BE97" i="5"/>
  <c r="T97" i="5"/>
  <c r="T96" i="5" s="1"/>
  <c r="R97" i="5"/>
  <c r="R96" i="5" s="1"/>
  <c r="P97" i="5"/>
  <c r="P96" i="5" s="1"/>
  <c r="BK97" i="5"/>
  <c r="BK96" i="5" s="1"/>
  <c r="J96" i="5" s="1"/>
  <c r="J60" i="5" s="1"/>
  <c r="J97" i="5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BE94" i="5"/>
  <c r="T94" i="5"/>
  <c r="T93" i="5" s="1"/>
  <c r="R94" i="5"/>
  <c r="R93" i="5" s="1"/>
  <c r="P94" i="5"/>
  <c r="P93" i="5" s="1"/>
  <c r="BK94" i="5"/>
  <c r="BK93" i="5" s="1"/>
  <c r="J93" i="5" s="1"/>
  <c r="J59" i="5" s="1"/>
  <c r="J94" i="5"/>
  <c r="BI91" i="5"/>
  <c r="BH91" i="5"/>
  <c r="F33" i="5" s="1"/>
  <c r="BC55" i="1" s="1"/>
  <c r="BG91" i="5"/>
  <c r="F32" i="5" s="1"/>
  <c r="BB55" i="1" s="1"/>
  <c r="BF91" i="5"/>
  <c r="J31" i="5" s="1"/>
  <c r="AW55" i="1" s="1"/>
  <c r="T91" i="5"/>
  <c r="T90" i="5" s="1"/>
  <c r="R91" i="5"/>
  <c r="R90" i="5" s="1"/>
  <c r="P91" i="5"/>
  <c r="P90" i="5" s="1"/>
  <c r="P89" i="5" s="1"/>
  <c r="BK91" i="5"/>
  <c r="BK90" i="5" s="1"/>
  <c r="J91" i="5"/>
  <c r="BE91" i="5" s="1"/>
  <c r="F30" i="5" s="1"/>
  <c r="AZ55" i="1" s="1"/>
  <c r="J84" i="5"/>
  <c r="F84" i="5"/>
  <c r="J82" i="5"/>
  <c r="F82" i="5"/>
  <c r="E80" i="5"/>
  <c r="F52" i="5"/>
  <c r="J51" i="5"/>
  <c r="F51" i="5"/>
  <c r="F49" i="5"/>
  <c r="E47" i="5"/>
  <c r="J18" i="5"/>
  <c r="E18" i="5"/>
  <c r="F85" i="5" s="1"/>
  <c r="J17" i="5"/>
  <c r="J12" i="5"/>
  <c r="J49" i="5" s="1"/>
  <c r="E7" i="5"/>
  <c r="E45" i="5" s="1"/>
  <c r="AY54" i="1"/>
  <c r="AX54" i="1"/>
  <c r="BI148" i="4"/>
  <c r="BH148" i="4"/>
  <c r="BG148" i="4"/>
  <c r="BF148" i="4"/>
  <c r="BE148" i="4"/>
  <c r="T148" i="4"/>
  <c r="R148" i="4"/>
  <c r="P148" i="4"/>
  <c r="BK148" i="4"/>
  <c r="J148" i="4"/>
  <c r="BI147" i="4"/>
  <c r="BH147" i="4"/>
  <c r="BG147" i="4"/>
  <c r="BF147" i="4"/>
  <c r="BE147" i="4"/>
  <c r="T147" i="4"/>
  <c r="R147" i="4"/>
  <c r="P147" i="4"/>
  <c r="BK147" i="4"/>
  <c r="J147" i="4"/>
  <c r="BI146" i="4"/>
  <c r="BH146" i="4"/>
  <c r="BG146" i="4"/>
  <c r="BF146" i="4"/>
  <c r="BE146" i="4"/>
  <c r="T146" i="4"/>
  <c r="R146" i="4"/>
  <c r="P146" i="4"/>
  <c r="BK146" i="4"/>
  <c r="J146" i="4"/>
  <c r="BI145" i="4"/>
  <c r="BH145" i="4"/>
  <c r="BG145" i="4"/>
  <c r="BF145" i="4"/>
  <c r="BE145" i="4"/>
  <c r="T145" i="4"/>
  <c r="R145" i="4"/>
  <c r="P145" i="4"/>
  <c r="BK145" i="4"/>
  <c r="J145" i="4"/>
  <c r="BI144" i="4"/>
  <c r="BH144" i="4"/>
  <c r="BG144" i="4"/>
  <c r="BF144" i="4"/>
  <c r="BE144" i="4"/>
  <c r="T144" i="4"/>
  <c r="R144" i="4"/>
  <c r="P144" i="4"/>
  <c r="BK144" i="4"/>
  <c r="J144" i="4"/>
  <c r="BI143" i="4"/>
  <c r="BH143" i="4"/>
  <c r="BG143" i="4"/>
  <c r="BF143" i="4"/>
  <c r="BE143" i="4"/>
  <c r="T143" i="4"/>
  <c r="R143" i="4"/>
  <c r="P143" i="4"/>
  <c r="BK143" i="4"/>
  <c r="J143" i="4"/>
  <c r="BI142" i="4"/>
  <c r="BH142" i="4"/>
  <c r="BG142" i="4"/>
  <c r="BF142" i="4"/>
  <c r="BE142" i="4"/>
  <c r="T142" i="4"/>
  <c r="R142" i="4"/>
  <c r="P142" i="4"/>
  <c r="BK142" i="4"/>
  <c r="J142" i="4"/>
  <c r="BI141" i="4"/>
  <c r="BH141" i="4"/>
  <c r="BG141" i="4"/>
  <c r="BF141" i="4"/>
  <c r="BE141" i="4"/>
  <c r="T141" i="4"/>
  <c r="R141" i="4"/>
  <c r="P141" i="4"/>
  <c r="BK141" i="4"/>
  <c r="J141" i="4"/>
  <c r="BI140" i="4"/>
  <c r="BH140" i="4"/>
  <c r="BG140" i="4"/>
  <c r="BF140" i="4"/>
  <c r="BE140" i="4"/>
  <c r="T140" i="4"/>
  <c r="R140" i="4"/>
  <c r="P140" i="4"/>
  <c r="BK140" i="4"/>
  <c r="J140" i="4"/>
  <c r="BI139" i="4"/>
  <c r="BH139" i="4"/>
  <c r="BG139" i="4"/>
  <c r="BF139" i="4"/>
  <c r="BE139" i="4"/>
  <c r="T139" i="4"/>
  <c r="T137" i="4" s="1"/>
  <c r="T136" i="4" s="1"/>
  <c r="R139" i="4"/>
  <c r="P139" i="4"/>
  <c r="BK139" i="4"/>
  <c r="J139" i="4"/>
  <c r="BI138" i="4"/>
  <c r="BH138" i="4"/>
  <c r="BG138" i="4"/>
  <c r="BF138" i="4"/>
  <c r="BE138" i="4"/>
  <c r="T138" i="4"/>
  <c r="R138" i="4"/>
  <c r="R137" i="4" s="1"/>
  <c r="R136" i="4" s="1"/>
  <c r="P138" i="4"/>
  <c r="P137" i="4" s="1"/>
  <c r="P136" i="4" s="1"/>
  <c r="BK138" i="4"/>
  <c r="BK137" i="4" s="1"/>
  <c r="J138" i="4"/>
  <c r="BI135" i="4"/>
  <c r="BH135" i="4"/>
  <c r="BG135" i="4"/>
  <c r="BF135" i="4"/>
  <c r="BE135" i="4"/>
  <c r="T135" i="4"/>
  <c r="T134" i="4" s="1"/>
  <c r="R135" i="4"/>
  <c r="R134" i="4" s="1"/>
  <c r="P135" i="4"/>
  <c r="P134" i="4" s="1"/>
  <c r="BK135" i="4"/>
  <c r="BK134" i="4" s="1"/>
  <c r="J134" i="4" s="1"/>
  <c r="J135" i="4"/>
  <c r="J66" i="4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BE131" i="4"/>
  <c r="T131" i="4"/>
  <c r="R131" i="4"/>
  <c r="P131" i="4"/>
  <c r="BK131" i="4"/>
  <c r="J131" i="4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BE127" i="4"/>
  <c r="T127" i="4"/>
  <c r="R127" i="4"/>
  <c r="P127" i="4"/>
  <c r="BK127" i="4"/>
  <c r="J127" i="4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R123" i="4" s="1"/>
  <c r="P124" i="4"/>
  <c r="BK124" i="4"/>
  <c r="J124" i="4"/>
  <c r="BE124" i="4" s="1"/>
  <c r="BI122" i="4"/>
  <c r="BH122" i="4"/>
  <c r="BG122" i="4"/>
  <c r="BF122" i="4"/>
  <c r="BE122" i="4"/>
  <c r="T122" i="4"/>
  <c r="R122" i="4"/>
  <c r="P122" i="4"/>
  <c r="BK122" i="4"/>
  <c r="J122" i="4"/>
  <c r="BI121" i="4"/>
  <c r="BH121" i="4"/>
  <c r="BG121" i="4"/>
  <c r="BF121" i="4"/>
  <c r="BE121" i="4"/>
  <c r="T121" i="4"/>
  <c r="R121" i="4"/>
  <c r="P121" i="4"/>
  <c r="BK121" i="4"/>
  <c r="J121" i="4"/>
  <c r="BI120" i="4"/>
  <c r="BH120" i="4"/>
  <c r="BG120" i="4"/>
  <c r="BF120" i="4"/>
  <c r="BE120" i="4"/>
  <c r="T120" i="4"/>
  <c r="R120" i="4"/>
  <c r="P120" i="4"/>
  <c r="BK120" i="4"/>
  <c r="J120" i="4"/>
  <c r="BI119" i="4"/>
  <c r="BH119" i="4"/>
  <c r="BG119" i="4"/>
  <c r="BF119" i="4"/>
  <c r="BE119" i="4"/>
  <c r="T119" i="4"/>
  <c r="R119" i="4"/>
  <c r="P119" i="4"/>
  <c r="BK119" i="4"/>
  <c r="J119" i="4"/>
  <c r="BI118" i="4"/>
  <c r="BH118" i="4"/>
  <c r="BG118" i="4"/>
  <c r="BF118" i="4"/>
  <c r="BE118" i="4"/>
  <c r="T118" i="4"/>
  <c r="R118" i="4"/>
  <c r="P118" i="4"/>
  <c r="BK118" i="4"/>
  <c r="J118" i="4"/>
  <c r="BI117" i="4"/>
  <c r="BH117" i="4"/>
  <c r="BG117" i="4"/>
  <c r="BF117" i="4"/>
  <c r="BE117" i="4"/>
  <c r="T117" i="4"/>
  <c r="R117" i="4"/>
  <c r="P117" i="4"/>
  <c r="BK117" i="4"/>
  <c r="J117" i="4"/>
  <c r="BI116" i="4"/>
  <c r="BH116" i="4"/>
  <c r="BG116" i="4"/>
  <c r="BF116" i="4"/>
  <c r="BE116" i="4"/>
  <c r="T116" i="4"/>
  <c r="T115" i="4" s="1"/>
  <c r="R116" i="4"/>
  <c r="R115" i="4" s="1"/>
  <c r="P116" i="4"/>
  <c r="P115" i="4" s="1"/>
  <c r="BK116" i="4"/>
  <c r="BK115" i="4" s="1"/>
  <c r="J115" i="4" s="1"/>
  <c r="J64" i="4" s="1"/>
  <c r="J116" i="4"/>
  <c r="BI114" i="4"/>
  <c r="BH114" i="4"/>
  <c r="BG114" i="4"/>
  <c r="BF114" i="4"/>
  <c r="BE114" i="4"/>
  <c r="T114" i="4"/>
  <c r="R114" i="4"/>
  <c r="P114" i="4"/>
  <c r="BK114" i="4"/>
  <c r="J114" i="4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R112" i="4"/>
  <c r="P112" i="4"/>
  <c r="BK112" i="4"/>
  <c r="J112" i="4"/>
  <c r="BE112" i="4" s="1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BE110" i="4"/>
  <c r="T110" i="4"/>
  <c r="R110" i="4"/>
  <c r="P110" i="4"/>
  <c r="BK110" i="4"/>
  <c r="J110" i="4"/>
  <c r="BI109" i="4"/>
  <c r="BH109" i="4"/>
  <c r="BG109" i="4"/>
  <c r="BF109" i="4"/>
  <c r="T109" i="4"/>
  <c r="R109" i="4"/>
  <c r="R108" i="4" s="1"/>
  <c r="R107" i="4" s="1"/>
  <c r="P109" i="4"/>
  <c r="BK109" i="4"/>
  <c r="J109" i="4"/>
  <c r="BE109" i="4" s="1"/>
  <c r="BI106" i="4"/>
  <c r="BH106" i="4"/>
  <c r="BG106" i="4"/>
  <c r="BF106" i="4"/>
  <c r="T106" i="4"/>
  <c r="T105" i="4" s="1"/>
  <c r="R106" i="4"/>
  <c r="R105" i="4" s="1"/>
  <c r="P106" i="4"/>
  <c r="P105" i="4" s="1"/>
  <c r="BK106" i="4"/>
  <c r="BK105" i="4" s="1"/>
  <c r="J105" i="4" s="1"/>
  <c r="J61" i="4" s="1"/>
  <c r="J106" i="4"/>
  <c r="BE106" i="4" s="1"/>
  <c r="BI104" i="4"/>
  <c r="BH104" i="4"/>
  <c r="BG104" i="4"/>
  <c r="BF104" i="4"/>
  <c r="BE104" i="4"/>
  <c r="T104" i="4"/>
  <c r="R104" i="4"/>
  <c r="P104" i="4"/>
  <c r="BK104" i="4"/>
  <c r="J104" i="4"/>
  <c r="BI102" i="4"/>
  <c r="BH102" i="4"/>
  <c r="BG102" i="4"/>
  <c r="BF102" i="4"/>
  <c r="BE102" i="4"/>
  <c r="T102" i="4"/>
  <c r="R102" i="4"/>
  <c r="P102" i="4"/>
  <c r="BK102" i="4"/>
  <c r="J102" i="4"/>
  <c r="BI101" i="4"/>
  <c r="BH101" i="4"/>
  <c r="BG101" i="4"/>
  <c r="BF101" i="4"/>
  <c r="BE101" i="4"/>
  <c r="T101" i="4"/>
  <c r="R101" i="4"/>
  <c r="P101" i="4"/>
  <c r="BK101" i="4"/>
  <c r="J101" i="4"/>
  <c r="BI100" i="4"/>
  <c r="BH100" i="4"/>
  <c r="BG100" i="4"/>
  <c r="BF100" i="4"/>
  <c r="BE100" i="4"/>
  <c r="T100" i="4"/>
  <c r="T99" i="4" s="1"/>
  <c r="R100" i="4"/>
  <c r="R99" i="4" s="1"/>
  <c r="P100" i="4"/>
  <c r="P99" i="4" s="1"/>
  <c r="BK100" i="4"/>
  <c r="J100" i="4"/>
  <c r="BI98" i="4"/>
  <c r="BH98" i="4"/>
  <c r="BG98" i="4"/>
  <c r="BF98" i="4"/>
  <c r="T98" i="4"/>
  <c r="R98" i="4"/>
  <c r="P98" i="4"/>
  <c r="BK98" i="4"/>
  <c r="J98" i="4"/>
  <c r="BE98" i="4" s="1"/>
  <c r="BI97" i="4"/>
  <c r="BH97" i="4"/>
  <c r="BG97" i="4"/>
  <c r="BF97" i="4"/>
  <c r="BE97" i="4"/>
  <c r="T97" i="4"/>
  <c r="R97" i="4"/>
  <c r="P97" i="4"/>
  <c r="BK97" i="4"/>
  <c r="J97" i="4"/>
  <c r="BI96" i="4"/>
  <c r="BH96" i="4"/>
  <c r="BG96" i="4"/>
  <c r="BF96" i="4"/>
  <c r="T96" i="4"/>
  <c r="R96" i="4"/>
  <c r="R95" i="4" s="1"/>
  <c r="P96" i="4"/>
  <c r="BK96" i="4"/>
  <c r="J96" i="4"/>
  <c r="BE96" i="4" s="1"/>
  <c r="BI91" i="4"/>
  <c r="BH91" i="4"/>
  <c r="BG91" i="4"/>
  <c r="BF91" i="4"/>
  <c r="T91" i="4"/>
  <c r="T90" i="4" s="1"/>
  <c r="R91" i="4"/>
  <c r="R90" i="4" s="1"/>
  <c r="P91" i="4"/>
  <c r="P90" i="4" s="1"/>
  <c r="BK91" i="4"/>
  <c r="BK90" i="4" s="1"/>
  <c r="J91" i="4"/>
  <c r="BE91" i="4" s="1"/>
  <c r="J84" i="4"/>
  <c r="F84" i="4"/>
  <c r="J82" i="4"/>
  <c r="F82" i="4"/>
  <c r="E80" i="4"/>
  <c r="J51" i="4"/>
  <c r="F51" i="4"/>
  <c r="J49" i="4"/>
  <c r="F49" i="4"/>
  <c r="E47" i="4"/>
  <c r="J18" i="4"/>
  <c r="E18" i="4"/>
  <c r="F85" i="4" s="1"/>
  <c r="J17" i="4"/>
  <c r="J12" i="4"/>
  <c r="E7" i="4"/>
  <c r="E45" i="4" s="1"/>
  <c r="AY53" i="1"/>
  <c r="AX53" i="1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BE154" i="3"/>
  <c r="T154" i="3"/>
  <c r="R154" i="3"/>
  <c r="P154" i="3"/>
  <c r="BK154" i="3"/>
  <c r="J154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P150" i="3" s="1"/>
  <c r="P149" i="3" s="1"/>
  <c r="BK152" i="3"/>
  <c r="J152" i="3"/>
  <c r="BE152" i="3" s="1"/>
  <c r="BI151" i="3"/>
  <c r="BH151" i="3"/>
  <c r="BG151" i="3"/>
  <c r="BF151" i="3"/>
  <c r="T151" i="3"/>
  <c r="T150" i="3" s="1"/>
  <c r="T149" i="3" s="1"/>
  <c r="R151" i="3"/>
  <c r="P151" i="3"/>
  <c r="BK151" i="3"/>
  <c r="BK150" i="3" s="1"/>
  <c r="J151" i="3"/>
  <c r="BE151" i="3" s="1"/>
  <c r="BI148" i="3"/>
  <c r="BH148" i="3"/>
  <c r="BG148" i="3"/>
  <c r="BF148" i="3"/>
  <c r="T148" i="3"/>
  <c r="T146" i="3" s="1"/>
  <c r="R148" i="3"/>
  <c r="P148" i="3"/>
  <c r="BK148" i="3"/>
  <c r="J148" i="3"/>
  <c r="BE148" i="3" s="1"/>
  <c r="BI147" i="3"/>
  <c r="BH147" i="3"/>
  <c r="BG147" i="3"/>
  <c r="BF147" i="3"/>
  <c r="T147" i="3"/>
  <c r="R147" i="3"/>
  <c r="R146" i="3" s="1"/>
  <c r="P147" i="3"/>
  <c r="P146" i="3" s="1"/>
  <c r="BK147" i="3"/>
  <c r="BK146" i="3" s="1"/>
  <c r="J146" i="3" s="1"/>
  <c r="J69" i="3" s="1"/>
  <c r="J147" i="3"/>
  <c r="BE147" i="3" s="1"/>
  <c r="BI145" i="3"/>
  <c r="BH145" i="3"/>
  <c r="BG145" i="3"/>
  <c r="BF145" i="3"/>
  <c r="BE145" i="3"/>
  <c r="T145" i="3"/>
  <c r="R145" i="3"/>
  <c r="P145" i="3"/>
  <c r="BK145" i="3"/>
  <c r="J145" i="3"/>
  <c r="BI144" i="3"/>
  <c r="BH144" i="3"/>
  <c r="BG144" i="3"/>
  <c r="BF144" i="3"/>
  <c r="T144" i="3"/>
  <c r="R144" i="3"/>
  <c r="R142" i="3" s="1"/>
  <c r="P144" i="3"/>
  <c r="BK144" i="3"/>
  <c r="J144" i="3"/>
  <c r="BE144" i="3" s="1"/>
  <c r="BI143" i="3"/>
  <c r="BH143" i="3"/>
  <c r="BG143" i="3"/>
  <c r="BF143" i="3"/>
  <c r="T143" i="3"/>
  <c r="T142" i="3" s="1"/>
  <c r="R143" i="3"/>
  <c r="P143" i="3"/>
  <c r="P142" i="3" s="1"/>
  <c r="BK143" i="3"/>
  <c r="BK142" i="3" s="1"/>
  <c r="J142" i="3" s="1"/>
  <c r="J68" i="3" s="1"/>
  <c r="J143" i="3"/>
  <c r="BE143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BE140" i="3"/>
  <c r="T140" i="3"/>
  <c r="R140" i="3"/>
  <c r="P140" i="3"/>
  <c r="BK140" i="3"/>
  <c r="J140" i="3"/>
  <c r="BI139" i="3"/>
  <c r="BH139" i="3"/>
  <c r="BG139" i="3"/>
  <c r="BF139" i="3"/>
  <c r="T139" i="3"/>
  <c r="T137" i="3" s="1"/>
  <c r="R139" i="3"/>
  <c r="P139" i="3"/>
  <c r="BK139" i="3"/>
  <c r="J139" i="3"/>
  <c r="BE139" i="3" s="1"/>
  <c r="BI138" i="3"/>
  <c r="BH138" i="3"/>
  <c r="BG138" i="3"/>
  <c r="BF138" i="3"/>
  <c r="T138" i="3"/>
  <c r="R138" i="3"/>
  <c r="R137" i="3" s="1"/>
  <c r="P138" i="3"/>
  <c r="P137" i="3" s="1"/>
  <c r="BK138" i="3"/>
  <c r="J138" i="3"/>
  <c r="BE138" i="3" s="1"/>
  <c r="BI136" i="3"/>
  <c r="BH136" i="3"/>
  <c r="BG136" i="3"/>
  <c r="BF136" i="3"/>
  <c r="BE136" i="3"/>
  <c r="T136" i="3"/>
  <c r="R136" i="3"/>
  <c r="P136" i="3"/>
  <c r="BK136" i="3"/>
  <c r="J136" i="3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BE128" i="3"/>
  <c r="T128" i="3"/>
  <c r="R128" i="3"/>
  <c r="R127" i="3" s="1"/>
  <c r="P128" i="3"/>
  <c r="P127" i="3" s="1"/>
  <c r="BK128" i="3"/>
  <c r="BK127" i="3" s="1"/>
  <c r="J127" i="3" s="1"/>
  <c r="J66" i="3" s="1"/>
  <c r="J128" i="3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BE119" i="3"/>
  <c r="T119" i="3"/>
  <c r="T118" i="3" s="1"/>
  <c r="R119" i="3"/>
  <c r="R118" i="3" s="1"/>
  <c r="P119" i="3"/>
  <c r="P118" i="3" s="1"/>
  <c r="BK119" i="3"/>
  <c r="BK118" i="3" s="1"/>
  <c r="J118" i="3" s="1"/>
  <c r="J65" i="3" s="1"/>
  <c r="J119" i="3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BE113" i="3"/>
  <c r="T113" i="3"/>
  <c r="R113" i="3"/>
  <c r="P113" i="3"/>
  <c r="BK113" i="3"/>
  <c r="J113" i="3"/>
  <c r="BI112" i="3"/>
  <c r="BH112" i="3"/>
  <c r="BG112" i="3"/>
  <c r="BF112" i="3"/>
  <c r="T112" i="3"/>
  <c r="T111" i="3" s="1"/>
  <c r="R112" i="3"/>
  <c r="R111" i="3" s="1"/>
  <c r="P112" i="3"/>
  <c r="BK112" i="3"/>
  <c r="J112" i="3"/>
  <c r="BE112" i="3" s="1"/>
  <c r="BI109" i="3"/>
  <c r="BH109" i="3"/>
  <c r="BG109" i="3"/>
  <c r="BF109" i="3"/>
  <c r="T109" i="3"/>
  <c r="T108" i="3" s="1"/>
  <c r="R109" i="3"/>
  <c r="R108" i="3" s="1"/>
  <c r="P109" i="3"/>
  <c r="P108" i="3" s="1"/>
  <c r="BK109" i="3"/>
  <c r="BK108" i="3" s="1"/>
  <c r="J108" i="3" s="1"/>
  <c r="J62" i="3" s="1"/>
  <c r="J109" i="3"/>
  <c r="BE109" i="3" s="1"/>
  <c r="BI107" i="3"/>
  <c r="BH107" i="3"/>
  <c r="BG107" i="3"/>
  <c r="BF107" i="3"/>
  <c r="BE107" i="3"/>
  <c r="T107" i="3"/>
  <c r="R107" i="3"/>
  <c r="P107" i="3"/>
  <c r="BK107" i="3"/>
  <c r="J107" i="3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BE104" i="3"/>
  <c r="T104" i="3"/>
  <c r="R104" i="3"/>
  <c r="P104" i="3"/>
  <c r="BK104" i="3"/>
  <c r="J104" i="3"/>
  <c r="BI103" i="3"/>
  <c r="BH103" i="3"/>
  <c r="BG103" i="3"/>
  <c r="BF103" i="3"/>
  <c r="T103" i="3"/>
  <c r="T102" i="3" s="1"/>
  <c r="R103" i="3"/>
  <c r="R102" i="3" s="1"/>
  <c r="P103" i="3"/>
  <c r="P102" i="3" s="1"/>
  <c r="BK103" i="3"/>
  <c r="BK102" i="3" s="1"/>
  <c r="J102" i="3" s="1"/>
  <c r="J61" i="3" s="1"/>
  <c r="J103" i="3"/>
  <c r="BE103" i="3" s="1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BE100" i="3"/>
  <c r="T100" i="3"/>
  <c r="T99" i="3" s="1"/>
  <c r="R100" i="3"/>
  <c r="R99" i="3" s="1"/>
  <c r="P100" i="3"/>
  <c r="P99" i="3" s="1"/>
  <c r="BK100" i="3"/>
  <c r="BK99" i="3" s="1"/>
  <c r="J99" i="3" s="1"/>
  <c r="J60" i="3" s="1"/>
  <c r="J100" i="3"/>
  <c r="BI97" i="3"/>
  <c r="BH97" i="3"/>
  <c r="BG97" i="3"/>
  <c r="BF97" i="3"/>
  <c r="T97" i="3"/>
  <c r="T96" i="3" s="1"/>
  <c r="R97" i="3"/>
  <c r="R96" i="3" s="1"/>
  <c r="P97" i="3"/>
  <c r="P96" i="3" s="1"/>
  <c r="BK97" i="3"/>
  <c r="BK96" i="3" s="1"/>
  <c r="J96" i="3" s="1"/>
  <c r="J59" i="3" s="1"/>
  <c r="J97" i="3"/>
  <c r="BE97" i="3" s="1"/>
  <c r="BI94" i="3"/>
  <c r="BH94" i="3"/>
  <c r="BG94" i="3"/>
  <c r="BF94" i="3"/>
  <c r="J31" i="3" s="1"/>
  <c r="AW53" i="1" s="1"/>
  <c r="T94" i="3"/>
  <c r="T93" i="3" s="1"/>
  <c r="T92" i="3" s="1"/>
  <c r="R94" i="3"/>
  <c r="R93" i="3" s="1"/>
  <c r="P94" i="3"/>
  <c r="P93" i="3" s="1"/>
  <c r="BK94" i="3"/>
  <c r="BK93" i="3" s="1"/>
  <c r="J94" i="3"/>
  <c r="BE94" i="3" s="1"/>
  <c r="J87" i="3"/>
  <c r="F87" i="3"/>
  <c r="F85" i="3"/>
  <c r="E83" i="3"/>
  <c r="E81" i="3"/>
  <c r="F52" i="3"/>
  <c r="J51" i="3"/>
  <c r="F51" i="3"/>
  <c r="F49" i="3"/>
  <c r="E47" i="3"/>
  <c r="E45" i="3"/>
  <c r="J18" i="3"/>
  <c r="E18" i="3"/>
  <c r="F88" i="3" s="1"/>
  <c r="J17" i="3"/>
  <c r="J12" i="3"/>
  <c r="J85" i="3" s="1"/>
  <c r="E7" i="3"/>
  <c r="BK100" i="2"/>
  <c r="J100" i="2" s="1"/>
  <c r="J61" i="2" s="1"/>
  <c r="AY52" i="1"/>
  <c r="AX52" i="1"/>
  <c r="BI128" i="2"/>
  <c r="BH128" i="2"/>
  <c r="BG128" i="2"/>
  <c r="BF128" i="2"/>
  <c r="T128" i="2"/>
  <c r="R128" i="2"/>
  <c r="R126" i="2" s="1"/>
  <c r="P128" i="2"/>
  <c r="BK128" i="2"/>
  <c r="J128" i="2"/>
  <c r="BE128" i="2" s="1"/>
  <c r="BI127" i="2"/>
  <c r="BH127" i="2"/>
  <c r="BG127" i="2"/>
  <c r="BF127" i="2"/>
  <c r="BE127" i="2"/>
  <c r="T127" i="2"/>
  <c r="T126" i="2" s="1"/>
  <c r="R127" i="2"/>
  <c r="P127" i="2"/>
  <c r="P126" i="2" s="1"/>
  <c r="BK127" i="2"/>
  <c r="BK126" i="2" s="1"/>
  <c r="J126" i="2" s="1"/>
  <c r="J67" i="2" s="1"/>
  <c r="J127" i="2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P122" i="2" s="1"/>
  <c r="BK124" i="2"/>
  <c r="J124" i="2"/>
  <c r="BE124" i="2" s="1"/>
  <c r="BI123" i="2"/>
  <c r="BH123" i="2"/>
  <c r="BG123" i="2"/>
  <c r="BF123" i="2"/>
  <c r="T123" i="2"/>
  <c r="T122" i="2" s="1"/>
  <c r="R123" i="2"/>
  <c r="R122" i="2" s="1"/>
  <c r="P123" i="2"/>
  <c r="BK123" i="2"/>
  <c r="BK122" i="2" s="1"/>
  <c r="J122" i="2" s="1"/>
  <c r="J66" i="2" s="1"/>
  <c r="J123" i="2"/>
  <c r="BE123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R117" i="2" s="1"/>
  <c r="P119" i="2"/>
  <c r="BK119" i="2"/>
  <c r="J119" i="2"/>
  <c r="BE119" i="2" s="1"/>
  <c r="BI118" i="2"/>
  <c r="BH118" i="2"/>
  <c r="BG118" i="2"/>
  <c r="BF118" i="2"/>
  <c r="T118" i="2"/>
  <c r="T117" i="2" s="1"/>
  <c r="R118" i="2"/>
  <c r="P118" i="2"/>
  <c r="P117" i="2" s="1"/>
  <c r="BK118" i="2"/>
  <c r="J118" i="2"/>
  <c r="BE118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BE115" i="2"/>
  <c r="T115" i="2"/>
  <c r="R115" i="2"/>
  <c r="P115" i="2"/>
  <c r="BK115" i="2"/>
  <c r="J115" i="2"/>
  <c r="BI114" i="2"/>
  <c r="BH114" i="2"/>
  <c r="BG114" i="2"/>
  <c r="BF114" i="2"/>
  <c r="T114" i="2"/>
  <c r="T112" i="2" s="1"/>
  <c r="R114" i="2"/>
  <c r="P114" i="2"/>
  <c r="BK114" i="2"/>
  <c r="J114" i="2"/>
  <c r="BE114" i="2" s="1"/>
  <c r="BI113" i="2"/>
  <c r="BH113" i="2"/>
  <c r="BG113" i="2"/>
  <c r="BF113" i="2"/>
  <c r="BE113" i="2"/>
  <c r="T113" i="2"/>
  <c r="R113" i="2"/>
  <c r="R112" i="2" s="1"/>
  <c r="P113" i="2"/>
  <c r="P112" i="2" s="1"/>
  <c r="BK113" i="2"/>
  <c r="BK112" i="2" s="1"/>
  <c r="J112" i="2" s="1"/>
  <c r="J64" i="2" s="1"/>
  <c r="J113" i="2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P103" i="2" s="1"/>
  <c r="P102" i="2" s="1"/>
  <c r="BK104" i="2"/>
  <c r="J104" i="2"/>
  <c r="BE104" i="2" s="1"/>
  <c r="BI101" i="2"/>
  <c r="BH101" i="2"/>
  <c r="BG101" i="2"/>
  <c r="BF101" i="2"/>
  <c r="T101" i="2"/>
  <c r="T100" i="2" s="1"/>
  <c r="R101" i="2"/>
  <c r="R100" i="2" s="1"/>
  <c r="P101" i="2"/>
  <c r="P100" i="2" s="1"/>
  <c r="BK101" i="2"/>
  <c r="J101" i="2"/>
  <c r="BE101" i="2" s="1"/>
  <c r="BI99" i="2"/>
  <c r="BH99" i="2"/>
  <c r="BG99" i="2"/>
  <c r="BF99" i="2"/>
  <c r="BE99" i="2"/>
  <c r="T99" i="2"/>
  <c r="R99" i="2"/>
  <c r="P99" i="2"/>
  <c r="BK99" i="2"/>
  <c r="J99" i="2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BE96" i="2"/>
  <c r="T96" i="2"/>
  <c r="R96" i="2"/>
  <c r="P96" i="2"/>
  <c r="BK96" i="2"/>
  <c r="J96" i="2"/>
  <c r="BI95" i="2"/>
  <c r="BH95" i="2"/>
  <c r="BG95" i="2"/>
  <c r="BF95" i="2"/>
  <c r="T95" i="2"/>
  <c r="T94" i="2" s="1"/>
  <c r="R95" i="2"/>
  <c r="P95" i="2"/>
  <c r="P94" i="2" s="1"/>
  <c r="BK95" i="2"/>
  <c r="J95" i="2"/>
  <c r="BE95" i="2" s="1"/>
  <c r="BI93" i="2"/>
  <c r="BH93" i="2"/>
  <c r="BG93" i="2"/>
  <c r="BF93" i="2"/>
  <c r="T93" i="2"/>
  <c r="T92" i="2" s="1"/>
  <c r="R93" i="2"/>
  <c r="R92" i="2" s="1"/>
  <c r="P93" i="2"/>
  <c r="P92" i="2" s="1"/>
  <c r="BK93" i="2"/>
  <c r="BK92" i="2" s="1"/>
  <c r="J92" i="2" s="1"/>
  <c r="J59" i="2" s="1"/>
  <c r="J93" i="2"/>
  <c r="BE93" i="2" s="1"/>
  <c r="BI90" i="2"/>
  <c r="BH90" i="2"/>
  <c r="BG90" i="2"/>
  <c r="BF90" i="2"/>
  <c r="T90" i="2"/>
  <c r="T89" i="2" s="1"/>
  <c r="R90" i="2"/>
  <c r="R89" i="2" s="1"/>
  <c r="P90" i="2"/>
  <c r="P89" i="2" s="1"/>
  <c r="BK90" i="2"/>
  <c r="BK89" i="2" s="1"/>
  <c r="J90" i="2"/>
  <c r="BE90" i="2" s="1"/>
  <c r="F84" i="2"/>
  <c r="J83" i="2"/>
  <c r="F83" i="2"/>
  <c r="J81" i="2"/>
  <c r="F81" i="2"/>
  <c r="E79" i="2"/>
  <c r="J51" i="2"/>
  <c r="F51" i="2"/>
  <c r="J49" i="2"/>
  <c r="F49" i="2"/>
  <c r="E47" i="2"/>
  <c r="J18" i="2"/>
  <c r="E18" i="2"/>
  <c r="F52" i="2" s="1"/>
  <c r="J17" i="2"/>
  <c r="J12" i="2"/>
  <c r="E7" i="2"/>
  <c r="E45" i="2" s="1"/>
  <c r="AS51" i="1"/>
  <c r="L47" i="1"/>
  <c r="AM46" i="1"/>
  <c r="L46" i="1"/>
  <c r="AM44" i="1"/>
  <c r="L44" i="1"/>
  <c r="L42" i="1"/>
  <c r="L41" i="1"/>
  <c r="F34" i="5" l="1"/>
  <c r="BD55" i="1" s="1"/>
  <c r="BK109" i="5"/>
  <c r="J109" i="5" s="1"/>
  <c r="J64" i="5" s="1"/>
  <c r="BK118" i="5"/>
  <c r="J118" i="5" s="1"/>
  <c r="J65" i="5" s="1"/>
  <c r="BK123" i="5"/>
  <c r="J123" i="5" s="1"/>
  <c r="J66" i="5" s="1"/>
  <c r="BK128" i="5"/>
  <c r="J128" i="5" s="1"/>
  <c r="J67" i="5" s="1"/>
  <c r="BK132" i="5"/>
  <c r="J132" i="5" s="1"/>
  <c r="J68" i="5" s="1"/>
  <c r="F34" i="4"/>
  <c r="BD54" i="1" s="1"/>
  <c r="BK123" i="4"/>
  <c r="J123" i="4" s="1"/>
  <c r="J65" i="4" s="1"/>
  <c r="F32" i="4"/>
  <c r="BB54" i="1" s="1"/>
  <c r="BK99" i="4"/>
  <c r="J99" i="4" s="1"/>
  <c r="J60" i="4" s="1"/>
  <c r="F34" i="3"/>
  <c r="BD53" i="1" s="1"/>
  <c r="BK137" i="3"/>
  <c r="J137" i="3" s="1"/>
  <c r="J67" i="3" s="1"/>
  <c r="F32" i="3"/>
  <c r="BB53" i="1" s="1"/>
  <c r="F33" i="3"/>
  <c r="BC53" i="1" s="1"/>
  <c r="BK111" i="3"/>
  <c r="BK117" i="2"/>
  <c r="J117" i="2" s="1"/>
  <c r="J65" i="2" s="1"/>
  <c r="F32" i="2"/>
  <c r="BB52" i="1" s="1"/>
  <c r="BB51" i="1" s="1"/>
  <c r="W28" i="1" s="1"/>
  <c r="BK94" i="2"/>
  <c r="J94" i="2" s="1"/>
  <c r="J60" i="2" s="1"/>
  <c r="E77" i="2"/>
  <c r="J30" i="3"/>
  <c r="AV53" i="1" s="1"/>
  <c r="AT53" i="1" s="1"/>
  <c r="F30" i="3"/>
  <c r="AZ53" i="1" s="1"/>
  <c r="T88" i="2"/>
  <c r="F33" i="2"/>
  <c r="BC52" i="1" s="1"/>
  <c r="R94" i="2"/>
  <c r="R103" i="2"/>
  <c r="R102" i="2" s="1"/>
  <c r="BK92" i="3"/>
  <c r="J93" i="3"/>
  <c r="J58" i="3" s="1"/>
  <c r="BK110" i="3"/>
  <c r="J110" i="3" s="1"/>
  <c r="J63" i="3" s="1"/>
  <c r="J111" i="3"/>
  <c r="J64" i="3" s="1"/>
  <c r="J89" i="2"/>
  <c r="J58" i="2" s="1"/>
  <c r="BK88" i="2"/>
  <c r="F30" i="2"/>
  <c r="AZ52" i="1" s="1"/>
  <c r="J30" i="2"/>
  <c r="AV52" i="1" s="1"/>
  <c r="F34" i="2"/>
  <c r="BD52" i="1" s="1"/>
  <c r="T103" i="2"/>
  <c r="T102" i="2" s="1"/>
  <c r="P92" i="3"/>
  <c r="BK149" i="3"/>
  <c r="J149" i="3" s="1"/>
  <c r="J70" i="3" s="1"/>
  <c r="J150" i="3"/>
  <c r="J71" i="3" s="1"/>
  <c r="R88" i="2"/>
  <c r="R87" i="2" s="1"/>
  <c r="P88" i="2"/>
  <c r="P87" i="2" s="1"/>
  <c r="AU52" i="1" s="1"/>
  <c r="J31" i="2"/>
  <c r="AW52" i="1" s="1"/>
  <c r="F31" i="2"/>
  <c r="BA52" i="1" s="1"/>
  <c r="BK103" i="2"/>
  <c r="R92" i="3"/>
  <c r="R110" i="3"/>
  <c r="J49" i="3"/>
  <c r="F31" i="3"/>
  <c r="BA53" i="1" s="1"/>
  <c r="F52" i="4"/>
  <c r="J31" i="4"/>
  <c r="AW54" i="1" s="1"/>
  <c r="F31" i="4"/>
  <c r="BA54" i="1" s="1"/>
  <c r="J90" i="5"/>
  <c r="J58" i="5" s="1"/>
  <c r="BK89" i="5"/>
  <c r="E78" i="4"/>
  <c r="R89" i="4"/>
  <c r="R88" i="4" s="1"/>
  <c r="T95" i="4"/>
  <c r="T108" i="4"/>
  <c r="T123" i="4"/>
  <c r="J137" i="4"/>
  <c r="J68" i="4" s="1"/>
  <c r="BK136" i="4"/>
  <c r="J136" i="4" s="1"/>
  <c r="J67" i="4" s="1"/>
  <c r="T89" i="4"/>
  <c r="F33" i="4"/>
  <c r="BC54" i="1" s="1"/>
  <c r="BK95" i="4"/>
  <c r="J95" i="4" s="1"/>
  <c r="J59" i="4" s="1"/>
  <c r="BK108" i="4"/>
  <c r="R89" i="5"/>
  <c r="R88" i="5" s="1"/>
  <c r="J105" i="5"/>
  <c r="J63" i="5" s="1"/>
  <c r="P111" i="3"/>
  <c r="P110" i="3" s="1"/>
  <c r="T127" i="3"/>
  <c r="T110" i="3" s="1"/>
  <c r="T91" i="3" s="1"/>
  <c r="R150" i="3"/>
  <c r="R149" i="3" s="1"/>
  <c r="BK89" i="4"/>
  <c r="J90" i="4"/>
  <c r="J58" i="4" s="1"/>
  <c r="J30" i="4"/>
  <c r="AV54" i="1" s="1"/>
  <c r="F30" i="4"/>
  <c r="AZ54" i="1" s="1"/>
  <c r="P95" i="4"/>
  <c r="P89" i="4" s="1"/>
  <c r="P108" i="4"/>
  <c r="P123" i="4"/>
  <c r="T89" i="5"/>
  <c r="T88" i="5" s="1"/>
  <c r="P104" i="5"/>
  <c r="P88" i="5" s="1"/>
  <c r="AU55" i="1" s="1"/>
  <c r="E78" i="5"/>
  <c r="J30" i="5"/>
  <c r="AV55" i="1" s="1"/>
  <c r="AT55" i="1" s="1"/>
  <c r="F31" i="5"/>
  <c r="BA55" i="1" s="1"/>
  <c r="BK104" i="5" l="1"/>
  <c r="J104" i="5" s="1"/>
  <c r="J62" i="5" s="1"/>
  <c r="AT54" i="1"/>
  <c r="BD51" i="1"/>
  <c r="W30" i="1" s="1"/>
  <c r="AX51" i="1"/>
  <c r="BA51" i="1"/>
  <c r="BK91" i="3"/>
  <c r="J91" i="3" s="1"/>
  <c r="J92" i="3"/>
  <c r="J57" i="3" s="1"/>
  <c r="T87" i="2"/>
  <c r="J108" i="4"/>
  <c r="J63" i="4" s="1"/>
  <c r="BK107" i="4"/>
  <c r="J107" i="4" s="1"/>
  <c r="J62" i="4" s="1"/>
  <c r="T107" i="4"/>
  <c r="T88" i="4" s="1"/>
  <c r="J89" i="5"/>
  <c r="J57" i="5" s="1"/>
  <c r="AT52" i="1"/>
  <c r="J103" i="2"/>
  <c r="J63" i="2" s="1"/>
  <c r="BK102" i="2"/>
  <c r="J102" i="2" s="1"/>
  <c r="J62" i="2" s="1"/>
  <c r="BK87" i="2"/>
  <c r="J87" i="2" s="1"/>
  <c r="J88" i="2"/>
  <c r="J57" i="2" s="1"/>
  <c r="BC51" i="1"/>
  <c r="P107" i="4"/>
  <c r="P88" i="4" s="1"/>
  <c r="AU54" i="1" s="1"/>
  <c r="J89" i="4"/>
  <c r="J57" i="4" s="1"/>
  <c r="R91" i="3"/>
  <c r="P91" i="3"/>
  <c r="AU53" i="1" s="1"/>
  <c r="AZ51" i="1"/>
  <c r="BK88" i="5" l="1"/>
  <c r="J88" i="5" s="1"/>
  <c r="J27" i="5" s="1"/>
  <c r="BK88" i="4"/>
  <c r="J88" i="4" s="1"/>
  <c r="J27" i="4" s="1"/>
  <c r="AU51" i="1"/>
  <c r="W26" i="1"/>
  <c r="AV51" i="1"/>
  <c r="W29" i="1"/>
  <c r="AY51" i="1"/>
  <c r="J56" i="4"/>
  <c r="J56" i="2"/>
  <c r="J27" i="2"/>
  <c r="W27" i="1"/>
  <c r="AW51" i="1"/>
  <c r="AK27" i="1" s="1"/>
  <c r="J56" i="3"/>
  <c r="J27" i="3"/>
  <c r="J56" i="5"/>
  <c r="AK26" i="1" l="1"/>
  <c r="AT51" i="1"/>
  <c r="AG55" i="1"/>
  <c r="AN55" i="1" s="1"/>
  <c r="J36" i="5"/>
  <c r="AG54" i="1"/>
  <c r="AN54" i="1" s="1"/>
  <c r="J36" i="4"/>
  <c r="AG53" i="1"/>
  <c r="AN53" i="1" s="1"/>
  <c r="J36" i="3"/>
  <c r="AG52" i="1"/>
  <c r="J36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<sst xmlns="http://schemas.openxmlformats.org/spreadsheetml/2006/main" count="3813" uniqueCount="712">
  <si>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</si>
  <si>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</si>
  <si>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</si>
  <si>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</si>
  <si>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</si>
  <si>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</si>
  <si>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</si>
  <si>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{16822a61-a3a6-4c27-831a-9ed91cada98b}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</si>
  <si>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</si>
  <si>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</si>
  <si>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</si>
  <si>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</si>
  <si>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</si>
  <si>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</si>
  <si>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</si>
  <si>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</si>
  <si>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Y032</t>
  </si>
  <si>
    <t>Stavba:</t>
  </si>
  <si>
    <t>ZŠ Karla IV.</t>
  </si>
  <si>
    <t>KSO:</t>
  </si>
  <si>
    <t>CC-CZ:</t>
  </si>
  <si>
    <t>Místo:</t>
  </si>
  <si>
    <t>Nejdek</t>
  </si>
  <si>
    <t>Datum:</t>
  </si>
  <si>
    <t>5.2.2017</t>
  </si>
  <si>
    <t>Zadavatel:</t>
  </si>
  <si>
    <t>IČ:</t>
  </si>
  <si>
    <t>MÚ Nejdek</t>
  </si>
  <si>
    <t>DIČ:</t>
  </si>
  <si>
    <t>Uchazeč:</t>
  </si>
  <si>
    <t xml:space="preserve"> </t>
  </si>
  <si>
    <t>Projektant:</t>
  </si>
  <si>
    <t>Pavel Stejskal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</si>
  <si>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</si>
  <si>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</si>
  <si>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</si>
  <si>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</si>
  <si>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</si>
  <si>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</si>
  <si>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</si>
  <si>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</si>
  <si>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</si>
  <si>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</si>
  <si>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</si>
  <si>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</si>
  <si>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</si>
  <si>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</si>
  <si>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</si>
  <si>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</si>
  <si>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</si>
  <si>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</si>
  <si>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</si>
  <si>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</si>
  <si>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</si>
  <si>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</si>
  <si>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</si>
  <si>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</si>
  <si>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</si>
  <si>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</si>
  <si>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</si>
  <si>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</si>
  <si>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</si>
  <si>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</si>
  <si>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</si>
  <si>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</si>
  <si>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</si>
  <si>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</si>
  <si>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</si>
  <si>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</si>
  <si>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</si>
  <si>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</si>
  <si>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</si>
  <si>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</si>
  <si>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</si>
  <si>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</si>
  <si>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ÚT - učebna 207 - jazyky</t>
  </si>
  <si>
    <t>STA</t>
  </si>
  <si>
    <t>1</t>
  </si>
  <si>
    <t>{334a83fa-ba06-4828-8366-c1e32f3fe243}</t>
  </si>
  <si>
    <t>2</t>
  </si>
  <si>
    <t>20</t>
  </si>
  <si>
    <t>ÚT - učebna 201 - F</t>
  </si>
  <si>
    <t>{9c865749-c852-473c-af3d-8bb6bcc8a462}</t>
  </si>
  <si>
    <t>30</t>
  </si>
  <si>
    <t>Invalidní WC</t>
  </si>
  <si>
    <t>{78afd067-257b-4a53-8370-ea03bbb96703}</t>
  </si>
  <si>
    <t>40</t>
  </si>
  <si>
    <t>ÚT  učebna 101 - dílny</t>
  </si>
  <si>
    <t>{958d307d-fb2c-4d4d-969d-ec37249a02c6}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</si>
  <si>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</si>
  <si>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</si>
  <si>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</si>
  <si>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</si>
  <si>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</si>
  <si>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</si>
  <si>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</si>
  <si>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10 - ÚT - učebna 207 - jazyky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</si>
  <si>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</si>
  <si>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</si>
  <si>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</si>
  <si>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</si>
  <si>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</si>
  <si>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</si>
  <si>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</si>
  <si>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</si>
  <si>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</si>
  <si>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</si>
  <si>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</si>
  <si>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</si>
  <si>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</si>
  <si>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</si>
  <si>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</si>
  <si>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</si>
  <si>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</si>
  <si>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</si>
  <si>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</si>
  <si>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</si>
  <si>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</si>
  <si>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</si>
  <si>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</si>
  <si>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</si>
  <si>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</si>
  <si>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</si>
  <si>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</si>
  <si>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</si>
  <si>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</si>
  <si>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</si>
  <si>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</si>
  <si>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</si>
  <si>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</si>
  <si>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</si>
  <si>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</si>
  <si>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</si>
  <si>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</si>
  <si>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ve stěnách maltou jakékoli šířky rýhy</t>
  </si>
  <si>
    <t>m2</t>
  </si>
  <si>
    <t>CS ÚRS 2017 01</t>
  </si>
  <si>
    <t>4</t>
  </si>
  <si>
    <t>272033142</t>
  </si>
  <si>
    <t>VV</t>
  </si>
  <si>
    <t>4*0,05</t>
  </si>
  <si>
    <t>9</t>
  </si>
  <si>
    <t>Ostatní konstrukce a práce, bourání</t>
  </si>
  <si>
    <t>974031132</t>
  </si>
  <si>
    <t>Vysekání rýh ve zdivu cihelném hl do 50 mm š do 70 mm</t>
  </si>
  <si>
    <t>m</t>
  </si>
  <si>
    <t>-529559334</t>
  </si>
  <si>
    <t>997</t>
  </si>
  <si>
    <t>Přesun sutě</t>
  </si>
  <si>
    <t>3</t>
  </si>
  <si>
    <t>997013211</t>
  </si>
  <si>
    <t>Vnitrostaveništní doprava suti a vybouraných hmot pro budovy v do 6 m ručně</t>
  </si>
  <si>
    <t>t</t>
  </si>
  <si>
    <t>1852135939</t>
  </si>
  <si>
    <t>997013501</t>
  </si>
  <si>
    <t>Odvoz suti a vybouraných hmot na skládku nebo meziskládku do 1 km se složením</t>
  </si>
  <si>
    <t>1806896346</t>
  </si>
  <si>
    <t>5</t>
  </si>
  <si>
    <t>997013509</t>
  </si>
  <si>
    <t>Příplatek k odvozu suti a vybouraných hmot na skládku ZKD 1 km přes 1 km</t>
  </si>
  <si>
    <t>1073270582</t>
  </si>
  <si>
    <t>0,024*14 'Přepočtené koeficientem množství</t>
  </si>
  <si>
    <t>997013803</t>
  </si>
  <si>
    <t>Poplatek za uložení stavebního odpadu z keramických materiálů na skládce (skládkovné)</t>
  </si>
  <si>
    <t>2059926193</t>
  </si>
  <si>
    <t>998</t>
  </si>
  <si>
    <t>Přesun hmot</t>
  </si>
  <si>
    <t>7</t>
  </si>
  <si>
    <t>998018002</t>
  </si>
  <si>
    <t>Přesun hmot ruční pro budovy v do 12 m</t>
  </si>
  <si>
    <t>139691436</t>
  </si>
  <si>
    <t>PSV</t>
  </si>
  <si>
    <t>Práce a dodávky PSV</t>
  </si>
  <si>
    <t>722</t>
  </si>
  <si>
    <t>Zdravotechnika - vnitřní vodovod</t>
  </si>
  <si>
    <t>8</t>
  </si>
  <si>
    <t>722171933</t>
  </si>
  <si>
    <t>Potrubí plastové výměna trub nebo tvarovek D do 25 mm</t>
  </si>
  <si>
    <t>kus</t>
  </si>
  <si>
    <t>16</t>
  </si>
  <si>
    <t>-40691018</t>
  </si>
  <si>
    <t>M</t>
  </si>
  <si>
    <t>286541020</t>
  </si>
  <si>
    <t>T-kus redukovaný PPR D 25 x 20 x 25 mm</t>
  </si>
  <si>
    <t>32</t>
  </si>
  <si>
    <t>1272241381</t>
  </si>
  <si>
    <t>722174002</t>
  </si>
  <si>
    <t>Potrubí vodovodní plastové PPR svar polyfuze PN 16 D 20 x 2,8 mm</t>
  </si>
  <si>
    <t>1130730031</t>
  </si>
  <si>
    <t>11</t>
  </si>
  <si>
    <t>722181211</t>
  </si>
  <si>
    <t>Ochrana vodovodního potrubí přilepenými termoizolačními trubicemi z PE tl do 6 mm DN do 22 mm</t>
  </si>
  <si>
    <t>-516196603</t>
  </si>
  <si>
    <t>12</t>
  </si>
  <si>
    <t>722190401</t>
  </si>
  <si>
    <t>Vyvedení a upevnění výpustku do DN 25</t>
  </si>
  <si>
    <t>285880891</t>
  </si>
  <si>
    <t>13</t>
  </si>
  <si>
    <t>722290226</t>
  </si>
  <si>
    <t>Zkouška těsnosti vodovodního potrubí závitového do DN 50</t>
  </si>
  <si>
    <t>1365850006</t>
  </si>
  <si>
    <t>14</t>
  </si>
  <si>
    <t>722290234</t>
  </si>
  <si>
    <t>Proplach a dezinfekce vodovodního potrubí do DN 80</t>
  </si>
  <si>
    <t>-118352130</t>
  </si>
  <si>
    <t>998722202</t>
  </si>
  <si>
    <t>Přesun hmot procentní pro vnitřní vodovod v objektech v do 12 m</t>
  </si>
  <si>
    <t>%</t>
  </si>
  <si>
    <t>1984088135</t>
  </si>
  <si>
    <t>725</t>
  </si>
  <si>
    <t>Zdravotechnika - zařizovací předměty</t>
  </si>
  <si>
    <t>725211603</t>
  </si>
  <si>
    <t>Umyvadlo keramické připevněné na stěnu šrouby bílé bez krytu na sifon 600 mm</t>
  </si>
  <si>
    <t>soubor</t>
  </si>
  <si>
    <t>-2047848844</t>
  </si>
  <si>
    <t>17</t>
  </si>
  <si>
    <t>725813111</t>
  </si>
  <si>
    <t>Ventil rohový bez připojovací trubičky nebo flexi hadičky G 1/2</t>
  </si>
  <si>
    <t>-1771945551</t>
  </si>
  <si>
    <t>18</t>
  </si>
  <si>
    <t>725822611</t>
  </si>
  <si>
    <t>Baterie umyvadlové stojánkové pákové bez výpusti</t>
  </si>
  <si>
    <t>-845687397</t>
  </si>
  <si>
    <t>19</t>
  </si>
  <si>
    <t>998725202</t>
  </si>
  <si>
    <t>Přesun hmot procentní pro zařizovací předměty v objektech v do 12 m</t>
  </si>
  <si>
    <t>1406524060</t>
  </si>
  <si>
    <t>733</t>
  </si>
  <si>
    <t>Ústřední vytápění - rozvodné potrubí</t>
  </si>
  <si>
    <t>733223102</t>
  </si>
  <si>
    <t>Potrubí měděné tvrdé spojované měkkým pájením D 15x1</t>
  </si>
  <si>
    <t>1255599454</t>
  </si>
  <si>
    <t>733291101</t>
  </si>
  <si>
    <t>Zkouška těsnosti potrubí měděné do D 35x1,5</t>
  </si>
  <si>
    <t>-1762923054</t>
  </si>
  <si>
    <t>22</t>
  </si>
  <si>
    <t>733291902</t>
  </si>
  <si>
    <t>Propojení potrubí měděného při opravě D 15x1 mm</t>
  </si>
  <si>
    <t>167379133</t>
  </si>
  <si>
    <t>23</t>
  </si>
  <si>
    <t>998733202</t>
  </si>
  <si>
    <t>Přesun hmot procentní pro rozvody potrubí v objektech v do 12 m</t>
  </si>
  <si>
    <t>348575747</t>
  </si>
  <si>
    <t>734</t>
  </si>
  <si>
    <t>Ústřední vytápění - armatury</t>
  </si>
  <si>
    <t>24</t>
  </si>
  <si>
    <t>734221686</t>
  </si>
  <si>
    <t>Termostatická hlavice vosková PN 10 do 110°C otopných těles VK</t>
  </si>
  <si>
    <t>245061011</t>
  </si>
  <si>
    <t>25</t>
  </si>
  <si>
    <t>734261406</t>
  </si>
  <si>
    <t>Armatura připojovací přímá G 1/2x18 PN 10 do 110°C radiátorů typu VK</t>
  </si>
  <si>
    <t>791370431</t>
  </si>
  <si>
    <t>26</t>
  </si>
  <si>
    <t>998734202</t>
  </si>
  <si>
    <t>Přesun hmot procentní pro armatury v objektech v do 12 m</t>
  </si>
  <si>
    <t>1838668366</t>
  </si>
  <si>
    <t>735</t>
  </si>
  <si>
    <t>Ústřední vytápění - otopná tělesa</t>
  </si>
  <si>
    <t>27</t>
  </si>
  <si>
    <t>735152575</t>
  </si>
  <si>
    <t>Otopné těleso panelové VK dvoudeskové 2 přídavné přestupní plochy výška/délka 600/800mm výkon 1343 W</t>
  </si>
  <si>
    <t>-776021005</t>
  </si>
  <si>
    <t>28</t>
  </si>
  <si>
    <t>998735202</t>
  </si>
  <si>
    <t>Přesun hmot procentní pro otopná tělesa v objektech v do 12 m</t>
  </si>
  <si>
    <t>-1648230447</t>
  </si>
  <si>
    <t>20 - ÚT - učebna 201 - F</t>
  </si>
  <si>
    <t xml:space="preserve">    3 - Svislé a kompletní konstrukce</t>
  </si>
  <si>
    <t xml:space="preserve">    721 - Zdravotechnika - vnitřní kanalizace</t>
  </si>
  <si>
    <t>M - Práce a dodávky M</t>
  </si>
  <si>
    <t xml:space="preserve">    24-M - Montáže vzduchotechnických zařízení</t>
  </si>
  <si>
    <t>Svislé a kompletní konstrukce</t>
  </si>
  <si>
    <t>346244361</t>
  </si>
  <si>
    <t>Zazdívka o tl 65 mm rýh, nik nebo kapes z cihel pálených</t>
  </si>
  <si>
    <t>1596733037</t>
  </si>
  <si>
    <t>2,5*0,15</t>
  </si>
  <si>
    <t>1423039833</t>
  </si>
  <si>
    <t>7*0,05</t>
  </si>
  <si>
    <t>726609968</t>
  </si>
  <si>
    <t>51</t>
  </si>
  <si>
    <t>974031164</t>
  </si>
  <si>
    <t>Vysekání rýh ve zdivu cihelném hl do 150 mm š do 150 mm</t>
  </si>
  <si>
    <t>-1359294876</t>
  </si>
  <si>
    <t>-627804698</t>
  </si>
  <si>
    <t>1260515436</t>
  </si>
  <si>
    <t>-1508419051</t>
  </si>
  <si>
    <t>0,142*14 'Přepočtené koeficientem množství</t>
  </si>
  <si>
    <t>-1683131402</t>
  </si>
  <si>
    <t>850386990</t>
  </si>
  <si>
    <t>721</t>
  </si>
  <si>
    <t>Zdravotechnika - vnitřní kanalizace</t>
  </si>
  <si>
    <t>721171905</t>
  </si>
  <si>
    <t>Potrubí z PP vsazení odbočky do hrdla DN 110</t>
  </si>
  <si>
    <t>1722937241</t>
  </si>
  <si>
    <t>721174042</t>
  </si>
  <si>
    <t>Potrubí kanalizační z PP připojovací systém HT DN 40</t>
  </si>
  <si>
    <t>-74841978</t>
  </si>
  <si>
    <t>721174045</t>
  </si>
  <si>
    <t>Potrubí kanalizační z PP připojovací systém HT DN 100</t>
  </si>
  <si>
    <t>1960911840</t>
  </si>
  <si>
    <t>721194104</t>
  </si>
  <si>
    <t>Vyvedení a upevnění odpadních výpustek DN 40</t>
  </si>
  <si>
    <t>1072185739</t>
  </si>
  <si>
    <t>721194109</t>
  </si>
  <si>
    <t>Vyvedení a upevnění odpadních výpustek DN 100</t>
  </si>
  <si>
    <t>1837196342</t>
  </si>
  <si>
    <t>998721202</t>
  </si>
  <si>
    <t>Přesun hmot procentní pro vnitřní kanalizace v objektech v do 12 m</t>
  </si>
  <si>
    <t>1937427205</t>
  </si>
  <si>
    <t>-1713754195</t>
  </si>
  <si>
    <t>35371751</t>
  </si>
  <si>
    <t>-1596491017</t>
  </si>
  <si>
    <t>-1622010223</t>
  </si>
  <si>
    <t>1867767746</t>
  </si>
  <si>
    <t>-281142608</t>
  </si>
  <si>
    <t>-966579547</t>
  </si>
  <si>
    <t>878137679</t>
  </si>
  <si>
    <t>-1012814797</t>
  </si>
  <si>
    <t>725211701</t>
  </si>
  <si>
    <t>Umývátko keramické stěnové 400 mm</t>
  </si>
  <si>
    <t>-208878665</t>
  </si>
  <si>
    <t>725339111</t>
  </si>
  <si>
    <t>Montáž výlevky</t>
  </si>
  <si>
    <t>-481028984</t>
  </si>
  <si>
    <t>642711010-1</t>
  </si>
  <si>
    <t>výlevka nástěnná plastová</t>
  </si>
  <si>
    <t>R-pol.</t>
  </si>
  <si>
    <t>522252320</t>
  </si>
  <si>
    <t>725531102</t>
  </si>
  <si>
    <t>Elektrický ohřívač zásobníkový přepadový beztlakový 10 l / 2 kW</t>
  </si>
  <si>
    <t>981632486</t>
  </si>
  <si>
    <t>29</t>
  </si>
  <si>
    <t>-1014791051</t>
  </si>
  <si>
    <t>725821311</t>
  </si>
  <si>
    <t>Baterie dřezové nástěnné pákové s otáčivým kulatým ústím a délkou ramínka 200 mm</t>
  </si>
  <si>
    <t>-1803569578</t>
  </si>
  <si>
    <t>31</t>
  </si>
  <si>
    <t>-1660673218</t>
  </si>
  <si>
    <t>-1062044258</t>
  </si>
  <si>
    <t>33</t>
  </si>
  <si>
    <t>34</t>
  </si>
  <si>
    <t>35</t>
  </si>
  <si>
    <t>36</t>
  </si>
  <si>
    <t>37</t>
  </si>
  <si>
    <t>38</t>
  </si>
  <si>
    <t>39</t>
  </si>
  <si>
    <t>735152574</t>
  </si>
  <si>
    <t>Otopné těleso panelové VK dvoudeskové 2 přídavné přestupní plochy výška/délka 600/700mm výkon 1175 W</t>
  </si>
  <si>
    <t>-112651599</t>
  </si>
  <si>
    <t>41</t>
  </si>
  <si>
    <t>Práce a dodávky M</t>
  </si>
  <si>
    <t>24-M</t>
  </si>
  <si>
    <t>Montáže vzduchotechnických zařízení</t>
  </si>
  <si>
    <t>42</t>
  </si>
  <si>
    <t>240019901</t>
  </si>
  <si>
    <t>Montáž VZT odvětrání</t>
  </si>
  <si>
    <t>h</t>
  </si>
  <si>
    <t>64</t>
  </si>
  <si>
    <t>-511415047</t>
  </si>
  <si>
    <t>43</t>
  </si>
  <si>
    <t>Laboratorní digestoř LK1901SJ</t>
  </si>
  <si>
    <t>256</t>
  </si>
  <si>
    <t>-1753235378</t>
  </si>
  <si>
    <t>44</t>
  </si>
  <si>
    <t>oblouk Spiro d 200</t>
  </si>
  <si>
    <t>-1364339503</t>
  </si>
  <si>
    <t>45</t>
  </si>
  <si>
    <t>trouba příma Spiro d 200</t>
  </si>
  <si>
    <t>1807226315</t>
  </si>
  <si>
    <t>46</t>
  </si>
  <si>
    <t>přechod osový Spiro d 200-100</t>
  </si>
  <si>
    <t>-408145512</t>
  </si>
  <si>
    <t>47</t>
  </si>
  <si>
    <t>ventilátor odtahový TD 250/100</t>
  </si>
  <si>
    <t>-836058478</t>
  </si>
  <si>
    <t>48</t>
  </si>
  <si>
    <t>mřížka protidešťová d 200</t>
  </si>
  <si>
    <t>1330044295</t>
  </si>
  <si>
    <t>49</t>
  </si>
  <si>
    <t>pomocný a spojovací materiál</t>
  </si>
  <si>
    <t>-1259529546</t>
  </si>
  <si>
    <t>50</t>
  </si>
  <si>
    <t>240019902</t>
  </si>
  <si>
    <t>stavební výpomoce</t>
  </si>
  <si>
    <t>-289339662</t>
  </si>
  <si>
    <t>30 - Invalidní WC</t>
  </si>
  <si>
    <t xml:space="preserve">    726 - Zdravotechnika - předstěnové instalace</t>
  </si>
  <si>
    <t>371047916</t>
  </si>
  <si>
    <t>28*0,05</t>
  </si>
  <si>
    <t>12*0,1</t>
  </si>
  <si>
    <t>6*0,15</t>
  </si>
  <si>
    <t>1310283430</t>
  </si>
  <si>
    <t>974031142</t>
  </si>
  <si>
    <t>Vysekání rýh ve zdivu cihelném hl do 70 mm š do 70 mm</t>
  </si>
  <si>
    <t>1275810119</t>
  </si>
  <si>
    <t>-1699405802</t>
  </si>
  <si>
    <t>997013113</t>
  </si>
  <si>
    <t>Vnitrostaveništní doprava suti a vybouraných hmot pro budovy v do 12 m s použitím mechanizace</t>
  </si>
  <si>
    <t>-329541168</t>
  </si>
  <si>
    <t>-267102227</t>
  </si>
  <si>
    <t>-2053146019</t>
  </si>
  <si>
    <t>0,516*9 'Přepočtené koeficientem množství</t>
  </si>
  <si>
    <t>997013801</t>
  </si>
  <si>
    <t>Poplatek za uložení stavebního betonového odpadu na skládce (skládkovné)</t>
  </si>
  <si>
    <t>321379509</t>
  </si>
  <si>
    <t>998018001</t>
  </si>
  <si>
    <t>Přesun hmot ruční pro budovy v do 6 m</t>
  </si>
  <si>
    <t>72718509</t>
  </si>
  <si>
    <t>552953881</t>
  </si>
  <si>
    <t>852033444</t>
  </si>
  <si>
    <t>-2028603226</t>
  </si>
  <si>
    <t>1816989206</t>
  </si>
  <si>
    <t>759157548</t>
  </si>
  <si>
    <t>998721201</t>
  </si>
  <si>
    <t>Přesun hmot procentní pro vnitřní kanalizace v objektech v do 6 m</t>
  </si>
  <si>
    <t>-219591608</t>
  </si>
  <si>
    <t>722010001</t>
  </si>
  <si>
    <t>Napojení na stávající rozvod</t>
  </si>
  <si>
    <t>-1783156651</t>
  </si>
  <si>
    <t>190301675</t>
  </si>
  <si>
    <t>722181221</t>
  </si>
  <si>
    <t>Ochrana vodovodního potrubí přilepenými tepelně izolačními trubicemi z PE tl do 10 mm DN do 22 mm</t>
  </si>
  <si>
    <t>-490130133</t>
  </si>
  <si>
    <t>-892580130</t>
  </si>
  <si>
    <t>1791669809</t>
  </si>
  <si>
    <t>-2105960982</t>
  </si>
  <si>
    <t>998722201</t>
  </si>
  <si>
    <t>Přesun hmot procentní pro vnitřní vodovod v objektech v do 6 m</t>
  </si>
  <si>
    <t>-1436473337</t>
  </si>
  <si>
    <t>725112021-1</t>
  </si>
  <si>
    <t>Klozet keramický závěsný na nosné stěny s hlubokým splachováním odpad vodorovný - invalidní</t>
  </si>
  <si>
    <t>-1248068477</t>
  </si>
  <si>
    <t>725112022</t>
  </si>
  <si>
    <t>Klozet keramický závěsný na nosné stěny s hlubokým splachováním odpad vodorovný</t>
  </si>
  <si>
    <t>-722435239</t>
  </si>
  <si>
    <t>725211681</t>
  </si>
  <si>
    <t>Umyvadlo keramické zdravotní připevněné na stěnu šrouby bílé 640 mm</t>
  </si>
  <si>
    <t>504879616</t>
  </si>
  <si>
    <t>725211705</t>
  </si>
  <si>
    <t>Umývátko keramické rohové 450 mm</t>
  </si>
  <si>
    <t>-55772191</t>
  </si>
  <si>
    <t>725291703</t>
  </si>
  <si>
    <t>Doplňky zařízení koupelen a záchodů smaltované madlo rovné dl 500 mm</t>
  </si>
  <si>
    <t>1099623561</t>
  </si>
  <si>
    <t>725291712</t>
  </si>
  <si>
    <t>Doplňky zařízení koupelen a záchodů smaltované madlo krakorcové dl 834 mm</t>
  </si>
  <si>
    <t>1853048183</t>
  </si>
  <si>
    <t>725291722</t>
  </si>
  <si>
    <t>Doplňky zařízení koupelen a záchodů smaltované madlo krakorcové sklopné dl 834 mm</t>
  </si>
  <si>
    <t>-932782916</t>
  </si>
  <si>
    <t>2121975199</t>
  </si>
  <si>
    <t>-1987991065</t>
  </si>
  <si>
    <t>998725201</t>
  </si>
  <si>
    <t>Přesun hmot procentní pro zařizovací předměty v objektech v do 6 m</t>
  </si>
  <si>
    <t>-1146416935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</si>
  <si>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</si>
  <si>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</si>
  <si>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</si>
  <si>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</si>
  <si>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-666666619</t>
  </si>
  <si>
    <t>240017001</t>
  </si>
  <si>
    <t>Montáž VZT větrání</t>
  </si>
  <si>
    <t>-261818172</t>
  </si>
  <si>
    <t>1-9</t>
  </si>
  <si>
    <t>talířový ventil KSU 100</t>
  </si>
  <si>
    <t>-1952775130</t>
  </si>
  <si>
    <t>1-6,13</t>
  </si>
  <si>
    <t>talířový ventil KU 100</t>
  </si>
  <si>
    <t>1848944723</t>
  </si>
  <si>
    <t>1-4,11</t>
  </si>
  <si>
    <t>oblouk SPIRO BU 100 90</t>
  </si>
  <si>
    <t>1212635177</t>
  </si>
  <si>
    <t>1-8</t>
  </si>
  <si>
    <t>přechod osový SPIRO RCFU 100 80</t>
  </si>
  <si>
    <t>605383277</t>
  </si>
  <si>
    <t>1-2</t>
  </si>
  <si>
    <t>T kus SPIRO TCPU 100 80</t>
  </si>
  <si>
    <t>-887756270</t>
  </si>
  <si>
    <t>1-1,3,5,7,10,12</t>
  </si>
  <si>
    <t>trouba příma SPIRO 100</t>
  </si>
  <si>
    <t>1041387083</t>
  </si>
  <si>
    <t>1-20</t>
  </si>
  <si>
    <t>ventilátor odtahový TD 160/100</t>
  </si>
  <si>
    <t>-745177860</t>
  </si>
  <si>
    <t>1-21</t>
  </si>
  <si>
    <t>mřížka protidešťová d 100</t>
  </si>
  <si>
    <t>-208421817</t>
  </si>
  <si>
    <t>1-22</t>
  </si>
  <si>
    <t>-1931689145</t>
  </si>
  <si>
    <t>240017002</t>
  </si>
  <si>
    <t>1791733049</t>
  </si>
  <si>
    <t>40 - ÚT  učebna 101 - dílny</t>
  </si>
  <si>
    <t>569281854</t>
  </si>
  <si>
    <t>15*0,05+4*0,07</t>
  </si>
  <si>
    <t>1733351150</t>
  </si>
  <si>
    <t>-2097732067</t>
  </si>
  <si>
    <t>-1986919288</t>
  </si>
  <si>
    <t>691770439</t>
  </si>
  <si>
    <t>-1311830601</t>
  </si>
  <si>
    <t>0,126*14 'Přepočtené koeficientem množství</t>
  </si>
  <si>
    <t>-137038893</t>
  </si>
  <si>
    <t>-1944791064</t>
  </si>
  <si>
    <t>-1847240881</t>
  </si>
  <si>
    <t>-441199242</t>
  </si>
  <si>
    <t>922458556</t>
  </si>
  <si>
    <t>1852905935</t>
  </si>
  <si>
    <t>1019339818</t>
  </si>
  <si>
    <t>1709561885</t>
  </si>
  <si>
    <t>628411801</t>
  </si>
  <si>
    <t>-1623250682</t>
  </si>
  <si>
    <t>1726836008</t>
  </si>
  <si>
    <t>440800842</t>
  </si>
  <si>
    <t>1280969828</t>
  </si>
  <si>
    <t>-1197019093</t>
  </si>
  <si>
    <t>-1272155207</t>
  </si>
  <si>
    <t>-1027243306</t>
  </si>
  <si>
    <t>87190674</t>
  </si>
  <si>
    <t>-436444556</t>
  </si>
  <si>
    <t>820110401</t>
  </si>
  <si>
    <t>1198387898</t>
  </si>
  <si>
    <t>-2070064590</t>
  </si>
  <si>
    <t>-1361174794</t>
  </si>
  <si>
    <t>164475978</t>
  </si>
  <si>
    <t>1802692882</t>
  </si>
  <si>
    <t>735152577</t>
  </si>
  <si>
    <t>Otopné těleso panelové VK dvoudeskové 2 přídavné přestupní plochy výška/délka 600/1000mm výkon 1679W</t>
  </si>
  <si>
    <t>-526979188</t>
  </si>
  <si>
    <t>-482363979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</si>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</sst>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2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0" fillId="3" borderId="0" xfId="0" applyFill="1" applyProtection="1"/>
    <xf numFmtId="0" fontId="28" fillId="3" borderId="0" xfId="1" applyFont="1" applyFill="1" applyAlignment="1" applyProtection="1">
      <alignment vertical="center"/>
    </xf>
    <xf numFmtId="0" fontId="42" fillId="3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34" fillId="0" borderId="28" xfId="0" applyFont="1" applyBorder="1" applyAlignment="1" applyProtection="1">
      <alignment horizontal="center" vertical="center"/>
      <protection locked="0"/>
    </xf>
    <xf numFmtId="49" fontId="34" fillId="0" borderId="28" xfId="0" applyNumberFormat="1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center" vertical="center" wrapText="1"/>
      <protection locked="0"/>
    </xf>
    <xf numFmtId="167" fontId="34" fillId="0" borderId="28" xfId="0" applyNumberFormat="1" applyFont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0" fontId="34" fillId="0" borderId="5" xfId="0" applyFont="1" applyBorder="1" applyAlignment="1">
      <alignment vertical="center"/>
    </xf>
    <xf numFmtId="0" fontId="34" fillId="0" borderId="28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8" fillId="3" borderId="0" xfId="1" applyFont="1" applyFill="1" applyAlignment="1" applyProtection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3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266" t="s">
        <v>8</v>
      </c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S2" s="21" t="s">
        <v>9</v>
      </c>
      <c r="BT2" s="21" t="s">
        <v>10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4" ht="36.950000000000003" customHeight="1">
      <c r="B4" s="25"/>
      <c r="C4" s="26"/>
      <c r="D4" s="27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13</v>
      </c>
      <c r="BS4" s="21" t="s">
        <v>14</v>
      </c>
    </row>
    <row r="5" spans="1:74" ht="14.45" customHeight="1">
      <c r="B5" s="25"/>
      <c r="C5" s="26"/>
      <c r="D5" s="30" t="s">
        <v>15</v>
      </c>
      <c r="E5" s="26"/>
      <c r="F5" s="26"/>
      <c r="G5" s="26"/>
      <c r="H5" s="26"/>
      <c r="I5" s="26"/>
      <c r="J5" s="26"/>
      <c r="K5" s="290" t="s">
        <v>16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6"/>
      <c r="AQ5" s="28"/>
      <c r="BS5" s="21" t="s">
        <v>9</v>
      </c>
    </row>
    <row r="6" spans="1:74" ht="36.950000000000003" customHeight="1">
      <c r="B6" s="25"/>
      <c r="C6" s="26"/>
      <c r="D6" s="32" t="s">
        <v>17</v>
      </c>
      <c r="E6" s="26"/>
      <c r="F6" s="26"/>
      <c r="G6" s="26"/>
      <c r="H6" s="26"/>
      <c r="I6" s="26"/>
      <c r="J6" s="26"/>
      <c r="K6" s="292" t="s">
        <v>18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6"/>
      <c r="AQ6" s="28"/>
      <c r="BS6" s="21" t="s">
        <v>9</v>
      </c>
    </row>
    <row r="7" spans="1:74" ht="14.45" customHeight="1">
      <c r="B7" s="25"/>
      <c r="C7" s="26"/>
      <c r="D7" s="33" t="s">
        <v>19</v>
      </c>
      <c r="E7" s="26"/>
      <c r="F7" s="26"/>
      <c r="G7" s="26"/>
      <c r="H7" s="26"/>
      <c r="I7" s="26"/>
      <c r="J7" s="26"/>
      <c r="K7" s="31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3" t="s">
        <v>20</v>
      </c>
      <c r="AL7" s="26"/>
      <c r="AM7" s="26"/>
      <c r="AN7" s="31" t="s">
        <v>5</v>
      </c>
      <c r="AO7" s="26"/>
      <c r="AP7" s="26"/>
      <c r="AQ7" s="28"/>
      <c r="BS7" s="21" t="s">
        <v>9</v>
      </c>
    </row>
    <row r="8" spans="1:74" ht="14.45" customHeight="1">
      <c r="B8" s="25"/>
      <c r="C8" s="26"/>
      <c r="D8" s="33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3" t="s">
        <v>23</v>
      </c>
      <c r="AL8" s="26"/>
      <c r="AM8" s="26"/>
      <c r="AN8" s="31" t="s">
        <v>24</v>
      </c>
      <c r="AO8" s="26"/>
      <c r="AP8" s="26"/>
      <c r="AQ8" s="28"/>
      <c r="BS8" s="21" t="s">
        <v>9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S9" s="21" t="s">
        <v>9</v>
      </c>
    </row>
    <row r="10" spans="1:74" ht="14.45" customHeight="1">
      <c r="B10" s="25"/>
      <c r="C10" s="26"/>
      <c r="D10" s="33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3" t="s">
        <v>26</v>
      </c>
      <c r="AL10" s="26"/>
      <c r="AM10" s="26"/>
      <c r="AN10" s="31" t="s">
        <v>5</v>
      </c>
      <c r="AO10" s="26"/>
      <c r="AP10" s="26"/>
      <c r="AQ10" s="28"/>
      <c r="BS10" s="21" t="s">
        <v>9</v>
      </c>
    </row>
    <row r="11" spans="1:74" ht="18.399999999999999" customHeight="1">
      <c r="B11" s="25"/>
      <c r="C11" s="26"/>
      <c r="D11" s="26"/>
      <c r="E11" s="31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3" t="s">
        <v>28</v>
      </c>
      <c r="AL11" s="26"/>
      <c r="AM11" s="26"/>
      <c r="AN11" s="31" t="s">
        <v>5</v>
      </c>
      <c r="AO11" s="26"/>
      <c r="AP11" s="26"/>
      <c r="AQ11" s="28"/>
      <c r="BS11" s="21" t="s">
        <v>9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S12" s="21" t="s">
        <v>9</v>
      </c>
    </row>
    <row r="13" spans="1:74" ht="14.45" customHeight="1">
      <c r="B13" s="25"/>
      <c r="C13" s="26"/>
      <c r="D13" s="33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3" t="s">
        <v>26</v>
      </c>
      <c r="AL13" s="26"/>
      <c r="AM13" s="26"/>
      <c r="AN13" s="31" t="s">
        <v>5</v>
      </c>
      <c r="AO13" s="26"/>
      <c r="AP13" s="26"/>
      <c r="AQ13" s="28"/>
      <c r="BS13" s="21" t="s">
        <v>9</v>
      </c>
    </row>
    <row r="14" spans="1:74" ht="15">
      <c r="B14" s="25"/>
      <c r="C14" s="26"/>
      <c r="D14" s="26"/>
      <c r="E14" s="31" t="s">
        <v>30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3" t="s">
        <v>28</v>
      </c>
      <c r="AL14" s="26"/>
      <c r="AM14" s="26"/>
      <c r="AN14" s="31" t="s">
        <v>5</v>
      </c>
      <c r="AO14" s="26"/>
      <c r="AP14" s="26"/>
      <c r="AQ14" s="28"/>
      <c r="BS14" s="21" t="s">
        <v>9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S15" s="21" t="s">
        <v>6</v>
      </c>
    </row>
    <row r="16" spans="1:74" ht="14.45" customHeight="1">
      <c r="B16" s="25"/>
      <c r="C16" s="26"/>
      <c r="D16" s="33" t="s">
        <v>31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3" t="s">
        <v>26</v>
      </c>
      <c r="AL16" s="26"/>
      <c r="AM16" s="26"/>
      <c r="AN16" s="31" t="s">
        <v>5</v>
      </c>
      <c r="AO16" s="26"/>
      <c r="AP16" s="26"/>
      <c r="AQ16" s="28"/>
      <c r="BS16" s="21" t="s">
        <v>6</v>
      </c>
    </row>
    <row r="17" spans="2:71" ht="18.399999999999999" customHeight="1">
      <c r="B17" s="25"/>
      <c r="C17" s="26"/>
      <c r="D17" s="26"/>
      <c r="E17" s="31" t="s">
        <v>32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3" t="s">
        <v>28</v>
      </c>
      <c r="AL17" s="26"/>
      <c r="AM17" s="26"/>
      <c r="AN17" s="31" t="s">
        <v>5</v>
      </c>
      <c r="AO17" s="26"/>
      <c r="AP17" s="26"/>
      <c r="AQ17" s="28"/>
      <c r="BS17" s="21" t="s">
        <v>33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S18" s="21" t="s">
        <v>9</v>
      </c>
    </row>
    <row r="19" spans="2:71" ht="14.45" customHeight="1">
      <c r="B19" s="25"/>
      <c r="C19" s="26"/>
      <c r="D19" s="33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S19" s="21" t="s">
        <v>9</v>
      </c>
    </row>
    <row r="20" spans="2:71" ht="22.5" customHeight="1">
      <c r="B20" s="25"/>
      <c r="C20" s="26"/>
      <c r="D20" s="26"/>
      <c r="E20" s="293" t="s">
        <v>5</v>
      </c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6"/>
      <c r="AP20" s="26"/>
      <c r="AQ20" s="28"/>
      <c r="BS20" s="21" t="s">
        <v>33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</row>
    <row r="22" spans="2:71" ht="6.95" customHeight="1">
      <c r="B22" s="25"/>
      <c r="C22" s="2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6"/>
      <c r="AQ22" s="28"/>
    </row>
    <row r="23" spans="2:71" s="1" customFormat="1" ht="25.9" customHeight="1">
      <c r="B23" s="35"/>
      <c r="C23" s="36"/>
      <c r="D23" s="37" t="s">
        <v>35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94">
        <f>ROUND(AG51,2)</f>
        <v>0</v>
      </c>
      <c r="AL23" s="295"/>
      <c r="AM23" s="295"/>
      <c r="AN23" s="295"/>
      <c r="AO23" s="295"/>
      <c r="AP23" s="36"/>
      <c r="AQ23" s="39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96" t="s">
        <v>36</v>
      </c>
      <c r="M25" s="296"/>
      <c r="N25" s="296"/>
      <c r="O25" s="296"/>
      <c r="P25" s="36"/>
      <c r="Q25" s="36"/>
      <c r="R25" s="36"/>
      <c r="S25" s="36"/>
      <c r="T25" s="36"/>
      <c r="U25" s="36"/>
      <c r="V25" s="36"/>
      <c r="W25" s="296" t="s">
        <v>37</v>
      </c>
      <c r="X25" s="296"/>
      <c r="Y25" s="296"/>
      <c r="Z25" s="296"/>
      <c r="AA25" s="296"/>
      <c r="AB25" s="296"/>
      <c r="AC25" s="296"/>
      <c r="AD25" s="296"/>
      <c r="AE25" s="296"/>
      <c r="AF25" s="36"/>
      <c r="AG25" s="36"/>
      <c r="AH25" s="36"/>
      <c r="AI25" s="36"/>
      <c r="AJ25" s="36"/>
      <c r="AK25" s="296" t="s">
        <v>38</v>
      </c>
      <c r="AL25" s="296"/>
      <c r="AM25" s="296"/>
      <c r="AN25" s="296"/>
      <c r="AO25" s="296"/>
      <c r="AP25" s="36"/>
      <c r="AQ25" s="39"/>
    </row>
    <row r="26" spans="2:71" s="2" customFormat="1" ht="14.45" customHeight="1">
      <c r="B26" s="41"/>
      <c r="C26" s="42"/>
      <c r="D26" s="43" t="s">
        <v>39</v>
      </c>
      <c r="E26" s="42"/>
      <c r="F26" s="43" t="s">
        <v>40</v>
      </c>
      <c r="G26" s="42"/>
      <c r="H26" s="42"/>
      <c r="I26" s="42"/>
      <c r="J26" s="42"/>
      <c r="K26" s="42"/>
      <c r="L26" s="283">
        <v>0.21</v>
      </c>
      <c r="M26" s="284"/>
      <c r="N26" s="284"/>
      <c r="O26" s="284"/>
      <c r="P26" s="42"/>
      <c r="Q26" s="42"/>
      <c r="R26" s="42"/>
      <c r="S26" s="42"/>
      <c r="T26" s="42"/>
      <c r="U26" s="42"/>
      <c r="V26" s="42"/>
      <c r="W26" s="285">
        <f>ROUND(AZ51,2)</f>
        <v>0</v>
      </c>
      <c r="X26" s="284"/>
      <c r="Y26" s="284"/>
      <c r="Z26" s="284"/>
      <c r="AA26" s="284"/>
      <c r="AB26" s="284"/>
      <c r="AC26" s="284"/>
      <c r="AD26" s="284"/>
      <c r="AE26" s="284"/>
      <c r="AF26" s="42"/>
      <c r="AG26" s="42"/>
      <c r="AH26" s="42"/>
      <c r="AI26" s="42"/>
      <c r="AJ26" s="42"/>
      <c r="AK26" s="285">
        <f>ROUND(AV51,2)</f>
        <v>0</v>
      </c>
      <c r="AL26" s="284"/>
      <c r="AM26" s="284"/>
      <c r="AN26" s="284"/>
      <c r="AO26" s="284"/>
      <c r="AP26" s="42"/>
      <c r="AQ26" s="44"/>
    </row>
    <row r="27" spans="2:71" s="2" customFormat="1" ht="14.45" customHeight="1">
      <c r="B27" s="41"/>
      <c r="C27" s="42"/>
      <c r="D27" s="42"/>
      <c r="E27" s="42"/>
      <c r="F27" s="43" t="s">
        <v>41</v>
      </c>
      <c r="G27" s="42"/>
      <c r="H27" s="42"/>
      <c r="I27" s="42"/>
      <c r="J27" s="42"/>
      <c r="K27" s="42"/>
      <c r="L27" s="283">
        <v>0.15</v>
      </c>
      <c r="M27" s="284"/>
      <c r="N27" s="284"/>
      <c r="O27" s="284"/>
      <c r="P27" s="42"/>
      <c r="Q27" s="42"/>
      <c r="R27" s="42"/>
      <c r="S27" s="42"/>
      <c r="T27" s="42"/>
      <c r="U27" s="42"/>
      <c r="V27" s="42"/>
      <c r="W27" s="285">
        <f>ROUND(BA51,2)</f>
        <v>0</v>
      </c>
      <c r="X27" s="284"/>
      <c r="Y27" s="284"/>
      <c r="Z27" s="284"/>
      <c r="AA27" s="284"/>
      <c r="AB27" s="284"/>
      <c r="AC27" s="284"/>
      <c r="AD27" s="284"/>
      <c r="AE27" s="284"/>
      <c r="AF27" s="42"/>
      <c r="AG27" s="42"/>
      <c r="AH27" s="42"/>
      <c r="AI27" s="42"/>
      <c r="AJ27" s="42"/>
      <c r="AK27" s="285">
        <f>ROUND(AW51,2)</f>
        <v>0</v>
      </c>
      <c r="AL27" s="284"/>
      <c r="AM27" s="284"/>
      <c r="AN27" s="284"/>
      <c r="AO27" s="284"/>
      <c r="AP27" s="42"/>
      <c r="AQ27" s="44"/>
    </row>
    <row r="28" spans="2:71" s="2" customFormat="1" ht="14.45" hidden="1" customHeight="1">
      <c r="B28" s="41"/>
      <c r="C28" s="42"/>
      <c r="D28" s="42"/>
      <c r="E28" s="42"/>
      <c r="F28" s="43" t="s">
        <v>42</v>
      </c>
      <c r="G28" s="42"/>
      <c r="H28" s="42"/>
      <c r="I28" s="42"/>
      <c r="J28" s="42"/>
      <c r="K28" s="42"/>
      <c r="L28" s="283">
        <v>0.21</v>
      </c>
      <c r="M28" s="284"/>
      <c r="N28" s="284"/>
      <c r="O28" s="284"/>
      <c r="P28" s="42"/>
      <c r="Q28" s="42"/>
      <c r="R28" s="42"/>
      <c r="S28" s="42"/>
      <c r="T28" s="42"/>
      <c r="U28" s="42"/>
      <c r="V28" s="42"/>
      <c r="W28" s="285">
        <f>ROUND(BB51,2)</f>
        <v>0</v>
      </c>
      <c r="X28" s="284"/>
      <c r="Y28" s="284"/>
      <c r="Z28" s="284"/>
      <c r="AA28" s="284"/>
      <c r="AB28" s="284"/>
      <c r="AC28" s="284"/>
      <c r="AD28" s="284"/>
      <c r="AE28" s="284"/>
      <c r="AF28" s="42"/>
      <c r="AG28" s="42"/>
      <c r="AH28" s="42"/>
      <c r="AI28" s="42"/>
      <c r="AJ28" s="42"/>
      <c r="AK28" s="285">
        <v>0</v>
      </c>
      <c r="AL28" s="284"/>
      <c r="AM28" s="284"/>
      <c r="AN28" s="284"/>
      <c r="AO28" s="284"/>
      <c r="AP28" s="42"/>
      <c r="AQ28" s="44"/>
    </row>
    <row r="29" spans="2:71" s="2" customFormat="1" ht="14.45" hidden="1" customHeight="1">
      <c r="B29" s="41"/>
      <c r="C29" s="42"/>
      <c r="D29" s="42"/>
      <c r="E29" s="42"/>
      <c r="F29" s="43" t="s">
        <v>43</v>
      </c>
      <c r="G29" s="42"/>
      <c r="H29" s="42"/>
      <c r="I29" s="42"/>
      <c r="J29" s="42"/>
      <c r="K29" s="42"/>
      <c r="L29" s="283">
        <v>0.15</v>
      </c>
      <c r="M29" s="284"/>
      <c r="N29" s="284"/>
      <c r="O29" s="284"/>
      <c r="P29" s="42"/>
      <c r="Q29" s="42"/>
      <c r="R29" s="42"/>
      <c r="S29" s="42"/>
      <c r="T29" s="42"/>
      <c r="U29" s="42"/>
      <c r="V29" s="42"/>
      <c r="W29" s="285">
        <f>ROUND(BC51,2)</f>
        <v>0</v>
      </c>
      <c r="X29" s="284"/>
      <c r="Y29" s="284"/>
      <c r="Z29" s="284"/>
      <c r="AA29" s="284"/>
      <c r="AB29" s="284"/>
      <c r="AC29" s="284"/>
      <c r="AD29" s="284"/>
      <c r="AE29" s="284"/>
      <c r="AF29" s="42"/>
      <c r="AG29" s="42"/>
      <c r="AH29" s="42"/>
      <c r="AI29" s="42"/>
      <c r="AJ29" s="42"/>
      <c r="AK29" s="285">
        <v>0</v>
      </c>
      <c r="AL29" s="284"/>
      <c r="AM29" s="284"/>
      <c r="AN29" s="284"/>
      <c r="AO29" s="284"/>
      <c r="AP29" s="42"/>
      <c r="AQ29" s="44"/>
    </row>
    <row r="30" spans="2:71" s="2" customFormat="1" ht="14.45" hidden="1" customHeight="1">
      <c r="B30" s="41"/>
      <c r="C30" s="42"/>
      <c r="D30" s="42"/>
      <c r="E30" s="42"/>
      <c r="F30" s="43" t="s">
        <v>44</v>
      </c>
      <c r="G30" s="42"/>
      <c r="H30" s="42"/>
      <c r="I30" s="42"/>
      <c r="J30" s="42"/>
      <c r="K30" s="42"/>
      <c r="L30" s="283">
        <v>0</v>
      </c>
      <c r="M30" s="284"/>
      <c r="N30" s="284"/>
      <c r="O30" s="284"/>
      <c r="P30" s="42"/>
      <c r="Q30" s="42"/>
      <c r="R30" s="42"/>
      <c r="S30" s="42"/>
      <c r="T30" s="42"/>
      <c r="U30" s="42"/>
      <c r="V30" s="42"/>
      <c r="W30" s="285">
        <f>ROUND(BD51,2)</f>
        <v>0</v>
      </c>
      <c r="X30" s="284"/>
      <c r="Y30" s="284"/>
      <c r="Z30" s="284"/>
      <c r="AA30" s="284"/>
      <c r="AB30" s="284"/>
      <c r="AC30" s="284"/>
      <c r="AD30" s="284"/>
      <c r="AE30" s="284"/>
      <c r="AF30" s="42"/>
      <c r="AG30" s="42"/>
      <c r="AH30" s="42"/>
      <c r="AI30" s="42"/>
      <c r="AJ30" s="42"/>
      <c r="AK30" s="285">
        <v>0</v>
      </c>
      <c r="AL30" s="284"/>
      <c r="AM30" s="284"/>
      <c r="AN30" s="284"/>
      <c r="AO30" s="284"/>
      <c r="AP30" s="42"/>
      <c r="AQ30" s="44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</row>
    <row r="32" spans="2:71" s="1" customFormat="1" ht="25.9" customHeight="1">
      <c r="B32" s="35"/>
      <c r="C32" s="45"/>
      <c r="D32" s="46" t="s">
        <v>45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46</v>
      </c>
      <c r="U32" s="47"/>
      <c r="V32" s="47"/>
      <c r="W32" s="47"/>
      <c r="X32" s="286" t="s">
        <v>47</v>
      </c>
      <c r="Y32" s="287"/>
      <c r="Z32" s="287"/>
      <c r="AA32" s="287"/>
      <c r="AB32" s="287"/>
      <c r="AC32" s="47"/>
      <c r="AD32" s="47"/>
      <c r="AE32" s="47"/>
      <c r="AF32" s="47"/>
      <c r="AG32" s="47"/>
      <c r="AH32" s="47"/>
      <c r="AI32" s="47"/>
      <c r="AJ32" s="47"/>
      <c r="AK32" s="288">
        <f>SUM(AK23:AK30)</f>
        <v>0</v>
      </c>
      <c r="AL32" s="287"/>
      <c r="AM32" s="287"/>
      <c r="AN32" s="287"/>
      <c r="AO32" s="289"/>
      <c r="AP32" s="45"/>
      <c r="AQ32" s="49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35"/>
    </row>
    <row r="39" spans="2:56" s="1" customFormat="1" ht="36.950000000000003" customHeight="1">
      <c r="B39" s="35"/>
      <c r="C39" s="55" t="s">
        <v>48</v>
      </c>
      <c r="AR39" s="35"/>
    </row>
    <row r="40" spans="2:56" s="1" customFormat="1" ht="6.95" customHeight="1">
      <c r="B40" s="35"/>
      <c r="AR40" s="35"/>
    </row>
    <row r="41" spans="2:56" s="3" customFormat="1" ht="14.45" customHeight="1">
      <c r="B41" s="56"/>
      <c r="C41" s="57" t="s">
        <v>15</v>
      </c>
      <c r="L41" s="3" t="str">
        <f>K5</f>
        <v>Y032</v>
      </c>
      <c r="AR41" s="56"/>
    </row>
    <row r="42" spans="2:56" s="4" customFormat="1" ht="36.950000000000003" customHeight="1">
      <c r="B42" s="58"/>
      <c r="C42" s="59" t="s">
        <v>17</v>
      </c>
      <c r="L42" s="271" t="str">
        <f>K6</f>
        <v>ZŠ Karla IV.</v>
      </c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R42" s="58"/>
    </row>
    <row r="43" spans="2:56" s="1" customFormat="1" ht="6.95" customHeight="1">
      <c r="B43" s="35"/>
      <c r="AR43" s="35"/>
    </row>
    <row r="44" spans="2:56" s="1" customFormat="1" ht="15">
      <c r="B44" s="35"/>
      <c r="C44" s="57" t="s">
        <v>21</v>
      </c>
      <c r="L44" s="60" t="str">
        <f>IF(K8="","",K8)</f>
        <v>Nejdek</v>
      </c>
      <c r="AI44" s="57" t="s">
        <v>23</v>
      </c>
      <c r="AM44" s="273" t="str">
        <f>IF(AN8= "","",AN8)</f>
        <v>5.2.2017</v>
      </c>
      <c r="AN44" s="273"/>
      <c r="AR44" s="35"/>
    </row>
    <row r="45" spans="2:56" s="1" customFormat="1" ht="6.95" customHeight="1">
      <c r="B45" s="35"/>
      <c r="AR45" s="35"/>
    </row>
    <row r="46" spans="2:56" s="1" customFormat="1" ht="15">
      <c r="B46" s="35"/>
      <c r="C46" s="57" t="s">
        <v>25</v>
      </c>
      <c r="L46" s="3" t="str">
        <f>IF(E11= "","",E11)</f>
        <v>MÚ Nejdek</v>
      </c>
      <c r="AI46" s="57" t="s">
        <v>31</v>
      </c>
      <c r="AM46" s="274" t="str">
        <f>IF(E17="","",E17)</f>
        <v>Pavel Stejskal</v>
      </c>
      <c r="AN46" s="274"/>
      <c r="AO46" s="274"/>
      <c r="AP46" s="274"/>
      <c r="AR46" s="35"/>
      <c r="AS46" s="275" t="s">
        <v>49</v>
      </c>
      <c r="AT46" s="276"/>
      <c r="AU46" s="62"/>
      <c r="AV46" s="62"/>
      <c r="AW46" s="62"/>
      <c r="AX46" s="62"/>
      <c r="AY46" s="62"/>
      <c r="AZ46" s="62"/>
      <c r="BA46" s="62"/>
      <c r="BB46" s="62"/>
      <c r="BC46" s="62"/>
      <c r="BD46" s="63"/>
    </row>
    <row r="47" spans="2:56" s="1" customFormat="1" ht="15">
      <c r="B47" s="35"/>
      <c r="C47" s="57" t="s">
        <v>29</v>
      </c>
      <c r="L47" s="3" t="str">
        <f>IF(E14="","",E14)</f>
        <v xml:space="preserve"> </v>
      </c>
      <c r="AR47" s="35"/>
      <c r="AS47" s="277"/>
      <c r="AT47" s="278"/>
      <c r="AU47" s="36"/>
      <c r="AV47" s="36"/>
      <c r="AW47" s="36"/>
      <c r="AX47" s="36"/>
      <c r="AY47" s="36"/>
      <c r="AZ47" s="36"/>
      <c r="BA47" s="36"/>
      <c r="BB47" s="36"/>
      <c r="BC47" s="36"/>
      <c r="BD47" s="64"/>
    </row>
    <row r="48" spans="2:56" s="1" customFormat="1" ht="10.9" customHeight="1">
      <c r="B48" s="35"/>
      <c r="AR48" s="35"/>
      <c r="AS48" s="277"/>
      <c r="AT48" s="278"/>
      <c r="AU48" s="36"/>
      <c r="AV48" s="36"/>
      <c r="AW48" s="36"/>
      <c r="AX48" s="36"/>
      <c r="AY48" s="36"/>
      <c r="AZ48" s="36"/>
      <c r="BA48" s="36"/>
      <c r="BB48" s="36"/>
      <c r="BC48" s="36"/>
      <c r="BD48" s="64"/>
    </row>
    <row r="49" spans="1:91" s="1" customFormat="1" ht="29.25" customHeight="1">
      <c r="B49" s="35"/>
      <c r="C49" s="279" t="s">
        <v>50</v>
      </c>
      <c r="D49" s="280"/>
      <c r="E49" s="280"/>
      <c r="F49" s="280"/>
      <c r="G49" s="280"/>
      <c r="H49" s="65"/>
      <c r="I49" s="281" t="s">
        <v>51</v>
      </c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2" t="s">
        <v>52</v>
      </c>
      <c r="AH49" s="280"/>
      <c r="AI49" s="280"/>
      <c r="AJ49" s="280"/>
      <c r="AK49" s="280"/>
      <c r="AL49" s="280"/>
      <c r="AM49" s="280"/>
      <c r="AN49" s="281" t="s">
        <v>53</v>
      </c>
      <c r="AO49" s="280"/>
      <c r="AP49" s="280"/>
      <c r="AQ49" s="66" t="s">
        <v>54</v>
      </c>
      <c r="AR49" s="35"/>
      <c r="AS49" s="67" t="s">
        <v>55</v>
      </c>
      <c r="AT49" s="68" t="s">
        <v>56</v>
      </c>
      <c r="AU49" s="68" t="s">
        <v>57</v>
      </c>
      <c r="AV49" s="68" t="s">
        <v>58</v>
      </c>
      <c r="AW49" s="68" t="s">
        <v>59</v>
      </c>
      <c r="AX49" s="68" t="s">
        <v>60</v>
      </c>
      <c r="AY49" s="68" t="s">
        <v>61</v>
      </c>
      <c r="AZ49" s="68" t="s">
        <v>62</v>
      </c>
      <c r="BA49" s="68" t="s">
        <v>63</v>
      </c>
      <c r="BB49" s="68" t="s">
        <v>64</v>
      </c>
      <c r="BC49" s="68" t="s">
        <v>65</v>
      </c>
      <c r="BD49" s="69" t="s">
        <v>66</v>
      </c>
    </row>
    <row r="50" spans="1:91" s="1" customFormat="1" ht="10.9" customHeight="1">
      <c r="B50" s="35"/>
      <c r="AR50" s="35"/>
      <c r="AS50" s="70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91" s="4" customFormat="1" ht="32.450000000000003" customHeight="1">
      <c r="B51" s="58"/>
      <c r="C51" s="71" t="s">
        <v>67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264">
        <f>ROUND(SUM(AG52:AG55),2)</f>
        <v>0</v>
      </c>
      <c r="AH51" s="264"/>
      <c r="AI51" s="264"/>
      <c r="AJ51" s="264"/>
      <c r="AK51" s="264"/>
      <c r="AL51" s="264"/>
      <c r="AM51" s="264"/>
      <c r="AN51" s="265">
        <f>SUM(AG51,AT51)</f>
        <v>0</v>
      </c>
      <c r="AO51" s="265"/>
      <c r="AP51" s="265"/>
      <c r="AQ51" s="73" t="s">
        <v>5</v>
      </c>
      <c r="AR51" s="58"/>
      <c r="AS51" s="74">
        <f>ROUND(SUM(AS52:AS55),2)</f>
        <v>0</v>
      </c>
      <c r="AT51" s="75">
        <f>ROUND(SUM(AV51:AW51),2)</f>
        <v>0</v>
      </c>
      <c r="AU51" s="76">
        <f>ROUND(SUM(AU52:AU55),5)</f>
        <v>174.86341999999999</v>
      </c>
      <c r="AV51" s="75">
        <f>ROUND(AZ51*L26,2)</f>
        <v>0</v>
      </c>
      <c r="AW51" s="75">
        <f>ROUND(BA51*L27,2)</f>
        <v>0</v>
      </c>
      <c r="AX51" s="75">
        <f>ROUND(BB51*L26,2)</f>
        <v>0</v>
      </c>
      <c r="AY51" s="75">
        <f>ROUND(BC51*L27,2)</f>
        <v>0</v>
      </c>
      <c r="AZ51" s="75">
        <f>ROUND(SUM(AZ52:AZ55),2)</f>
        <v>0</v>
      </c>
      <c r="BA51" s="75">
        <f>ROUND(SUM(BA52:BA55),2)</f>
        <v>0</v>
      </c>
      <c r="BB51" s="75">
        <f>ROUND(SUM(BB52:BB55),2)</f>
        <v>0</v>
      </c>
      <c r="BC51" s="75">
        <f>ROUND(SUM(BC52:BC55),2)</f>
        <v>0</v>
      </c>
      <c r="BD51" s="77">
        <f>ROUND(SUM(BD52:BD55),2)</f>
        <v>0</v>
      </c>
      <c r="BS51" s="59" t="s">
        <v>68</v>
      </c>
      <c r="BT51" s="59" t="s">
        <v>69</v>
      </c>
      <c r="BU51" s="78" t="s">
        <v>70</v>
      </c>
      <c r="BV51" s="59" t="s">
        <v>71</v>
      </c>
      <c r="BW51" s="59" t="s">
        <v>7</v>
      </c>
      <c r="BX51" s="59" t="s">
        <v>72</v>
      </c>
      <c r="CL51" s="59" t="s">
        <v>5</v>
      </c>
    </row>
    <row r="52" spans="1:91" s="5" customFormat="1" ht="22.5" customHeight="1">
      <c r="A52" s="79" t="s">
        <v>73</v>
      </c>
      <c r="B52" s="80"/>
      <c r="C52" s="81"/>
      <c r="D52" s="270" t="s">
        <v>74</v>
      </c>
      <c r="E52" s="270"/>
      <c r="F52" s="270"/>
      <c r="G52" s="270"/>
      <c r="H52" s="270"/>
      <c r="I52" s="82"/>
      <c r="J52" s="270" t="s">
        <v>75</v>
      </c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68">
        <f>'10 - ÚT - učebna 207 - ja...'!J27</f>
        <v>0</v>
      </c>
      <c r="AH52" s="269"/>
      <c r="AI52" s="269"/>
      <c r="AJ52" s="269"/>
      <c r="AK52" s="269"/>
      <c r="AL52" s="269"/>
      <c r="AM52" s="269"/>
      <c r="AN52" s="268">
        <f>SUM(AG52,AT52)</f>
        <v>0</v>
      </c>
      <c r="AO52" s="269"/>
      <c r="AP52" s="269"/>
      <c r="AQ52" s="83" t="s">
        <v>76</v>
      </c>
      <c r="AR52" s="80"/>
      <c r="AS52" s="84">
        <v>0</v>
      </c>
      <c r="AT52" s="85">
        <f>ROUND(SUM(AV52:AW52),2)</f>
        <v>0</v>
      </c>
      <c r="AU52" s="86">
        <f>'10 - ÚT - učebna 207 - ja...'!P87</f>
        <v>15.354936</v>
      </c>
      <c r="AV52" s="85">
        <f>'10 - ÚT - učebna 207 - ja...'!J30</f>
        <v>0</v>
      </c>
      <c r="AW52" s="85">
        <f>'10 - ÚT - učebna 207 - ja...'!J31</f>
        <v>0</v>
      </c>
      <c r="AX52" s="85">
        <f>'10 - ÚT - učebna 207 - ja...'!J32</f>
        <v>0</v>
      </c>
      <c r="AY52" s="85">
        <f>'10 - ÚT - učebna 207 - ja...'!J33</f>
        <v>0</v>
      </c>
      <c r="AZ52" s="85">
        <f>'10 - ÚT - učebna 207 - ja...'!F30</f>
        <v>0</v>
      </c>
      <c r="BA52" s="85">
        <f>'10 - ÚT - učebna 207 - ja...'!F31</f>
        <v>0</v>
      </c>
      <c r="BB52" s="85">
        <f>'10 - ÚT - učebna 207 - ja...'!F32</f>
        <v>0</v>
      </c>
      <c r="BC52" s="85">
        <f>'10 - ÚT - učebna 207 - ja...'!F33</f>
        <v>0</v>
      </c>
      <c r="BD52" s="87">
        <f>'10 - ÚT - učebna 207 - ja...'!F34</f>
        <v>0</v>
      </c>
      <c r="BT52" s="88" t="s">
        <v>77</v>
      </c>
      <c r="BV52" s="88" t="s">
        <v>71</v>
      </c>
      <c r="BW52" s="88" t="s">
        <v>78</v>
      </c>
      <c r="BX52" s="88" t="s">
        <v>7</v>
      </c>
      <c r="CL52" s="88" t="s">
        <v>5</v>
      </c>
      <c r="CM52" s="88" t="s">
        <v>79</v>
      </c>
    </row>
    <row r="53" spans="1:91" s="5" customFormat="1" ht="22.5" customHeight="1">
      <c r="A53" s="79" t="s">
        <v>73</v>
      </c>
      <c r="B53" s="80"/>
      <c r="C53" s="81"/>
      <c r="D53" s="270" t="s">
        <v>80</v>
      </c>
      <c r="E53" s="270"/>
      <c r="F53" s="270"/>
      <c r="G53" s="270"/>
      <c r="H53" s="270"/>
      <c r="I53" s="82"/>
      <c r="J53" s="270" t="s">
        <v>81</v>
      </c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68">
        <f>'20 - ÚT - učebna 201 - F'!J27</f>
        <v>0</v>
      </c>
      <c r="AH53" s="269"/>
      <c r="AI53" s="269"/>
      <c r="AJ53" s="269"/>
      <c r="AK53" s="269"/>
      <c r="AL53" s="269"/>
      <c r="AM53" s="269"/>
      <c r="AN53" s="268">
        <f>SUM(AG53,AT53)</f>
        <v>0</v>
      </c>
      <c r="AO53" s="269"/>
      <c r="AP53" s="269"/>
      <c r="AQ53" s="83" t="s">
        <v>76</v>
      </c>
      <c r="AR53" s="80"/>
      <c r="AS53" s="84">
        <v>0</v>
      </c>
      <c r="AT53" s="85">
        <f>ROUND(SUM(AV53:AW53),2)</f>
        <v>0</v>
      </c>
      <c r="AU53" s="86">
        <f>'20 - ÚT - učebna 201 - F'!P91</f>
        <v>42.057142999999996</v>
      </c>
      <c r="AV53" s="85">
        <f>'20 - ÚT - učebna 201 - F'!J30</f>
        <v>0</v>
      </c>
      <c r="AW53" s="85">
        <f>'20 - ÚT - učebna 201 - F'!J31</f>
        <v>0</v>
      </c>
      <c r="AX53" s="85">
        <f>'20 - ÚT - učebna 201 - F'!J32</f>
        <v>0</v>
      </c>
      <c r="AY53" s="85">
        <f>'20 - ÚT - učebna 201 - F'!J33</f>
        <v>0</v>
      </c>
      <c r="AZ53" s="85">
        <f>'20 - ÚT - učebna 201 - F'!F30</f>
        <v>0</v>
      </c>
      <c r="BA53" s="85">
        <f>'20 - ÚT - učebna 201 - F'!F31</f>
        <v>0</v>
      </c>
      <c r="BB53" s="85">
        <f>'20 - ÚT - učebna 201 - F'!F32</f>
        <v>0</v>
      </c>
      <c r="BC53" s="85">
        <f>'20 - ÚT - učebna 201 - F'!F33</f>
        <v>0</v>
      </c>
      <c r="BD53" s="87">
        <f>'20 - ÚT - učebna 201 - F'!F34</f>
        <v>0</v>
      </c>
      <c r="BT53" s="88" t="s">
        <v>77</v>
      </c>
      <c r="BV53" s="88" t="s">
        <v>71</v>
      </c>
      <c r="BW53" s="88" t="s">
        <v>82</v>
      </c>
      <c r="BX53" s="88" t="s">
        <v>7</v>
      </c>
      <c r="CL53" s="88" t="s">
        <v>5</v>
      </c>
      <c r="CM53" s="88" t="s">
        <v>79</v>
      </c>
    </row>
    <row r="54" spans="1:91" s="5" customFormat="1" ht="22.5" customHeight="1">
      <c r="A54" s="79" t="s">
        <v>73</v>
      </c>
      <c r="B54" s="80"/>
      <c r="C54" s="81"/>
      <c r="D54" s="270" t="s">
        <v>83</v>
      </c>
      <c r="E54" s="270"/>
      <c r="F54" s="270"/>
      <c r="G54" s="270"/>
      <c r="H54" s="270"/>
      <c r="I54" s="82"/>
      <c r="J54" s="270" t="s">
        <v>84</v>
      </c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68">
        <f>'30 - Invalidní WC'!J27</f>
        <v>0</v>
      </c>
      <c r="AH54" s="269"/>
      <c r="AI54" s="269"/>
      <c r="AJ54" s="269"/>
      <c r="AK54" s="269"/>
      <c r="AL54" s="269"/>
      <c r="AM54" s="269"/>
      <c r="AN54" s="268">
        <f>SUM(AG54,AT54)</f>
        <v>0</v>
      </c>
      <c r="AO54" s="269"/>
      <c r="AP54" s="269"/>
      <c r="AQ54" s="83" t="s">
        <v>76</v>
      </c>
      <c r="AR54" s="80"/>
      <c r="AS54" s="84">
        <v>0</v>
      </c>
      <c r="AT54" s="85">
        <f>ROUND(SUM(AV54:AW54),2)</f>
        <v>0</v>
      </c>
      <c r="AU54" s="86">
        <f>'30 - Invalidní WC'!P88</f>
        <v>77.536444000000003</v>
      </c>
      <c r="AV54" s="85">
        <f>'30 - Invalidní WC'!J30</f>
        <v>0</v>
      </c>
      <c r="AW54" s="85">
        <f>'30 - Invalidní WC'!J31</f>
        <v>0</v>
      </c>
      <c r="AX54" s="85">
        <f>'30 - Invalidní WC'!J32</f>
        <v>0</v>
      </c>
      <c r="AY54" s="85">
        <f>'30 - Invalidní WC'!J33</f>
        <v>0</v>
      </c>
      <c r="AZ54" s="85">
        <f>'30 - Invalidní WC'!F30</f>
        <v>0</v>
      </c>
      <c r="BA54" s="85">
        <f>'30 - Invalidní WC'!F31</f>
        <v>0</v>
      </c>
      <c r="BB54" s="85">
        <f>'30 - Invalidní WC'!F32</f>
        <v>0</v>
      </c>
      <c r="BC54" s="85">
        <f>'30 - Invalidní WC'!F33</f>
        <v>0</v>
      </c>
      <c r="BD54" s="87">
        <f>'30 - Invalidní WC'!F34</f>
        <v>0</v>
      </c>
      <c r="BT54" s="88" t="s">
        <v>77</v>
      </c>
      <c r="BV54" s="88" t="s">
        <v>71</v>
      </c>
      <c r="BW54" s="88" t="s">
        <v>85</v>
      </c>
      <c r="BX54" s="88" t="s">
        <v>7</v>
      </c>
      <c r="CL54" s="88" t="s">
        <v>5</v>
      </c>
      <c r="CM54" s="88" t="s">
        <v>79</v>
      </c>
    </row>
    <row r="55" spans="1:91" s="5" customFormat="1" ht="22.5" customHeight="1">
      <c r="A55" s="79" t="s">
        <v>73</v>
      </c>
      <c r="B55" s="80"/>
      <c r="C55" s="81"/>
      <c r="D55" s="270" t="s">
        <v>86</v>
      </c>
      <c r="E55" s="270"/>
      <c r="F55" s="270"/>
      <c r="G55" s="270"/>
      <c r="H55" s="270"/>
      <c r="I55" s="82"/>
      <c r="J55" s="270" t="s">
        <v>87</v>
      </c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68">
        <f>'40 - ÚT  učebna 101 - dílny'!J27</f>
        <v>0</v>
      </c>
      <c r="AH55" s="269"/>
      <c r="AI55" s="269"/>
      <c r="AJ55" s="269"/>
      <c r="AK55" s="269"/>
      <c r="AL55" s="269"/>
      <c r="AM55" s="269"/>
      <c r="AN55" s="268">
        <f>SUM(AG55,AT55)</f>
        <v>0</v>
      </c>
      <c r="AO55" s="269"/>
      <c r="AP55" s="269"/>
      <c r="AQ55" s="83" t="s">
        <v>76</v>
      </c>
      <c r="AR55" s="80"/>
      <c r="AS55" s="89">
        <v>0</v>
      </c>
      <c r="AT55" s="90">
        <f>ROUND(SUM(AV55:AW55),2)</f>
        <v>0</v>
      </c>
      <c r="AU55" s="91">
        <f>'40 - ÚT  učebna 101 - dílny'!P88</f>
        <v>39.914893999999997</v>
      </c>
      <c r="AV55" s="90">
        <f>'40 - ÚT  učebna 101 - dílny'!J30</f>
        <v>0</v>
      </c>
      <c r="AW55" s="90">
        <f>'40 - ÚT  učebna 101 - dílny'!J31</f>
        <v>0</v>
      </c>
      <c r="AX55" s="90">
        <f>'40 - ÚT  učebna 101 - dílny'!J32</f>
        <v>0</v>
      </c>
      <c r="AY55" s="90">
        <f>'40 - ÚT  učebna 101 - dílny'!J33</f>
        <v>0</v>
      </c>
      <c r="AZ55" s="90">
        <f>'40 - ÚT  učebna 101 - dílny'!F30</f>
        <v>0</v>
      </c>
      <c r="BA55" s="90">
        <f>'40 - ÚT  učebna 101 - dílny'!F31</f>
        <v>0</v>
      </c>
      <c r="BB55" s="90">
        <f>'40 - ÚT  učebna 101 - dílny'!F32</f>
        <v>0</v>
      </c>
      <c r="BC55" s="90">
        <f>'40 - ÚT  učebna 101 - dílny'!F33</f>
        <v>0</v>
      </c>
      <c r="BD55" s="92">
        <f>'40 - ÚT  učebna 101 - dílny'!F34</f>
        <v>0</v>
      </c>
      <c r="BT55" s="88" t="s">
        <v>77</v>
      </c>
      <c r="BV55" s="88" t="s">
        <v>71</v>
      </c>
      <c r="BW55" s="88" t="s">
        <v>88</v>
      </c>
      <c r="BX55" s="88" t="s">
        <v>7</v>
      </c>
      <c r="CL55" s="88" t="s">
        <v>5</v>
      </c>
      <c r="CM55" s="88" t="s">
        <v>79</v>
      </c>
    </row>
    <row r="56" spans="1:91" s="1" customFormat="1" ht="30" customHeight="1">
      <c r="B56" s="35"/>
      <c r="AR56" s="35"/>
    </row>
    <row r="57" spans="1:91" s="1" customFormat="1" ht="6.95" customHeight="1"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35"/>
    </row>
  </sheetData>
  <mergeCells count="51">
    <mergeCell ref="K5:AO5"/>
    <mergeCell ref="K6:AO6"/>
    <mergeCell ref="E20:AN20"/>
    <mergeCell ref="AK23:AO23"/>
    <mergeCell ref="L25:O25"/>
    <mergeCell ref="W25:AE25"/>
    <mergeCell ref="AK25:AO25"/>
    <mergeCell ref="AK29:AO29"/>
    <mergeCell ref="L26:O26"/>
    <mergeCell ref="W26:AE26"/>
    <mergeCell ref="AK26:AO26"/>
    <mergeCell ref="L27:O27"/>
    <mergeCell ref="W27:AE27"/>
    <mergeCell ref="AK27:AO27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L28:O28"/>
    <mergeCell ref="W28:AE28"/>
    <mergeCell ref="AK28:AO28"/>
    <mergeCell ref="L29:O29"/>
    <mergeCell ref="W29:AE29"/>
  </mergeCells>
  <hyperlinks>
    <hyperlink ref="K1:S1" location="C2" display="1) Rekapitulace stavby"/>
    <hyperlink ref="W1:AI1" location="C51" display="2) Rekapitulace objektů stavby a soupisů prací"/>
    <hyperlink ref="A52" location="'10 - ÚT - učebna 207 - ja...'!C2" display="/"/>
    <hyperlink ref="A53" location="'20 - ÚT - učebna 201 - F'!C2" display="/"/>
    <hyperlink ref="A54" location="'30 - Invalidní WC'!C2" display="/"/>
    <hyperlink ref="A55" location="'40 - ÚT  učebna 101 - dílny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9"/>
  <sheetViews>
    <sheetView showGridLines="0" workbookViewId="0">
      <pane ySplit="1" topLeftCell="A25" activePane="bottomLeft" state="frozen"/>
      <selection pane="bottomLeft" activeCell="I123" sqref="I123:I12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3"/>
      <c r="B1" s="14"/>
      <c r="C1" s="14"/>
      <c r="D1" s="15" t="s">
        <v>1</v>
      </c>
      <c r="E1" s="14"/>
      <c r="F1" s="94" t="s">
        <v>89</v>
      </c>
      <c r="G1" s="300" t="s">
        <v>90</v>
      </c>
      <c r="H1" s="300"/>
      <c r="I1" s="14"/>
      <c r="J1" s="94" t="s">
        <v>91</v>
      </c>
      <c r="K1" s="15" t="s">
        <v>92</v>
      </c>
      <c r="L1" s="94" t="s">
        <v>93</v>
      </c>
      <c r="M1" s="94"/>
      <c r="N1" s="94"/>
      <c r="O1" s="94"/>
      <c r="P1" s="94"/>
      <c r="Q1" s="94"/>
      <c r="R1" s="94"/>
      <c r="S1" s="94"/>
      <c r="T1" s="94"/>
      <c r="U1" s="95"/>
      <c r="V1" s="9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66" t="s">
        <v>8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21" t="s">
        <v>78</v>
      </c>
    </row>
    <row r="3" spans="1:70" ht="6.95" customHeight="1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79</v>
      </c>
    </row>
    <row r="4" spans="1:70" ht="36.950000000000003" customHeight="1">
      <c r="B4" s="25"/>
      <c r="C4" s="26"/>
      <c r="D4" s="27" t="s">
        <v>94</v>
      </c>
      <c r="E4" s="26"/>
      <c r="F4" s="26"/>
      <c r="G4" s="26"/>
      <c r="H4" s="26"/>
      <c r="I4" s="26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26"/>
      <c r="J5" s="26"/>
      <c r="K5" s="28"/>
    </row>
    <row r="6" spans="1:70" ht="15">
      <c r="B6" s="25"/>
      <c r="C6" s="26"/>
      <c r="D6" s="33" t="s">
        <v>17</v>
      </c>
      <c r="E6" s="26"/>
      <c r="F6" s="26"/>
      <c r="G6" s="26"/>
      <c r="H6" s="26"/>
      <c r="I6" s="26"/>
      <c r="J6" s="26"/>
      <c r="K6" s="28"/>
    </row>
    <row r="7" spans="1:70" ht="22.5" customHeight="1">
      <c r="B7" s="25"/>
      <c r="C7" s="26"/>
      <c r="D7" s="26"/>
      <c r="E7" s="301" t="str">
        <f>'Rekapitulace stavby'!K6</f>
        <v>ZŠ Karla IV.</v>
      </c>
      <c r="F7" s="302"/>
      <c r="G7" s="302"/>
      <c r="H7" s="302"/>
      <c r="I7" s="26"/>
      <c r="J7" s="26"/>
      <c r="K7" s="28"/>
    </row>
    <row r="8" spans="1:70" s="1" customFormat="1" ht="15">
      <c r="B8" s="35"/>
      <c r="C8" s="36"/>
      <c r="D8" s="33" t="s">
        <v>95</v>
      </c>
      <c r="E8" s="36"/>
      <c r="F8" s="36"/>
      <c r="G8" s="36"/>
      <c r="H8" s="36"/>
      <c r="I8" s="36"/>
      <c r="J8" s="36"/>
      <c r="K8" s="39"/>
    </row>
    <row r="9" spans="1:70" s="1" customFormat="1" ht="36.950000000000003" customHeight="1">
      <c r="B9" s="35"/>
      <c r="C9" s="36"/>
      <c r="D9" s="36"/>
      <c r="E9" s="303" t="s">
        <v>96</v>
      </c>
      <c r="F9" s="304"/>
      <c r="G9" s="304"/>
      <c r="H9" s="304"/>
      <c r="I9" s="3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36"/>
      <c r="J10" s="36"/>
      <c r="K10" s="39"/>
    </row>
    <row r="11" spans="1:70" s="1" customFormat="1" ht="14.45" customHeight="1">
      <c r="B11" s="35"/>
      <c r="C11" s="36"/>
      <c r="D11" s="33" t="s">
        <v>19</v>
      </c>
      <c r="E11" s="36"/>
      <c r="F11" s="31" t="s">
        <v>5</v>
      </c>
      <c r="G11" s="36"/>
      <c r="H11" s="36"/>
      <c r="I11" s="33" t="s">
        <v>20</v>
      </c>
      <c r="J11" s="31" t="s">
        <v>5</v>
      </c>
      <c r="K11" s="39"/>
    </row>
    <row r="12" spans="1:70" s="1" customFormat="1" ht="14.45" customHeight="1">
      <c r="B12" s="35"/>
      <c r="C12" s="36"/>
      <c r="D12" s="33" t="s">
        <v>21</v>
      </c>
      <c r="E12" s="36"/>
      <c r="F12" s="31" t="s">
        <v>22</v>
      </c>
      <c r="G12" s="36"/>
      <c r="H12" s="36"/>
      <c r="I12" s="33" t="s">
        <v>23</v>
      </c>
      <c r="J12" s="96" t="str">
        <f>'Rekapitulace stavby'!AN8</f>
        <v>5.2.2017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36"/>
      <c r="J13" s="36"/>
      <c r="K13" s="39"/>
    </row>
    <row r="14" spans="1:70" s="1" customFormat="1" ht="14.45" customHeight="1">
      <c r="B14" s="35"/>
      <c r="C14" s="36"/>
      <c r="D14" s="33" t="s">
        <v>25</v>
      </c>
      <c r="E14" s="36"/>
      <c r="F14" s="36"/>
      <c r="G14" s="36"/>
      <c r="H14" s="36"/>
      <c r="I14" s="33" t="s">
        <v>26</v>
      </c>
      <c r="J14" s="31" t="s">
        <v>5</v>
      </c>
      <c r="K14" s="39"/>
    </row>
    <row r="15" spans="1:70" s="1" customFormat="1" ht="18" customHeight="1">
      <c r="B15" s="35"/>
      <c r="C15" s="36"/>
      <c r="D15" s="36"/>
      <c r="E15" s="31" t="s">
        <v>27</v>
      </c>
      <c r="F15" s="36"/>
      <c r="G15" s="36"/>
      <c r="H15" s="36"/>
      <c r="I15" s="33" t="s">
        <v>28</v>
      </c>
      <c r="J15" s="31" t="s">
        <v>5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9"/>
    </row>
    <row r="17" spans="2:11" s="1" customFormat="1" ht="14.45" customHeight="1">
      <c r="B17" s="35"/>
      <c r="C17" s="36"/>
      <c r="D17" s="33" t="s">
        <v>29</v>
      </c>
      <c r="E17" s="36"/>
      <c r="F17" s="36"/>
      <c r="G17" s="36"/>
      <c r="H17" s="36"/>
      <c r="I17" s="33" t="s">
        <v>26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31" t="str">
        <f>IF('Rekapitulace stavby'!E14="Vyplň údaj","",IF('Rekapitulace stavby'!E14="","",'Rekapitulace stavby'!E14))</f>
        <v xml:space="preserve"> </v>
      </c>
      <c r="F18" s="36"/>
      <c r="G18" s="36"/>
      <c r="H18" s="36"/>
      <c r="I18" s="33" t="s">
        <v>28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9"/>
    </row>
    <row r="20" spans="2:11" s="1" customFormat="1" ht="14.45" customHeight="1">
      <c r="B20" s="35"/>
      <c r="C20" s="36"/>
      <c r="D20" s="33" t="s">
        <v>31</v>
      </c>
      <c r="E20" s="36"/>
      <c r="F20" s="36"/>
      <c r="G20" s="36"/>
      <c r="H20" s="36"/>
      <c r="I20" s="33" t="s">
        <v>26</v>
      </c>
      <c r="J20" s="31" t="s">
        <v>5</v>
      </c>
      <c r="K20" s="39"/>
    </row>
    <row r="21" spans="2:11" s="1" customFormat="1" ht="18" customHeight="1">
      <c r="B21" s="35"/>
      <c r="C21" s="36"/>
      <c r="D21" s="36"/>
      <c r="E21" s="31" t="s">
        <v>32</v>
      </c>
      <c r="F21" s="36"/>
      <c r="G21" s="36"/>
      <c r="H21" s="36"/>
      <c r="I21" s="33" t="s">
        <v>28</v>
      </c>
      <c r="J21" s="31" t="s">
        <v>5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9"/>
    </row>
    <row r="23" spans="2:11" s="1" customFormat="1" ht="14.45" customHeight="1">
      <c r="B23" s="35"/>
      <c r="C23" s="36"/>
      <c r="D23" s="33" t="s">
        <v>34</v>
      </c>
      <c r="E23" s="36"/>
      <c r="F23" s="36"/>
      <c r="G23" s="36"/>
      <c r="H23" s="36"/>
      <c r="I23" s="36"/>
      <c r="J23" s="36"/>
      <c r="K23" s="39"/>
    </row>
    <row r="24" spans="2:11" s="6" customFormat="1" ht="22.5" customHeight="1">
      <c r="B24" s="97"/>
      <c r="C24" s="98"/>
      <c r="D24" s="98"/>
      <c r="E24" s="293" t="s">
        <v>5</v>
      </c>
      <c r="F24" s="293"/>
      <c r="G24" s="293"/>
      <c r="H24" s="293"/>
      <c r="I24" s="98"/>
      <c r="J24" s="98"/>
      <c r="K24" s="99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9"/>
    </row>
    <row r="26" spans="2:11" s="1" customFormat="1" ht="6.95" customHeight="1">
      <c r="B26" s="35"/>
      <c r="C26" s="36"/>
      <c r="D26" s="62"/>
      <c r="E26" s="62"/>
      <c r="F26" s="62"/>
      <c r="G26" s="62"/>
      <c r="H26" s="62"/>
      <c r="I26" s="62"/>
      <c r="J26" s="62"/>
      <c r="K26" s="100"/>
    </row>
    <row r="27" spans="2:11" s="1" customFormat="1" ht="25.35" customHeight="1">
      <c r="B27" s="35"/>
      <c r="C27" s="36"/>
      <c r="D27" s="101" t="s">
        <v>35</v>
      </c>
      <c r="E27" s="36"/>
      <c r="F27" s="36"/>
      <c r="G27" s="36"/>
      <c r="H27" s="36"/>
      <c r="I27" s="36"/>
      <c r="J27" s="102">
        <f>ROUND(J87,2)</f>
        <v>0</v>
      </c>
      <c r="K27" s="39"/>
    </row>
    <row r="28" spans="2:11" s="1" customFormat="1" ht="6.95" customHeight="1">
      <c r="B28" s="35"/>
      <c r="C28" s="36"/>
      <c r="D28" s="62"/>
      <c r="E28" s="62"/>
      <c r="F28" s="62"/>
      <c r="G28" s="62"/>
      <c r="H28" s="62"/>
      <c r="I28" s="62"/>
      <c r="J28" s="62"/>
      <c r="K28" s="100"/>
    </row>
    <row r="29" spans="2:11" s="1" customFormat="1" ht="14.45" customHeight="1">
      <c r="B29" s="35"/>
      <c r="C29" s="36"/>
      <c r="D29" s="36"/>
      <c r="E29" s="36"/>
      <c r="F29" s="40" t="s">
        <v>37</v>
      </c>
      <c r="G29" s="36"/>
      <c r="H29" s="36"/>
      <c r="I29" s="40" t="s">
        <v>36</v>
      </c>
      <c r="J29" s="40" t="s">
        <v>38</v>
      </c>
      <c r="K29" s="39"/>
    </row>
    <row r="30" spans="2:11" s="1" customFormat="1" ht="14.45" customHeight="1">
      <c r="B30" s="35"/>
      <c r="C30" s="36"/>
      <c r="D30" s="43" t="s">
        <v>39</v>
      </c>
      <c r="E30" s="43" t="s">
        <v>40</v>
      </c>
      <c r="F30" s="103">
        <f>ROUND(SUM(BE87:BE128), 2)</f>
        <v>0</v>
      </c>
      <c r="G30" s="36"/>
      <c r="H30" s="36"/>
      <c r="I30" s="104">
        <v>0.21</v>
      </c>
      <c r="J30" s="103">
        <f>ROUND(ROUND((SUM(BE87:BE128)),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41</v>
      </c>
      <c r="F31" s="103">
        <f>ROUND(SUM(BF87:BF128), 2)</f>
        <v>0</v>
      </c>
      <c r="G31" s="36"/>
      <c r="H31" s="36"/>
      <c r="I31" s="104">
        <v>0.15</v>
      </c>
      <c r="J31" s="103">
        <f>ROUND(ROUND((SUM(BF87:BF128)),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42</v>
      </c>
      <c r="F32" s="103">
        <f>ROUND(SUM(BG87:BG128), 2)</f>
        <v>0</v>
      </c>
      <c r="G32" s="36"/>
      <c r="H32" s="36"/>
      <c r="I32" s="104">
        <v>0.21</v>
      </c>
      <c r="J32" s="103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43</v>
      </c>
      <c r="F33" s="103">
        <f>ROUND(SUM(BH87:BH128), 2)</f>
        <v>0</v>
      </c>
      <c r="G33" s="36"/>
      <c r="H33" s="36"/>
      <c r="I33" s="104">
        <v>0.15</v>
      </c>
      <c r="J33" s="103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44</v>
      </c>
      <c r="F34" s="103">
        <f>ROUND(SUM(BI87:BI128), 2)</f>
        <v>0</v>
      </c>
      <c r="G34" s="36"/>
      <c r="H34" s="36"/>
      <c r="I34" s="104">
        <v>0</v>
      </c>
      <c r="J34" s="103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36"/>
      <c r="J35" s="36"/>
      <c r="K35" s="39"/>
    </row>
    <row r="36" spans="2:11" s="1" customFormat="1" ht="25.35" customHeight="1">
      <c r="B36" s="35"/>
      <c r="C36" s="105"/>
      <c r="D36" s="106" t="s">
        <v>45</v>
      </c>
      <c r="E36" s="65"/>
      <c r="F36" s="65"/>
      <c r="G36" s="107" t="s">
        <v>46</v>
      </c>
      <c r="H36" s="108" t="s">
        <v>47</v>
      </c>
      <c r="I36" s="65"/>
      <c r="J36" s="109">
        <f>SUM(J27:J34)</f>
        <v>0</v>
      </c>
      <c r="K36" s="110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41" spans="2:11" s="1" customFormat="1" ht="6.95" customHeight="1">
      <c r="B41" s="53"/>
      <c r="C41" s="54"/>
      <c r="D41" s="54"/>
      <c r="E41" s="54"/>
      <c r="F41" s="54"/>
      <c r="G41" s="54"/>
      <c r="H41" s="54"/>
      <c r="I41" s="54"/>
      <c r="J41" s="54"/>
      <c r="K41" s="111"/>
    </row>
    <row r="42" spans="2:11" s="1" customFormat="1" ht="36.950000000000003" customHeight="1">
      <c r="B42" s="35"/>
      <c r="C42" s="27" t="s">
        <v>97</v>
      </c>
      <c r="D42" s="36"/>
      <c r="E42" s="36"/>
      <c r="F42" s="36"/>
      <c r="G42" s="36"/>
      <c r="H42" s="36"/>
      <c r="I42" s="3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36"/>
      <c r="J43" s="36"/>
      <c r="K43" s="39"/>
    </row>
    <row r="44" spans="2:11" s="1" customFormat="1" ht="14.45" customHeight="1">
      <c r="B44" s="35"/>
      <c r="C44" s="33" t="s">
        <v>17</v>
      </c>
      <c r="D44" s="36"/>
      <c r="E44" s="36"/>
      <c r="F44" s="36"/>
      <c r="G44" s="36"/>
      <c r="H44" s="36"/>
      <c r="I44" s="36"/>
      <c r="J44" s="36"/>
      <c r="K44" s="39"/>
    </row>
    <row r="45" spans="2:11" s="1" customFormat="1" ht="22.5" customHeight="1">
      <c r="B45" s="35"/>
      <c r="C45" s="36"/>
      <c r="D45" s="36"/>
      <c r="E45" s="301" t="str">
        <f>E7</f>
        <v>ZŠ Karla IV.</v>
      </c>
      <c r="F45" s="302"/>
      <c r="G45" s="302"/>
      <c r="H45" s="302"/>
      <c r="I45" s="36"/>
      <c r="J45" s="36"/>
      <c r="K45" s="39"/>
    </row>
    <row r="46" spans="2:11" s="1" customFormat="1" ht="14.45" customHeight="1">
      <c r="B46" s="35"/>
      <c r="C46" s="33" t="s">
        <v>95</v>
      </c>
      <c r="D46" s="36"/>
      <c r="E46" s="36"/>
      <c r="F46" s="36"/>
      <c r="G46" s="36"/>
      <c r="H46" s="36"/>
      <c r="I46" s="36"/>
      <c r="J46" s="36"/>
      <c r="K46" s="39"/>
    </row>
    <row r="47" spans="2:11" s="1" customFormat="1" ht="23.25" customHeight="1">
      <c r="B47" s="35"/>
      <c r="C47" s="36"/>
      <c r="D47" s="36"/>
      <c r="E47" s="303" t="str">
        <f>E9</f>
        <v>10 - ÚT - učebna 207 - jazyky</v>
      </c>
      <c r="F47" s="304"/>
      <c r="G47" s="304"/>
      <c r="H47" s="304"/>
      <c r="I47" s="3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36"/>
      <c r="J48" s="36"/>
      <c r="K48" s="39"/>
    </row>
    <row r="49" spans="2:47" s="1" customFormat="1" ht="18" customHeight="1">
      <c r="B49" s="35"/>
      <c r="C49" s="33" t="s">
        <v>21</v>
      </c>
      <c r="D49" s="36"/>
      <c r="E49" s="36"/>
      <c r="F49" s="31" t="str">
        <f>F12</f>
        <v>Nejdek</v>
      </c>
      <c r="G49" s="36"/>
      <c r="H49" s="36"/>
      <c r="I49" s="33" t="s">
        <v>23</v>
      </c>
      <c r="J49" s="96" t="str">
        <f>IF(J12="","",J12)</f>
        <v>5.2.2017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36"/>
      <c r="J50" s="36"/>
      <c r="K50" s="39"/>
    </row>
    <row r="51" spans="2:47" s="1" customFormat="1" ht="15">
      <c r="B51" s="35"/>
      <c r="C51" s="33" t="s">
        <v>25</v>
      </c>
      <c r="D51" s="36"/>
      <c r="E51" s="36"/>
      <c r="F51" s="31" t="str">
        <f>E15</f>
        <v>MÚ Nejdek</v>
      </c>
      <c r="G51" s="36"/>
      <c r="H51" s="36"/>
      <c r="I51" s="33" t="s">
        <v>31</v>
      </c>
      <c r="J51" s="31" t="str">
        <f>E21</f>
        <v>Pavel Stejskal</v>
      </c>
      <c r="K51" s="39"/>
    </row>
    <row r="52" spans="2:47" s="1" customFormat="1" ht="14.45" customHeight="1">
      <c r="B52" s="35"/>
      <c r="C52" s="33" t="s">
        <v>29</v>
      </c>
      <c r="D52" s="36"/>
      <c r="E52" s="36"/>
      <c r="F52" s="31" t="str">
        <f>IF(E18="","",E18)</f>
        <v xml:space="preserve"> </v>
      </c>
      <c r="G52" s="36"/>
      <c r="H52" s="36"/>
      <c r="I52" s="3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36"/>
      <c r="J53" s="36"/>
      <c r="K53" s="39"/>
    </row>
    <row r="54" spans="2:47" s="1" customFormat="1" ht="29.25" customHeight="1">
      <c r="B54" s="35"/>
      <c r="C54" s="112" t="s">
        <v>98</v>
      </c>
      <c r="D54" s="105"/>
      <c r="E54" s="105"/>
      <c r="F54" s="105"/>
      <c r="G54" s="105"/>
      <c r="H54" s="105"/>
      <c r="I54" s="105"/>
      <c r="J54" s="113" t="s">
        <v>99</v>
      </c>
      <c r="K54" s="114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36"/>
      <c r="J55" s="36"/>
      <c r="K55" s="39"/>
    </row>
    <row r="56" spans="2:47" s="1" customFormat="1" ht="29.25" customHeight="1">
      <c r="B56" s="35"/>
      <c r="C56" s="115" t="s">
        <v>100</v>
      </c>
      <c r="D56" s="36"/>
      <c r="E56" s="36"/>
      <c r="F56" s="36"/>
      <c r="G56" s="36"/>
      <c r="H56" s="36"/>
      <c r="I56" s="36"/>
      <c r="J56" s="102">
        <f>J87</f>
        <v>0</v>
      </c>
      <c r="K56" s="39"/>
      <c r="AU56" s="21" t="s">
        <v>101</v>
      </c>
    </row>
    <row r="57" spans="2:47" s="7" customFormat="1" ht="24.95" customHeight="1">
      <c r="B57" s="116"/>
      <c r="C57" s="117"/>
      <c r="D57" s="118" t="s">
        <v>102</v>
      </c>
      <c r="E57" s="119"/>
      <c r="F57" s="119"/>
      <c r="G57" s="119"/>
      <c r="H57" s="119"/>
      <c r="I57" s="119"/>
      <c r="J57" s="120">
        <f>J88</f>
        <v>0</v>
      </c>
      <c r="K57" s="121"/>
    </row>
    <row r="58" spans="2:47" s="8" customFormat="1" ht="19.899999999999999" customHeight="1">
      <c r="B58" s="122"/>
      <c r="C58" s="123"/>
      <c r="D58" s="124" t="s">
        <v>103</v>
      </c>
      <c r="E58" s="125"/>
      <c r="F58" s="125"/>
      <c r="G58" s="125"/>
      <c r="H58" s="125"/>
      <c r="I58" s="125"/>
      <c r="J58" s="126">
        <f>J89</f>
        <v>0</v>
      </c>
      <c r="K58" s="127"/>
    </row>
    <row r="59" spans="2:47" s="8" customFormat="1" ht="19.899999999999999" customHeight="1">
      <c r="B59" s="122"/>
      <c r="C59" s="123"/>
      <c r="D59" s="124" t="s">
        <v>104</v>
      </c>
      <c r="E59" s="125"/>
      <c r="F59" s="125"/>
      <c r="G59" s="125"/>
      <c r="H59" s="125"/>
      <c r="I59" s="125"/>
      <c r="J59" s="126">
        <f>J92</f>
        <v>0</v>
      </c>
      <c r="K59" s="127"/>
    </row>
    <row r="60" spans="2:47" s="8" customFormat="1" ht="19.899999999999999" customHeight="1">
      <c r="B60" s="122"/>
      <c r="C60" s="123"/>
      <c r="D60" s="124" t="s">
        <v>105</v>
      </c>
      <c r="E60" s="125"/>
      <c r="F60" s="125"/>
      <c r="G60" s="125"/>
      <c r="H60" s="125"/>
      <c r="I60" s="125"/>
      <c r="J60" s="126">
        <f>J94</f>
        <v>0</v>
      </c>
      <c r="K60" s="127"/>
    </row>
    <row r="61" spans="2:47" s="8" customFormat="1" ht="19.899999999999999" customHeight="1">
      <c r="B61" s="122"/>
      <c r="C61" s="123"/>
      <c r="D61" s="124" t="s">
        <v>106</v>
      </c>
      <c r="E61" s="125"/>
      <c r="F61" s="125"/>
      <c r="G61" s="125"/>
      <c r="H61" s="125"/>
      <c r="I61" s="125"/>
      <c r="J61" s="126">
        <f>J100</f>
        <v>0</v>
      </c>
      <c r="K61" s="127"/>
    </row>
    <row r="62" spans="2:47" s="7" customFormat="1" ht="24.95" customHeight="1">
      <c r="B62" s="116"/>
      <c r="C62" s="117"/>
      <c r="D62" s="118" t="s">
        <v>107</v>
      </c>
      <c r="E62" s="119"/>
      <c r="F62" s="119"/>
      <c r="G62" s="119"/>
      <c r="H62" s="119"/>
      <c r="I62" s="119"/>
      <c r="J62" s="120">
        <f>J102</f>
        <v>0</v>
      </c>
      <c r="K62" s="121"/>
    </row>
    <row r="63" spans="2:47" s="8" customFormat="1" ht="19.899999999999999" customHeight="1">
      <c r="B63" s="122"/>
      <c r="C63" s="123"/>
      <c r="D63" s="124" t="s">
        <v>108</v>
      </c>
      <c r="E63" s="125"/>
      <c r="F63" s="125"/>
      <c r="G63" s="125"/>
      <c r="H63" s="125"/>
      <c r="I63" s="125"/>
      <c r="J63" s="126">
        <f>J103</f>
        <v>0</v>
      </c>
      <c r="K63" s="127"/>
    </row>
    <row r="64" spans="2:47" s="8" customFormat="1" ht="19.899999999999999" customHeight="1">
      <c r="B64" s="122"/>
      <c r="C64" s="123"/>
      <c r="D64" s="124" t="s">
        <v>109</v>
      </c>
      <c r="E64" s="125"/>
      <c r="F64" s="125"/>
      <c r="G64" s="125"/>
      <c r="H64" s="125"/>
      <c r="I64" s="125"/>
      <c r="J64" s="126">
        <f>J112</f>
        <v>0</v>
      </c>
      <c r="K64" s="127"/>
    </row>
    <row r="65" spans="2:12" s="8" customFormat="1" ht="19.899999999999999" customHeight="1">
      <c r="B65" s="122"/>
      <c r="C65" s="123"/>
      <c r="D65" s="124" t="s">
        <v>110</v>
      </c>
      <c r="E65" s="125"/>
      <c r="F65" s="125"/>
      <c r="G65" s="125"/>
      <c r="H65" s="125"/>
      <c r="I65" s="125"/>
      <c r="J65" s="126">
        <f>J117</f>
        <v>0</v>
      </c>
      <c r="K65" s="127"/>
    </row>
    <row r="66" spans="2:12" s="8" customFormat="1" ht="19.899999999999999" customHeight="1">
      <c r="B66" s="122"/>
      <c r="C66" s="123"/>
      <c r="D66" s="124" t="s">
        <v>111</v>
      </c>
      <c r="E66" s="125"/>
      <c r="F66" s="125"/>
      <c r="G66" s="125"/>
      <c r="H66" s="125"/>
      <c r="I66" s="125"/>
      <c r="J66" s="126">
        <f>J122</f>
        <v>0</v>
      </c>
      <c r="K66" s="127"/>
    </row>
    <row r="67" spans="2:12" s="8" customFormat="1" ht="19.899999999999999" customHeight="1">
      <c r="B67" s="122"/>
      <c r="C67" s="123"/>
      <c r="D67" s="124" t="s">
        <v>112</v>
      </c>
      <c r="E67" s="125"/>
      <c r="F67" s="125"/>
      <c r="G67" s="125"/>
      <c r="H67" s="125"/>
      <c r="I67" s="125"/>
      <c r="J67" s="126">
        <f>J126</f>
        <v>0</v>
      </c>
      <c r="K67" s="127"/>
    </row>
    <row r="68" spans="2:12" s="1" customFormat="1" ht="21.75" customHeight="1">
      <c r="B68" s="35"/>
      <c r="C68" s="36"/>
      <c r="D68" s="36"/>
      <c r="E68" s="36"/>
      <c r="F68" s="36"/>
      <c r="G68" s="36"/>
      <c r="H68" s="36"/>
      <c r="I68" s="36"/>
      <c r="J68" s="36"/>
      <c r="K68" s="39"/>
    </row>
    <row r="69" spans="2:12" s="1" customFormat="1" ht="6.95" customHeight="1">
      <c r="B69" s="50"/>
      <c r="C69" s="51"/>
      <c r="D69" s="51"/>
      <c r="E69" s="51"/>
      <c r="F69" s="51"/>
      <c r="G69" s="51"/>
      <c r="H69" s="51"/>
      <c r="I69" s="51"/>
      <c r="J69" s="51"/>
      <c r="K69" s="52"/>
    </row>
    <row r="73" spans="2:12" s="1" customFormat="1" ht="6.95" customHeight="1"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35"/>
    </row>
    <row r="74" spans="2:12" s="1" customFormat="1" ht="36.950000000000003" customHeight="1">
      <c r="B74" s="35"/>
      <c r="C74" s="55" t="s">
        <v>113</v>
      </c>
      <c r="L74" s="35"/>
    </row>
    <row r="75" spans="2:12" s="1" customFormat="1" ht="6.95" customHeight="1">
      <c r="B75" s="35"/>
      <c r="L75" s="35"/>
    </row>
    <row r="76" spans="2:12" s="1" customFormat="1" ht="14.45" customHeight="1">
      <c r="B76" s="35"/>
      <c r="C76" s="57" t="s">
        <v>17</v>
      </c>
      <c r="L76" s="35"/>
    </row>
    <row r="77" spans="2:12" s="1" customFormat="1" ht="22.5" customHeight="1">
      <c r="B77" s="35"/>
      <c r="E77" s="297" t="str">
        <f>E7</f>
        <v>ZŠ Karla IV.</v>
      </c>
      <c r="F77" s="298"/>
      <c r="G77" s="298"/>
      <c r="H77" s="298"/>
      <c r="L77" s="35"/>
    </row>
    <row r="78" spans="2:12" s="1" customFormat="1" ht="14.45" customHeight="1">
      <c r="B78" s="35"/>
      <c r="C78" s="57" t="s">
        <v>95</v>
      </c>
      <c r="L78" s="35"/>
    </row>
    <row r="79" spans="2:12" s="1" customFormat="1" ht="23.25" customHeight="1">
      <c r="B79" s="35"/>
      <c r="E79" s="271" t="str">
        <f>E9</f>
        <v>10 - ÚT - učebna 207 - jazyky</v>
      </c>
      <c r="F79" s="299"/>
      <c r="G79" s="299"/>
      <c r="H79" s="299"/>
      <c r="L79" s="35"/>
    </row>
    <row r="80" spans="2:12" s="1" customFormat="1" ht="6.95" customHeight="1">
      <c r="B80" s="35"/>
      <c r="L80" s="35"/>
    </row>
    <row r="81" spans="2:65" s="1" customFormat="1" ht="18" customHeight="1">
      <c r="B81" s="35"/>
      <c r="C81" s="57" t="s">
        <v>21</v>
      </c>
      <c r="F81" s="128" t="str">
        <f>F12</f>
        <v>Nejdek</v>
      </c>
      <c r="I81" s="57" t="s">
        <v>23</v>
      </c>
      <c r="J81" s="61" t="str">
        <f>IF(J12="","",J12)</f>
        <v>5.2.2017</v>
      </c>
      <c r="L81" s="35"/>
    </row>
    <row r="82" spans="2:65" s="1" customFormat="1" ht="6.95" customHeight="1">
      <c r="B82" s="35"/>
      <c r="L82" s="35"/>
    </row>
    <row r="83" spans="2:65" s="1" customFormat="1" ht="15">
      <c r="B83" s="35"/>
      <c r="C83" s="57" t="s">
        <v>25</v>
      </c>
      <c r="F83" s="128" t="str">
        <f>E15</f>
        <v>MÚ Nejdek</v>
      </c>
      <c r="I83" s="57" t="s">
        <v>31</v>
      </c>
      <c r="J83" s="128" t="str">
        <f>E21</f>
        <v>Pavel Stejskal</v>
      </c>
      <c r="L83" s="35"/>
    </row>
    <row r="84" spans="2:65" s="1" customFormat="1" ht="14.45" customHeight="1">
      <c r="B84" s="35"/>
      <c r="C84" s="57" t="s">
        <v>29</v>
      </c>
      <c r="F84" s="128" t="str">
        <f>IF(E18="","",E18)</f>
        <v xml:space="preserve"> </v>
      </c>
      <c r="L84" s="35"/>
    </row>
    <row r="85" spans="2:65" s="1" customFormat="1" ht="10.35" customHeight="1">
      <c r="B85" s="35"/>
      <c r="L85" s="35"/>
    </row>
    <row r="86" spans="2:65" s="9" customFormat="1" ht="29.25" customHeight="1">
      <c r="B86" s="129"/>
      <c r="C86" s="130" t="s">
        <v>114</v>
      </c>
      <c r="D86" s="131" t="s">
        <v>54</v>
      </c>
      <c r="E86" s="131" t="s">
        <v>50</v>
      </c>
      <c r="F86" s="131" t="s">
        <v>115</v>
      </c>
      <c r="G86" s="131" t="s">
        <v>116</v>
      </c>
      <c r="H86" s="131" t="s">
        <v>117</v>
      </c>
      <c r="I86" s="132" t="s">
        <v>118</v>
      </c>
      <c r="J86" s="131" t="s">
        <v>99</v>
      </c>
      <c r="K86" s="133" t="s">
        <v>119</v>
      </c>
      <c r="L86" s="129"/>
      <c r="M86" s="67" t="s">
        <v>120</v>
      </c>
      <c r="N86" s="68" t="s">
        <v>39</v>
      </c>
      <c r="O86" s="68" t="s">
        <v>121</v>
      </c>
      <c r="P86" s="68" t="s">
        <v>122</v>
      </c>
      <c r="Q86" s="68" t="s">
        <v>123</v>
      </c>
      <c r="R86" s="68" t="s">
        <v>124</v>
      </c>
      <c r="S86" s="68" t="s">
        <v>125</v>
      </c>
      <c r="T86" s="69" t="s">
        <v>126</v>
      </c>
    </row>
    <row r="87" spans="2:65" s="1" customFormat="1" ht="29.25" customHeight="1">
      <c r="B87" s="35"/>
      <c r="C87" s="71" t="s">
        <v>100</v>
      </c>
      <c r="J87" s="134">
        <f>BK87</f>
        <v>0</v>
      </c>
      <c r="L87" s="35"/>
      <c r="M87" s="70"/>
      <c r="N87" s="62"/>
      <c r="O87" s="62"/>
      <c r="P87" s="135">
        <f>P88+P102</f>
        <v>15.354936</v>
      </c>
      <c r="Q87" s="62"/>
      <c r="R87" s="135">
        <f>R88+R102</f>
        <v>0.12459000000000001</v>
      </c>
      <c r="S87" s="62"/>
      <c r="T87" s="136">
        <f>T88+T102</f>
        <v>2.4E-2</v>
      </c>
      <c r="AT87" s="21" t="s">
        <v>68</v>
      </c>
      <c r="AU87" s="21" t="s">
        <v>101</v>
      </c>
      <c r="BK87" s="137">
        <f>BK88+BK102</f>
        <v>0</v>
      </c>
    </row>
    <row r="88" spans="2:65" s="10" customFormat="1" ht="37.35" customHeight="1">
      <c r="B88" s="138"/>
      <c r="D88" s="139" t="s">
        <v>68</v>
      </c>
      <c r="E88" s="140" t="s">
        <v>127</v>
      </c>
      <c r="F88" s="140" t="s">
        <v>128</v>
      </c>
      <c r="J88" s="141">
        <f>BK88</f>
        <v>0</v>
      </c>
      <c r="L88" s="138"/>
      <c r="M88" s="142"/>
      <c r="N88" s="143"/>
      <c r="O88" s="143"/>
      <c r="P88" s="144">
        <f>P89+P92+P94+P100</f>
        <v>1.400936</v>
      </c>
      <c r="Q88" s="143"/>
      <c r="R88" s="144">
        <f>R89+R92+R94+R100</f>
        <v>8.0000000000000002E-3</v>
      </c>
      <c r="S88" s="143"/>
      <c r="T88" s="145">
        <f>T89+T92+T94+T100</f>
        <v>2.4E-2</v>
      </c>
      <c r="AR88" s="139" t="s">
        <v>77</v>
      </c>
      <c r="AT88" s="146" t="s">
        <v>68</v>
      </c>
      <c r="AU88" s="146" t="s">
        <v>69</v>
      </c>
      <c r="AY88" s="139" t="s">
        <v>129</v>
      </c>
      <c r="BK88" s="147">
        <f>BK89+BK92+BK94+BK100</f>
        <v>0</v>
      </c>
    </row>
    <row r="89" spans="2:65" s="10" customFormat="1" ht="19.899999999999999" customHeight="1">
      <c r="B89" s="138"/>
      <c r="D89" s="148" t="s">
        <v>68</v>
      </c>
      <c r="E89" s="149" t="s">
        <v>130</v>
      </c>
      <c r="F89" s="149" t="s">
        <v>131</v>
      </c>
      <c r="J89" s="150">
        <f>BK89</f>
        <v>0</v>
      </c>
      <c r="L89" s="138"/>
      <c r="M89" s="142"/>
      <c r="N89" s="143"/>
      <c r="O89" s="143"/>
      <c r="P89" s="144">
        <f>SUM(P90:P91)</f>
        <v>0.12480000000000001</v>
      </c>
      <c r="Q89" s="143"/>
      <c r="R89" s="144">
        <f>SUM(R90:R91)</f>
        <v>8.0000000000000002E-3</v>
      </c>
      <c r="S89" s="143"/>
      <c r="T89" s="145">
        <f>SUM(T90:T91)</f>
        <v>0</v>
      </c>
      <c r="AR89" s="139" t="s">
        <v>77</v>
      </c>
      <c r="AT89" s="146" t="s">
        <v>68</v>
      </c>
      <c r="AU89" s="146" t="s">
        <v>77</v>
      </c>
      <c r="AY89" s="139" t="s">
        <v>129</v>
      </c>
      <c r="BK89" s="147">
        <f>SUM(BK90:BK91)</f>
        <v>0</v>
      </c>
    </row>
    <row r="90" spans="2:65" s="1" customFormat="1" ht="22.5" customHeight="1">
      <c r="B90" s="151"/>
      <c r="C90" s="152" t="s">
        <v>77</v>
      </c>
      <c r="D90" s="152" t="s">
        <v>132</v>
      </c>
      <c r="E90" s="153" t="s">
        <v>133</v>
      </c>
      <c r="F90" s="154" t="s">
        <v>134</v>
      </c>
      <c r="G90" s="155" t="s">
        <v>135</v>
      </c>
      <c r="H90" s="156">
        <v>0.2</v>
      </c>
      <c r="I90" s="157"/>
      <c r="J90" s="157">
        <f>ROUND(I90*H90,2)</f>
        <v>0</v>
      </c>
      <c r="K90" s="154" t="s">
        <v>136</v>
      </c>
      <c r="L90" s="35"/>
      <c r="M90" s="158" t="s">
        <v>5</v>
      </c>
      <c r="N90" s="159" t="s">
        <v>40</v>
      </c>
      <c r="O90" s="160">
        <v>0.624</v>
      </c>
      <c r="P90" s="160">
        <f>O90*H90</f>
        <v>0.12480000000000001</v>
      </c>
      <c r="Q90" s="160">
        <v>0.04</v>
      </c>
      <c r="R90" s="160">
        <f>Q90*H90</f>
        <v>8.0000000000000002E-3</v>
      </c>
      <c r="S90" s="160">
        <v>0</v>
      </c>
      <c r="T90" s="161">
        <f>S90*H90</f>
        <v>0</v>
      </c>
      <c r="AR90" s="21" t="s">
        <v>137</v>
      </c>
      <c r="AT90" s="21" t="s">
        <v>132</v>
      </c>
      <c r="AU90" s="21" t="s">
        <v>79</v>
      </c>
      <c r="AY90" s="21" t="s">
        <v>129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21" t="s">
        <v>77</v>
      </c>
      <c r="BK90" s="162">
        <f>ROUND(I90*H90,2)</f>
        <v>0</v>
      </c>
      <c r="BL90" s="21" t="s">
        <v>137</v>
      </c>
      <c r="BM90" s="21" t="s">
        <v>138</v>
      </c>
    </row>
    <row r="91" spans="2:65" s="11" customFormat="1">
      <c r="B91" s="163"/>
      <c r="D91" s="164" t="s">
        <v>139</v>
      </c>
      <c r="E91" s="165" t="s">
        <v>5</v>
      </c>
      <c r="F91" s="166" t="s">
        <v>140</v>
      </c>
      <c r="H91" s="167">
        <v>0.2</v>
      </c>
      <c r="L91" s="163"/>
      <c r="M91" s="168"/>
      <c r="N91" s="169"/>
      <c r="O91" s="169"/>
      <c r="P91" s="169"/>
      <c r="Q91" s="169"/>
      <c r="R91" s="169"/>
      <c r="S91" s="169"/>
      <c r="T91" s="170"/>
      <c r="AT91" s="165" t="s">
        <v>139</v>
      </c>
      <c r="AU91" s="165" t="s">
        <v>79</v>
      </c>
      <c r="AV91" s="11" t="s">
        <v>79</v>
      </c>
      <c r="AW91" s="11" t="s">
        <v>33</v>
      </c>
      <c r="AX91" s="11" t="s">
        <v>77</v>
      </c>
      <c r="AY91" s="165" t="s">
        <v>129</v>
      </c>
    </row>
    <row r="92" spans="2:65" s="10" customFormat="1" ht="29.85" customHeight="1">
      <c r="B92" s="138"/>
      <c r="D92" s="148" t="s">
        <v>68</v>
      </c>
      <c r="E92" s="149" t="s">
        <v>141</v>
      </c>
      <c r="F92" s="149" t="s">
        <v>142</v>
      </c>
      <c r="J92" s="150">
        <f>BK92</f>
        <v>0</v>
      </c>
      <c r="L92" s="138"/>
      <c r="M92" s="142"/>
      <c r="N92" s="143"/>
      <c r="O92" s="143"/>
      <c r="P92" s="144">
        <f>P93</f>
        <v>1.18</v>
      </c>
      <c r="Q92" s="143"/>
      <c r="R92" s="144">
        <f>R93</f>
        <v>0</v>
      </c>
      <c r="S92" s="143"/>
      <c r="T92" s="145">
        <f>T93</f>
        <v>2.4E-2</v>
      </c>
      <c r="AR92" s="139" t="s">
        <v>77</v>
      </c>
      <c r="AT92" s="146" t="s">
        <v>68</v>
      </c>
      <c r="AU92" s="146" t="s">
        <v>77</v>
      </c>
      <c r="AY92" s="139" t="s">
        <v>129</v>
      </c>
      <c r="BK92" s="147">
        <f>BK93</f>
        <v>0</v>
      </c>
    </row>
    <row r="93" spans="2:65" s="1" customFormat="1" ht="22.5" customHeight="1">
      <c r="B93" s="151"/>
      <c r="C93" s="152" t="s">
        <v>79</v>
      </c>
      <c r="D93" s="152" t="s">
        <v>132</v>
      </c>
      <c r="E93" s="153" t="s">
        <v>143</v>
      </c>
      <c r="F93" s="154" t="s">
        <v>144</v>
      </c>
      <c r="G93" s="155" t="s">
        <v>145</v>
      </c>
      <c r="H93" s="156">
        <v>4</v>
      </c>
      <c r="I93" s="157"/>
      <c r="J93" s="157">
        <f>ROUND(I93*H93,2)</f>
        <v>0</v>
      </c>
      <c r="K93" s="154" t="s">
        <v>136</v>
      </c>
      <c r="L93" s="35"/>
      <c r="M93" s="158" t="s">
        <v>5</v>
      </c>
      <c r="N93" s="159" t="s">
        <v>40</v>
      </c>
      <c r="O93" s="160">
        <v>0.29499999999999998</v>
      </c>
      <c r="P93" s="160">
        <f>O93*H93</f>
        <v>1.18</v>
      </c>
      <c r="Q93" s="160">
        <v>0</v>
      </c>
      <c r="R93" s="160">
        <f>Q93*H93</f>
        <v>0</v>
      </c>
      <c r="S93" s="160">
        <v>6.0000000000000001E-3</v>
      </c>
      <c r="T93" s="161">
        <f>S93*H93</f>
        <v>2.4E-2</v>
      </c>
      <c r="AR93" s="21" t="s">
        <v>137</v>
      </c>
      <c r="AT93" s="21" t="s">
        <v>132</v>
      </c>
      <c r="AU93" s="21" t="s">
        <v>79</v>
      </c>
      <c r="AY93" s="21" t="s">
        <v>129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21" t="s">
        <v>77</v>
      </c>
      <c r="BK93" s="162">
        <f>ROUND(I93*H93,2)</f>
        <v>0</v>
      </c>
      <c r="BL93" s="21" t="s">
        <v>137</v>
      </c>
      <c r="BM93" s="21" t="s">
        <v>146</v>
      </c>
    </row>
    <row r="94" spans="2:65" s="10" customFormat="1" ht="29.85" customHeight="1">
      <c r="B94" s="138"/>
      <c r="D94" s="148" t="s">
        <v>68</v>
      </c>
      <c r="E94" s="149" t="s">
        <v>147</v>
      </c>
      <c r="F94" s="149" t="s">
        <v>148</v>
      </c>
      <c r="J94" s="150">
        <f>BK94</f>
        <v>0</v>
      </c>
      <c r="L94" s="138"/>
      <c r="M94" s="142"/>
      <c r="N94" s="143"/>
      <c r="O94" s="143"/>
      <c r="P94" s="144">
        <f>SUM(P95:P99)</f>
        <v>6.3095999999999999E-2</v>
      </c>
      <c r="Q94" s="143"/>
      <c r="R94" s="144">
        <f>SUM(R95:R99)</f>
        <v>0</v>
      </c>
      <c r="S94" s="143"/>
      <c r="T94" s="145">
        <f>SUM(T95:T99)</f>
        <v>0</v>
      </c>
      <c r="AR94" s="139" t="s">
        <v>77</v>
      </c>
      <c r="AT94" s="146" t="s">
        <v>68</v>
      </c>
      <c r="AU94" s="146" t="s">
        <v>77</v>
      </c>
      <c r="AY94" s="139" t="s">
        <v>129</v>
      </c>
      <c r="BK94" s="147">
        <f>SUM(BK95:BK99)</f>
        <v>0</v>
      </c>
    </row>
    <row r="95" spans="2:65" s="1" customFormat="1" ht="22.5" customHeight="1">
      <c r="B95" s="151"/>
      <c r="C95" s="152" t="s">
        <v>149</v>
      </c>
      <c r="D95" s="152" t="s">
        <v>132</v>
      </c>
      <c r="E95" s="153" t="s">
        <v>150</v>
      </c>
      <c r="F95" s="154" t="s">
        <v>151</v>
      </c>
      <c r="G95" s="155" t="s">
        <v>152</v>
      </c>
      <c r="H95" s="156">
        <v>2.4E-2</v>
      </c>
      <c r="I95" s="157"/>
      <c r="J95" s="157">
        <f>ROUND(I95*H95,2)</f>
        <v>0</v>
      </c>
      <c r="K95" s="154" t="s">
        <v>136</v>
      </c>
      <c r="L95" s="35"/>
      <c r="M95" s="158" t="s">
        <v>5</v>
      </c>
      <c r="N95" s="159" t="s">
        <v>40</v>
      </c>
      <c r="O95" s="160">
        <v>2.42</v>
      </c>
      <c r="P95" s="160">
        <f>O95*H95</f>
        <v>5.808E-2</v>
      </c>
      <c r="Q95" s="160">
        <v>0</v>
      </c>
      <c r="R95" s="160">
        <f>Q95*H95</f>
        <v>0</v>
      </c>
      <c r="S95" s="160">
        <v>0</v>
      </c>
      <c r="T95" s="161">
        <f>S95*H95</f>
        <v>0</v>
      </c>
      <c r="AR95" s="21" t="s">
        <v>137</v>
      </c>
      <c r="AT95" s="21" t="s">
        <v>132</v>
      </c>
      <c r="AU95" s="21" t="s">
        <v>79</v>
      </c>
      <c r="AY95" s="21" t="s">
        <v>129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21" t="s">
        <v>77</v>
      </c>
      <c r="BK95" s="162">
        <f>ROUND(I95*H95,2)</f>
        <v>0</v>
      </c>
      <c r="BL95" s="21" t="s">
        <v>137</v>
      </c>
      <c r="BM95" s="21" t="s">
        <v>153</v>
      </c>
    </row>
    <row r="96" spans="2:65" s="1" customFormat="1" ht="22.5" customHeight="1">
      <c r="B96" s="151"/>
      <c r="C96" s="152" t="s">
        <v>137</v>
      </c>
      <c r="D96" s="152" t="s">
        <v>132</v>
      </c>
      <c r="E96" s="153" t="s">
        <v>154</v>
      </c>
      <c r="F96" s="154" t="s">
        <v>155</v>
      </c>
      <c r="G96" s="155" t="s">
        <v>152</v>
      </c>
      <c r="H96" s="156">
        <v>2.4E-2</v>
      </c>
      <c r="I96" s="157"/>
      <c r="J96" s="157">
        <f>ROUND(I96*H96,2)</f>
        <v>0</v>
      </c>
      <c r="K96" s="154" t="s">
        <v>136</v>
      </c>
      <c r="L96" s="35"/>
      <c r="M96" s="158" t="s">
        <v>5</v>
      </c>
      <c r="N96" s="159" t="s">
        <v>40</v>
      </c>
      <c r="O96" s="160">
        <v>0.125</v>
      </c>
      <c r="P96" s="160">
        <f>O96*H96</f>
        <v>3.0000000000000001E-3</v>
      </c>
      <c r="Q96" s="160">
        <v>0</v>
      </c>
      <c r="R96" s="160">
        <f>Q96*H96</f>
        <v>0</v>
      </c>
      <c r="S96" s="160">
        <v>0</v>
      </c>
      <c r="T96" s="161">
        <f>S96*H96</f>
        <v>0</v>
      </c>
      <c r="AR96" s="21" t="s">
        <v>137</v>
      </c>
      <c r="AT96" s="21" t="s">
        <v>132</v>
      </c>
      <c r="AU96" s="21" t="s">
        <v>79</v>
      </c>
      <c r="AY96" s="21" t="s">
        <v>129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21" t="s">
        <v>77</v>
      </c>
      <c r="BK96" s="162">
        <f>ROUND(I96*H96,2)</f>
        <v>0</v>
      </c>
      <c r="BL96" s="21" t="s">
        <v>137</v>
      </c>
      <c r="BM96" s="21" t="s">
        <v>156</v>
      </c>
    </row>
    <row r="97" spans="2:65" s="1" customFormat="1" ht="22.5" customHeight="1">
      <c r="B97" s="151"/>
      <c r="C97" s="152" t="s">
        <v>157</v>
      </c>
      <c r="D97" s="152" t="s">
        <v>132</v>
      </c>
      <c r="E97" s="153" t="s">
        <v>158</v>
      </c>
      <c r="F97" s="154" t="s">
        <v>159</v>
      </c>
      <c r="G97" s="155" t="s">
        <v>152</v>
      </c>
      <c r="H97" s="156">
        <v>0.33600000000000002</v>
      </c>
      <c r="I97" s="157"/>
      <c r="J97" s="157">
        <f>ROUND(I97*H97,2)</f>
        <v>0</v>
      </c>
      <c r="K97" s="154" t="s">
        <v>136</v>
      </c>
      <c r="L97" s="35"/>
      <c r="M97" s="158" t="s">
        <v>5</v>
      </c>
      <c r="N97" s="159" t="s">
        <v>40</v>
      </c>
      <c r="O97" s="160">
        <v>6.0000000000000001E-3</v>
      </c>
      <c r="P97" s="160">
        <f>O97*H97</f>
        <v>2.016E-3</v>
      </c>
      <c r="Q97" s="160">
        <v>0</v>
      </c>
      <c r="R97" s="160">
        <f>Q97*H97</f>
        <v>0</v>
      </c>
      <c r="S97" s="160">
        <v>0</v>
      </c>
      <c r="T97" s="161">
        <f>S97*H97</f>
        <v>0</v>
      </c>
      <c r="AR97" s="21" t="s">
        <v>137</v>
      </c>
      <c r="AT97" s="21" t="s">
        <v>132</v>
      </c>
      <c r="AU97" s="21" t="s">
        <v>79</v>
      </c>
      <c r="AY97" s="21" t="s">
        <v>129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21" t="s">
        <v>77</v>
      </c>
      <c r="BK97" s="162">
        <f>ROUND(I97*H97,2)</f>
        <v>0</v>
      </c>
      <c r="BL97" s="21" t="s">
        <v>137</v>
      </c>
      <c r="BM97" s="21" t="s">
        <v>160</v>
      </c>
    </row>
    <row r="98" spans="2:65" s="11" customFormat="1">
      <c r="B98" s="163"/>
      <c r="D98" s="171" t="s">
        <v>139</v>
      </c>
      <c r="F98" s="172" t="s">
        <v>161</v>
      </c>
      <c r="H98" s="173">
        <v>0.33600000000000002</v>
      </c>
      <c r="L98" s="163"/>
      <c r="M98" s="168"/>
      <c r="N98" s="169"/>
      <c r="O98" s="169"/>
      <c r="P98" s="169"/>
      <c r="Q98" s="169"/>
      <c r="R98" s="169"/>
      <c r="S98" s="169"/>
      <c r="T98" s="170"/>
      <c r="AT98" s="165" t="s">
        <v>139</v>
      </c>
      <c r="AU98" s="165" t="s">
        <v>79</v>
      </c>
      <c r="AV98" s="11" t="s">
        <v>79</v>
      </c>
      <c r="AW98" s="11" t="s">
        <v>6</v>
      </c>
      <c r="AX98" s="11" t="s">
        <v>77</v>
      </c>
      <c r="AY98" s="165" t="s">
        <v>129</v>
      </c>
    </row>
    <row r="99" spans="2:65" s="1" customFormat="1" ht="22.5" customHeight="1">
      <c r="B99" s="151"/>
      <c r="C99" s="152" t="s">
        <v>130</v>
      </c>
      <c r="D99" s="152" t="s">
        <v>132</v>
      </c>
      <c r="E99" s="153" t="s">
        <v>162</v>
      </c>
      <c r="F99" s="154" t="s">
        <v>163</v>
      </c>
      <c r="G99" s="155" t="s">
        <v>152</v>
      </c>
      <c r="H99" s="156">
        <v>2.4E-2</v>
      </c>
      <c r="I99" s="157"/>
      <c r="J99" s="157">
        <f>ROUND(I99*H99,2)</f>
        <v>0</v>
      </c>
      <c r="K99" s="154" t="s">
        <v>136</v>
      </c>
      <c r="L99" s="35"/>
      <c r="M99" s="158" t="s">
        <v>5</v>
      </c>
      <c r="N99" s="159" t="s">
        <v>40</v>
      </c>
      <c r="O99" s="160">
        <v>0</v>
      </c>
      <c r="P99" s="160">
        <f>O99*H99</f>
        <v>0</v>
      </c>
      <c r="Q99" s="160">
        <v>0</v>
      </c>
      <c r="R99" s="160">
        <f>Q99*H99</f>
        <v>0</v>
      </c>
      <c r="S99" s="160">
        <v>0</v>
      </c>
      <c r="T99" s="161">
        <f>S99*H99</f>
        <v>0</v>
      </c>
      <c r="AR99" s="21" t="s">
        <v>137</v>
      </c>
      <c r="AT99" s="21" t="s">
        <v>132</v>
      </c>
      <c r="AU99" s="21" t="s">
        <v>79</v>
      </c>
      <c r="AY99" s="21" t="s">
        <v>129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21" t="s">
        <v>77</v>
      </c>
      <c r="BK99" s="162">
        <f>ROUND(I99*H99,2)</f>
        <v>0</v>
      </c>
      <c r="BL99" s="21" t="s">
        <v>137</v>
      </c>
      <c r="BM99" s="21" t="s">
        <v>164</v>
      </c>
    </row>
    <row r="100" spans="2:65" s="10" customFormat="1" ht="29.85" customHeight="1">
      <c r="B100" s="138"/>
      <c r="D100" s="148" t="s">
        <v>68</v>
      </c>
      <c r="E100" s="149" t="s">
        <v>165</v>
      </c>
      <c r="F100" s="149" t="s">
        <v>166</v>
      </c>
      <c r="J100" s="150">
        <f>BK100</f>
        <v>0</v>
      </c>
      <c r="L100" s="138"/>
      <c r="M100" s="142"/>
      <c r="N100" s="143"/>
      <c r="O100" s="143"/>
      <c r="P100" s="144">
        <f>P101</f>
        <v>3.304E-2</v>
      </c>
      <c r="Q100" s="143"/>
      <c r="R100" s="144">
        <f>R101</f>
        <v>0</v>
      </c>
      <c r="S100" s="143"/>
      <c r="T100" s="145">
        <f>T101</f>
        <v>0</v>
      </c>
      <c r="AR100" s="139" t="s">
        <v>77</v>
      </c>
      <c r="AT100" s="146" t="s">
        <v>68</v>
      </c>
      <c r="AU100" s="146" t="s">
        <v>77</v>
      </c>
      <c r="AY100" s="139" t="s">
        <v>129</v>
      </c>
      <c r="BK100" s="147">
        <f>BK101</f>
        <v>0</v>
      </c>
    </row>
    <row r="101" spans="2:65" s="1" customFormat="1" ht="22.5" customHeight="1">
      <c r="B101" s="151"/>
      <c r="C101" s="152" t="s">
        <v>167</v>
      </c>
      <c r="D101" s="152" t="s">
        <v>132</v>
      </c>
      <c r="E101" s="153" t="s">
        <v>168</v>
      </c>
      <c r="F101" s="154" t="s">
        <v>169</v>
      </c>
      <c r="G101" s="155" t="s">
        <v>152</v>
      </c>
      <c r="H101" s="156">
        <v>8.0000000000000002E-3</v>
      </c>
      <c r="I101" s="157"/>
      <c r="J101" s="157">
        <f>ROUND(I101*H101,2)</f>
        <v>0</v>
      </c>
      <c r="K101" s="154" t="s">
        <v>136</v>
      </c>
      <c r="L101" s="35"/>
      <c r="M101" s="158" t="s">
        <v>5</v>
      </c>
      <c r="N101" s="159" t="s">
        <v>40</v>
      </c>
      <c r="O101" s="160">
        <v>4.13</v>
      </c>
      <c r="P101" s="160">
        <f>O101*H101</f>
        <v>3.304E-2</v>
      </c>
      <c r="Q101" s="160">
        <v>0</v>
      </c>
      <c r="R101" s="160">
        <f>Q101*H101</f>
        <v>0</v>
      </c>
      <c r="S101" s="160">
        <v>0</v>
      </c>
      <c r="T101" s="161">
        <f>S101*H101</f>
        <v>0</v>
      </c>
      <c r="AR101" s="21" t="s">
        <v>137</v>
      </c>
      <c r="AT101" s="21" t="s">
        <v>132</v>
      </c>
      <c r="AU101" s="21" t="s">
        <v>79</v>
      </c>
      <c r="AY101" s="21" t="s">
        <v>129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21" t="s">
        <v>77</v>
      </c>
      <c r="BK101" s="162">
        <f>ROUND(I101*H101,2)</f>
        <v>0</v>
      </c>
      <c r="BL101" s="21" t="s">
        <v>137</v>
      </c>
      <c r="BM101" s="21" t="s">
        <v>170</v>
      </c>
    </row>
    <row r="102" spans="2:65" s="10" customFormat="1" ht="37.35" customHeight="1">
      <c r="B102" s="138"/>
      <c r="D102" s="139" t="s">
        <v>68</v>
      </c>
      <c r="E102" s="140" t="s">
        <v>171</v>
      </c>
      <c r="F102" s="140" t="s">
        <v>172</v>
      </c>
      <c r="J102" s="141">
        <f>BK102</f>
        <v>0</v>
      </c>
      <c r="L102" s="138"/>
      <c r="M102" s="142"/>
      <c r="N102" s="143"/>
      <c r="O102" s="143"/>
      <c r="P102" s="144">
        <f>P103+P112+P117+P122+P126</f>
        <v>13.954000000000001</v>
      </c>
      <c r="Q102" s="143"/>
      <c r="R102" s="144">
        <f>R103+R112+R117+R122+R126</f>
        <v>0.11659</v>
      </c>
      <c r="S102" s="143"/>
      <c r="T102" s="145">
        <f>T103+T112+T117+T122+T126</f>
        <v>0</v>
      </c>
      <c r="AR102" s="139" t="s">
        <v>79</v>
      </c>
      <c r="AT102" s="146" t="s">
        <v>68</v>
      </c>
      <c r="AU102" s="146" t="s">
        <v>69</v>
      </c>
      <c r="AY102" s="139" t="s">
        <v>129</v>
      </c>
      <c r="BK102" s="147">
        <f>BK103+BK112+BK117+BK122+BK126</f>
        <v>0</v>
      </c>
    </row>
    <row r="103" spans="2:65" s="10" customFormat="1" ht="19.899999999999999" customHeight="1">
      <c r="B103" s="138"/>
      <c r="D103" s="148" t="s">
        <v>68</v>
      </c>
      <c r="E103" s="149" t="s">
        <v>173</v>
      </c>
      <c r="F103" s="149" t="s">
        <v>174</v>
      </c>
      <c r="J103" s="150">
        <f>BK103</f>
        <v>0</v>
      </c>
      <c r="L103" s="138"/>
      <c r="M103" s="142"/>
      <c r="N103" s="143"/>
      <c r="O103" s="143"/>
      <c r="P103" s="144">
        <f>SUM(P104:P111)</f>
        <v>4.2060000000000004</v>
      </c>
      <c r="Q103" s="143"/>
      <c r="R103" s="144">
        <f>SUM(R104:R111)</f>
        <v>3.6800000000000001E-3</v>
      </c>
      <c r="S103" s="143"/>
      <c r="T103" s="145">
        <f>SUM(T104:T111)</f>
        <v>0</v>
      </c>
      <c r="AR103" s="139" t="s">
        <v>79</v>
      </c>
      <c r="AT103" s="146" t="s">
        <v>68</v>
      </c>
      <c r="AU103" s="146" t="s">
        <v>77</v>
      </c>
      <c r="AY103" s="139" t="s">
        <v>129</v>
      </c>
      <c r="BK103" s="147">
        <f>SUM(BK104:BK111)</f>
        <v>0</v>
      </c>
    </row>
    <row r="104" spans="2:65" s="1" customFormat="1" ht="22.5" customHeight="1">
      <c r="B104" s="151"/>
      <c r="C104" s="152" t="s">
        <v>175</v>
      </c>
      <c r="D104" s="152" t="s">
        <v>132</v>
      </c>
      <c r="E104" s="153" t="s">
        <v>176</v>
      </c>
      <c r="F104" s="154" t="s">
        <v>177</v>
      </c>
      <c r="G104" s="155" t="s">
        <v>178</v>
      </c>
      <c r="H104" s="156">
        <v>1</v>
      </c>
      <c r="I104" s="157"/>
      <c r="J104" s="157">
        <f t="shared" ref="J104:J111" si="0">ROUND(I104*H104,2)</f>
        <v>0</v>
      </c>
      <c r="K104" s="154" t="s">
        <v>136</v>
      </c>
      <c r="L104" s="35"/>
      <c r="M104" s="158" t="s">
        <v>5</v>
      </c>
      <c r="N104" s="159" t="s">
        <v>40</v>
      </c>
      <c r="O104" s="160">
        <v>0.24399999999999999</v>
      </c>
      <c r="P104" s="160">
        <f t="shared" ref="P104:P111" si="1">O104*H104</f>
        <v>0.24399999999999999</v>
      </c>
      <c r="Q104" s="160">
        <v>4.0000000000000003E-5</v>
      </c>
      <c r="R104" s="160">
        <f t="shared" ref="R104:R111" si="2">Q104*H104</f>
        <v>4.0000000000000003E-5</v>
      </c>
      <c r="S104" s="160">
        <v>0</v>
      </c>
      <c r="T104" s="161">
        <f t="shared" ref="T104:T111" si="3">S104*H104</f>
        <v>0</v>
      </c>
      <c r="AR104" s="21" t="s">
        <v>179</v>
      </c>
      <c r="AT104" s="21" t="s">
        <v>132</v>
      </c>
      <c r="AU104" s="21" t="s">
        <v>79</v>
      </c>
      <c r="AY104" s="21" t="s">
        <v>129</v>
      </c>
      <c r="BE104" s="162">
        <f t="shared" ref="BE104:BE111" si="4">IF(N104="základní",J104,0)</f>
        <v>0</v>
      </c>
      <c r="BF104" s="162">
        <f t="shared" ref="BF104:BF111" si="5">IF(N104="snížená",J104,0)</f>
        <v>0</v>
      </c>
      <c r="BG104" s="162">
        <f t="shared" ref="BG104:BG111" si="6">IF(N104="zákl. přenesená",J104,0)</f>
        <v>0</v>
      </c>
      <c r="BH104" s="162">
        <f t="shared" ref="BH104:BH111" si="7">IF(N104="sníž. přenesená",J104,0)</f>
        <v>0</v>
      </c>
      <c r="BI104" s="162">
        <f t="shared" ref="BI104:BI111" si="8">IF(N104="nulová",J104,0)</f>
        <v>0</v>
      </c>
      <c r="BJ104" s="21" t="s">
        <v>77</v>
      </c>
      <c r="BK104" s="162">
        <f t="shared" ref="BK104:BK111" si="9">ROUND(I104*H104,2)</f>
        <v>0</v>
      </c>
      <c r="BL104" s="21" t="s">
        <v>179</v>
      </c>
      <c r="BM104" s="21" t="s">
        <v>180</v>
      </c>
    </row>
    <row r="105" spans="2:65" s="1" customFormat="1" ht="22.5" customHeight="1">
      <c r="B105" s="151"/>
      <c r="C105" s="174" t="s">
        <v>141</v>
      </c>
      <c r="D105" s="174" t="s">
        <v>181</v>
      </c>
      <c r="E105" s="175" t="s">
        <v>182</v>
      </c>
      <c r="F105" s="176" t="s">
        <v>183</v>
      </c>
      <c r="G105" s="177" t="s">
        <v>178</v>
      </c>
      <c r="H105" s="178">
        <v>1</v>
      </c>
      <c r="I105" s="179"/>
      <c r="J105" s="179">
        <f t="shared" si="0"/>
        <v>0</v>
      </c>
      <c r="K105" s="176" t="s">
        <v>136</v>
      </c>
      <c r="L105" s="180"/>
      <c r="M105" s="181" t="s">
        <v>5</v>
      </c>
      <c r="N105" s="182" t="s">
        <v>40</v>
      </c>
      <c r="O105" s="160">
        <v>0</v>
      </c>
      <c r="P105" s="160">
        <f t="shared" si="1"/>
        <v>0</v>
      </c>
      <c r="Q105" s="160">
        <v>4.0000000000000003E-5</v>
      </c>
      <c r="R105" s="160">
        <f t="shared" si="2"/>
        <v>4.0000000000000003E-5</v>
      </c>
      <c r="S105" s="160">
        <v>0</v>
      </c>
      <c r="T105" s="161">
        <f t="shared" si="3"/>
        <v>0</v>
      </c>
      <c r="AR105" s="21" t="s">
        <v>184</v>
      </c>
      <c r="AT105" s="21" t="s">
        <v>181</v>
      </c>
      <c r="AU105" s="21" t="s">
        <v>79</v>
      </c>
      <c r="AY105" s="21" t="s">
        <v>129</v>
      </c>
      <c r="BE105" s="162">
        <f t="shared" si="4"/>
        <v>0</v>
      </c>
      <c r="BF105" s="162">
        <f t="shared" si="5"/>
        <v>0</v>
      </c>
      <c r="BG105" s="162">
        <f t="shared" si="6"/>
        <v>0</v>
      </c>
      <c r="BH105" s="162">
        <f t="shared" si="7"/>
        <v>0</v>
      </c>
      <c r="BI105" s="162">
        <f t="shared" si="8"/>
        <v>0</v>
      </c>
      <c r="BJ105" s="21" t="s">
        <v>77</v>
      </c>
      <c r="BK105" s="162">
        <f t="shared" si="9"/>
        <v>0</v>
      </c>
      <c r="BL105" s="21" t="s">
        <v>179</v>
      </c>
      <c r="BM105" s="21" t="s">
        <v>185</v>
      </c>
    </row>
    <row r="106" spans="2:65" s="1" customFormat="1" ht="22.5" customHeight="1">
      <c r="B106" s="151"/>
      <c r="C106" s="152" t="s">
        <v>74</v>
      </c>
      <c r="D106" s="152" t="s">
        <v>132</v>
      </c>
      <c r="E106" s="153" t="s">
        <v>186</v>
      </c>
      <c r="F106" s="154" t="s">
        <v>187</v>
      </c>
      <c r="G106" s="155" t="s">
        <v>145</v>
      </c>
      <c r="H106" s="156">
        <v>4</v>
      </c>
      <c r="I106" s="157"/>
      <c r="J106" s="157">
        <f t="shared" si="0"/>
        <v>0</v>
      </c>
      <c r="K106" s="154" t="s">
        <v>136</v>
      </c>
      <c r="L106" s="35"/>
      <c r="M106" s="158" t="s">
        <v>5</v>
      </c>
      <c r="N106" s="159" t="s">
        <v>40</v>
      </c>
      <c r="O106" s="160">
        <v>0.52900000000000003</v>
      </c>
      <c r="P106" s="160">
        <f t="shared" si="1"/>
        <v>2.1160000000000001</v>
      </c>
      <c r="Q106" s="160">
        <v>6.6E-4</v>
      </c>
      <c r="R106" s="160">
        <f t="shared" si="2"/>
        <v>2.64E-3</v>
      </c>
      <c r="S106" s="160">
        <v>0</v>
      </c>
      <c r="T106" s="161">
        <f t="shared" si="3"/>
        <v>0</v>
      </c>
      <c r="AR106" s="21" t="s">
        <v>179</v>
      </c>
      <c r="AT106" s="21" t="s">
        <v>132</v>
      </c>
      <c r="AU106" s="21" t="s">
        <v>79</v>
      </c>
      <c r="AY106" s="21" t="s">
        <v>129</v>
      </c>
      <c r="BE106" s="162">
        <f t="shared" si="4"/>
        <v>0</v>
      </c>
      <c r="BF106" s="162">
        <f t="shared" si="5"/>
        <v>0</v>
      </c>
      <c r="BG106" s="162">
        <f t="shared" si="6"/>
        <v>0</v>
      </c>
      <c r="BH106" s="162">
        <f t="shared" si="7"/>
        <v>0</v>
      </c>
      <c r="BI106" s="162">
        <f t="shared" si="8"/>
        <v>0</v>
      </c>
      <c r="BJ106" s="21" t="s">
        <v>77</v>
      </c>
      <c r="BK106" s="162">
        <f t="shared" si="9"/>
        <v>0</v>
      </c>
      <c r="BL106" s="21" t="s">
        <v>179</v>
      </c>
      <c r="BM106" s="21" t="s">
        <v>188</v>
      </c>
    </row>
    <row r="107" spans="2:65" s="1" customFormat="1" ht="31.5" customHeight="1">
      <c r="B107" s="151"/>
      <c r="C107" s="152" t="s">
        <v>189</v>
      </c>
      <c r="D107" s="152" t="s">
        <v>132</v>
      </c>
      <c r="E107" s="153" t="s">
        <v>190</v>
      </c>
      <c r="F107" s="154" t="s">
        <v>191</v>
      </c>
      <c r="G107" s="155" t="s">
        <v>145</v>
      </c>
      <c r="H107" s="156">
        <v>4</v>
      </c>
      <c r="I107" s="157"/>
      <c r="J107" s="157">
        <f t="shared" si="0"/>
        <v>0</v>
      </c>
      <c r="K107" s="154" t="s">
        <v>136</v>
      </c>
      <c r="L107" s="35"/>
      <c r="M107" s="158" t="s">
        <v>5</v>
      </c>
      <c r="N107" s="159" t="s">
        <v>40</v>
      </c>
      <c r="O107" s="160">
        <v>0.1</v>
      </c>
      <c r="P107" s="160">
        <f t="shared" si="1"/>
        <v>0.4</v>
      </c>
      <c r="Q107" s="160">
        <v>4.0000000000000003E-5</v>
      </c>
      <c r="R107" s="160">
        <f t="shared" si="2"/>
        <v>1.6000000000000001E-4</v>
      </c>
      <c r="S107" s="160">
        <v>0</v>
      </c>
      <c r="T107" s="161">
        <f t="shared" si="3"/>
        <v>0</v>
      </c>
      <c r="AR107" s="21" t="s">
        <v>179</v>
      </c>
      <c r="AT107" s="21" t="s">
        <v>132</v>
      </c>
      <c r="AU107" s="21" t="s">
        <v>79</v>
      </c>
      <c r="AY107" s="21" t="s">
        <v>129</v>
      </c>
      <c r="BE107" s="162">
        <f t="shared" si="4"/>
        <v>0</v>
      </c>
      <c r="BF107" s="162">
        <f t="shared" si="5"/>
        <v>0</v>
      </c>
      <c r="BG107" s="162">
        <f t="shared" si="6"/>
        <v>0</v>
      </c>
      <c r="BH107" s="162">
        <f t="shared" si="7"/>
        <v>0</v>
      </c>
      <c r="BI107" s="162">
        <f t="shared" si="8"/>
        <v>0</v>
      </c>
      <c r="BJ107" s="21" t="s">
        <v>77</v>
      </c>
      <c r="BK107" s="162">
        <f t="shared" si="9"/>
        <v>0</v>
      </c>
      <c r="BL107" s="21" t="s">
        <v>179</v>
      </c>
      <c r="BM107" s="21" t="s">
        <v>192</v>
      </c>
    </row>
    <row r="108" spans="2:65" s="1" customFormat="1" ht="22.5" customHeight="1">
      <c r="B108" s="151"/>
      <c r="C108" s="152" t="s">
        <v>193</v>
      </c>
      <c r="D108" s="152" t="s">
        <v>132</v>
      </c>
      <c r="E108" s="153" t="s">
        <v>194</v>
      </c>
      <c r="F108" s="154" t="s">
        <v>195</v>
      </c>
      <c r="G108" s="155" t="s">
        <v>178</v>
      </c>
      <c r="H108" s="156">
        <v>2</v>
      </c>
      <c r="I108" s="157"/>
      <c r="J108" s="157">
        <f t="shared" si="0"/>
        <v>0</v>
      </c>
      <c r="K108" s="154" t="s">
        <v>136</v>
      </c>
      <c r="L108" s="35"/>
      <c r="M108" s="158" t="s">
        <v>5</v>
      </c>
      <c r="N108" s="159" t="s">
        <v>40</v>
      </c>
      <c r="O108" s="160">
        <v>0.42499999999999999</v>
      </c>
      <c r="P108" s="160">
        <f t="shared" si="1"/>
        <v>0.85</v>
      </c>
      <c r="Q108" s="160">
        <v>0</v>
      </c>
      <c r="R108" s="160">
        <f t="shared" si="2"/>
        <v>0</v>
      </c>
      <c r="S108" s="160">
        <v>0</v>
      </c>
      <c r="T108" s="161">
        <f t="shared" si="3"/>
        <v>0</v>
      </c>
      <c r="AR108" s="21" t="s">
        <v>179</v>
      </c>
      <c r="AT108" s="21" t="s">
        <v>132</v>
      </c>
      <c r="AU108" s="21" t="s">
        <v>79</v>
      </c>
      <c r="AY108" s="21" t="s">
        <v>129</v>
      </c>
      <c r="BE108" s="162">
        <f t="shared" si="4"/>
        <v>0</v>
      </c>
      <c r="BF108" s="162">
        <f t="shared" si="5"/>
        <v>0</v>
      </c>
      <c r="BG108" s="162">
        <f t="shared" si="6"/>
        <v>0</v>
      </c>
      <c r="BH108" s="162">
        <f t="shared" si="7"/>
        <v>0</v>
      </c>
      <c r="BI108" s="162">
        <f t="shared" si="8"/>
        <v>0</v>
      </c>
      <c r="BJ108" s="21" t="s">
        <v>77</v>
      </c>
      <c r="BK108" s="162">
        <f t="shared" si="9"/>
        <v>0</v>
      </c>
      <c r="BL108" s="21" t="s">
        <v>179</v>
      </c>
      <c r="BM108" s="21" t="s">
        <v>196</v>
      </c>
    </row>
    <row r="109" spans="2:65" s="1" customFormat="1" ht="22.5" customHeight="1">
      <c r="B109" s="151"/>
      <c r="C109" s="152" t="s">
        <v>197</v>
      </c>
      <c r="D109" s="152" t="s">
        <v>132</v>
      </c>
      <c r="E109" s="153" t="s">
        <v>198</v>
      </c>
      <c r="F109" s="154" t="s">
        <v>199</v>
      </c>
      <c r="G109" s="155" t="s">
        <v>145</v>
      </c>
      <c r="H109" s="156">
        <v>4</v>
      </c>
      <c r="I109" s="157"/>
      <c r="J109" s="157">
        <f t="shared" si="0"/>
        <v>0</v>
      </c>
      <c r="K109" s="154" t="s">
        <v>136</v>
      </c>
      <c r="L109" s="35"/>
      <c r="M109" s="158" t="s">
        <v>5</v>
      </c>
      <c r="N109" s="159" t="s">
        <v>40</v>
      </c>
      <c r="O109" s="160">
        <v>6.7000000000000004E-2</v>
      </c>
      <c r="P109" s="160">
        <f t="shared" si="1"/>
        <v>0.26800000000000002</v>
      </c>
      <c r="Q109" s="160">
        <v>1.9000000000000001E-4</v>
      </c>
      <c r="R109" s="160">
        <f t="shared" si="2"/>
        <v>7.6000000000000004E-4</v>
      </c>
      <c r="S109" s="160">
        <v>0</v>
      </c>
      <c r="T109" s="161">
        <f t="shared" si="3"/>
        <v>0</v>
      </c>
      <c r="AR109" s="21" t="s">
        <v>179</v>
      </c>
      <c r="AT109" s="21" t="s">
        <v>132</v>
      </c>
      <c r="AU109" s="21" t="s">
        <v>79</v>
      </c>
      <c r="AY109" s="21" t="s">
        <v>129</v>
      </c>
      <c r="BE109" s="162">
        <f t="shared" si="4"/>
        <v>0</v>
      </c>
      <c r="BF109" s="162">
        <f t="shared" si="5"/>
        <v>0</v>
      </c>
      <c r="BG109" s="162">
        <f t="shared" si="6"/>
        <v>0</v>
      </c>
      <c r="BH109" s="162">
        <f t="shared" si="7"/>
        <v>0</v>
      </c>
      <c r="BI109" s="162">
        <f t="shared" si="8"/>
        <v>0</v>
      </c>
      <c r="BJ109" s="21" t="s">
        <v>77</v>
      </c>
      <c r="BK109" s="162">
        <f t="shared" si="9"/>
        <v>0</v>
      </c>
      <c r="BL109" s="21" t="s">
        <v>179</v>
      </c>
      <c r="BM109" s="21" t="s">
        <v>200</v>
      </c>
    </row>
    <row r="110" spans="2:65" s="1" customFormat="1" ht="22.5" customHeight="1">
      <c r="B110" s="151"/>
      <c r="C110" s="152" t="s">
        <v>201</v>
      </c>
      <c r="D110" s="152" t="s">
        <v>132</v>
      </c>
      <c r="E110" s="153" t="s">
        <v>202</v>
      </c>
      <c r="F110" s="154" t="s">
        <v>203</v>
      </c>
      <c r="G110" s="155" t="s">
        <v>145</v>
      </c>
      <c r="H110" s="156">
        <v>4</v>
      </c>
      <c r="I110" s="157"/>
      <c r="J110" s="157">
        <f t="shared" si="0"/>
        <v>0</v>
      </c>
      <c r="K110" s="154" t="s">
        <v>136</v>
      </c>
      <c r="L110" s="35"/>
      <c r="M110" s="158" t="s">
        <v>5</v>
      </c>
      <c r="N110" s="159" t="s">
        <v>40</v>
      </c>
      <c r="O110" s="160">
        <v>8.2000000000000003E-2</v>
      </c>
      <c r="P110" s="160">
        <f t="shared" si="1"/>
        <v>0.32800000000000001</v>
      </c>
      <c r="Q110" s="160">
        <v>1.0000000000000001E-5</v>
      </c>
      <c r="R110" s="160">
        <f t="shared" si="2"/>
        <v>4.0000000000000003E-5</v>
      </c>
      <c r="S110" s="160">
        <v>0</v>
      </c>
      <c r="T110" s="161">
        <f t="shared" si="3"/>
        <v>0</v>
      </c>
      <c r="AR110" s="21" t="s">
        <v>179</v>
      </c>
      <c r="AT110" s="21" t="s">
        <v>132</v>
      </c>
      <c r="AU110" s="21" t="s">
        <v>79</v>
      </c>
      <c r="AY110" s="21" t="s">
        <v>129</v>
      </c>
      <c r="BE110" s="162">
        <f t="shared" si="4"/>
        <v>0</v>
      </c>
      <c r="BF110" s="162">
        <f t="shared" si="5"/>
        <v>0</v>
      </c>
      <c r="BG110" s="162">
        <f t="shared" si="6"/>
        <v>0</v>
      </c>
      <c r="BH110" s="162">
        <f t="shared" si="7"/>
        <v>0</v>
      </c>
      <c r="BI110" s="162">
        <f t="shared" si="8"/>
        <v>0</v>
      </c>
      <c r="BJ110" s="21" t="s">
        <v>77</v>
      </c>
      <c r="BK110" s="162">
        <f t="shared" si="9"/>
        <v>0</v>
      </c>
      <c r="BL110" s="21" t="s">
        <v>179</v>
      </c>
      <c r="BM110" s="21" t="s">
        <v>204</v>
      </c>
    </row>
    <row r="111" spans="2:65" s="1" customFormat="1" ht="22.5" customHeight="1">
      <c r="B111" s="151"/>
      <c r="C111" s="152" t="s">
        <v>11</v>
      </c>
      <c r="D111" s="152" t="s">
        <v>132</v>
      </c>
      <c r="E111" s="153" t="s">
        <v>205</v>
      </c>
      <c r="F111" s="154" t="s">
        <v>206</v>
      </c>
      <c r="G111" s="155" t="s">
        <v>207</v>
      </c>
      <c r="H111" s="156">
        <v>18.462</v>
      </c>
      <c r="I111" s="157"/>
      <c r="J111" s="157">
        <f t="shared" si="0"/>
        <v>0</v>
      </c>
      <c r="K111" s="154" t="s">
        <v>136</v>
      </c>
      <c r="L111" s="35"/>
      <c r="M111" s="158" t="s">
        <v>5</v>
      </c>
      <c r="N111" s="159" t="s">
        <v>40</v>
      </c>
      <c r="O111" s="160">
        <v>0</v>
      </c>
      <c r="P111" s="160">
        <f t="shared" si="1"/>
        <v>0</v>
      </c>
      <c r="Q111" s="160">
        <v>0</v>
      </c>
      <c r="R111" s="160">
        <f t="shared" si="2"/>
        <v>0</v>
      </c>
      <c r="S111" s="160">
        <v>0</v>
      </c>
      <c r="T111" s="161">
        <f t="shared" si="3"/>
        <v>0</v>
      </c>
      <c r="AR111" s="21" t="s">
        <v>179</v>
      </c>
      <c r="AT111" s="21" t="s">
        <v>132</v>
      </c>
      <c r="AU111" s="21" t="s">
        <v>79</v>
      </c>
      <c r="AY111" s="21" t="s">
        <v>129</v>
      </c>
      <c r="BE111" s="162">
        <f t="shared" si="4"/>
        <v>0</v>
      </c>
      <c r="BF111" s="162">
        <f t="shared" si="5"/>
        <v>0</v>
      </c>
      <c r="BG111" s="162">
        <f t="shared" si="6"/>
        <v>0</v>
      </c>
      <c r="BH111" s="162">
        <f t="shared" si="7"/>
        <v>0</v>
      </c>
      <c r="BI111" s="162">
        <f t="shared" si="8"/>
        <v>0</v>
      </c>
      <c r="BJ111" s="21" t="s">
        <v>77</v>
      </c>
      <c r="BK111" s="162">
        <f t="shared" si="9"/>
        <v>0</v>
      </c>
      <c r="BL111" s="21" t="s">
        <v>179</v>
      </c>
      <c r="BM111" s="21" t="s">
        <v>208</v>
      </c>
    </row>
    <row r="112" spans="2:65" s="10" customFormat="1" ht="29.85" customHeight="1">
      <c r="B112" s="138"/>
      <c r="D112" s="148" t="s">
        <v>68</v>
      </c>
      <c r="E112" s="149" t="s">
        <v>209</v>
      </c>
      <c r="F112" s="149" t="s">
        <v>210</v>
      </c>
      <c r="J112" s="150">
        <f>BK112</f>
        <v>0</v>
      </c>
      <c r="L112" s="138"/>
      <c r="M112" s="142"/>
      <c r="N112" s="143"/>
      <c r="O112" s="143"/>
      <c r="P112" s="144">
        <f>SUM(P113:P116)</f>
        <v>1.754</v>
      </c>
      <c r="Q112" s="143"/>
      <c r="R112" s="144">
        <f>SUM(R113:R116)</f>
        <v>1.966E-2</v>
      </c>
      <c r="S112" s="143"/>
      <c r="T112" s="145">
        <f>SUM(T113:T116)</f>
        <v>0</v>
      </c>
      <c r="AR112" s="139" t="s">
        <v>79</v>
      </c>
      <c r="AT112" s="146" t="s">
        <v>68</v>
      </c>
      <c r="AU112" s="146" t="s">
        <v>77</v>
      </c>
      <c r="AY112" s="139" t="s">
        <v>129</v>
      </c>
      <c r="BK112" s="147">
        <f>SUM(BK113:BK116)</f>
        <v>0</v>
      </c>
    </row>
    <row r="113" spans="2:65" s="1" customFormat="1" ht="22.5" customHeight="1">
      <c r="B113" s="151"/>
      <c r="C113" s="152" t="s">
        <v>179</v>
      </c>
      <c r="D113" s="152" t="s">
        <v>132</v>
      </c>
      <c r="E113" s="153" t="s">
        <v>211</v>
      </c>
      <c r="F113" s="154" t="s">
        <v>212</v>
      </c>
      <c r="G113" s="155" t="s">
        <v>213</v>
      </c>
      <c r="H113" s="156">
        <v>1</v>
      </c>
      <c r="I113" s="157"/>
      <c r="J113" s="157">
        <f>ROUND(I113*H113,2)</f>
        <v>0</v>
      </c>
      <c r="K113" s="154" t="s">
        <v>136</v>
      </c>
      <c r="L113" s="35"/>
      <c r="M113" s="158" t="s">
        <v>5</v>
      </c>
      <c r="N113" s="159" t="s">
        <v>40</v>
      </c>
      <c r="O113" s="160">
        <v>1.1000000000000001</v>
      </c>
      <c r="P113" s="160">
        <f>O113*H113</f>
        <v>1.1000000000000001</v>
      </c>
      <c r="Q113" s="160">
        <v>1.7260000000000001E-2</v>
      </c>
      <c r="R113" s="160">
        <f>Q113*H113</f>
        <v>1.7260000000000001E-2</v>
      </c>
      <c r="S113" s="160">
        <v>0</v>
      </c>
      <c r="T113" s="161">
        <f>S113*H113</f>
        <v>0</v>
      </c>
      <c r="AR113" s="21" t="s">
        <v>179</v>
      </c>
      <c r="AT113" s="21" t="s">
        <v>132</v>
      </c>
      <c r="AU113" s="21" t="s">
        <v>79</v>
      </c>
      <c r="AY113" s="21" t="s">
        <v>129</v>
      </c>
      <c r="BE113" s="162">
        <f>IF(N113="základní",J113,0)</f>
        <v>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21" t="s">
        <v>77</v>
      </c>
      <c r="BK113" s="162">
        <f>ROUND(I113*H113,2)</f>
        <v>0</v>
      </c>
      <c r="BL113" s="21" t="s">
        <v>179</v>
      </c>
      <c r="BM113" s="21" t="s">
        <v>214</v>
      </c>
    </row>
    <row r="114" spans="2:65" s="1" customFormat="1" ht="22.5" customHeight="1">
      <c r="B114" s="151"/>
      <c r="C114" s="152" t="s">
        <v>215</v>
      </c>
      <c r="D114" s="152" t="s">
        <v>132</v>
      </c>
      <c r="E114" s="153" t="s">
        <v>216</v>
      </c>
      <c r="F114" s="154" t="s">
        <v>217</v>
      </c>
      <c r="G114" s="155" t="s">
        <v>213</v>
      </c>
      <c r="H114" s="156">
        <v>2</v>
      </c>
      <c r="I114" s="157"/>
      <c r="J114" s="157">
        <f>ROUND(I114*H114,2)</f>
        <v>0</v>
      </c>
      <c r="K114" s="154" t="s">
        <v>136</v>
      </c>
      <c r="L114" s="35"/>
      <c r="M114" s="158" t="s">
        <v>5</v>
      </c>
      <c r="N114" s="159" t="s">
        <v>40</v>
      </c>
      <c r="O114" s="160">
        <v>0.22700000000000001</v>
      </c>
      <c r="P114" s="160">
        <f>O114*H114</f>
        <v>0.45400000000000001</v>
      </c>
      <c r="Q114" s="160">
        <v>2.9999999999999997E-4</v>
      </c>
      <c r="R114" s="160">
        <f>Q114*H114</f>
        <v>5.9999999999999995E-4</v>
      </c>
      <c r="S114" s="160">
        <v>0</v>
      </c>
      <c r="T114" s="161">
        <f>S114*H114</f>
        <v>0</v>
      </c>
      <c r="AR114" s="21" t="s">
        <v>179</v>
      </c>
      <c r="AT114" s="21" t="s">
        <v>132</v>
      </c>
      <c r="AU114" s="21" t="s">
        <v>79</v>
      </c>
      <c r="AY114" s="21" t="s">
        <v>129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21" t="s">
        <v>77</v>
      </c>
      <c r="BK114" s="162">
        <f>ROUND(I114*H114,2)</f>
        <v>0</v>
      </c>
      <c r="BL114" s="21" t="s">
        <v>179</v>
      </c>
      <c r="BM114" s="21" t="s">
        <v>218</v>
      </c>
    </row>
    <row r="115" spans="2:65" s="1" customFormat="1" ht="22.5" customHeight="1">
      <c r="B115" s="151"/>
      <c r="C115" s="152" t="s">
        <v>219</v>
      </c>
      <c r="D115" s="152" t="s">
        <v>132</v>
      </c>
      <c r="E115" s="153" t="s">
        <v>220</v>
      </c>
      <c r="F115" s="154" t="s">
        <v>221</v>
      </c>
      <c r="G115" s="155" t="s">
        <v>213</v>
      </c>
      <c r="H115" s="156">
        <v>1</v>
      </c>
      <c r="I115" s="157"/>
      <c r="J115" s="157">
        <f>ROUND(I115*H115,2)</f>
        <v>0</v>
      </c>
      <c r="K115" s="154" t="s">
        <v>136</v>
      </c>
      <c r="L115" s="35"/>
      <c r="M115" s="158" t="s">
        <v>5</v>
      </c>
      <c r="N115" s="159" t="s">
        <v>40</v>
      </c>
      <c r="O115" s="160">
        <v>0.2</v>
      </c>
      <c r="P115" s="160">
        <f>O115*H115</f>
        <v>0.2</v>
      </c>
      <c r="Q115" s="160">
        <v>1.8E-3</v>
      </c>
      <c r="R115" s="160">
        <f>Q115*H115</f>
        <v>1.8E-3</v>
      </c>
      <c r="S115" s="160">
        <v>0</v>
      </c>
      <c r="T115" s="161">
        <f>S115*H115</f>
        <v>0</v>
      </c>
      <c r="AR115" s="21" t="s">
        <v>179</v>
      </c>
      <c r="AT115" s="21" t="s">
        <v>132</v>
      </c>
      <c r="AU115" s="21" t="s">
        <v>79</v>
      </c>
      <c r="AY115" s="21" t="s">
        <v>129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21" t="s">
        <v>77</v>
      </c>
      <c r="BK115" s="162">
        <f>ROUND(I115*H115,2)</f>
        <v>0</v>
      </c>
      <c r="BL115" s="21" t="s">
        <v>179</v>
      </c>
      <c r="BM115" s="21" t="s">
        <v>222</v>
      </c>
    </row>
    <row r="116" spans="2:65" s="1" customFormat="1" ht="22.5" customHeight="1">
      <c r="B116" s="151"/>
      <c r="C116" s="152" t="s">
        <v>223</v>
      </c>
      <c r="D116" s="152" t="s">
        <v>132</v>
      </c>
      <c r="E116" s="153" t="s">
        <v>224</v>
      </c>
      <c r="F116" s="154" t="s">
        <v>225</v>
      </c>
      <c r="G116" s="155" t="s">
        <v>207</v>
      </c>
      <c r="H116" s="156">
        <v>41.7</v>
      </c>
      <c r="I116" s="157"/>
      <c r="J116" s="157">
        <f>ROUND(I116*H116,2)</f>
        <v>0</v>
      </c>
      <c r="K116" s="154" t="s">
        <v>136</v>
      </c>
      <c r="L116" s="35"/>
      <c r="M116" s="158" t="s">
        <v>5</v>
      </c>
      <c r="N116" s="159" t="s">
        <v>40</v>
      </c>
      <c r="O116" s="160">
        <v>0</v>
      </c>
      <c r="P116" s="160">
        <f>O116*H116</f>
        <v>0</v>
      </c>
      <c r="Q116" s="160">
        <v>0</v>
      </c>
      <c r="R116" s="160">
        <f>Q116*H116</f>
        <v>0</v>
      </c>
      <c r="S116" s="160">
        <v>0</v>
      </c>
      <c r="T116" s="161">
        <f>S116*H116</f>
        <v>0</v>
      </c>
      <c r="AR116" s="21" t="s">
        <v>179</v>
      </c>
      <c r="AT116" s="21" t="s">
        <v>132</v>
      </c>
      <c r="AU116" s="21" t="s">
        <v>79</v>
      </c>
      <c r="AY116" s="21" t="s">
        <v>129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21" t="s">
        <v>77</v>
      </c>
      <c r="BK116" s="162">
        <f>ROUND(I116*H116,2)</f>
        <v>0</v>
      </c>
      <c r="BL116" s="21" t="s">
        <v>179</v>
      </c>
      <c r="BM116" s="21" t="s">
        <v>226</v>
      </c>
    </row>
    <row r="117" spans="2:65" s="10" customFormat="1" ht="29.85" customHeight="1">
      <c r="B117" s="138"/>
      <c r="D117" s="148" t="s">
        <v>68</v>
      </c>
      <c r="E117" s="149" t="s">
        <v>227</v>
      </c>
      <c r="F117" s="149" t="s">
        <v>228</v>
      </c>
      <c r="J117" s="150">
        <f>BK117</f>
        <v>0</v>
      </c>
      <c r="L117" s="138"/>
      <c r="M117" s="142"/>
      <c r="N117" s="143"/>
      <c r="O117" s="143"/>
      <c r="P117" s="144">
        <f>SUM(P118:P121)</f>
        <v>6.548</v>
      </c>
      <c r="Q117" s="143"/>
      <c r="R117" s="144">
        <f>SUM(R118:R121)</f>
        <v>5.4400000000000004E-3</v>
      </c>
      <c r="S117" s="143"/>
      <c r="T117" s="145">
        <f>SUM(T118:T121)</f>
        <v>0</v>
      </c>
      <c r="AR117" s="139" t="s">
        <v>79</v>
      </c>
      <c r="AT117" s="146" t="s">
        <v>68</v>
      </c>
      <c r="AU117" s="146" t="s">
        <v>77</v>
      </c>
      <c r="AY117" s="139" t="s">
        <v>129</v>
      </c>
      <c r="BK117" s="147">
        <f>SUM(BK118:BK121)</f>
        <v>0</v>
      </c>
    </row>
    <row r="118" spans="2:65" s="1" customFormat="1" ht="22.5" customHeight="1">
      <c r="B118" s="151"/>
      <c r="C118" s="152" t="s">
        <v>80</v>
      </c>
      <c r="D118" s="152" t="s">
        <v>132</v>
      </c>
      <c r="E118" s="153" t="s">
        <v>229</v>
      </c>
      <c r="F118" s="154" t="s">
        <v>230</v>
      </c>
      <c r="G118" s="155" t="s">
        <v>145</v>
      </c>
      <c r="H118" s="156">
        <v>12</v>
      </c>
      <c r="I118" s="157"/>
      <c r="J118" s="157">
        <f>ROUND(I118*H118,2)</f>
        <v>0</v>
      </c>
      <c r="K118" s="154" t="s">
        <v>136</v>
      </c>
      <c r="L118" s="35"/>
      <c r="M118" s="158" t="s">
        <v>5</v>
      </c>
      <c r="N118" s="159" t="s">
        <v>40</v>
      </c>
      <c r="O118" s="160">
        <v>0.41099999999999998</v>
      </c>
      <c r="P118" s="160">
        <f>O118*H118</f>
        <v>4.9319999999999995</v>
      </c>
      <c r="Q118" s="160">
        <v>4.4999999999999999E-4</v>
      </c>
      <c r="R118" s="160">
        <f>Q118*H118</f>
        <v>5.4000000000000003E-3</v>
      </c>
      <c r="S118" s="160">
        <v>0</v>
      </c>
      <c r="T118" s="161">
        <f>S118*H118</f>
        <v>0</v>
      </c>
      <c r="AR118" s="21" t="s">
        <v>179</v>
      </c>
      <c r="AT118" s="21" t="s">
        <v>132</v>
      </c>
      <c r="AU118" s="21" t="s">
        <v>79</v>
      </c>
      <c r="AY118" s="21" t="s">
        <v>129</v>
      </c>
      <c r="BE118" s="162">
        <f>IF(N118="základní",J118,0)</f>
        <v>0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21" t="s">
        <v>77</v>
      </c>
      <c r="BK118" s="162">
        <f>ROUND(I118*H118,2)</f>
        <v>0</v>
      </c>
      <c r="BL118" s="21" t="s">
        <v>179</v>
      </c>
      <c r="BM118" s="21" t="s">
        <v>231</v>
      </c>
    </row>
    <row r="119" spans="2:65" s="1" customFormat="1" ht="22.5" customHeight="1">
      <c r="B119" s="151"/>
      <c r="C119" s="152" t="s">
        <v>10</v>
      </c>
      <c r="D119" s="152" t="s">
        <v>132</v>
      </c>
      <c r="E119" s="153" t="s">
        <v>232</v>
      </c>
      <c r="F119" s="154" t="s">
        <v>233</v>
      </c>
      <c r="G119" s="155" t="s">
        <v>145</v>
      </c>
      <c r="H119" s="156">
        <v>12</v>
      </c>
      <c r="I119" s="157"/>
      <c r="J119" s="157">
        <f>ROUND(I119*H119,2)</f>
        <v>0</v>
      </c>
      <c r="K119" s="154" t="s">
        <v>136</v>
      </c>
      <c r="L119" s="35"/>
      <c r="M119" s="158" t="s">
        <v>5</v>
      </c>
      <c r="N119" s="159" t="s">
        <v>40</v>
      </c>
      <c r="O119" s="160">
        <v>3.7999999999999999E-2</v>
      </c>
      <c r="P119" s="160">
        <f>O119*H119</f>
        <v>0.45599999999999996</v>
      </c>
      <c r="Q119" s="160">
        <v>0</v>
      </c>
      <c r="R119" s="160">
        <f>Q119*H119</f>
        <v>0</v>
      </c>
      <c r="S119" s="160">
        <v>0</v>
      </c>
      <c r="T119" s="161">
        <f>S119*H119</f>
        <v>0</v>
      </c>
      <c r="AR119" s="21" t="s">
        <v>179</v>
      </c>
      <c r="AT119" s="21" t="s">
        <v>132</v>
      </c>
      <c r="AU119" s="21" t="s">
        <v>79</v>
      </c>
      <c r="AY119" s="21" t="s">
        <v>129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21" t="s">
        <v>77</v>
      </c>
      <c r="BK119" s="162">
        <f>ROUND(I119*H119,2)</f>
        <v>0</v>
      </c>
      <c r="BL119" s="21" t="s">
        <v>179</v>
      </c>
      <c r="BM119" s="21" t="s">
        <v>234</v>
      </c>
    </row>
    <row r="120" spans="2:65" s="1" customFormat="1" ht="22.5" customHeight="1">
      <c r="B120" s="151"/>
      <c r="C120" s="152" t="s">
        <v>235</v>
      </c>
      <c r="D120" s="152" t="s">
        <v>132</v>
      </c>
      <c r="E120" s="153" t="s">
        <v>236</v>
      </c>
      <c r="F120" s="154" t="s">
        <v>237</v>
      </c>
      <c r="G120" s="155" t="s">
        <v>178</v>
      </c>
      <c r="H120" s="156">
        <v>4</v>
      </c>
      <c r="I120" s="157"/>
      <c r="J120" s="157">
        <f>ROUND(I120*H120,2)</f>
        <v>0</v>
      </c>
      <c r="K120" s="154" t="s">
        <v>136</v>
      </c>
      <c r="L120" s="35"/>
      <c r="M120" s="158" t="s">
        <v>5</v>
      </c>
      <c r="N120" s="159" t="s">
        <v>40</v>
      </c>
      <c r="O120" s="160">
        <v>0.28999999999999998</v>
      </c>
      <c r="P120" s="160">
        <f>O120*H120</f>
        <v>1.1599999999999999</v>
      </c>
      <c r="Q120" s="160">
        <v>1.0000000000000001E-5</v>
      </c>
      <c r="R120" s="160">
        <f>Q120*H120</f>
        <v>4.0000000000000003E-5</v>
      </c>
      <c r="S120" s="160">
        <v>0</v>
      </c>
      <c r="T120" s="161">
        <f>S120*H120</f>
        <v>0</v>
      </c>
      <c r="AR120" s="21" t="s">
        <v>179</v>
      </c>
      <c r="AT120" s="21" t="s">
        <v>132</v>
      </c>
      <c r="AU120" s="21" t="s">
        <v>79</v>
      </c>
      <c r="AY120" s="21" t="s">
        <v>129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21" t="s">
        <v>77</v>
      </c>
      <c r="BK120" s="162">
        <f>ROUND(I120*H120,2)</f>
        <v>0</v>
      </c>
      <c r="BL120" s="21" t="s">
        <v>179</v>
      </c>
      <c r="BM120" s="21" t="s">
        <v>238</v>
      </c>
    </row>
    <row r="121" spans="2:65" s="1" customFormat="1" ht="22.5" customHeight="1">
      <c r="B121" s="151"/>
      <c r="C121" s="152" t="s">
        <v>239</v>
      </c>
      <c r="D121" s="152" t="s">
        <v>132</v>
      </c>
      <c r="E121" s="153" t="s">
        <v>240</v>
      </c>
      <c r="F121" s="154" t="s">
        <v>241</v>
      </c>
      <c r="G121" s="155" t="s">
        <v>207</v>
      </c>
      <c r="H121" s="156">
        <v>36.08</v>
      </c>
      <c r="I121" s="157"/>
      <c r="J121" s="157">
        <f>ROUND(I121*H121,2)</f>
        <v>0</v>
      </c>
      <c r="K121" s="154" t="s">
        <v>136</v>
      </c>
      <c r="L121" s="35"/>
      <c r="M121" s="158" t="s">
        <v>5</v>
      </c>
      <c r="N121" s="159" t="s">
        <v>40</v>
      </c>
      <c r="O121" s="160">
        <v>0</v>
      </c>
      <c r="P121" s="160">
        <f>O121*H121</f>
        <v>0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AR121" s="21" t="s">
        <v>179</v>
      </c>
      <c r="AT121" s="21" t="s">
        <v>132</v>
      </c>
      <c r="AU121" s="21" t="s">
        <v>79</v>
      </c>
      <c r="AY121" s="21" t="s">
        <v>129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21" t="s">
        <v>77</v>
      </c>
      <c r="BK121" s="162">
        <f>ROUND(I121*H121,2)</f>
        <v>0</v>
      </c>
      <c r="BL121" s="21" t="s">
        <v>179</v>
      </c>
      <c r="BM121" s="21" t="s">
        <v>242</v>
      </c>
    </row>
    <row r="122" spans="2:65" s="10" customFormat="1" ht="29.85" customHeight="1">
      <c r="B122" s="138"/>
      <c r="D122" s="148" t="s">
        <v>68</v>
      </c>
      <c r="E122" s="149" t="s">
        <v>243</v>
      </c>
      <c r="F122" s="149" t="s">
        <v>244</v>
      </c>
      <c r="J122" s="150">
        <f>BK122</f>
        <v>0</v>
      </c>
      <c r="L122" s="138"/>
      <c r="M122" s="142"/>
      <c r="N122" s="143"/>
      <c r="O122" s="143"/>
      <c r="P122" s="144">
        <f>SUM(P123:P125)</f>
        <v>0.6</v>
      </c>
      <c r="Q122" s="143"/>
      <c r="R122" s="144">
        <f>SUM(R123:R125)</f>
        <v>2.97E-3</v>
      </c>
      <c r="S122" s="143"/>
      <c r="T122" s="145">
        <f>SUM(T123:T125)</f>
        <v>0</v>
      </c>
      <c r="AR122" s="139" t="s">
        <v>79</v>
      </c>
      <c r="AT122" s="146" t="s">
        <v>68</v>
      </c>
      <c r="AU122" s="146" t="s">
        <v>77</v>
      </c>
      <c r="AY122" s="139" t="s">
        <v>129</v>
      </c>
      <c r="BK122" s="147">
        <f>SUM(BK123:BK125)</f>
        <v>0</v>
      </c>
    </row>
    <row r="123" spans="2:65" s="1" customFormat="1" ht="22.5" customHeight="1">
      <c r="B123" s="151"/>
      <c r="C123" s="152" t="s">
        <v>245</v>
      </c>
      <c r="D123" s="152" t="s">
        <v>132</v>
      </c>
      <c r="E123" s="153" t="s">
        <v>246</v>
      </c>
      <c r="F123" s="154" t="s">
        <v>247</v>
      </c>
      <c r="G123" s="155" t="s">
        <v>178</v>
      </c>
      <c r="H123" s="156">
        <v>3</v>
      </c>
      <c r="I123" s="157"/>
      <c r="J123" s="157">
        <f>ROUND(I123*H123,2)</f>
        <v>0</v>
      </c>
      <c r="K123" s="154" t="s">
        <v>136</v>
      </c>
      <c r="L123" s="35"/>
      <c r="M123" s="158" t="s">
        <v>5</v>
      </c>
      <c r="N123" s="159" t="s">
        <v>40</v>
      </c>
      <c r="O123" s="160">
        <v>3.5000000000000003E-2</v>
      </c>
      <c r="P123" s="160">
        <f>O123*H123</f>
        <v>0.10500000000000001</v>
      </c>
      <c r="Q123" s="160">
        <v>1.2E-4</v>
      </c>
      <c r="R123" s="160">
        <f>Q123*H123</f>
        <v>3.6000000000000002E-4</v>
      </c>
      <c r="S123" s="160">
        <v>0</v>
      </c>
      <c r="T123" s="161">
        <f>S123*H123</f>
        <v>0</v>
      </c>
      <c r="AR123" s="21" t="s">
        <v>179</v>
      </c>
      <c r="AT123" s="21" t="s">
        <v>132</v>
      </c>
      <c r="AU123" s="21" t="s">
        <v>79</v>
      </c>
      <c r="AY123" s="21" t="s">
        <v>129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21" t="s">
        <v>77</v>
      </c>
      <c r="BK123" s="162">
        <f>ROUND(I123*H123,2)</f>
        <v>0</v>
      </c>
      <c r="BL123" s="21" t="s">
        <v>179</v>
      </c>
      <c r="BM123" s="21" t="s">
        <v>248</v>
      </c>
    </row>
    <row r="124" spans="2:65" s="1" customFormat="1" ht="22.5" customHeight="1">
      <c r="B124" s="151"/>
      <c r="C124" s="152" t="s">
        <v>249</v>
      </c>
      <c r="D124" s="152" t="s">
        <v>132</v>
      </c>
      <c r="E124" s="153" t="s">
        <v>250</v>
      </c>
      <c r="F124" s="154" t="s">
        <v>251</v>
      </c>
      <c r="G124" s="155" t="s">
        <v>178</v>
      </c>
      <c r="H124" s="156">
        <v>3</v>
      </c>
      <c r="I124" s="157"/>
      <c r="J124" s="157">
        <f>ROUND(I124*H124,2)</f>
        <v>0</v>
      </c>
      <c r="K124" s="154" t="s">
        <v>136</v>
      </c>
      <c r="L124" s="35"/>
      <c r="M124" s="158" t="s">
        <v>5</v>
      </c>
      <c r="N124" s="159" t="s">
        <v>40</v>
      </c>
      <c r="O124" s="160">
        <v>0.16500000000000001</v>
      </c>
      <c r="P124" s="160">
        <f>O124*H124</f>
        <v>0.495</v>
      </c>
      <c r="Q124" s="160">
        <v>8.7000000000000001E-4</v>
      </c>
      <c r="R124" s="160">
        <f>Q124*H124</f>
        <v>2.6099999999999999E-3</v>
      </c>
      <c r="S124" s="160">
        <v>0</v>
      </c>
      <c r="T124" s="161">
        <f>S124*H124</f>
        <v>0</v>
      </c>
      <c r="AR124" s="21" t="s">
        <v>179</v>
      </c>
      <c r="AT124" s="21" t="s">
        <v>132</v>
      </c>
      <c r="AU124" s="21" t="s">
        <v>79</v>
      </c>
      <c r="AY124" s="21" t="s">
        <v>129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21" t="s">
        <v>77</v>
      </c>
      <c r="BK124" s="162">
        <f>ROUND(I124*H124,2)</f>
        <v>0</v>
      </c>
      <c r="BL124" s="21" t="s">
        <v>179</v>
      </c>
      <c r="BM124" s="21" t="s">
        <v>252</v>
      </c>
    </row>
    <row r="125" spans="2:65" s="1" customFormat="1" ht="22.5" customHeight="1">
      <c r="B125" s="151"/>
      <c r="C125" s="152" t="s">
        <v>253</v>
      </c>
      <c r="D125" s="152" t="s">
        <v>132</v>
      </c>
      <c r="E125" s="153" t="s">
        <v>254</v>
      </c>
      <c r="F125" s="154" t="s">
        <v>255</v>
      </c>
      <c r="G125" s="155" t="s">
        <v>207</v>
      </c>
      <c r="H125" s="156">
        <v>26.82</v>
      </c>
      <c r="I125" s="157"/>
      <c r="J125" s="157">
        <f>ROUND(I125*H125,2)</f>
        <v>0</v>
      </c>
      <c r="K125" s="154" t="s">
        <v>136</v>
      </c>
      <c r="L125" s="35"/>
      <c r="M125" s="158" t="s">
        <v>5</v>
      </c>
      <c r="N125" s="159" t="s">
        <v>40</v>
      </c>
      <c r="O125" s="160">
        <v>0</v>
      </c>
      <c r="P125" s="160">
        <f>O125*H125</f>
        <v>0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AR125" s="21" t="s">
        <v>179</v>
      </c>
      <c r="AT125" s="21" t="s">
        <v>132</v>
      </c>
      <c r="AU125" s="21" t="s">
        <v>79</v>
      </c>
      <c r="AY125" s="21" t="s">
        <v>129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21" t="s">
        <v>77</v>
      </c>
      <c r="BK125" s="162">
        <f>ROUND(I125*H125,2)</f>
        <v>0</v>
      </c>
      <c r="BL125" s="21" t="s">
        <v>179</v>
      </c>
      <c r="BM125" s="21" t="s">
        <v>256</v>
      </c>
    </row>
    <row r="126" spans="2:65" s="10" customFormat="1" ht="29.85" customHeight="1">
      <c r="B126" s="138"/>
      <c r="D126" s="148" t="s">
        <v>68</v>
      </c>
      <c r="E126" s="149" t="s">
        <v>257</v>
      </c>
      <c r="F126" s="149" t="s">
        <v>258</v>
      </c>
      <c r="J126" s="150">
        <f>BK126</f>
        <v>0</v>
      </c>
      <c r="L126" s="138"/>
      <c r="M126" s="142"/>
      <c r="N126" s="143"/>
      <c r="O126" s="143"/>
      <c r="P126" s="144">
        <f>SUM(P127:P128)</f>
        <v>0.84599999999999986</v>
      </c>
      <c r="Q126" s="143"/>
      <c r="R126" s="144">
        <f>SUM(R127:R128)</f>
        <v>8.4839999999999999E-2</v>
      </c>
      <c r="S126" s="143"/>
      <c r="T126" s="145">
        <f>SUM(T127:T128)</f>
        <v>0</v>
      </c>
      <c r="AR126" s="139" t="s">
        <v>79</v>
      </c>
      <c r="AT126" s="146" t="s">
        <v>68</v>
      </c>
      <c r="AU126" s="146" t="s">
        <v>77</v>
      </c>
      <c r="AY126" s="139" t="s">
        <v>129</v>
      </c>
      <c r="BK126" s="147">
        <f>SUM(BK127:BK128)</f>
        <v>0</v>
      </c>
    </row>
    <row r="127" spans="2:65" s="1" customFormat="1" ht="31.5" customHeight="1">
      <c r="B127" s="151"/>
      <c r="C127" s="152" t="s">
        <v>259</v>
      </c>
      <c r="D127" s="152" t="s">
        <v>132</v>
      </c>
      <c r="E127" s="153" t="s">
        <v>260</v>
      </c>
      <c r="F127" s="154" t="s">
        <v>261</v>
      </c>
      <c r="G127" s="155" t="s">
        <v>178</v>
      </c>
      <c r="H127" s="156">
        <v>3</v>
      </c>
      <c r="I127" s="157"/>
      <c r="J127" s="157">
        <f>ROUND(I127*H127,2)</f>
        <v>0</v>
      </c>
      <c r="K127" s="154" t="s">
        <v>136</v>
      </c>
      <c r="L127" s="35"/>
      <c r="M127" s="158" t="s">
        <v>5</v>
      </c>
      <c r="N127" s="159" t="s">
        <v>40</v>
      </c>
      <c r="O127" s="160">
        <v>0.28199999999999997</v>
      </c>
      <c r="P127" s="160">
        <f>O127*H127</f>
        <v>0.84599999999999986</v>
      </c>
      <c r="Q127" s="160">
        <v>2.828E-2</v>
      </c>
      <c r="R127" s="160">
        <f>Q127*H127</f>
        <v>8.4839999999999999E-2</v>
      </c>
      <c r="S127" s="160">
        <v>0</v>
      </c>
      <c r="T127" s="161">
        <f>S127*H127</f>
        <v>0</v>
      </c>
      <c r="AR127" s="21" t="s">
        <v>179</v>
      </c>
      <c r="AT127" s="21" t="s">
        <v>132</v>
      </c>
      <c r="AU127" s="21" t="s">
        <v>79</v>
      </c>
      <c r="AY127" s="21" t="s">
        <v>129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21" t="s">
        <v>77</v>
      </c>
      <c r="BK127" s="162">
        <f>ROUND(I127*H127,2)</f>
        <v>0</v>
      </c>
      <c r="BL127" s="21" t="s">
        <v>179</v>
      </c>
      <c r="BM127" s="21" t="s">
        <v>262</v>
      </c>
    </row>
    <row r="128" spans="2:65" s="1" customFormat="1" ht="22.5" customHeight="1">
      <c r="B128" s="151"/>
      <c r="C128" s="152" t="s">
        <v>263</v>
      </c>
      <c r="D128" s="152" t="s">
        <v>132</v>
      </c>
      <c r="E128" s="153" t="s">
        <v>264</v>
      </c>
      <c r="F128" s="154" t="s">
        <v>265</v>
      </c>
      <c r="G128" s="155" t="s">
        <v>207</v>
      </c>
      <c r="H128" s="156">
        <v>136.80000000000001</v>
      </c>
      <c r="I128" s="157"/>
      <c r="J128" s="157">
        <f>ROUND(I128*H128,2)</f>
        <v>0</v>
      </c>
      <c r="K128" s="154" t="s">
        <v>136</v>
      </c>
      <c r="L128" s="35"/>
      <c r="M128" s="158" t="s">
        <v>5</v>
      </c>
      <c r="N128" s="183" t="s">
        <v>40</v>
      </c>
      <c r="O128" s="184">
        <v>0</v>
      </c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AR128" s="21" t="s">
        <v>179</v>
      </c>
      <c r="AT128" s="21" t="s">
        <v>132</v>
      </c>
      <c r="AU128" s="21" t="s">
        <v>79</v>
      </c>
      <c r="AY128" s="21" t="s">
        <v>129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21" t="s">
        <v>77</v>
      </c>
      <c r="BK128" s="162">
        <f>ROUND(I128*H128,2)</f>
        <v>0</v>
      </c>
      <c r="BL128" s="21" t="s">
        <v>179</v>
      </c>
      <c r="BM128" s="21" t="s">
        <v>266</v>
      </c>
    </row>
    <row r="129" spans="2:12" s="1" customFormat="1" ht="6.95" customHeight="1"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35"/>
    </row>
  </sheetData>
  <autoFilter ref="C86:K128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0"/>
  <sheetViews>
    <sheetView showGridLines="0" workbookViewId="0">
      <pane ySplit="1" topLeftCell="A92" activePane="bottomLeft" state="frozen"/>
      <selection pane="bottomLeft" activeCell="I151" sqref="I151:I15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3"/>
      <c r="B1" s="14"/>
      <c r="C1" s="14"/>
      <c r="D1" s="15" t="s">
        <v>1</v>
      </c>
      <c r="E1" s="14"/>
      <c r="F1" s="94" t="s">
        <v>89</v>
      </c>
      <c r="G1" s="300" t="s">
        <v>90</v>
      </c>
      <c r="H1" s="300"/>
      <c r="I1" s="14"/>
      <c r="J1" s="94" t="s">
        <v>91</v>
      </c>
      <c r="K1" s="15" t="s">
        <v>92</v>
      </c>
      <c r="L1" s="94" t="s">
        <v>93</v>
      </c>
      <c r="M1" s="94"/>
      <c r="N1" s="94"/>
      <c r="O1" s="94"/>
      <c r="P1" s="94"/>
      <c r="Q1" s="94"/>
      <c r="R1" s="94"/>
      <c r="S1" s="94"/>
      <c r="T1" s="94"/>
      <c r="U1" s="95"/>
      <c r="V1" s="9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66" t="s">
        <v>8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21" t="s">
        <v>82</v>
      </c>
    </row>
    <row r="3" spans="1:70" ht="6.95" customHeight="1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79</v>
      </c>
    </row>
    <row r="4" spans="1:70" ht="36.950000000000003" customHeight="1">
      <c r="B4" s="25"/>
      <c r="C4" s="26"/>
      <c r="D4" s="27" t="s">
        <v>94</v>
      </c>
      <c r="E4" s="26"/>
      <c r="F4" s="26"/>
      <c r="G4" s="26"/>
      <c r="H4" s="26"/>
      <c r="I4" s="26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26"/>
      <c r="J5" s="26"/>
      <c r="K5" s="28"/>
    </row>
    <row r="6" spans="1:70" ht="15">
      <c r="B6" s="25"/>
      <c r="C6" s="26"/>
      <c r="D6" s="33" t="s">
        <v>17</v>
      </c>
      <c r="E6" s="26"/>
      <c r="F6" s="26"/>
      <c r="G6" s="26"/>
      <c r="H6" s="26"/>
      <c r="I6" s="26"/>
      <c r="J6" s="26"/>
      <c r="K6" s="28"/>
    </row>
    <row r="7" spans="1:70" ht="22.5" customHeight="1">
      <c r="B7" s="25"/>
      <c r="C7" s="26"/>
      <c r="D7" s="26"/>
      <c r="E7" s="301" t="str">
        <f>'Rekapitulace stavby'!K6</f>
        <v>ZŠ Karla IV.</v>
      </c>
      <c r="F7" s="302"/>
      <c r="G7" s="302"/>
      <c r="H7" s="302"/>
      <c r="I7" s="26"/>
      <c r="J7" s="26"/>
      <c r="K7" s="28"/>
    </row>
    <row r="8" spans="1:70" s="1" customFormat="1" ht="15">
      <c r="B8" s="35"/>
      <c r="C8" s="36"/>
      <c r="D8" s="33" t="s">
        <v>95</v>
      </c>
      <c r="E8" s="36"/>
      <c r="F8" s="36"/>
      <c r="G8" s="36"/>
      <c r="H8" s="36"/>
      <c r="I8" s="36"/>
      <c r="J8" s="36"/>
      <c r="K8" s="39"/>
    </row>
    <row r="9" spans="1:70" s="1" customFormat="1" ht="36.950000000000003" customHeight="1">
      <c r="B9" s="35"/>
      <c r="C9" s="36"/>
      <c r="D9" s="36"/>
      <c r="E9" s="303" t="s">
        <v>267</v>
      </c>
      <c r="F9" s="304"/>
      <c r="G9" s="304"/>
      <c r="H9" s="304"/>
      <c r="I9" s="3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36"/>
      <c r="J10" s="36"/>
      <c r="K10" s="39"/>
    </row>
    <row r="11" spans="1:70" s="1" customFormat="1" ht="14.45" customHeight="1">
      <c r="B11" s="35"/>
      <c r="C11" s="36"/>
      <c r="D11" s="33" t="s">
        <v>19</v>
      </c>
      <c r="E11" s="36"/>
      <c r="F11" s="31" t="s">
        <v>5</v>
      </c>
      <c r="G11" s="36"/>
      <c r="H11" s="36"/>
      <c r="I11" s="33" t="s">
        <v>20</v>
      </c>
      <c r="J11" s="31" t="s">
        <v>5</v>
      </c>
      <c r="K11" s="39"/>
    </row>
    <row r="12" spans="1:70" s="1" customFormat="1" ht="14.45" customHeight="1">
      <c r="B12" s="35"/>
      <c r="C12" s="36"/>
      <c r="D12" s="33" t="s">
        <v>21</v>
      </c>
      <c r="E12" s="36"/>
      <c r="F12" s="31" t="s">
        <v>22</v>
      </c>
      <c r="G12" s="36"/>
      <c r="H12" s="36"/>
      <c r="I12" s="33" t="s">
        <v>23</v>
      </c>
      <c r="J12" s="96" t="str">
        <f>'Rekapitulace stavby'!AN8</f>
        <v>5.2.2017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36"/>
      <c r="J13" s="36"/>
      <c r="K13" s="39"/>
    </row>
    <row r="14" spans="1:70" s="1" customFormat="1" ht="14.45" customHeight="1">
      <c r="B14" s="35"/>
      <c r="C14" s="36"/>
      <c r="D14" s="33" t="s">
        <v>25</v>
      </c>
      <c r="E14" s="36"/>
      <c r="F14" s="36"/>
      <c r="G14" s="36"/>
      <c r="H14" s="36"/>
      <c r="I14" s="33" t="s">
        <v>26</v>
      </c>
      <c r="J14" s="31" t="s">
        <v>5</v>
      </c>
      <c r="K14" s="39"/>
    </row>
    <row r="15" spans="1:70" s="1" customFormat="1" ht="18" customHeight="1">
      <c r="B15" s="35"/>
      <c r="C15" s="36"/>
      <c r="D15" s="36"/>
      <c r="E15" s="31" t="s">
        <v>27</v>
      </c>
      <c r="F15" s="36"/>
      <c r="G15" s="36"/>
      <c r="H15" s="36"/>
      <c r="I15" s="33" t="s">
        <v>28</v>
      </c>
      <c r="J15" s="31" t="s">
        <v>5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9"/>
    </row>
    <row r="17" spans="2:11" s="1" customFormat="1" ht="14.45" customHeight="1">
      <c r="B17" s="35"/>
      <c r="C17" s="36"/>
      <c r="D17" s="33" t="s">
        <v>29</v>
      </c>
      <c r="E17" s="36"/>
      <c r="F17" s="36"/>
      <c r="G17" s="36"/>
      <c r="H17" s="36"/>
      <c r="I17" s="33" t="s">
        <v>26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31" t="str">
        <f>IF('Rekapitulace stavby'!E14="Vyplň údaj","",IF('Rekapitulace stavby'!E14="","",'Rekapitulace stavby'!E14))</f>
        <v xml:space="preserve"> </v>
      </c>
      <c r="F18" s="36"/>
      <c r="G18" s="36"/>
      <c r="H18" s="36"/>
      <c r="I18" s="33" t="s">
        <v>28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9"/>
    </row>
    <row r="20" spans="2:11" s="1" customFormat="1" ht="14.45" customHeight="1">
      <c r="B20" s="35"/>
      <c r="C20" s="36"/>
      <c r="D20" s="33" t="s">
        <v>31</v>
      </c>
      <c r="E20" s="36"/>
      <c r="F20" s="36"/>
      <c r="G20" s="36"/>
      <c r="H20" s="36"/>
      <c r="I20" s="33" t="s">
        <v>26</v>
      </c>
      <c r="J20" s="31" t="s">
        <v>5</v>
      </c>
      <c r="K20" s="39"/>
    </row>
    <row r="21" spans="2:11" s="1" customFormat="1" ht="18" customHeight="1">
      <c r="B21" s="35"/>
      <c r="C21" s="36"/>
      <c r="D21" s="36"/>
      <c r="E21" s="31" t="s">
        <v>32</v>
      </c>
      <c r="F21" s="36"/>
      <c r="G21" s="36"/>
      <c r="H21" s="36"/>
      <c r="I21" s="33" t="s">
        <v>28</v>
      </c>
      <c r="J21" s="31" t="s">
        <v>5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9"/>
    </row>
    <row r="23" spans="2:11" s="1" customFormat="1" ht="14.45" customHeight="1">
      <c r="B23" s="35"/>
      <c r="C23" s="36"/>
      <c r="D23" s="33" t="s">
        <v>34</v>
      </c>
      <c r="E23" s="36"/>
      <c r="F23" s="36"/>
      <c r="G23" s="36"/>
      <c r="H23" s="36"/>
      <c r="I23" s="36"/>
      <c r="J23" s="36"/>
      <c r="K23" s="39"/>
    </row>
    <row r="24" spans="2:11" s="6" customFormat="1" ht="22.5" customHeight="1">
      <c r="B24" s="97"/>
      <c r="C24" s="98"/>
      <c r="D24" s="98"/>
      <c r="E24" s="293" t="s">
        <v>5</v>
      </c>
      <c r="F24" s="293"/>
      <c r="G24" s="293"/>
      <c r="H24" s="293"/>
      <c r="I24" s="98"/>
      <c r="J24" s="98"/>
      <c r="K24" s="99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9"/>
    </row>
    <row r="26" spans="2:11" s="1" customFormat="1" ht="6.95" customHeight="1">
      <c r="B26" s="35"/>
      <c r="C26" s="36"/>
      <c r="D26" s="62"/>
      <c r="E26" s="62"/>
      <c r="F26" s="62"/>
      <c r="G26" s="62"/>
      <c r="H26" s="62"/>
      <c r="I26" s="62"/>
      <c r="J26" s="62"/>
      <c r="K26" s="100"/>
    </row>
    <row r="27" spans="2:11" s="1" customFormat="1" ht="25.35" customHeight="1">
      <c r="B27" s="35"/>
      <c r="C27" s="36"/>
      <c r="D27" s="101" t="s">
        <v>35</v>
      </c>
      <c r="E27" s="36"/>
      <c r="F27" s="36"/>
      <c r="G27" s="36"/>
      <c r="H27" s="36"/>
      <c r="I27" s="36"/>
      <c r="J27" s="102">
        <f>ROUND(J91,2)</f>
        <v>0</v>
      </c>
      <c r="K27" s="39"/>
    </row>
    <row r="28" spans="2:11" s="1" customFormat="1" ht="6.95" customHeight="1">
      <c r="B28" s="35"/>
      <c r="C28" s="36"/>
      <c r="D28" s="62"/>
      <c r="E28" s="62"/>
      <c r="F28" s="62"/>
      <c r="G28" s="62"/>
      <c r="H28" s="62"/>
      <c r="I28" s="62"/>
      <c r="J28" s="62"/>
      <c r="K28" s="100"/>
    </row>
    <row r="29" spans="2:11" s="1" customFormat="1" ht="14.45" customHeight="1">
      <c r="B29" s="35"/>
      <c r="C29" s="36"/>
      <c r="D29" s="36"/>
      <c r="E29" s="36"/>
      <c r="F29" s="40" t="s">
        <v>37</v>
      </c>
      <c r="G29" s="36"/>
      <c r="H29" s="36"/>
      <c r="I29" s="40" t="s">
        <v>36</v>
      </c>
      <c r="J29" s="40" t="s">
        <v>38</v>
      </c>
      <c r="K29" s="39"/>
    </row>
    <row r="30" spans="2:11" s="1" customFormat="1" ht="14.45" customHeight="1">
      <c r="B30" s="35"/>
      <c r="C30" s="36"/>
      <c r="D30" s="43" t="s">
        <v>39</v>
      </c>
      <c r="E30" s="43" t="s">
        <v>40</v>
      </c>
      <c r="F30" s="103">
        <f>ROUND(SUM(BE91:BE159), 2)</f>
        <v>0</v>
      </c>
      <c r="G30" s="36"/>
      <c r="H30" s="36"/>
      <c r="I30" s="104">
        <v>0.21</v>
      </c>
      <c r="J30" s="103">
        <f>ROUND(ROUND((SUM(BE91:BE159)),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41</v>
      </c>
      <c r="F31" s="103">
        <f>ROUND(SUM(BF91:BF159), 2)</f>
        <v>0</v>
      </c>
      <c r="G31" s="36"/>
      <c r="H31" s="36"/>
      <c r="I31" s="104">
        <v>0.15</v>
      </c>
      <c r="J31" s="103">
        <f>ROUND(ROUND((SUM(BF91:BF159)),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42</v>
      </c>
      <c r="F32" s="103">
        <f>ROUND(SUM(BG91:BG159), 2)</f>
        <v>0</v>
      </c>
      <c r="G32" s="36"/>
      <c r="H32" s="36"/>
      <c r="I32" s="104">
        <v>0.21</v>
      </c>
      <c r="J32" s="103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43</v>
      </c>
      <c r="F33" s="103">
        <f>ROUND(SUM(BH91:BH159), 2)</f>
        <v>0</v>
      </c>
      <c r="G33" s="36"/>
      <c r="H33" s="36"/>
      <c r="I33" s="104">
        <v>0.15</v>
      </c>
      <c r="J33" s="103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44</v>
      </c>
      <c r="F34" s="103">
        <f>ROUND(SUM(BI91:BI159), 2)</f>
        <v>0</v>
      </c>
      <c r="G34" s="36"/>
      <c r="H34" s="36"/>
      <c r="I34" s="104">
        <v>0</v>
      </c>
      <c r="J34" s="103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36"/>
      <c r="J35" s="36"/>
      <c r="K35" s="39"/>
    </row>
    <row r="36" spans="2:11" s="1" customFormat="1" ht="25.35" customHeight="1">
      <c r="B36" s="35"/>
      <c r="C36" s="105"/>
      <c r="D36" s="106" t="s">
        <v>45</v>
      </c>
      <c r="E36" s="65"/>
      <c r="F36" s="65"/>
      <c r="G36" s="107" t="s">
        <v>46</v>
      </c>
      <c r="H36" s="108" t="s">
        <v>47</v>
      </c>
      <c r="I36" s="65"/>
      <c r="J36" s="109">
        <f>SUM(J27:J34)</f>
        <v>0</v>
      </c>
      <c r="K36" s="110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41" spans="2:11" s="1" customFormat="1" ht="6.95" customHeight="1">
      <c r="B41" s="53"/>
      <c r="C41" s="54"/>
      <c r="D41" s="54"/>
      <c r="E41" s="54"/>
      <c r="F41" s="54"/>
      <c r="G41" s="54"/>
      <c r="H41" s="54"/>
      <c r="I41" s="54"/>
      <c r="J41" s="54"/>
      <c r="K41" s="111"/>
    </row>
    <row r="42" spans="2:11" s="1" customFormat="1" ht="36.950000000000003" customHeight="1">
      <c r="B42" s="35"/>
      <c r="C42" s="27" t="s">
        <v>97</v>
      </c>
      <c r="D42" s="36"/>
      <c r="E42" s="36"/>
      <c r="F42" s="36"/>
      <c r="G42" s="36"/>
      <c r="H42" s="36"/>
      <c r="I42" s="3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36"/>
      <c r="J43" s="36"/>
      <c r="K43" s="39"/>
    </row>
    <row r="44" spans="2:11" s="1" customFormat="1" ht="14.45" customHeight="1">
      <c r="B44" s="35"/>
      <c r="C44" s="33" t="s">
        <v>17</v>
      </c>
      <c r="D44" s="36"/>
      <c r="E44" s="36"/>
      <c r="F44" s="36"/>
      <c r="G44" s="36"/>
      <c r="H44" s="36"/>
      <c r="I44" s="36"/>
      <c r="J44" s="36"/>
      <c r="K44" s="39"/>
    </row>
    <row r="45" spans="2:11" s="1" customFormat="1" ht="22.5" customHeight="1">
      <c r="B45" s="35"/>
      <c r="C45" s="36"/>
      <c r="D45" s="36"/>
      <c r="E45" s="301" t="str">
        <f>E7</f>
        <v>ZŠ Karla IV.</v>
      </c>
      <c r="F45" s="302"/>
      <c r="G45" s="302"/>
      <c r="H45" s="302"/>
      <c r="I45" s="36"/>
      <c r="J45" s="36"/>
      <c r="K45" s="39"/>
    </row>
    <row r="46" spans="2:11" s="1" customFormat="1" ht="14.45" customHeight="1">
      <c r="B46" s="35"/>
      <c r="C46" s="33" t="s">
        <v>95</v>
      </c>
      <c r="D46" s="36"/>
      <c r="E46" s="36"/>
      <c r="F46" s="36"/>
      <c r="G46" s="36"/>
      <c r="H46" s="36"/>
      <c r="I46" s="36"/>
      <c r="J46" s="36"/>
      <c r="K46" s="39"/>
    </row>
    <row r="47" spans="2:11" s="1" customFormat="1" ht="23.25" customHeight="1">
      <c r="B47" s="35"/>
      <c r="C47" s="36"/>
      <c r="D47" s="36"/>
      <c r="E47" s="303" t="str">
        <f>E9</f>
        <v>20 - ÚT - učebna 201 - F</v>
      </c>
      <c r="F47" s="304"/>
      <c r="G47" s="304"/>
      <c r="H47" s="304"/>
      <c r="I47" s="3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36"/>
      <c r="J48" s="36"/>
      <c r="K48" s="39"/>
    </row>
    <row r="49" spans="2:47" s="1" customFormat="1" ht="18" customHeight="1">
      <c r="B49" s="35"/>
      <c r="C49" s="33" t="s">
        <v>21</v>
      </c>
      <c r="D49" s="36"/>
      <c r="E49" s="36"/>
      <c r="F49" s="31" t="str">
        <f>F12</f>
        <v>Nejdek</v>
      </c>
      <c r="G49" s="36"/>
      <c r="H49" s="36"/>
      <c r="I49" s="33" t="s">
        <v>23</v>
      </c>
      <c r="J49" s="96" t="str">
        <f>IF(J12="","",J12)</f>
        <v>5.2.2017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36"/>
      <c r="J50" s="36"/>
      <c r="K50" s="39"/>
    </row>
    <row r="51" spans="2:47" s="1" customFormat="1" ht="15">
      <c r="B51" s="35"/>
      <c r="C51" s="33" t="s">
        <v>25</v>
      </c>
      <c r="D51" s="36"/>
      <c r="E51" s="36"/>
      <c r="F51" s="31" t="str">
        <f>E15</f>
        <v>MÚ Nejdek</v>
      </c>
      <c r="G51" s="36"/>
      <c r="H51" s="36"/>
      <c r="I51" s="33" t="s">
        <v>31</v>
      </c>
      <c r="J51" s="31" t="str">
        <f>E21</f>
        <v>Pavel Stejskal</v>
      </c>
      <c r="K51" s="39"/>
    </row>
    <row r="52" spans="2:47" s="1" customFormat="1" ht="14.45" customHeight="1">
      <c r="B52" s="35"/>
      <c r="C52" s="33" t="s">
        <v>29</v>
      </c>
      <c r="D52" s="36"/>
      <c r="E52" s="36"/>
      <c r="F52" s="31" t="str">
        <f>IF(E18="","",E18)</f>
        <v xml:space="preserve"> </v>
      </c>
      <c r="G52" s="36"/>
      <c r="H52" s="36"/>
      <c r="I52" s="3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36"/>
      <c r="J53" s="36"/>
      <c r="K53" s="39"/>
    </row>
    <row r="54" spans="2:47" s="1" customFormat="1" ht="29.25" customHeight="1">
      <c r="B54" s="35"/>
      <c r="C54" s="112" t="s">
        <v>98</v>
      </c>
      <c r="D54" s="105"/>
      <c r="E54" s="105"/>
      <c r="F54" s="105"/>
      <c r="G54" s="105"/>
      <c r="H54" s="105"/>
      <c r="I54" s="105"/>
      <c r="J54" s="113" t="s">
        <v>99</v>
      </c>
      <c r="K54" s="114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36"/>
      <c r="J55" s="36"/>
      <c r="K55" s="39"/>
    </row>
    <row r="56" spans="2:47" s="1" customFormat="1" ht="29.25" customHeight="1">
      <c r="B56" s="35"/>
      <c r="C56" s="115" t="s">
        <v>100</v>
      </c>
      <c r="D56" s="36"/>
      <c r="E56" s="36"/>
      <c r="F56" s="36"/>
      <c r="G56" s="36"/>
      <c r="H56" s="36"/>
      <c r="I56" s="36"/>
      <c r="J56" s="102">
        <f>J91</f>
        <v>0</v>
      </c>
      <c r="K56" s="39"/>
      <c r="AU56" s="21" t="s">
        <v>101</v>
      </c>
    </row>
    <row r="57" spans="2:47" s="7" customFormat="1" ht="24.95" customHeight="1">
      <c r="B57" s="116"/>
      <c r="C57" s="117"/>
      <c r="D57" s="118" t="s">
        <v>102</v>
      </c>
      <c r="E57" s="119"/>
      <c r="F57" s="119"/>
      <c r="G57" s="119"/>
      <c r="H57" s="119"/>
      <c r="I57" s="119"/>
      <c r="J57" s="120">
        <f>J92</f>
        <v>0</v>
      </c>
      <c r="K57" s="121"/>
    </row>
    <row r="58" spans="2:47" s="8" customFormat="1" ht="19.899999999999999" customHeight="1">
      <c r="B58" s="122"/>
      <c r="C58" s="123"/>
      <c r="D58" s="124" t="s">
        <v>268</v>
      </c>
      <c r="E58" s="125"/>
      <c r="F58" s="125"/>
      <c r="G58" s="125"/>
      <c r="H58" s="125"/>
      <c r="I58" s="125"/>
      <c r="J58" s="126">
        <f>J93</f>
        <v>0</v>
      </c>
      <c r="K58" s="127"/>
    </row>
    <row r="59" spans="2:47" s="8" customFormat="1" ht="19.899999999999999" customHeight="1">
      <c r="B59" s="122"/>
      <c r="C59" s="123"/>
      <c r="D59" s="124" t="s">
        <v>103</v>
      </c>
      <c r="E59" s="125"/>
      <c r="F59" s="125"/>
      <c r="G59" s="125"/>
      <c r="H59" s="125"/>
      <c r="I59" s="125"/>
      <c r="J59" s="126">
        <f>J96</f>
        <v>0</v>
      </c>
      <c r="K59" s="127"/>
    </row>
    <row r="60" spans="2:47" s="8" customFormat="1" ht="19.899999999999999" customHeight="1">
      <c r="B60" s="122"/>
      <c r="C60" s="123"/>
      <c r="D60" s="124" t="s">
        <v>104</v>
      </c>
      <c r="E60" s="125"/>
      <c r="F60" s="125"/>
      <c r="G60" s="125"/>
      <c r="H60" s="125"/>
      <c r="I60" s="125"/>
      <c r="J60" s="126">
        <f>J99</f>
        <v>0</v>
      </c>
      <c r="K60" s="127"/>
    </row>
    <row r="61" spans="2:47" s="8" customFormat="1" ht="19.899999999999999" customHeight="1">
      <c r="B61" s="122"/>
      <c r="C61" s="123"/>
      <c r="D61" s="124" t="s">
        <v>105</v>
      </c>
      <c r="E61" s="125"/>
      <c r="F61" s="125"/>
      <c r="G61" s="125"/>
      <c r="H61" s="125"/>
      <c r="I61" s="125"/>
      <c r="J61" s="126">
        <f>J102</f>
        <v>0</v>
      </c>
      <c r="K61" s="127"/>
    </row>
    <row r="62" spans="2:47" s="8" customFormat="1" ht="19.899999999999999" customHeight="1">
      <c r="B62" s="122"/>
      <c r="C62" s="123"/>
      <c r="D62" s="124" t="s">
        <v>106</v>
      </c>
      <c r="E62" s="125"/>
      <c r="F62" s="125"/>
      <c r="G62" s="125"/>
      <c r="H62" s="125"/>
      <c r="I62" s="125"/>
      <c r="J62" s="126">
        <f>J108</f>
        <v>0</v>
      </c>
      <c r="K62" s="127"/>
    </row>
    <row r="63" spans="2:47" s="7" customFormat="1" ht="24.95" customHeight="1">
      <c r="B63" s="116"/>
      <c r="C63" s="117"/>
      <c r="D63" s="118" t="s">
        <v>107</v>
      </c>
      <c r="E63" s="119"/>
      <c r="F63" s="119"/>
      <c r="G63" s="119"/>
      <c r="H63" s="119"/>
      <c r="I63" s="119"/>
      <c r="J63" s="120">
        <f>J110</f>
        <v>0</v>
      </c>
      <c r="K63" s="121"/>
    </row>
    <row r="64" spans="2:47" s="8" customFormat="1" ht="19.899999999999999" customHeight="1">
      <c r="B64" s="122"/>
      <c r="C64" s="123"/>
      <c r="D64" s="124" t="s">
        <v>269</v>
      </c>
      <c r="E64" s="125"/>
      <c r="F64" s="125"/>
      <c r="G64" s="125"/>
      <c r="H64" s="125"/>
      <c r="I64" s="125"/>
      <c r="J64" s="126">
        <f>J111</f>
        <v>0</v>
      </c>
      <c r="K64" s="127"/>
    </row>
    <row r="65" spans="2:12" s="8" customFormat="1" ht="19.899999999999999" customHeight="1">
      <c r="B65" s="122"/>
      <c r="C65" s="123"/>
      <c r="D65" s="124" t="s">
        <v>108</v>
      </c>
      <c r="E65" s="125"/>
      <c r="F65" s="125"/>
      <c r="G65" s="125"/>
      <c r="H65" s="125"/>
      <c r="I65" s="125"/>
      <c r="J65" s="126">
        <f>J118</f>
        <v>0</v>
      </c>
      <c r="K65" s="127"/>
    </row>
    <row r="66" spans="2:12" s="8" customFormat="1" ht="19.899999999999999" customHeight="1">
      <c r="B66" s="122"/>
      <c r="C66" s="123"/>
      <c r="D66" s="124" t="s">
        <v>109</v>
      </c>
      <c r="E66" s="125"/>
      <c r="F66" s="125"/>
      <c r="G66" s="125"/>
      <c r="H66" s="125"/>
      <c r="I66" s="125"/>
      <c r="J66" s="126">
        <f>J127</f>
        <v>0</v>
      </c>
      <c r="K66" s="127"/>
    </row>
    <row r="67" spans="2:12" s="8" customFormat="1" ht="19.899999999999999" customHeight="1">
      <c r="B67" s="122"/>
      <c r="C67" s="123"/>
      <c r="D67" s="124" t="s">
        <v>110</v>
      </c>
      <c r="E67" s="125"/>
      <c r="F67" s="125"/>
      <c r="G67" s="125"/>
      <c r="H67" s="125"/>
      <c r="I67" s="125"/>
      <c r="J67" s="126">
        <f>J137</f>
        <v>0</v>
      </c>
      <c r="K67" s="127"/>
    </row>
    <row r="68" spans="2:12" s="8" customFormat="1" ht="19.899999999999999" customHeight="1">
      <c r="B68" s="122"/>
      <c r="C68" s="123"/>
      <c r="D68" s="124" t="s">
        <v>111</v>
      </c>
      <c r="E68" s="125"/>
      <c r="F68" s="125"/>
      <c r="G68" s="125"/>
      <c r="H68" s="125"/>
      <c r="I68" s="125"/>
      <c r="J68" s="126">
        <f>J142</f>
        <v>0</v>
      </c>
      <c r="K68" s="127"/>
    </row>
    <row r="69" spans="2:12" s="8" customFormat="1" ht="19.899999999999999" customHeight="1">
      <c r="B69" s="122"/>
      <c r="C69" s="123"/>
      <c r="D69" s="124" t="s">
        <v>112</v>
      </c>
      <c r="E69" s="125"/>
      <c r="F69" s="125"/>
      <c r="G69" s="125"/>
      <c r="H69" s="125"/>
      <c r="I69" s="125"/>
      <c r="J69" s="126">
        <f>J146</f>
        <v>0</v>
      </c>
      <c r="K69" s="127"/>
    </row>
    <row r="70" spans="2:12" s="7" customFormat="1" ht="24.95" customHeight="1">
      <c r="B70" s="116"/>
      <c r="C70" s="117"/>
      <c r="D70" s="118" t="s">
        <v>270</v>
      </c>
      <c r="E70" s="119"/>
      <c r="F70" s="119"/>
      <c r="G70" s="119"/>
      <c r="H70" s="119"/>
      <c r="I70" s="119"/>
      <c r="J70" s="120">
        <f>J149</f>
        <v>0</v>
      </c>
      <c r="K70" s="121"/>
    </row>
    <row r="71" spans="2:12" s="8" customFormat="1" ht="19.899999999999999" customHeight="1">
      <c r="B71" s="122"/>
      <c r="C71" s="123"/>
      <c r="D71" s="124" t="s">
        <v>271</v>
      </c>
      <c r="E71" s="125"/>
      <c r="F71" s="125"/>
      <c r="G71" s="125"/>
      <c r="H71" s="125"/>
      <c r="I71" s="125"/>
      <c r="J71" s="126">
        <f>J150</f>
        <v>0</v>
      </c>
      <c r="K71" s="127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36"/>
      <c r="J72" s="36"/>
      <c r="K72" s="39"/>
    </row>
    <row r="73" spans="2:12" s="1" customFormat="1" ht="6.95" customHeight="1">
      <c r="B73" s="50"/>
      <c r="C73" s="51"/>
      <c r="D73" s="51"/>
      <c r="E73" s="51"/>
      <c r="F73" s="51"/>
      <c r="G73" s="51"/>
      <c r="H73" s="51"/>
      <c r="I73" s="51"/>
      <c r="J73" s="51"/>
      <c r="K73" s="52"/>
    </row>
    <row r="77" spans="2:12" s="1" customFormat="1" ht="6.9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35"/>
    </row>
    <row r="78" spans="2:12" s="1" customFormat="1" ht="36.950000000000003" customHeight="1">
      <c r="B78" s="35"/>
      <c r="C78" s="55" t="s">
        <v>113</v>
      </c>
      <c r="L78" s="35"/>
    </row>
    <row r="79" spans="2:12" s="1" customFormat="1" ht="6.95" customHeight="1">
      <c r="B79" s="35"/>
      <c r="L79" s="35"/>
    </row>
    <row r="80" spans="2:12" s="1" customFormat="1" ht="14.45" customHeight="1">
      <c r="B80" s="35"/>
      <c r="C80" s="57" t="s">
        <v>17</v>
      </c>
      <c r="L80" s="35"/>
    </row>
    <row r="81" spans="2:65" s="1" customFormat="1" ht="22.5" customHeight="1">
      <c r="B81" s="35"/>
      <c r="E81" s="297" t="str">
        <f>E7</f>
        <v>ZŠ Karla IV.</v>
      </c>
      <c r="F81" s="298"/>
      <c r="G81" s="298"/>
      <c r="H81" s="298"/>
      <c r="L81" s="35"/>
    </row>
    <row r="82" spans="2:65" s="1" customFormat="1" ht="14.45" customHeight="1">
      <c r="B82" s="35"/>
      <c r="C82" s="57" t="s">
        <v>95</v>
      </c>
      <c r="L82" s="35"/>
    </row>
    <row r="83" spans="2:65" s="1" customFormat="1" ht="23.25" customHeight="1">
      <c r="B83" s="35"/>
      <c r="E83" s="271" t="str">
        <f>E9</f>
        <v>20 - ÚT - učebna 201 - F</v>
      </c>
      <c r="F83" s="299"/>
      <c r="G83" s="299"/>
      <c r="H83" s="299"/>
      <c r="L83" s="35"/>
    </row>
    <row r="84" spans="2:65" s="1" customFormat="1" ht="6.95" customHeight="1">
      <c r="B84" s="35"/>
      <c r="L84" s="35"/>
    </row>
    <row r="85" spans="2:65" s="1" customFormat="1" ht="18" customHeight="1">
      <c r="B85" s="35"/>
      <c r="C85" s="57" t="s">
        <v>21</v>
      </c>
      <c r="F85" s="128" t="str">
        <f>F12</f>
        <v>Nejdek</v>
      </c>
      <c r="I85" s="57" t="s">
        <v>23</v>
      </c>
      <c r="J85" s="61" t="str">
        <f>IF(J12="","",J12)</f>
        <v>5.2.2017</v>
      </c>
      <c r="L85" s="35"/>
    </row>
    <row r="86" spans="2:65" s="1" customFormat="1" ht="6.95" customHeight="1">
      <c r="B86" s="35"/>
      <c r="L86" s="35"/>
    </row>
    <row r="87" spans="2:65" s="1" customFormat="1" ht="15">
      <c r="B87" s="35"/>
      <c r="C87" s="57" t="s">
        <v>25</v>
      </c>
      <c r="F87" s="128" t="str">
        <f>E15</f>
        <v>MÚ Nejdek</v>
      </c>
      <c r="I87" s="57" t="s">
        <v>31</v>
      </c>
      <c r="J87" s="128" t="str">
        <f>E21</f>
        <v>Pavel Stejskal</v>
      </c>
      <c r="L87" s="35"/>
    </row>
    <row r="88" spans="2:65" s="1" customFormat="1" ht="14.45" customHeight="1">
      <c r="B88" s="35"/>
      <c r="C88" s="57" t="s">
        <v>29</v>
      </c>
      <c r="F88" s="128" t="str">
        <f>IF(E18="","",E18)</f>
        <v xml:space="preserve"> </v>
      </c>
      <c r="L88" s="35"/>
    </row>
    <row r="89" spans="2:65" s="1" customFormat="1" ht="10.35" customHeight="1">
      <c r="B89" s="35"/>
      <c r="L89" s="35"/>
    </row>
    <row r="90" spans="2:65" s="9" customFormat="1" ht="29.25" customHeight="1">
      <c r="B90" s="129"/>
      <c r="C90" s="130" t="s">
        <v>114</v>
      </c>
      <c r="D90" s="131" t="s">
        <v>54</v>
      </c>
      <c r="E90" s="131" t="s">
        <v>50</v>
      </c>
      <c r="F90" s="131" t="s">
        <v>115</v>
      </c>
      <c r="G90" s="131" t="s">
        <v>116</v>
      </c>
      <c r="H90" s="131" t="s">
        <v>117</v>
      </c>
      <c r="I90" s="132" t="s">
        <v>118</v>
      </c>
      <c r="J90" s="131" t="s">
        <v>99</v>
      </c>
      <c r="K90" s="133" t="s">
        <v>119</v>
      </c>
      <c r="L90" s="129"/>
      <c r="M90" s="67" t="s">
        <v>120</v>
      </c>
      <c r="N90" s="68" t="s">
        <v>39</v>
      </c>
      <c r="O90" s="68" t="s">
        <v>121</v>
      </c>
      <c r="P90" s="68" t="s">
        <v>122</v>
      </c>
      <c r="Q90" s="68" t="s">
        <v>123</v>
      </c>
      <c r="R90" s="68" t="s">
        <v>124</v>
      </c>
      <c r="S90" s="68" t="s">
        <v>125</v>
      </c>
      <c r="T90" s="69" t="s">
        <v>126</v>
      </c>
    </row>
    <row r="91" spans="2:65" s="1" customFormat="1" ht="29.25" customHeight="1">
      <c r="B91" s="35"/>
      <c r="C91" s="71" t="s">
        <v>100</v>
      </c>
      <c r="J91" s="134">
        <f>BK91</f>
        <v>0</v>
      </c>
      <c r="L91" s="35"/>
      <c r="M91" s="70"/>
      <c r="N91" s="62"/>
      <c r="O91" s="62"/>
      <c r="P91" s="135">
        <f>P92+P110+P149</f>
        <v>42.057142999999996</v>
      </c>
      <c r="Q91" s="62"/>
      <c r="R91" s="135">
        <f>R92+R110+R149</f>
        <v>0.34925625000000005</v>
      </c>
      <c r="S91" s="62"/>
      <c r="T91" s="136">
        <f>T92+T110+T149</f>
        <v>0.14200000000000002</v>
      </c>
      <c r="AT91" s="21" t="s">
        <v>68</v>
      </c>
      <c r="AU91" s="21" t="s">
        <v>101</v>
      </c>
      <c r="BK91" s="137">
        <f>BK92+BK110+BK149</f>
        <v>0</v>
      </c>
    </row>
    <row r="92" spans="2:65" s="10" customFormat="1" ht="37.35" customHeight="1">
      <c r="B92" s="138"/>
      <c r="D92" s="139" t="s">
        <v>68</v>
      </c>
      <c r="E92" s="140" t="s">
        <v>127</v>
      </c>
      <c r="F92" s="140" t="s">
        <v>128</v>
      </c>
      <c r="J92" s="141">
        <f>BK92</f>
        <v>0</v>
      </c>
      <c r="L92" s="138"/>
      <c r="M92" s="142"/>
      <c r="N92" s="143"/>
      <c r="O92" s="143"/>
      <c r="P92" s="144">
        <f>P93+P96+P99+P102+P108</f>
        <v>4.9011430000000002</v>
      </c>
      <c r="Q92" s="143"/>
      <c r="R92" s="144">
        <f>R93+R96+R99+R102+R108</f>
        <v>6.0256249999999997E-2</v>
      </c>
      <c r="S92" s="143"/>
      <c r="T92" s="145">
        <f>T93+T96+T99+T102+T108</f>
        <v>0.14200000000000002</v>
      </c>
      <c r="AR92" s="139" t="s">
        <v>77</v>
      </c>
      <c r="AT92" s="146" t="s">
        <v>68</v>
      </c>
      <c r="AU92" s="146" t="s">
        <v>69</v>
      </c>
      <c r="AY92" s="139" t="s">
        <v>129</v>
      </c>
      <c r="BK92" s="147">
        <f>BK93+BK96+BK99+BK102+BK108</f>
        <v>0</v>
      </c>
    </row>
    <row r="93" spans="2:65" s="10" customFormat="1" ht="19.899999999999999" customHeight="1">
      <c r="B93" s="138"/>
      <c r="D93" s="148" t="s">
        <v>68</v>
      </c>
      <c r="E93" s="149" t="s">
        <v>149</v>
      </c>
      <c r="F93" s="149" t="s">
        <v>272</v>
      </c>
      <c r="J93" s="150">
        <f>BK93</f>
        <v>0</v>
      </c>
      <c r="L93" s="138"/>
      <c r="M93" s="142"/>
      <c r="N93" s="143"/>
      <c r="O93" s="143"/>
      <c r="P93" s="144">
        <f>SUM(P94:P95)</f>
        <v>0.326625</v>
      </c>
      <c r="Q93" s="143"/>
      <c r="R93" s="144">
        <f>SUM(R94:R95)</f>
        <v>4.6256249999999999E-2</v>
      </c>
      <c r="S93" s="143"/>
      <c r="T93" s="145">
        <f>SUM(T94:T95)</f>
        <v>0</v>
      </c>
      <c r="AR93" s="139" t="s">
        <v>77</v>
      </c>
      <c r="AT93" s="146" t="s">
        <v>68</v>
      </c>
      <c r="AU93" s="146" t="s">
        <v>77</v>
      </c>
      <c r="AY93" s="139" t="s">
        <v>129</v>
      </c>
      <c r="BK93" s="147">
        <f>SUM(BK94:BK95)</f>
        <v>0</v>
      </c>
    </row>
    <row r="94" spans="2:65" s="1" customFormat="1" ht="22.5" customHeight="1">
      <c r="B94" s="151"/>
      <c r="C94" s="152" t="s">
        <v>77</v>
      </c>
      <c r="D94" s="152" t="s">
        <v>132</v>
      </c>
      <c r="E94" s="153" t="s">
        <v>273</v>
      </c>
      <c r="F94" s="154" t="s">
        <v>274</v>
      </c>
      <c r="G94" s="155" t="s">
        <v>135</v>
      </c>
      <c r="H94" s="156">
        <v>0.375</v>
      </c>
      <c r="I94" s="157"/>
      <c r="J94" s="157">
        <f>ROUND(I94*H94,2)</f>
        <v>0</v>
      </c>
      <c r="K94" s="154" t="s">
        <v>136</v>
      </c>
      <c r="L94" s="35"/>
      <c r="M94" s="158" t="s">
        <v>5</v>
      </c>
      <c r="N94" s="159" t="s">
        <v>40</v>
      </c>
      <c r="O94" s="160">
        <v>0.871</v>
      </c>
      <c r="P94" s="160">
        <f>O94*H94</f>
        <v>0.326625</v>
      </c>
      <c r="Q94" s="160">
        <v>0.12335</v>
      </c>
      <c r="R94" s="160">
        <f>Q94*H94</f>
        <v>4.6256249999999999E-2</v>
      </c>
      <c r="S94" s="160">
        <v>0</v>
      </c>
      <c r="T94" s="161">
        <f>S94*H94</f>
        <v>0</v>
      </c>
      <c r="AR94" s="21" t="s">
        <v>137</v>
      </c>
      <c r="AT94" s="21" t="s">
        <v>132</v>
      </c>
      <c r="AU94" s="21" t="s">
        <v>79</v>
      </c>
      <c r="AY94" s="21" t="s">
        <v>129</v>
      </c>
      <c r="BE94" s="162">
        <f>IF(N94="základní",J94,0)</f>
        <v>0</v>
      </c>
      <c r="BF94" s="162">
        <f>IF(N94="snížená",J94,0)</f>
        <v>0</v>
      </c>
      <c r="BG94" s="162">
        <f>IF(N94="zákl. přenesená",J94,0)</f>
        <v>0</v>
      </c>
      <c r="BH94" s="162">
        <f>IF(N94="sníž. přenesená",J94,0)</f>
        <v>0</v>
      </c>
      <c r="BI94" s="162">
        <f>IF(N94="nulová",J94,0)</f>
        <v>0</v>
      </c>
      <c r="BJ94" s="21" t="s">
        <v>77</v>
      </c>
      <c r="BK94" s="162">
        <f>ROUND(I94*H94,2)</f>
        <v>0</v>
      </c>
      <c r="BL94" s="21" t="s">
        <v>137</v>
      </c>
      <c r="BM94" s="21" t="s">
        <v>275</v>
      </c>
    </row>
    <row r="95" spans="2:65" s="11" customFormat="1">
      <c r="B95" s="163"/>
      <c r="D95" s="164" t="s">
        <v>139</v>
      </c>
      <c r="E95" s="165" t="s">
        <v>5</v>
      </c>
      <c r="F95" s="166" t="s">
        <v>276</v>
      </c>
      <c r="H95" s="167">
        <v>0.375</v>
      </c>
      <c r="L95" s="163"/>
      <c r="M95" s="168"/>
      <c r="N95" s="169"/>
      <c r="O95" s="169"/>
      <c r="P95" s="169"/>
      <c r="Q95" s="169"/>
      <c r="R95" s="169"/>
      <c r="S95" s="169"/>
      <c r="T95" s="170"/>
      <c r="AT95" s="165" t="s">
        <v>139</v>
      </c>
      <c r="AU95" s="165" t="s">
        <v>79</v>
      </c>
      <c r="AV95" s="11" t="s">
        <v>79</v>
      </c>
      <c r="AW95" s="11" t="s">
        <v>33</v>
      </c>
      <c r="AX95" s="11" t="s">
        <v>77</v>
      </c>
      <c r="AY95" s="165" t="s">
        <v>129</v>
      </c>
    </row>
    <row r="96" spans="2:65" s="10" customFormat="1" ht="29.85" customHeight="1">
      <c r="B96" s="138"/>
      <c r="D96" s="148" t="s">
        <v>68</v>
      </c>
      <c r="E96" s="149" t="s">
        <v>130</v>
      </c>
      <c r="F96" s="149" t="s">
        <v>131</v>
      </c>
      <c r="J96" s="150">
        <f>BK96</f>
        <v>0</v>
      </c>
      <c r="L96" s="138"/>
      <c r="M96" s="142"/>
      <c r="N96" s="143"/>
      <c r="O96" s="143"/>
      <c r="P96" s="144">
        <f>SUM(P97:P98)</f>
        <v>0.21839999999999998</v>
      </c>
      <c r="Q96" s="143"/>
      <c r="R96" s="144">
        <f>SUM(R97:R98)</f>
        <v>1.3999999999999999E-2</v>
      </c>
      <c r="S96" s="143"/>
      <c r="T96" s="145">
        <f>SUM(T97:T98)</f>
        <v>0</v>
      </c>
      <c r="AR96" s="139" t="s">
        <v>77</v>
      </c>
      <c r="AT96" s="146" t="s">
        <v>68</v>
      </c>
      <c r="AU96" s="146" t="s">
        <v>77</v>
      </c>
      <c r="AY96" s="139" t="s">
        <v>129</v>
      </c>
      <c r="BK96" s="147">
        <f>SUM(BK97:BK98)</f>
        <v>0</v>
      </c>
    </row>
    <row r="97" spans="2:65" s="1" customFormat="1" ht="22.5" customHeight="1">
      <c r="B97" s="151"/>
      <c r="C97" s="152" t="s">
        <v>79</v>
      </c>
      <c r="D97" s="152" t="s">
        <v>132</v>
      </c>
      <c r="E97" s="153" t="s">
        <v>133</v>
      </c>
      <c r="F97" s="154" t="s">
        <v>134</v>
      </c>
      <c r="G97" s="155" t="s">
        <v>135</v>
      </c>
      <c r="H97" s="156">
        <v>0.35</v>
      </c>
      <c r="I97" s="157"/>
      <c r="J97" s="157">
        <f>ROUND(I97*H97,2)</f>
        <v>0</v>
      </c>
      <c r="K97" s="154" t="s">
        <v>136</v>
      </c>
      <c r="L97" s="35"/>
      <c r="M97" s="158" t="s">
        <v>5</v>
      </c>
      <c r="N97" s="159" t="s">
        <v>40</v>
      </c>
      <c r="O97" s="160">
        <v>0.624</v>
      </c>
      <c r="P97" s="160">
        <f>O97*H97</f>
        <v>0.21839999999999998</v>
      </c>
      <c r="Q97" s="160">
        <v>0.04</v>
      </c>
      <c r="R97" s="160">
        <f>Q97*H97</f>
        <v>1.3999999999999999E-2</v>
      </c>
      <c r="S97" s="160">
        <v>0</v>
      </c>
      <c r="T97" s="161">
        <f>S97*H97</f>
        <v>0</v>
      </c>
      <c r="AR97" s="21" t="s">
        <v>137</v>
      </c>
      <c r="AT97" s="21" t="s">
        <v>132</v>
      </c>
      <c r="AU97" s="21" t="s">
        <v>79</v>
      </c>
      <c r="AY97" s="21" t="s">
        <v>129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21" t="s">
        <v>77</v>
      </c>
      <c r="BK97" s="162">
        <f>ROUND(I97*H97,2)</f>
        <v>0</v>
      </c>
      <c r="BL97" s="21" t="s">
        <v>137</v>
      </c>
      <c r="BM97" s="21" t="s">
        <v>277</v>
      </c>
    </row>
    <row r="98" spans="2:65" s="11" customFormat="1">
      <c r="B98" s="163"/>
      <c r="D98" s="164" t="s">
        <v>139</v>
      </c>
      <c r="E98" s="165" t="s">
        <v>5</v>
      </c>
      <c r="F98" s="166" t="s">
        <v>278</v>
      </c>
      <c r="H98" s="167">
        <v>0.35</v>
      </c>
      <c r="L98" s="163"/>
      <c r="M98" s="168"/>
      <c r="N98" s="169"/>
      <c r="O98" s="169"/>
      <c r="P98" s="169"/>
      <c r="Q98" s="169"/>
      <c r="R98" s="169"/>
      <c r="S98" s="169"/>
      <c r="T98" s="170"/>
      <c r="AT98" s="165" t="s">
        <v>139</v>
      </c>
      <c r="AU98" s="165" t="s">
        <v>79</v>
      </c>
      <c r="AV98" s="11" t="s">
        <v>79</v>
      </c>
      <c r="AW98" s="11" t="s">
        <v>33</v>
      </c>
      <c r="AX98" s="11" t="s">
        <v>77</v>
      </c>
      <c r="AY98" s="165" t="s">
        <v>129</v>
      </c>
    </row>
    <row r="99" spans="2:65" s="10" customFormat="1" ht="29.85" customHeight="1">
      <c r="B99" s="138"/>
      <c r="D99" s="148" t="s">
        <v>68</v>
      </c>
      <c r="E99" s="149" t="s">
        <v>141</v>
      </c>
      <c r="F99" s="149" t="s">
        <v>142</v>
      </c>
      <c r="J99" s="150">
        <f>BK99</f>
        <v>0</v>
      </c>
      <c r="L99" s="138"/>
      <c r="M99" s="142"/>
      <c r="N99" s="143"/>
      <c r="O99" s="143"/>
      <c r="P99" s="144">
        <f>SUM(P100:P101)</f>
        <v>3.7350000000000003</v>
      </c>
      <c r="Q99" s="143"/>
      <c r="R99" s="144">
        <f>SUM(R100:R101)</f>
        <v>0</v>
      </c>
      <c r="S99" s="143"/>
      <c r="T99" s="145">
        <f>SUM(T100:T101)</f>
        <v>0.14200000000000002</v>
      </c>
      <c r="AR99" s="139" t="s">
        <v>77</v>
      </c>
      <c r="AT99" s="146" t="s">
        <v>68</v>
      </c>
      <c r="AU99" s="146" t="s">
        <v>77</v>
      </c>
      <c r="AY99" s="139" t="s">
        <v>129</v>
      </c>
      <c r="BK99" s="147">
        <f>SUM(BK100:BK101)</f>
        <v>0</v>
      </c>
    </row>
    <row r="100" spans="2:65" s="1" customFormat="1" ht="22.5" customHeight="1">
      <c r="B100" s="151"/>
      <c r="C100" s="152" t="s">
        <v>149</v>
      </c>
      <c r="D100" s="152" t="s">
        <v>132</v>
      </c>
      <c r="E100" s="153" t="s">
        <v>143</v>
      </c>
      <c r="F100" s="154" t="s">
        <v>144</v>
      </c>
      <c r="G100" s="155" t="s">
        <v>145</v>
      </c>
      <c r="H100" s="156">
        <v>7</v>
      </c>
      <c r="I100" s="157"/>
      <c r="J100" s="157">
        <f>ROUND(I100*H100,2)</f>
        <v>0</v>
      </c>
      <c r="K100" s="154" t="s">
        <v>136</v>
      </c>
      <c r="L100" s="35"/>
      <c r="M100" s="158" t="s">
        <v>5</v>
      </c>
      <c r="N100" s="159" t="s">
        <v>40</v>
      </c>
      <c r="O100" s="160">
        <v>0.29499999999999998</v>
      </c>
      <c r="P100" s="160">
        <f>O100*H100</f>
        <v>2.0649999999999999</v>
      </c>
      <c r="Q100" s="160">
        <v>0</v>
      </c>
      <c r="R100" s="160">
        <f>Q100*H100</f>
        <v>0</v>
      </c>
      <c r="S100" s="160">
        <v>6.0000000000000001E-3</v>
      </c>
      <c r="T100" s="161">
        <f>S100*H100</f>
        <v>4.2000000000000003E-2</v>
      </c>
      <c r="AR100" s="21" t="s">
        <v>137</v>
      </c>
      <c r="AT100" s="21" t="s">
        <v>132</v>
      </c>
      <c r="AU100" s="21" t="s">
        <v>79</v>
      </c>
      <c r="AY100" s="21" t="s">
        <v>129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21" t="s">
        <v>77</v>
      </c>
      <c r="BK100" s="162">
        <f>ROUND(I100*H100,2)</f>
        <v>0</v>
      </c>
      <c r="BL100" s="21" t="s">
        <v>137</v>
      </c>
      <c r="BM100" s="21" t="s">
        <v>279</v>
      </c>
    </row>
    <row r="101" spans="2:65" s="1" customFormat="1" ht="22.5" customHeight="1">
      <c r="B101" s="151"/>
      <c r="C101" s="152" t="s">
        <v>280</v>
      </c>
      <c r="D101" s="152" t="s">
        <v>132</v>
      </c>
      <c r="E101" s="153" t="s">
        <v>281</v>
      </c>
      <c r="F101" s="154" t="s">
        <v>282</v>
      </c>
      <c r="G101" s="155" t="s">
        <v>145</v>
      </c>
      <c r="H101" s="156">
        <v>2.5</v>
      </c>
      <c r="I101" s="157"/>
      <c r="J101" s="157">
        <f>ROUND(I101*H101,2)</f>
        <v>0</v>
      </c>
      <c r="K101" s="154" t="s">
        <v>136</v>
      </c>
      <c r="L101" s="35"/>
      <c r="M101" s="158" t="s">
        <v>5</v>
      </c>
      <c r="N101" s="159" t="s">
        <v>40</v>
      </c>
      <c r="O101" s="160">
        <v>0.66800000000000004</v>
      </c>
      <c r="P101" s="160">
        <f>O101*H101</f>
        <v>1.6700000000000002</v>
      </c>
      <c r="Q101" s="160">
        <v>0</v>
      </c>
      <c r="R101" s="160">
        <f>Q101*H101</f>
        <v>0</v>
      </c>
      <c r="S101" s="160">
        <v>0.04</v>
      </c>
      <c r="T101" s="161">
        <f>S101*H101</f>
        <v>0.1</v>
      </c>
      <c r="AR101" s="21" t="s">
        <v>137</v>
      </c>
      <c r="AT101" s="21" t="s">
        <v>132</v>
      </c>
      <c r="AU101" s="21" t="s">
        <v>79</v>
      </c>
      <c r="AY101" s="21" t="s">
        <v>129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21" t="s">
        <v>77</v>
      </c>
      <c r="BK101" s="162">
        <f>ROUND(I101*H101,2)</f>
        <v>0</v>
      </c>
      <c r="BL101" s="21" t="s">
        <v>137</v>
      </c>
      <c r="BM101" s="21" t="s">
        <v>283</v>
      </c>
    </row>
    <row r="102" spans="2:65" s="10" customFormat="1" ht="29.85" customHeight="1">
      <c r="B102" s="138"/>
      <c r="D102" s="148" t="s">
        <v>68</v>
      </c>
      <c r="E102" s="149" t="s">
        <v>147</v>
      </c>
      <c r="F102" s="149" t="s">
        <v>148</v>
      </c>
      <c r="J102" s="150">
        <f>BK102</f>
        <v>0</v>
      </c>
      <c r="L102" s="138"/>
      <c r="M102" s="142"/>
      <c r="N102" s="143"/>
      <c r="O102" s="143"/>
      <c r="P102" s="144">
        <f>SUM(P103:P107)</f>
        <v>0.37331799999999993</v>
      </c>
      <c r="Q102" s="143"/>
      <c r="R102" s="144">
        <f>SUM(R103:R107)</f>
        <v>0</v>
      </c>
      <c r="S102" s="143"/>
      <c r="T102" s="145">
        <f>SUM(T103:T107)</f>
        <v>0</v>
      </c>
      <c r="AR102" s="139" t="s">
        <v>77</v>
      </c>
      <c r="AT102" s="146" t="s">
        <v>68</v>
      </c>
      <c r="AU102" s="146" t="s">
        <v>77</v>
      </c>
      <c r="AY102" s="139" t="s">
        <v>129</v>
      </c>
      <c r="BK102" s="147">
        <f>SUM(BK103:BK107)</f>
        <v>0</v>
      </c>
    </row>
    <row r="103" spans="2:65" s="1" customFormat="1" ht="22.5" customHeight="1">
      <c r="B103" s="151"/>
      <c r="C103" s="152" t="s">
        <v>157</v>
      </c>
      <c r="D103" s="152" t="s">
        <v>132</v>
      </c>
      <c r="E103" s="153" t="s">
        <v>150</v>
      </c>
      <c r="F103" s="154" t="s">
        <v>151</v>
      </c>
      <c r="G103" s="155" t="s">
        <v>152</v>
      </c>
      <c r="H103" s="156">
        <v>0.14199999999999999</v>
      </c>
      <c r="I103" s="157"/>
      <c r="J103" s="157">
        <f>ROUND(I103*H103,2)</f>
        <v>0</v>
      </c>
      <c r="K103" s="154" t="s">
        <v>136</v>
      </c>
      <c r="L103" s="35"/>
      <c r="M103" s="158" t="s">
        <v>5</v>
      </c>
      <c r="N103" s="159" t="s">
        <v>40</v>
      </c>
      <c r="O103" s="160">
        <v>2.42</v>
      </c>
      <c r="P103" s="160">
        <f>O103*H103</f>
        <v>0.34363999999999995</v>
      </c>
      <c r="Q103" s="160">
        <v>0</v>
      </c>
      <c r="R103" s="160">
        <f>Q103*H103</f>
        <v>0</v>
      </c>
      <c r="S103" s="160">
        <v>0</v>
      </c>
      <c r="T103" s="161">
        <f>S103*H103</f>
        <v>0</v>
      </c>
      <c r="AR103" s="21" t="s">
        <v>137</v>
      </c>
      <c r="AT103" s="21" t="s">
        <v>132</v>
      </c>
      <c r="AU103" s="21" t="s">
        <v>79</v>
      </c>
      <c r="AY103" s="21" t="s">
        <v>129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21" t="s">
        <v>77</v>
      </c>
      <c r="BK103" s="162">
        <f>ROUND(I103*H103,2)</f>
        <v>0</v>
      </c>
      <c r="BL103" s="21" t="s">
        <v>137</v>
      </c>
      <c r="BM103" s="21" t="s">
        <v>284</v>
      </c>
    </row>
    <row r="104" spans="2:65" s="1" customFormat="1" ht="22.5" customHeight="1">
      <c r="B104" s="151"/>
      <c r="C104" s="152" t="s">
        <v>130</v>
      </c>
      <c r="D104" s="152" t="s">
        <v>132</v>
      </c>
      <c r="E104" s="153" t="s">
        <v>154</v>
      </c>
      <c r="F104" s="154" t="s">
        <v>155</v>
      </c>
      <c r="G104" s="155" t="s">
        <v>152</v>
      </c>
      <c r="H104" s="156">
        <v>0.14199999999999999</v>
      </c>
      <c r="I104" s="157"/>
      <c r="J104" s="157">
        <f>ROUND(I104*H104,2)</f>
        <v>0</v>
      </c>
      <c r="K104" s="154" t="s">
        <v>136</v>
      </c>
      <c r="L104" s="35"/>
      <c r="M104" s="158" t="s">
        <v>5</v>
      </c>
      <c r="N104" s="159" t="s">
        <v>40</v>
      </c>
      <c r="O104" s="160">
        <v>0.125</v>
      </c>
      <c r="P104" s="160">
        <f>O104*H104</f>
        <v>1.7749999999999998E-2</v>
      </c>
      <c r="Q104" s="160">
        <v>0</v>
      </c>
      <c r="R104" s="160">
        <f>Q104*H104</f>
        <v>0</v>
      </c>
      <c r="S104" s="160">
        <v>0</v>
      </c>
      <c r="T104" s="161">
        <f>S104*H104</f>
        <v>0</v>
      </c>
      <c r="AR104" s="21" t="s">
        <v>137</v>
      </c>
      <c r="AT104" s="21" t="s">
        <v>132</v>
      </c>
      <c r="AU104" s="21" t="s">
        <v>79</v>
      </c>
      <c r="AY104" s="21" t="s">
        <v>129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21" t="s">
        <v>77</v>
      </c>
      <c r="BK104" s="162">
        <f>ROUND(I104*H104,2)</f>
        <v>0</v>
      </c>
      <c r="BL104" s="21" t="s">
        <v>137</v>
      </c>
      <c r="BM104" s="21" t="s">
        <v>285</v>
      </c>
    </row>
    <row r="105" spans="2:65" s="1" customFormat="1" ht="22.5" customHeight="1">
      <c r="B105" s="151"/>
      <c r="C105" s="152" t="s">
        <v>167</v>
      </c>
      <c r="D105" s="152" t="s">
        <v>132</v>
      </c>
      <c r="E105" s="153" t="s">
        <v>158</v>
      </c>
      <c r="F105" s="154" t="s">
        <v>159</v>
      </c>
      <c r="G105" s="155" t="s">
        <v>152</v>
      </c>
      <c r="H105" s="156">
        <v>1.988</v>
      </c>
      <c r="I105" s="157"/>
      <c r="J105" s="157">
        <f>ROUND(I105*H105,2)</f>
        <v>0</v>
      </c>
      <c r="K105" s="154" t="s">
        <v>136</v>
      </c>
      <c r="L105" s="35"/>
      <c r="M105" s="158" t="s">
        <v>5</v>
      </c>
      <c r="N105" s="159" t="s">
        <v>40</v>
      </c>
      <c r="O105" s="160">
        <v>6.0000000000000001E-3</v>
      </c>
      <c r="P105" s="160">
        <f>O105*H105</f>
        <v>1.1927999999999999E-2</v>
      </c>
      <c r="Q105" s="160">
        <v>0</v>
      </c>
      <c r="R105" s="160">
        <f>Q105*H105</f>
        <v>0</v>
      </c>
      <c r="S105" s="160">
        <v>0</v>
      </c>
      <c r="T105" s="161">
        <f>S105*H105</f>
        <v>0</v>
      </c>
      <c r="AR105" s="21" t="s">
        <v>137</v>
      </c>
      <c r="AT105" s="21" t="s">
        <v>132</v>
      </c>
      <c r="AU105" s="21" t="s">
        <v>79</v>
      </c>
      <c r="AY105" s="21" t="s">
        <v>129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21" t="s">
        <v>77</v>
      </c>
      <c r="BK105" s="162">
        <f>ROUND(I105*H105,2)</f>
        <v>0</v>
      </c>
      <c r="BL105" s="21" t="s">
        <v>137</v>
      </c>
      <c r="BM105" s="21" t="s">
        <v>286</v>
      </c>
    </row>
    <row r="106" spans="2:65" s="11" customFormat="1">
      <c r="B106" s="163"/>
      <c r="D106" s="171" t="s">
        <v>139</v>
      </c>
      <c r="F106" s="172" t="s">
        <v>287</v>
      </c>
      <c r="H106" s="173">
        <v>1.988</v>
      </c>
      <c r="L106" s="163"/>
      <c r="M106" s="168"/>
      <c r="N106" s="169"/>
      <c r="O106" s="169"/>
      <c r="P106" s="169"/>
      <c r="Q106" s="169"/>
      <c r="R106" s="169"/>
      <c r="S106" s="169"/>
      <c r="T106" s="170"/>
      <c r="AT106" s="165" t="s">
        <v>139</v>
      </c>
      <c r="AU106" s="165" t="s">
        <v>79</v>
      </c>
      <c r="AV106" s="11" t="s">
        <v>79</v>
      </c>
      <c r="AW106" s="11" t="s">
        <v>6</v>
      </c>
      <c r="AX106" s="11" t="s">
        <v>77</v>
      </c>
      <c r="AY106" s="165" t="s">
        <v>129</v>
      </c>
    </row>
    <row r="107" spans="2:65" s="1" customFormat="1" ht="22.5" customHeight="1">
      <c r="B107" s="151"/>
      <c r="C107" s="152" t="s">
        <v>175</v>
      </c>
      <c r="D107" s="152" t="s">
        <v>132</v>
      </c>
      <c r="E107" s="153" t="s">
        <v>162</v>
      </c>
      <c r="F107" s="154" t="s">
        <v>163</v>
      </c>
      <c r="G107" s="155" t="s">
        <v>152</v>
      </c>
      <c r="H107" s="156">
        <v>0.14199999999999999</v>
      </c>
      <c r="I107" s="157"/>
      <c r="J107" s="157">
        <f>ROUND(I107*H107,2)</f>
        <v>0</v>
      </c>
      <c r="K107" s="154" t="s">
        <v>136</v>
      </c>
      <c r="L107" s="35"/>
      <c r="M107" s="158" t="s">
        <v>5</v>
      </c>
      <c r="N107" s="159" t="s">
        <v>40</v>
      </c>
      <c r="O107" s="160">
        <v>0</v>
      </c>
      <c r="P107" s="160">
        <f>O107*H107</f>
        <v>0</v>
      </c>
      <c r="Q107" s="160">
        <v>0</v>
      </c>
      <c r="R107" s="160">
        <f>Q107*H107</f>
        <v>0</v>
      </c>
      <c r="S107" s="160">
        <v>0</v>
      </c>
      <c r="T107" s="161">
        <f>S107*H107</f>
        <v>0</v>
      </c>
      <c r="AR107" s="21" t="s">
        <v>137</v>
      </c>
      <c r="AT107" s="21" t="s">
        <v>132</v>
      </c>
      <c r="AU107" s="21" t="s">
        <v>79</v>
      </c>
      <c r="AY107" s="21" t="s">
        <v>129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21" t="s">
        <v>77</v>
      </c>
      <c r="BK107" s="162">
        <f>ROUND(I107*H107,2)</f>
        <v>0</v>
      </c>
      <c r="BL107" s="21" t="s">
        <v>137</v>
      </c>
      <c r="BM107" s="21" t="s">
        <v>288</v>
      </c>
    </row>
    <row r="108" spans="2:65" s="10" customFormat="1" ht="29.85" customHeight="1">
      <c r="B108" s="138"/>
      <c r="D108" s="148" t="s">
        <v>68</v>
      </c>
      <c r="E108" s="149" t="s">
        <v>165</v>
      </c>
      <c r="F108" s="149" t="s">
        <v>166</v>
      </c>
      <c r="J108" s="150">
        <f>BK108</f>
        <v>0</v>
      </c>
      <c r="L108" s="138"/>
      <c r="M108" s="142"/>
      <c r="N108" s="143"/>
      <c r="O108" s="143"/>
      <c r="P108" s="144">
        <f>P109</f>
        <v>0.24779999999999999</v>
      </c>
      <c r="Q108" s="143"/>
      <c r="R108" s="144">
        <f>R109</f>
        <v>0</v>
      </c>
      <c r="S108" s="143"/>
      <c r="T108" s="145">
        <f>T109</f>
        <v>0</v>
      </c>
      <c r="AR108" s="139" t="s">
        <v>77</v>
      </c>
      <c r="AT108" s="146" t="s">
        <v>68</v>
      </c>
      <c r="AU108" s="146" t="s">
        <v>77</v>
      </c>
      <c r="AY108" s="139" t="s">
        <v>129</v>
      </c>
      <c r="BK108" s="147">
        <f>BK109</f>
        <v>0</v>
      </c>
    </row>
    <row r="109" spans="2:65" s="1" customFormat="1" ht="22.5" customHeight="1">
      <c r="B109" s="151"/>
      <c r="C109" s="152" t="s">
        <v>141</v>
      </c>
      <c r="D109" s="152" t="s">
        <v>132</v>
      </c>
      <c r="E109" s="153" t="s">
        <v>168</v>
      </c>
      <c r="F109" s="154" t="s">
        <v>169</v>
      </c>
      <c r="G109" s="155" t="s">
        <v>152</v>
      </c>
      <c r="H109" s="156">
        <v>0.06</v>
      </c>
      <c r="I109" s="157"/>
      <c r="J109" s="157">
        <f>ROUND(I109*H109,2)</f>
        <v>0</v>
      </c>
      <c r="K109" s="154" t="s">
        <v>136</v>
      </c>
      <c r="L109" s="35"/>
      <c r="M109" s="158" t="s">
        <v>5</v>
      </c>
      <c r="N109" s="159" t="s">
        <v>40</v>
      </c>
      <c r="O109" s="160">
        <v>4.13</v>
      </c>
      <c r="P109" s="160">
        <f>O109*H109</f>
        <v>0.24779999999999999</v>
      </c>
      <c r="Q109" s="160">
        <v>0</v>
      </c>
      <c r="R109" s="160">
        <f>Q109*H109</f>
        <v>0</v>
      </c>
      <c r="S109" s="160">
        <v>0</v>
      </c>
      <c r="T109" s="161">
        <f>S109*H109</f>
        <v>0</v>
      </c>
      <c r="AR109" s="21" t="s">
        <v>137</v>
      </c>
      <c r="AT109" s="21" t="s">
        <v>132</v>
      </c>
      <c r="AU109" s="21" t="s">
        <v>79</v>
      </c>
      <c r="AY109" s="21" t="s">
        <v>129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21" t="s">
        <v>77</v>
      </c>
      <c r="BK109" s="162">
        <f>ROUND(I109*H109,2)</f>
        <v>0</v>
      </c>
      <c r="BL109" s="21" t="s">
        <v>137</v>
      </c>
      <c r="BM109" s="21" t="s">
        <v>289</v>
      </c>
    </row>
    <row r="110" spans="2:65" s="10" customFormat="1" ht="37.35" customHeight="1">
      <c r="B110" s="138"/>
      <c r="D110" s="139" t="s">
        <v>68</v>
      </c>
      <c r="E110" s="140" t="s">
        <v>171</v>
      </c>
      <c r="F110" s="140" t="s">
        <v>172</v>
      </c>
      <c r="J110" s="141">
        <f>BK110</f>
        <v>0</v>
      </c>
      <c r="L110" s="138"/>
      <c r="M110" s="142"/>
      <c r="N110" s="143"/>
      <c r="O110" s="143"/>
      <c r="P110" s="144">
        <f>P111+P118+P127+P137+P142+P146</f>
        <v>37.155999999999999</v>
      </c>
      <c r="Q110" s="143"/>
      <c r="R110" s="144">
        <f>R111+R118+R127+R137+R142+R146</f>
        <v>0.28900000000000003</v>
      </c>
      <c r="S110" s="143"/>
      <c r="T110" s="145">
        <f>T111+T118+T127+T137+T142+T146</f>
        <v>0</v>
      </c>
      <c r="AR110" s="139" t="s">
        <v>79</v>
      </c>
      <c r="AT110" s="146" t="s">
        <v>68</v>
      </c>
      <c r="AU110" s="146" t="s">
        <v>69</v>
      </c>
      <c r="AY110" s="139" t="s">
        <v>129</v>
      </c>
      <c r="BK110" s="147">
        <f>BK111+BK118+BK127+BK137+BK142+BK146</f>
        <v>0</v>
      </c>
    </row>
    <row r="111" spans="2:65" s="10" customFormat="1" ht="19.899999999999999" customHeight="1">
      <c r="B111" s="138"/>
      <c r="D111" s="148" t="s">
        <v>68</v>
      </c>
      <c r="E111" s="149" t="s">
        <v>290</v>
      </c>
      <c r="F111" s="149" t="s">
        <v>291</v>
      </c>
      <c r="J111" s="150">
        <f>BK111</f>
        <v>0</v>
      </c>
      <c r="L111" s="138"/>
      <c r="M111" s="142"/>
      <c r="N111" s="143"/>
      <c r="O111" s="143"/>
      <c r="P111" s="144">
        <f>SUM(P112:P117)</f>
        <v>4.729000000000001</v>
      </c>
      <c r="Q111" s="143"/>
      <c r="R111" s="144">
        <f>SUM(R112:R117)</f>
        <v>5.7999999999999996E-3</v>
      </c>
      <c r="S111" s="143"/>
      <c r="T111" s="145">
        <f>SUM(T112:T117)</f>
        <v>0</v>
      </c>
      <c r="AR111" s="139" t="s">
        <v>79</v>
      </c>
      <c r="AT111" s="146" t="s">
        <v>68</v>
      </c>
      <c r="AU111" s="146" t="s">
        <v>77</v>
      </c>
      <c r="AY111" s="139" t="s">
        <v>129</v>
      </c>
      <c r="BK111" s="147">
        <f>SUM(BK112:BK117)</f>
        <v>0</v>
      </c>
    </row>
    <row r="112" spans="2:65" s="1" customFormat="1" ht="22.5" customHeight="1">
      <c r="B112" s="151"/>
      <c r="C112" s="152" t="s">
        <v>74</v>
      </c>
      <c r="D112" s="152" t="s">
        <v>132</v>
      </c>
      <c r="E112" s="153" t="s">
        <v>292</v>
      </c>
      <c r="F112" s="154" t="s">
        <v>293</v>
      </c>
      <c r="G112" s="155" t="s">
        <v>178</v>
      </c>
      <c r="H112" s="156">
        <v>1</v>
      </c>
      <c r="I112" s="157"/>
      <c r="J112" s="157">
        <f t="shared" ref="J112:J117" si="0">ROUND(I112*H112,2)</f>
        <v>0</v>
      </c>
      <c r="K112" s="154" t="s">
        <v>136</v>
      </c>
      <c r="L112" s="35"/>
      <c r="M112" s="158" t="s">
        <v>5</v>
      </c>
      <c r="N112" s="159" t="s">
        <v>40</v>
      </c>
      <c r="O112" s="160">
        <v>0.34200000000000003</v>
      </c>
      <c r="P112" s="160">
        <f t="shared" ref="P112:P117" si="1">O112*H112</f>
        <v>0.34200000000000003</v>
      </c>
      <c r="Q112" s="160">
        <v>1.8E-3</v>
      </c>
      <c r="R112" s="160">
        <f t="shared" ref="R112:R117" si="2">Q112*H112</f>
        <v>1.8E-3</v>
      </c>
      <c r="S112" s="160">
        <v>0</v>
      </c>
      <c r="T112" s="161">
        <f t="shared" ref="T112:T117" si="3">S112*H112</f>
        <v>0</v>
      </c>
      <c r="AR112" s="21" t="s">
        <v>179</v>
      </c>
      <c r="AT112" s="21" t="s">
        <v>132</v>
      </c>
      <c r="AU112" s="21" t="s">
        <v>79</v>
      </c>
      <c r="AY112" s="21" t="s">
        <v>129</v>
      </c>
      <c r="BE112" s="162">
        <f t="shared" ref="BE112:BE117" si="4">IF(N112="základní",J112,0)</f>
        <v>0</v>
      </c>
      <c r="BF112" s="162">
        <f t="shared" ref="BF112:BF117" si="5">IF(N112="snížená",J112,0)</f>
        <v>0</v>
      </c>
      <c r="BG112" s="162">
        <f t="shared" ref="BG112:BG117" si="6">IF(N112="zákl. přenesená",J112,0)</f>
        <v>0</v>
      </c>
      <c r="BH112" s="162">
        <f t="shared" ref="BH112:BH117" si="7">IF(N112="sníž. přenesená",J112,0)</f>
        <v>0</v>
      </c>
      <c r="BI112" s="162">
        <f t="shared" ref="BI112:BI117" si="8">IF(N112="nulová",J112,0)</f>
        <v>0</v>
      </c>
      <c r="BJ112" s="21" t="s">
        <v>77</v>
      </c>
      <c r="BK112" s="162">
        <f t="shared" ref="BK112:BK117" si="9">ROUND(I112*H112,2)</f>
        <v>0</v>
      </c>
      <c r="BL112" s="21" t="s">
        <v>179</v>
      </c>
      <c r="BM112" s="21" t="s">
        <v>294</v>
      </c>
    </row>
    <row r="113" spans="2:65" s="1" customFormat="1" ht="22.5" customHeight="1">
      <c r="B113" s="151"/>
      <c r="C113" s="152" t="s">
        <v>189</v>
      </c>
      <c r="D113" s="152" t="s">
        <v>132</v>
      </c>
      <c r="E113" s="153" t="s">
        <v>295</v>
      </c>
      <c r="F113" s="154" t="s">
        <v>296</v>
      </c>
      <c r="G113" s="155" t="s">
        <v>145</v>
      </c>
      <c r="H113" s="156">
        <v>2</v>
      </c>
      <c r="I113" s="157"/>
      <c r="J113" s="157">
        <f t="shared" si="0"/>
        <v>0</v>
      </c>
      <c r="K113" s="154" t="s">
        <v>136</v>
      </c>
      <c r="L113" s="35"/>
      <c r="M113" s="158" t="s">
        <v>5</v>
      </c>
      <c r="N113" s="159" t="s">
        <v>40</v>
      </c>
      <c r="O113" s="160">
        <v>0.65900000000000003</v>
      </c>
      <c r="P113" s="160">
        <f t="shared" si="1"/>
        <v>1.3180000000000001</v>
      </c>
      <c r="Q113" s="160">
        <v>2.9E-4</v>
      </c>
      <c r="R113" s="160">
        <f t="shared" si="2"/>
        <v>5.8E-4</v>
      </c>
      <c r="S113" s="160">
        <v>0</v>
      </c>
      <c r="T113" s="161">
        <f t="shared" si="3"/>
        <v>0</v>
      </c>
      <c r="AR113" s="21" t="s">
        <v>179</v>
      </c>
      <c r="AT113" s="21" t="s">
        <v>132</v>
      </c>
      <c r="AU113" s="21" t="s">
        <v>79</v>
      </c>
      <c r="AY113" s="21" t="s">
        <v>129</v>
      </c>
      <c r="BE113" s="162">
        <f t="shared" si="4"/>
        <v>0</v>
      </c>
      <c r="BF113" s="162">
        <f t="shared" si="5"/>
        <v>0</v>
      </c>
      <c r="BG113" s="162">
        <f t="shared" si="6"/>
        <v>0</v>
      </c>
      <c r="BH113" s="162">
        <f t="shared" si="7"/>
        <v>0</v>
      </c>
      <c r="BI113" s="162">
        <f t="shared" si="8"/>
        <v>0</v>
      </c>
      <c r="BJ113" s="21" t="s">
        <v>77</v>
      </c>
      <c r="BK113" s="162">
        <f t="shared" si="9"/>
        <v>0</v>
      </c>
      <c r="BL113" s="21" t="s">
        <v>179</v>
      </c>
      <c r="BM113" s="21" t="s">
        <v>297</v>
      </c>
    </row>
    <row r="114" spans="2:65" s="1" customFormat="1" ht="22.5" customHeight="1">
      <c r="B114" s="151"/>
      <c r="C114" s="152" t="s">
        <v>193</v>
      </c>
      <c r="D114" s="152" t="s">
        <v>132</v>
      </c>
      <c r="E114" s="153" t="s">
        <v>298</v>
      </c>
      <c r="F114" s="154" t="s">
        <v>299</v>
      </c>
      <c r="G114" s="155" t="s">
        <v>145</v>
      </c>
      <c r="H114" s="156">
        <v>3</v>
      </c>
      <c r="I114" s="157"/>
      <c r="J114" s="157">
        <f t="shared" si="0"/>
        <v>0</v>
      </c>
      <c r="K114" s="154" t="s">
        <v>136</v>
      </c>
      <c r="L114" s="35"/>
      <c r="M114" s="158" t="s">
        <v>5</v>
      </c>
      <c r="N114" s="159" t="s">
        <v>40</v>
      </c>
      <c r="O114" s="160">
        <v>0.83199999999999996</v>
      </c>
      <c r="P114" s="160">
        <f t="shared" si="1"/>
        <v>2.496</v>
      </c>
      <c r="Q114" s="160">
        <v>1.14E-3</v>
      </c>
      <c r="R114" s="160">
        <f t="shared" si="2"/>
        <v>3.4199999999999999E-3</v>
      </c>
      <c r="S114" s="160">
        <v>0</v>
      </c>
      <c r="T114" s="161">
        <f t="shared" si="3"/>
        <v>0</v>
      </c>
      <c r="AR114" s="21" t="s">
        <v>179</v>
      </c>
      <c r="AT114" s="21" t="s">
        <v>132</v>
      </c>
      <c r="AU114" s="21" t="s">
        <v>79</v>
      </c>
      <c r="AY114" s="21" t="s">
        <v>129</v>
      </c>
      <c r="BE114" s="162">
        <f t="shared" si="4"/>
        <v>0</v>
      </c>
      <c r="BF114" s="162">
        <f t="shared" si="5"/>
        <v>0</v>
      </c>
      <c r="BG114" s="162">
        <f t="shared" si="6"/>
        <v>0</v>
      </c>
      <c r="BH114" s="162">
        <f t="shared" si="7"/>
        <v>0</v>
      </c>
      <c r="BI114" s="162">
        <f t="shared" si="8"/>
        <v>0</v>
      </c>
      <c r="BJ114" s="21" t="s">
        <v>77</v>
      </c>
      <c r="BK114" s="162">
        <f t="shared" si="9"/>
        <v>0</v>
      </c>
      <c r="BL114" s="21" t="s">
        <v>179</v>
      </c>
      <c r="BM114" s="21" t="s">
        <v>300</v>
      </c>
    </row>
    <row r="115" spans="2:65" s="1" customFormat="1" ht="22.5" customHeight="1">
      <c r="B115" s="151"/>
      <c r="C115" s="152" t="s">
        <v>197</v>
      </c>
      <c r="D115" s="152" t="s">
        <v>132</v>
      </c>
      <c r="E115" s="153" t="s">
        <v>301</v>
      </c>
      <c r="F115" s="154" t="s">
        <v>302</v>
      </c>
      <c r="G115" s="155" t="s">
        <v>178</v>
      </c>
      <c r="H115" s="156">
        <v>2</v>
      </c>
      <c r="I115" s="157"/>
      <c r="J115" s="157">
        <f t="shared" si="0"/>
        <v>0</v>
      </c>
      <c r="K115" s="154" t="s">
        <v>136</v>
      </c>
      <c r="L115" s="35"/>
      <c r="M115" s="158" t="s">
        <v>5</v>
      </c>
      <c r="N115" s="159" t="s">
        <v>40</v>
      </c>
      <c r="O115" s="160">
        <v>0.157</v>
      </c>
      <c r="P115" s="160">
        <f t="shared" si="1"/>
        <v>0.314</v>
      </c>
      <c r="Q115" s="160">
        <v>0</v>
      </c>
      <c r="R115" s="160">
        <f t="shared" si="2"/>
        <v>0</v>
      </c>
      <c r="S115" s="160">
        <v>0</v>
      </c>
      <c r="T115" s="161">
        <f t="shared" si="3"/>
        <v>0</v>
      </c>
      <c r="AR115" s="21" t="s">
        <v>179</v>
      </c>
      <c r="AT115" s="21" t="s">
        <v>132</v>
      </c>
      <c r="AU115" s="21" t="s">
        <v>79</v>
      </c>
      <c r="AY115" s="21" t="s">
        <v>129</v>
      </c>
      <c r="BE115" s="162">
        <f t="shared" si="4"/>
        <v>0</v>
      </c>
      <c r="BF115" s="162">
        <f t="shared" si="5"/>
        <v>0</v>
      </c>
      <c r="BG115" s="162">
        <f t="shared" si="6"/>
        <v>0</v>
      </c>
      <c r="BH115" s="162">
        <f t="shared" si="7"/>
        <v>0</v>
      </c>
      <c r="BI115" s="162">
        <f t="shared" si="8"/>
        <v>0</v>
      </c>
      <c r="BJ115" s="21" t="s">
        <v>77</v>
      </c>
      <c r="BK115" s="162">
        <f t="shared" si="9"/>
        <v>0</v>
      </c>
      <c r="BL115" s="21" t="s">
        <v>179</v>
      </c>
      <c r="BM115" s="21" t="s">
        <v>303</v>
      </c>
    </row>
    <row r="116" spans="2:65" s="1" customFormat="1" ht="22.5" customHeight="1">
      <c r="B116" s="151"/>
      <c r="C116" s="152" t="s">
        <v>201</v>
      </c>
      <c r="D116" s="152" t="s">
        <v>132</v>
      </c>
      <c r="E116" s="153" t="s">
        <v>304</v>
      </c>
      <c r="F116" s="154" t="s">
        <v>305</v>
      </c>
      <c r="G116" s="155" t="s">
        <v>178</v>
      </c>
      <c r="H116" s="156">
        <v>1</v>
      </c>
      <c r="I116" s="157"/>
      <c r="J116" s="157">
        <f t="shared" si="0"/>
        <v>0</v>
      </c>
      <c r="K116" s="154" t="s">
        <v>136</v>
      </c>
      <c r="L116" s="35"/>
      <c r="M116" s="158" t="s">
        <v>5</v>
      </c>
      <c r="N116" s="159" t="s">
        <v>40</v>
      </c>
      <c r="O116" s="160">
        <v>0.25900000000000001</v>
      </c>
      <c r="P116" s="160">
        <f t="shared" si="1"/>
        <v>0.25900000000000001</v>
      </c>
      <c r="Q116" s="160">
        <v>0</v>
      </c>
      <c r="R116" s="160">
        <f t="shared" si="2"/>
        <v>0</v>
      </c>
      <c r="S116" s="160">
        <v>0</v>
      </c>
      <c r="T116" s="161">
        <f t="shared" si="3"/>
        <v>0</v>
      </c>
      <c r="AR116" s="21" t="s">
        <v>179</v>
      </c>
      <c r="AT116" s="21" t="s">
        <v>132</v>
      </c>
      <c r="AU116" s="21" t="s">
        <v>79</v>
      </c>
      <c r="AY116" s="21" t="s">
        <v>129</v>
      </c>
      <c r="BE116" s="162">
        <f t="shared" si="4"/>
        <v>0</v>
      </c>
      <c r="BF116" s="162">
        <f t="shared" si="5"/>
        <v>0</v>
      </c>
      <c r="BG116" s="162">
        <f t="shared" si="6"/>
        <v>0</v>
      </c>
      <c r="BH116" s="162">
        <f t="shared" si="7"/>
        <v>0</v>
      </c>
      <c r="BI116" s="162">
        <f t="shared" si="8"/>
        <v>0</v>
      </c>
      <c r="BJ116" s="21" t="s">
        <v>77</v>
      </c>
      <c r="BK116" s="162">
        <f t="shared" si="9"/>
        <v>0</v>
      </c>
      <c r="BL116" s="21" t="s">
        <v>179</v>
      </c>
      <c r="BM116" s="21" t="s">
        <v>306</v>
      </c>
    </row>
    <row r="117" spans="2:65" s="1" customFormat="1" ht="22.5" customHeight="1">
      <c r="B117" s="151"/>
      <c r="C117" s="152" t="s">
        <v>11</v>
      </c>
      <c r="D117" s="152" t="s">
        <v>132</v>
      </c>
      <c r="E117" s="153" t="s">
        <v>307</v>
      </c>
      <c r="F117" s="154" t="s">
        <v>308</v>
      </c>
      <c r="G117" s="155" t="s">
        <v>207</v>
      </c>
      <c r="H117" s="156">
        <v>27.006</v>
      </c>
      <c r="I117" s="157"/>
      <c r="J117" s="157">
        <f t="shared" si="0"/>
        <v>0</v>
      </c>
      <c r="K117" s="154" t="s">
        <v>136</v>
      </c>
      <c r="L117" s="35"/>
      <c r="M117" s="158" t="s">
        <v>5</v>
      </c>
      <c r="N117" s="159" t="s">
        <v>40</v>
      </c>
      <c r="O117" s="160">
        <v>0</v>
      </c>
      <c r="P117" s="160">
        <f t="shared" si="1"/>
        <v>0</v>
      </c>
      <c r="Q117" s="160">
        <v>0</v>
      </c>
      <c r="R117" s="160">
        <f t="shared" si="2"/>
        <v>0</v>
      </c>
      <c r="S117" s="160">
        <v>0</v>
      </c>
      <c r="T117" s="161">
        <f t="shared" si="3"/>
        <v>0</v>
      </c>
      <c r="AR117" s="21" t="s">
        <v>179</v>
      </c>
      <c r="AT117" s="21" t="s">
        <v>132</v>
      </c>
      <c r="AU117" s="21" t="s">
        <v>79</v>
      </c>
      <c r="AY117" s="21" t="s">
        <v>129</v>
      </c>
      <c r="BE117" s="162">
        <f t="shared" si="4"/>
        <v>0</v>
      </c>
      <c r="BF117" s="162">
        <f t="shared" si="5"/>
        <v>0</v>
      </c>
      <c r="BG117" s="162">
        <f t="shared" si="6"/>
        <v>0</v>
      </c>
      <c r="BH117" s="162">
        <f t="shared" si="7"/>
        <v>0</v>
      </c>
      <c r="BI117" s="162">
        <f t="shared" si="8"/>
        <v>0</v>
      </c>
      <c r="BJ117" s="21" t="s">
        <v>77</v>
      </c>
      <c r="BK117" s="162">
        <f t="shared" si="9"/>
        <v>0</v>
      </c>
      <c r="BL117" s="21" t="s">
        <v>179</v>
      </c>
      <c r="BM117" s="21" t="s">
        <v>309</v>
      </c>
    </row>
    <row r="118" spans="2:65" s="10" customFormat="1" ht="29.85" customHeight="1">
      <c r="B118" s="138"/>
      <c r="D118" s="148" t="s">
        <v>68</v>
      </c>
      <c r="E118" s="149" t="s">
        <v>173</v>
      </c>
      <c r="F118" s="149" t="s">
        <v>174</v>
      </c>
      <c r="J118" s="150">
        <f>BK118</f>
        <v>0</v>
      </c>
      <c r="L118" s="138"/>
      <c r="M118" s="142"/>
      <c r="N118" s="143"/>
      <c r="O118" s="143"/>
      <c r="P118" s="144">
        <f>SUM(P119:P126)</f>
        <v>7.7429999999999994</v>
      </c>
      <c r="Q118" s="143"/>
      <c r="R118" s="144">
        <f>SUM(R119:R126)</f>
        <v>7.28E-3</v>
      </c>
      <c r="S118" s="143"/>
      <c r="T118" s="145">
        <f>SUM(T119:T126)</f>
        <v>0</v>
      </c>
      <c r="AR118" s="139" t="s">
        <v>79</v>
      </c>
      <c r="AT118" s="146" t="s">
        <v>68</v>
      </c>
      <c r="AU118" s="146" t="s">
        <v>77</v>
      </c>
      <c r="AY118" s="139" t="s">
        <v>129</v>
      </c>
      <c r="BK118" s="147">
        <f>SUM(BK119:BK126)</f>
        <v>0</v>
      </c>
    </row>
    <row r="119" spans="2:65" s="1" customFormat="1" ht="22.5" customHeight="1">
      <c r="B119" s="151"/>
      <c r="C119" s="152" t="s">
        <v>179</v>
      </c>
      <c r="D119" s="152" t="s">
        <v>132</v>
      </c>
      <c r="E119" s="153" t="s">
        <v>176</v>
      </c>
      <c r="F119" s="154" t="s">
        <v>177</v>
      </c>
      <c r="G119" s="155" t="s">
        <v>178</v>
      </c>
      <c r="H119" s="156">
        <v>1</v>
      </c>
      <c r="I119" s="157"/>
      <c r="J119" s="157">
        <f t="shared" ref="J119:J126" si="10">ROUND(I119*H119,2)</f>
        <v>0</v>
      </c>
      <c r="K119" s="154" t="s">
        <v>136</v>
      </c>
      <c r="L119" s="35"/>
      <c r="M119" s="158" t="s">
        <v>5</v>
      </c>
      <c r="N119" s="159" t="s">
        <v>40</v>
      </c>
      <c r="O119" s="160">
        <v>0.24399999999999999</v>
      </c>
      <c r="P119" s="160">
        <f t="shared" ref="P119:P126" si="11">O119*H119</f>
        <v>0.24399999999999999</v>
      </c>
      <c r="Q119" s="160">
        <v>4.0000000000000003E-5</v>
      </c>
      <c r="R119" s="160">
        <f t="shared" ref="R119:R126" si="12">Q119*H119</f>
        <v>4.0000000000000003E-5</v>
      </c>
      <c r="S119" s="160">
        <v>0</v>
      </c>
      <c r="T119" s="161">
        <f t="shared" ref="T119:T126" si="13">S119*H119</f>
        <v>0</v>
      </c>
      <c r="AR119" s="21" t="s">
        <v>179</v>
      </c>
      <c r="AT119" s="21" t="s">
        <v>132</v>
      </c>
      <c r="AU119" s="21" t="s">
        <v>79</v>
      </c>
      <c r="AY119" s="21" t="s">
        <v>129</v>
      </c>
      <c r="BE119" s="162">
        <f t="shared" ref="BE119:BE126" si="14">IF(N119="základní",J119,0)</f>
        <v>0</v>
      </c>
      <c r="BF119" s="162">
        <f t="shared" ref="BF119:BF126" si="15">IF(N119="snížená",J119,0)</f>
        <v>0</v>
      </c>
      <c r="BG119" s="162">
        <f t="shared" ref="BG119:BG126" si="16">IF(N119="zákl. přenesená",J119,0)</f>
        <v>0</v>
      </c>
      <c r="BH119" s="162">
        <f t="shared" ref="BH119:BH126" si="17">IF(N119="sníž. přenesená",J119,0)</f>
        <v>0</v>
      </c>
      <c r="BI119" s="162">
        <f t="shared" ref="BI119:BI126" si="18">IF(N119="nulová",J119,0)</f>
        <v>0</v>
      </c>
      <c r="BJ119" s="21" t="s">
        <v>77</v>
      </c>
      <c r="BK119" s="162">
        <f t="shared" ref="BK119:BK126" si="19">ROUND(I119*H119,2)</f>
        <v>0</v>
      </c>
      <c r="BL119" s="21" t="s">
        <v>179</v>
      </c>
      <c r="BM119" s="21" t="s">
        <v>310</v>
      </c>
    </row>
    <row r="120" spans="2:65" s="1" customFormat="1" ht="22.5" customHeight="1">
      <c r="B120" s="151"/>
      <c r="C120" s="174" t="s">
        <v>215</v>
      </c>
      <c r="D120" s="174" t="s">
        <v>181</v>
      </c>
      <c r="E120" s="175" t="s">
        <v>182</v>
      </c>
      <c r="F120" s="176" t="s">
        <v>183</v>
      </c>
      <c r="G120" s="177" t="s">
        <v>178</v>
      </c>
      <c r="H120" s="178">
        <v>1</v>
      </c>
      <c r="I120" s="179"/>
      <c r="J120" s="179">
        <f t="shared" si="10"/>
        <v>0</v>
      </c>
      <c r="K120" s="176" t="s">
        <v>136</v>
      </c>
      <c r="L120" s="180"/>
      <c r="M120" s="181" t="s">
        <v>5</v>
      </c>
      <c r="N120" s="182" t="s">
        <v>40</v>
      </c>
      <c r="O120" s="160">
        <v>0</v>
      </c>
      <c r="P120" s="160">
        <f t="shared" si="11"/>
        <v>0</v>
      </c>
      <c r="Q120" s="160">
        <v>4.0000000000000003E-5</v>
      </c>
      <c r="R120" s="160">
        <f t="shared" si="12"/>
        <v>4.0000000000000003E-5</v>
      </c>
      <c r="S120" s="160">
        <v>0</v>
      </c>
      <c r="T120" s="161">
        <f t="shared" si="13"/>
        <v>0</v>
      </c>
      <c r="AR120" s="21" t="s">
        <v>184</v>
      </c>
      <c r="AT120" s="21" t="s">
        <v>181</v>
      </c>
      <c r="AU120" s="21" t="s">
        <v>79</v>
      </c>
      <c r="AY120" s="21" t="s">
        <v>129</v>
      </c>
      <c r="BE120" s="162">
        <f t="shared" si="14"/>
        <v>0</v>
      </c>
      <c r="BF120" s="162">
        <f t="shared" si="15"/>
        <v>0</v>
      </c>
      <c r="BG120" s="162">
        <f t="shared" si="16"/>
        <v>0</v>
      </c>
      <c r="BH120" s="162">
        <f t="shared" si="17"/>
        <v>0</v>
      </c>
      <c r="BI120" s="162">
        <f t="shared" si="18"/>
        <v>0</v>
      </c>
      <c r="BJ120" s="21" t="s">
        <v>77</v>
      </c>
      <c r="BK120" s="162">
        <f t="shared" si="19"/>
        <v>0</v>
      </c>
      <c r="BL120" s="21" t="s">
        <v>179</v>
      </c>
      <c r="BM120" s="21" t="s">
        <v>311</v>
      </c>
    </row>
    <row r="121" spans="2:65" s="1" customFormat="1" ht="22.5" customHeight="1">
      <c r="B121" s="151"/>
      <c r="C121" s="152" t="s">
        <v>219</v>
      </c>
      <c r="D121" s="152" t="s">
        <v>132</v>
      </c>
      <c r="E121" s="153" t="s">
        <v>186</v>
      </c>
      <c r="F121" s="154" t="s">
        <v>187</v>
      </c>
      <c r="G121" s="155" t="s">
        <v>145</v>
      </c>
      <c r="H121" s="156">
        <v>8</v>
      </c>
      <c r="I121" s="157"/>
      <c r="J121" s="157">
        <f t="shared" si="10"/>
        <v>0</v>
      </c>
      <c r="K121" s="154" t="s">
        <v>136</v>
      </c>
      <c r="L121" s="35"/>
      <c r="M121" s="158" t="s">
        <v>5</v>
      </c>
      <c r="N121" s="159" t="s">
        <v>40</v>
      </c>
      <c r="O121" s="160">
        <v>0.52900000000000003</v>
      </c>
      <c r="P121" s="160">
        <f t="shared" si="11"/>
        <v>4.2320000000000002</v>
      </c>
      <c r="Q121" s="160">
        <v>6.6E-4</v>
      </c>
      <c r="R121" s="160">
        <f t="shared" si="12"/>
        <v>5.28E-3</v>
      </c>
      <c r="S121" s="160">
        <v>0</v>
      </c>
      <c r="T121" s="161">
        <f t="shared" si="13"/>
        <v>0</v>
      </c>
      <c r="AR121" s="21" t="s">
        <v>179</v>
      </c>
      <c r="AT121" s="21" t="s">
        <v>132</v>
      </c>
      <c r="AU121" s="21" t="s">
        <v>79</v>
      </c>
      <c r="AY121" s="21" t="s">
        <v>129</v>
      </c>
      <c r="BE121" s="162">
        <f t="shared" si="14"/>
        <v>0</v>
      </c>
      <c r="BF121" s="162">
        <f t="shared" si="15"/>
        <v>0</v>
      </c>
      <c r="BG121" s="162">
        <f t="shared" si="16"/>
        <v>0</v>
      </c>
      <c r="BH121" s="162">
        <f t="shared" si="17"/>
        <v>0</v>
      </c>
      <c r="BI121" s="162">
        <f t="shared" si="18"/>
        <v>0</v>
      </c>
      <c r="BJ121" s="21" t="s">
        <v>77</v>
      </c>
      <c r="BK121" s="162">
        <f t="shared" si="19"/>
        <v>0</v>
      </c>
      <c r="BL121" s="21" t="s">
        <v>179</v>
      </c>
      <c r="BM121" s="21" t="s">
        <v>312</v>
      </c>
    </row>
    <row r="122" spans="2:65" s="1" customFormat="1" ht="31.5" customHeight="1">
      <c r="B122" s="151"/>
      <c r="C122" s="152" t="s">
        <v>223</v>
      </c>
      <c r="D122" s="152" t="s">
        <v>132</v>
      </c>
      <c r="E122" s="153" t="s">
        <v>190</v>
      </c>
      <c r="F122" s="154" t="s">
        <v>191</v>
      </c>
      <c r="G122" s="155" t="s">
        <v>145</v>
      </c>
      <c r="H122" s="156">
        <v>8</v>
      </c>
      <c r="I122" s="157"/>
      <c r="J122" s="157">
        <f t="shared" si="10"/>
        <v>0</v>
      </c>
      <c r="K122" s="154" t="s">
        <v>136</v>
      </c>
      <c r="L122" s="35"/>
      <c r="M122" s="158" t="s">
        <v>5</v>
      </c>
      <c r="N122" s="159" t="s">
        <v>40</v>
      </c>
      <c r="O122" s="160">
        <v>0.1</v>
      </c>
      <c r="P122" s="160">
        <f t="shared" si="11"/>
        <v>0.8</v>
      </c>
      <c r="Q122" s="160">
        <v>4.0000000000000003E-5</v>
      </c>
      <c r="R122" s="160">
        <f t="shared" si="12"/>
        <v>3.2000000000000003E-4</v>
      </c>
      <c r="S122" s="160">
        <v>0</v>
      </c>
      <c r="T122" s="161">
        <f t="shared" si="13"/>
        <v>0</v>
      </c>
      <c r="AR122" s="21" t="s">
        <v>179</v>
      </c>
      <c r="AT122" s="21" t="s">
        <v>132</v>
      </c>
      <c r="AU122" s="21" t="s">
        <v>79</v>
      </c>
      <c r="AY122" s="21" t="s">
        <v>129</v>
      </c>
      <c r="BE122" s="162">
        <f t="shared" si="14"/>
        <v>0</v>
      </c>
      <c r="BF122" s="162">
        <f t="shared" si="15"/>
        <v>0</v>
      </c>
      <c r="BG122" s="162">
        <f t="shared" si="16"/>
        <v>0</v>
      </c>
      <c r="BH122" s="162">
        <f t="shared" si="17"/>
        <v>0</v>
      </c>
      <c r="BI122" s="162">
        <f t="shared" si="18"/>
        <v>0</v>
      </c>
      <c r="BJ122" s="21" t="s">
        <v>77</v>
      </c>
      <c r="BK122" s="162">
        <f t="shared" si="19"/>
        <v>0</v>
      </c>
      <c r="BL122" s="21" t="s">
        <v>179</v>
      </c>
      <c r="BM122" s="21" t="s">
        <v>313</v>
      </c>
    </row>
    <row r="123" spans="2:65" s="1" customFormat="1" ht="22.5" customHeight="1">
      <c r="B123" s="151"/>
      <c r="C123" s="152" t="s">
        <v>80</v>
      </c>
      <c r="D123" s="152" t="s">
        <v>132</v>
      </c>
      <c r="E123" s="153" t="s">
        <v>194</v>
      </c>
      <c r="F123" s="154" t="s">
        <v>195</v>
      </c>
      <c r="G123" s="155" t="s">
        <v>178</v>
      </c>
      <c r="H123" s="156">
        <v>3</v>
      </c>
      <c r="I123" s="157"/>
      <c r="J123" s="157">
        <f t="shared" si="10"/>
        <v>0</v>
      </c>
      <c r="K123" s="154" t="s">
        <v>136</v>
      </c>
      <c r="L123" s="35"/>
      <c r="M123" s="158" t="s">
        <v>5</v>
      </c>
      <c r="N123" s="159" t="s">
        <v>40</v>
      </c>
      <c r="O123" s="160">
        <v>0.42499999999999999</v>
      </c>
      <c r="P123" s="160">
        <f t="shared" si="11"/>
        <v>1.2749999999999999</v>
      </c>
      <c r="Q123" s="160">
        <v>0</v>
      </c>
      <c r="R123" s="160">
        <f t="shared" si="12"/>
        <v>0</v>
      </c>
      <c r="S123" s="160">
        <v>0</v>
      </c>
      <c r="T123" s="161">
        <f t="shared" si="13"/>
        <v>0</v>
      </c>
      <c r="AR123" s="21" t="s">
        <v>179</v>
      </c>
      <c r="AT123" s="21" t="s">
        <v>132</v>
      </c>
      <c r="AU123" s="21" t="s">
        <v>79</v>
      </c>
      <c r="AY123" s="21" t="s">
        <v>129</v>
      </c>
      <c r="BE123" s="162">
        <f t="shared" si="14"/>
        <v>0</v>
      </c>
      <c r="BF123" s="162">
        <f t="shared" si="15"/>
        <v>0</v>
      </c>
      <c r="BG123" s="162">
        <f t="shared" si="16"/>
        <v>0</v>
      </c>
      <c r="BH123" s="162">
        <f t="shared" si="17"/>
        <v>0</v>
      </c>
      <c r="BI123" s="162">
        <f t="shared" si="18"/>
        <v>0</v>
      </c>
      <c r="BJ123" s="21" t="s">
        <v>77</v>
      </c>
      <c r="BK123" s="162">
        <f t="shared" si="19"/>
        <v>0</v>
      </c>
      <c r="BL123" s="21" t="s">
        <v>179</v>
      </c>
      <c r="BM123" s="21" t="s">
        <v>314</v>
      </c>
    </row>
    <row r="124" spans="2:65" s="1" customFormat="1" ht="22.5" customHeight="1">
      <c r="B124" s="151"/>
      <c r="C124" s="152" t="s">
        <v>10</v>
      </c>
      <c r="D124" s="152" t="s">
        <v>132</v>
      </c>
      <c r="E124" s="153" t="s">
        <v>198</v>
      </c>
      <c r="F124" s="154" t="s">
        <v>199</v>
      </c>
      <c r="G124" s="155" t="s">
        <v>145</v>
      </c>
      <c r="H124" s="156">
        <v>8</v>
      </c>
      <c r="I124" s="157"/>
      <c r="J124" s="157">
        <f t="shared" si="10"/>
        <v>0</v>
      </c>
      <c r="K124" s="154" t="s">
        <v>136</v>
      </c>
      <c r="L124" s="35"/>
      <c r="M124" s="158" t="s">
        <v>5</v>
      </c>
      <c r="N124" s="159" t="s">
        <v>40</v>
      </c>
      <c r="O124" s="160">
        <v>6.7000000000000004E-2</v>
      </c>
      <c r="P124" s="160">
        <f t="shared" si="11"/>
        <v>0.53600000000000003</v>
      </c>
      <c r="Q124" s="160">
        <v>1.9000000000000001E-4</v>
      </c>
      <c r="R124" s="160">
        <f t="shared" si="12"/>
        <v>1.5200000000000001E-3</v>
      </c>
      <c r="S124" s="160">
        <v>0</v>
      </c>
      <c r="T124" s="161">
        <f t="shared" si="13"/>
        <v>0</v>
      </c>
      <c r="AR124" s="21" t="s">
        <v>179</v>
      </c>
      <c r="AT124" s="21" t="s">
        <v>132</v>
      </c>
      <c r="AU124" s="21" t="s">
        <v>79</v>
      </c>
      <c r="AY124" s="21" t="s">
        <v>129</v>
      </c>
      <c r="BE124" s="162">
        <f t="shared" si="14"/>
        <v>0</v>
      </c>
      <c r="BF124" s="162">
        <f t="shared" si="15"/>
        <v>0</v>
      </c>
      <c r="BG124" s="162">
        <f t="shared" si="16"/>
        <v>0</v>
      </c>
      <c r="BH124" s="162">
        <f t="shared" si="17"/>
        <v>0</v>
      </c>
      <c r="BI124" s="162">
        <f t="shared" si="18"/>
        <v>0</v>
      </c>
      <c r="BJ124" s="21" t="s">
        <v>77</v>
      </c>
      <c r="BK124" s="162">
        <f t="shared" si="19"/>
        <v>0</v>
      </c>
      <c r="BL124" s="21" t="s">
        <v>179</v>
      </c>
      <c r="BM124" s="21" t="s">
        <v>315</v>
      </c>
    </row>
    <row r="125" spans="2:65" s="1" customFormat="1" ht="22.5" customHeight="1">
      <c r="B125" s="151"/>
      <c r="C125" s="152" t="s">
        <v>235</v>
      </c>
      <c r="D125" s="152" t="s">
        <v>132</v>
      </c>
      <c r="E125" s="153" t="s">
        <v>202</v>
      </c>
      <c r="F125" s="154" t="s">
        <v>203</v>
      </c>
      <c r="G125" s="155" t="s">
        <v>145</v>
      </c>
      <c r="H125" s="156">
        <v>8</v>
      </c>
      <c r="I125" s="157"/>
      <c r="J125" s="157">
        <f t="shared" si="10"/>
        <v>0</v>
      </c>
      <c r="K125" s="154" t="s">
        <v>136</v>
      </c>
      <c r="L125" s="35"/>
      <c r="M125" s="158" t="s">
        <v>5</v>
      </c>
      <c r="N125" s="159" t="s">
        <v>40</v>
      </c>
      <c r="O125" s="160">
        <v>8.2000000000000003E-2</v>
      </c>
      <c r="P125" s="160">
        <f t="shared" si="11"/>
        <v>0.65600000000000003</v>
      </c>
      <c r="Q125" s="160">
        <v>1.0000000000000001E-5</v>
      </c>
      <c r="R125" s="160">
        <f t="shared" si="12"/>
        <v>8.0000000000000007E-5</v>
      </c>
      <c r="S125" s="160">
        <v>0</v>
      </c>
      <c r="T125" s="161">
        <f t="shared" si="13"/>
        <v>0</v>
      </c>
      <c r="AR125" s="21" t="s">
        <v>179</v>
      </c>
      <c r="AT125" s="21" t="s">
        <v>132</v>
      </c>
      <c r="AU125" s="21" t="s">
        <v>79</v>
      </c>
      <c r="AY125" s="21" t="s">
        <v>129</v>
      </c>
      <c r="BE125" s="162">
        <f t="shared" si="14"/>
        <v>0</v>
      </c>
      <c r="BF125" s="162">
        <f t="shared" si="15"/>
        <v>0</v>
      </c>
      <c r="BG125" s="162">
        <f t="shared" si="16"/>
        <v>0</v>
      </c>
      <c r="BH125" s="162">
        <f t="shared" si="17"/>
        <v>0</v>
      </c>
      <c r="BI125" s="162">
        <f t="shared" si="18"/>
        <v>0</v>
      </c>
      <c r="BJ125" s="21" t="s">
        <v>77</v>
      </c>
      <c r="BK125" s="162">
        <f t="shared" si="19"/>
        <v>0</v>
      </c>
      <c r="BL125" s="21" t="s">
        <v>179</v>
      </c>
      <c r="BM125" s="21" t="s">
        <v>316</v>
      </c>
    </row>
    <row r="126" spans="2:65" s="1" customFormat="1" ht="22.5" customHeight="1">
      <c r="B126" s="151"/>
      <c r="C126" s="152" t="s">
        <v>239</v>
      </c>
      <c r="D126" s="152" t="s">
        <v>132</v>
      </c>
      <c r="E126" s="153" t="s">
        <v>205</v>
      </c>
      <c r="F126" s="154" t="s">
        <v>206</v>
      </c>
      <c r="G126" s="155" t="s">
        <v>207</v>
      </c>
      <c r="H126" s="156">
        <v>34.265999999999998</v>
      </c>
      <c r="I126" s="157"/>
      <c r="J126" s="157">
        <f t="shared" si="10"/>
        <v>0</v>
      </c>
      <c r="K126" s="154" t="s">
        <v>136</v>
      </c>
      <c r="L126" s="35"/>
      <c r="M126" s="158" t="s">
        <v>5</v>
      </c>
      <c r="N126" s="159" t="s">
        <v>40</v>
      </c>
      <c r="O126" s="160">
        <v>0</v>
      </c>
      <c r="P126" s="160">
        <f t="shared" si="11"/>
        <v>0</v>
      </c>
      <c r="Q126" s="160">
        <v>0</v>
      </c>
      <c r="R126" s="160">
        <f t="shared" si="12"/>
        <v>0</v>
      </c>
      <c r="S126" s="160">
        <v>0</v>
      </c>
      <c r="T126" s="161">
        <f t="shared" si="13"/>
        <v>0</v>
      </c>
      <c r="AR126" s="21" t="s">
        <v>179</v>
      </c>
      <c r="AT126" s="21" t="s">
        <v>132</v>
      </c>
      <c r="AU126" s="21" t="s">
        <v>79</v>
      </c>
      <c r="AY126" s="21" t="s">
        <v>129</v>
      </c>
      <c r="BE126" s="162">
        <f t="shared" si="14"/>
        <v>0</v>
      </c>
      <c r="BF126" s="162">
        <f t="shared" si="15"/>
        <v>0</v>
      </c>
      <c r="BG126" s="162">
        <f t="shared" si="16"/>
        <v>0</v>
      </c>
      <c r="BH126" s="162">
        <f t="shared" si="17"/>
        <v>0</v>
      </c>
      <c r="BI126" s="162">
        <f t="shared" si="18"/>
        <v>0</v>
      </c>
      <c r="BJ126" s="21" t="s">
        <v>77</v>
      </c>
      <c r="BK126" s="162">
        <f t="shared" si="19"/>
        <v>0</v>
      </c>
      <c r="BL126" s="21" t="s">
        <v>179</v>
      </c>
      <c r="BM126" s="21" t="s">
        <v>317</v>
      </c>
    </row>
    <row r="127" spans="2:65" s="10" customFormat="1" ht="29.85" customHeight="1">
      <c r="B127" s="138"/>
      <c r="D127" s="148" t="s">
        <v>68</v>
      </c>
      <c r="E127" s="149" t="s">
        <v>209</v>
      </c>
      <c r="F127" s="149" t="s">
        <v>210</v>
      </c>
      <c r="J127" s="150">
        <f>BK127</f>
        <v>0</v>
      </c>
      <c r="L127" s="138"/>
      <c r="M127" s="142"/>
      <c r="N127" s="143"/>
      <c r="O127" s="143"/>
      <c r="P127" s="144">
        <f>SUM(P128:P136)</f>
        <v>6.5020000000000007</v>
      </c>
      <c r="Q127" s="143"/>
      <c r="R127" s="144">
        <f>SUM(R128:R136)</f>
        <v>8.1169999999999992E-2</v>
      </c>
      <c r="S127" s="143"/>
      <c r="T127" s="145">
        <f>SUM(T128:T136)</f>
        <v>0</v>
      </c>
      <c r="AR127" s="139" t="s">
        <v>79</v>
      </c>
      <c r="AT127" s="146" t="s">
        <v>68</v>
      </c>
      <c r="AU127" s="146" t="s">
        <v>77</v>
      </c>
      <c r="AY127" s="139" t="s">
        <v>129</v>
      </c>
      <c r="BK127" s="147">
        <f>SUM(BK128:BK136)</f>
        <v>0</v>
      </c>
    </row>
    <row r="128" spans="2:65" s="1" customFormat="1" ht="22.5" customHeight="1">
      <c r="B128" s="151"/>
      <c r="C128" s="152" t="s">
        <v>245</v>
      </c>
      <c r="D128" s="152" t="s">
        <v>132</v>
      </c>
      <c r="E128" s="153" t="s">
        <v>211</v>
      </c>
      <c r="F128" s="154" t="s">
        <v>212</v>
      </c>
      <c r="G128" s="155" t="s">
        <v>213</v>
      </c>
      <c r="H128" s="156">
        <v>1</v>
      </c>
      <c r="I128" s="157"/>
      <c r="J128" s="157">
        <f t="shared" ref="J128:J136" si="20">ROUND(I128*H128,2)</f>
        <v>0</v>
      </c>
      <c r="K128" s="154" t="s">
        <v>136</v>
      </c>
      <c r="L128" s="35"/>
      <c r="M128" s="158" t="s">
        <v>5</v>
      </c>
      <c r="N128" s="159" t="s">
        <v>40</v>
      </c>
      <c r="O128" s="160">
        <v>1.1000000000000001</v>
      </c>
      <c r="P128" s="160">
        <f t="shared" ref="P128:P136" si="21">O128*H128</f>
        <v>1.1000000000000001</v>
      </c>
      <c r="Q128" s="160">
        <v>1.7260000000000001E-2</v>
      </c>
      <c r="R128" s="160">
        <f t="shared" ref="R128:R136" si="22">Q128*H128</f>
        <v>1.7260000000000001E-2</v>
      </c>
      <c r="S128" s="160">
        <v>0</v>
      </c>
      <c r="T128" s="161">
        <f t="shared" ref="T128:T136" si="23">S128*H128</f>
        <v>0</v>
      </c>
      <c r="AR128" s="21" t="s">
        <v>179</v>
      </c>
      <c r="AT128" s="21" t="s">
        <v>132</v>
      </c>
      <c r="AU128" s="21" t="s">
        <v>79</v>
      </c>
      <c r="AY128" s="21" t="s">
        <v>129</v>
      </c>
      <c r="BE128" s="162">
        <f t="shared" ref="BE128:BE136" si="24">IF(N128="základní",J128,0)</f>
        <v>0</v>
      </c>
      <c r="BF128" s="162">
        <f t="shared" ref="BF128:BF136" si="25">IF(N128="snížená",J128,0)</f>
        <v>0</v>
      </c>
      <c r="BG128" s="162">
        <f t="shared" ref="BG128:BG136" si="26">IF(N128="zákl. přenesená",J128,0)</f>
        <v>0</v>
      </c>
      <c r="BH128" s="162">
        <f t="shared" ref="BH128:BH136" si="27">IF(N128="sníž. přenesená",J128,0)</f>
        <v>0</v>
      </c>
      <c r="BI128" s="162">
        <f t="shared" ref="BI128:BI136" si="28">IF(N128="nulová",J128,0)</f>
        <v>0</v>
      </c>
      <c r="BJ128" s="21" t="s">
        <v>77</v>
      </c>
      <c r="BK128" s="162">
        <f t="shared" ref="BK128:BK136" si="29">ROUND(I128*H128,2)</f>
        <v>0</v>
      </c>
      <c r="BL128" s="21" t="s">
        <v>179</v>
      </c>
      <c r="BM128" s="21" t="s">
        <v>318</v>
      </c>
    </row>
    <row r="129" spans="2:65" s="1" customFormat="1" ht="22.5" customHeight="1">
      <c r="B129" s="151"/>
      <c r="C129" s="152" t="s">
        <v>249</v>
      </c>
      <c r="D129" s="152" t="s">
        <v>132</v>
      </c>
      <c r="E129" s="153" t="s">
        <v>319</v>
      </c>
      <c r="F129" s="154" t="s">
        <v>320</v>
      </c>
      <c r="G129" s="155" t="s">
        <v>213</v>
      </c>
      <c r="H129" s="156">
        <v>1</v>
      </c>
      <c r="I129" s="157"/>
      <c r="J129" s="157">
        <f t="shared" si="20"/>
        <v>0</v>
      </c>
      <c r="K129" s="154" t="s">
        <v>136</v>
      </c>
      <c r="L129" s="35"/>
      <c r="M129" s="158" t="s">
        <v>5</v>
      </c>
      <c r="N129" s="159" t="s">
        <v>40</v>
      </c>
      <c r="O129" s="160">
        <v>1.1000000000000001</v>
      </c>
      <c r="P129" s="160">
        <f t="shared" si="21"/>
        <v>1.1000000000000001</v>
      </c>
      <c r="Q129" s="160">
        <v>1.076E-2</v>
      </c>
      <c r="R129" s="160">
        <f t="shared" si="22"/>
        <v>1.076E-2</v>
      </c>
      <c r="S129" s="160">
        <v>0</v>
      </c>
      <c r="T129" s="161">
        <f t="shared" si="23"/>
        <v>0</v>
      </c>
      <c r="AR129" s="21" t="s">
        <v>179</v>
      </c>
      <c r="AT129" s="21" t="s">
        <v>132</v>
      </c>
      <c r="AU129" s="21" t="s">
        <v>79</v>
      </c>
      <c r="AY129" s="21" t="s">
        <v>129</v>
      </c>
      <c r="BE129" s="162">
        <f t="shared" si="24"/>
        <v>0</v>
      </c>
      <c r="BF129" s="162">
        <f t="shared" si="25"/>
        <v>0</v>
      </c>
      <c r="BG129" s="162">
        <f t="shared" si="26"/>
        <v>0</v>
      </c>
      <c r="BH129" s="162">
        <f t="shared" si="27"/>
        <v>0</v>
      </c>
      <c r="BI129" s="162">
        <f t="shared" si="28"/>
        <v>0</v>
      </c>
      <c r="BJ129" s="21" t="s">
        <v>77</v>
      </c>
      <c r="BK129" s="162">
        <f t="shared" si="29"/>
        <v>0</v>
      </c>
      <c r="BL129" s="21" t="s">
        <v>179</v>
      </c>
      <c r="BM129" s="21" t="s">
        <v>321</v>
      </c>
    </row>
    <row r="130" spans="2:65" s="1" customFormat="1" ht="22.5" customHeight="1">
      <c r="B130" s="151"/>
      <c r="C130" s="152" t="s">
        <v>253</v>
      </c>
      <c r="D130" s="152" t="s">
        <v>132</v>
      </c>
      <c r="E130" s="153" t="s">
        <v>322</v>
      </c>
      <c r="F130" s="154" t="s">
        <v>323</v>
      </c>
      <c r="G130" s="155" t="s">
        <v>213</v>
      </c>
      <c r="H130" s="156">
        <v>1</v>
      </c>
      <c r="I130" s="157"/>
      <c r="J130" s="157">
        <f t="shared" si="20"/>
        <v>0</v>
      </c>
      <c r="K130" s="154" t="s">
        <v>136</v>
      </c>
      <c r="L130" s="35"/>
      <c r="M130" s="158" t="s">
        <v>5</v>
      </c>
      <c r="N130" s="159" t="s">
        <v>40</v>
      </c>
      <c r="O130" s="160">
        <v>1.5</v>
      </c>
      <c r="P130" s="160">
        <f t="shared" si="21"/>
        <v>1.5</v>
      </c>
      <c r="Q130" s="160">
        <v>5.9000000000000003E-4</v>
      </c>
      <c r="R130" s="160">
        <f t="shared" si="22"/>
        <v>5.9000000000000003E-4</v>
      </c>
      <c r="S130" s="160">
        <v>0</v>
      </c>
      <c r="T130" s="161">
        <f t="shared" si="23"/>
        <v>0</v>
      </c>
      <c r="AR130" s="21" t="s">
        <v>179</v>
      </c>
      <c r="AT130" s="21" t="s">
        <v>132</v>
      </c>
      <c r="AU130" s="21" t="s">
        <v>79</v>
      </c>
      <c r="AY130" s="21" t="s">
        <v>129</v>
      </c>
      <c r="BE130" s="162">
        <f t="shared" si="24"/>
        <v>0</v>
      </c>
      <c r="BF130" s="162">
        <f t="shared" si="25"/>
        <v>0</v>
      </c>
      <c r="BG130" s="162">
        <f t="shared" si="26"/>
        <v>0</v>
      </c>
      <c r="BH130" s="162">
        <f t="shared" si="27"/>
        <v>0</v>
      </c>
      <c r="BI130" s="162">
        <f t="shared" si="28"/>
        <v>0</v>
      </c>
      <c r="BJ130" s="21" t="s">
        <v>77</v>
      </c>
      <c r="BK130" s="162">
        <f t="shared" si="29"/>
        <v>0</v>
      </c>
      <c r="BL130" s="21" t="s">
        <v>179</v>
      </c>
      <c r="BM130" s="21" t="s">
        <v>324</v>
      </c>
    </row>
    <row r="131" spans="2:65" s="1" customFormat="1" ht="22.5" customHeight="1">
      <c r="B131" s="151"/>
      <c r="C131" s="174" t="s">
        <v>259</v>
      </c>
      <c r="D131" s="174" t="s">
        <v>181</v>
      </c>
      <c r="E131" s="175" t="s">
        <v>325</v>
      </c>
      <c r="F131" s="176" t="s">
        <v>326</v>
      </c>
      <c r="G131" s="177" t="s">
        <v>178</v>
      </c>
      <c r="H131" s="178">
        <v>1</v>
      </c>
      <c r="I131" s="179"/>
      <c r="J131" s="179">
        <f t="shared" si="20"/>
        <v>0</v>
      </c>
      <c r="K131" s="176" t="s">
        <v>327</v>
      </c>
      <c r="L131" s="180"/>
      <c r="M131" s="181" t="s">
        <v>5</v>
      </c>
      <c r="N131" s="182" t="s">
        <v>40</v>
      </c>
      <c r="O131" s="160">
        <v>0</v>
      </c>
      <c r="P131" s="160">
        <f t="shared" si="21"/>
        <v>0</v>
      </c>
      <c r="Q131" s="160">
        <v>1.4E-2</v>
      </c>
      <c r="R131" s="160">
        <f t="shared" si="22"/>
        <v>1.4E-2</v>
      </c>
      <c r="S131" s="160">
        <v>0</v>
      </c>
      <c r="T131" s="161">
        <f t="shared" si="23"/>
        <v>0</v>
      </c>
      <c r="AR131" s="21" t="s">
        <v>184</v>
      </c>
      <c r="AT131" s="21" t="s">
        <v>181</v>
      </c>
      <c r="AU131" s="21" t="s">
        <v>79</v>
      </c>
      <c r="AY131" s="21" t="s">
        <v>129</v>
      </c>
      <c r="BE131" s="162">
        <f t="shared" si="24"/>
        <v>0</v>
      </c>
      <c r="BF131" s="162">
        <f t="shared" si="25"/>
        <v>0</v>
      </c>
      <c r="BG131" s="162">
        <f t="shared" si="26"/>
        <v>0</v>
      </c>
      <c r="BH131" s="162">
        <f t="shared" si="27"/>
        <v>0</v>
      </c>
      <c r="BI131" s="162">
        <f t="shared" si="28"/>
        <v>0</v>
      </c>
      <c r="BJ131" s="21" t="s">
        <v>77</v>
      </c>
      <c r="BK131" s="162">
        <f t="shared" si="29"/>
        <v>0</v>
      </c>
      <c r="BL131" s="21" t="s">
        <v>179</v>
      </c>
      <c r="BM131" s="21" t="s">
        <v>328</v>
      </c>
    </row>
    <row r="132" spans="2:65" s="1" customFormat="1" ht="22.5" customHeight="1">
      <c r="B132" s="151"/>
      <c r="C132" s="152" t="s">
        <v>263</v>
      </c>
      <c r="D132" s="152" t="s">
        <v>132</v>
      </c>
      <c r="E132" s="153" t="s">
        <v>329</v>
      </c>
      <c r="F132" s="154" t="s">
        <v>330</v>
      </c>
      <c r="G132" s="155" t="s">
        <v>213</v>
      </c>
      <c r="H132" s="156">
        <v>3</v>
      </c>
      <c r="I132" s="157"/>
      <c r="J132" s="157">
        <f t="shared" si="20"/>
        <v>0</v>
      </c>
      <c r="K132" s="154" t="s">
        <v>136</v>
      </c>
      <c r="L132" s="35"/>
      <c r="M132" s="158" t="s">
        <v>5</v>
      </c>
      <c r="N132" s="159" t="s">
        <v>40</v>
      </c>
      <c r="O132" s="160">
        <v>0.50700000000000001</v>
      </c>
      <c r="P132" s="160">
        <f t="shared" si="21"/>
        <v>1.5209999999999999</v>
      </c>
      <c r="Q132" s="160">
        <v>1.0659999999999999E-2</v>
      </c>
      <c r="R132" s="160">
        <f t="shared" si="22"/>
        <v>3.1979999999999995E-2</v>
      </c>
      <c r="S132" s="160">
        <v>0</v>
      </c>
      <c r="T132" s="161">
        <f t="shared" si="23"/>
        <v>0</v>
      </c>
      <c r="AR132" s="21" t="s">
        <v>179</v>
      </c>
      <c r="AT132" s="21" t="s">
        <v>132</v>
      </c>
      <c r="AU132" s="21" t="s">
        <v>79</v>
      </c>
      <c r="AY132" s="21" t="s">
        <v>129</v>
      </c>
      <c r="BE132" s="162">
        <f t="shared" si="24"/>
        <v>0</v>
      </c>
      <c r="BF132" s="162">
        <f t="shared" si="25"/>
        <v>0</v>
      </c>
      <c r="BG132" s="162">
        <f t="shared" si="26"/>
        <v>0</v>
      </c>
      <c r="BH132" s="162">
        <f t="shared" si="27"/>
        <v>0</v>
      </c>
      <c r="BI132" s="162">
        <f t="shared" si="28"/>
        <v>0</v>
      </c>
      <c r="BJ132" s="21" t="s">
        <v>77</v>
      </c>
      <c r="BK132" s="162">
        <f t="shared" si="29"/>
        <v>0</v>
      </c>
      <c r="BL132" s="21" t="s">
        <v>179</v>
      </c>
      <c r="BM132" s="21" t="s">
        <v>331</v>
      </c>
    </row>
    <row r="133" spans="2:65" s="1" customFormat="1" ht="22.5" customHeight="1">
      <c r="B133" s="151"/>
      <c r="C133" s="152" t="s">
        <v>332</v>
      </c>
      <c r="D133" s="152" t="s">
        <v>132</v>
      </c>
      <c r="E133" s="153" t="s">
        <v>216</v>
      </c>
      <c r="F133" s="154" t="s">
        <v>217</v>
      </c>
      <c r="G133" s="155" t="s">
        <v>213</v>
      </c>
      <c r="H133" s="156">
        <v>3</v>
      </c>
      <c r="I133" s="157"/>
      <c r="J133" s="157">
        <f t="shared" si="20"/>
        <v>0</v>
      </c>
      <c r="K133" s="154" t="s">
        <v>136</v>
      </c>
      <c r="L133" s="35"/>
      <c r="M133" s="158" t="s">
        <v>5</v>
      </c>
      <c r="N133" s="159" t="s">
        <v>40</v>
      </c>
      <c r="O133" s="160">
        <v>0.22700000000000001</v>
      </c>
      <c r="P133" s="160">
        <f t="shared" si="21"/>
        <v>0.68100000000000005</v>
      </c>
      <c r="Q133" s="160">
        <v>2.9999999999999997E-4</v>
      </c>
      <c r="R133" s="160">
        <f t="shared" si="22"/>
        <v>8.9999999999999998E-4</v>
      </c>
      <c r="S133" s="160">
        <v>0</v>
      </c>
      <c r="T133" s="161">
        <f t="shared" si="23"/>
        <v>0</v>
      </c>
      <c r="AR133" s="21" t="s">
        <v>179</v>
      </c>
      <c r="AT133" s="21" t="s">
        <v>132</v>
      </c>
      <c r="AU133" s="21" t="s">
        <v>79</v>
      </c>
      <c r="AY133" s="21" t="s">
        <v>129</v>
      </c>
      <c r="BE133" s="162">
        <f t="shared" si="24"/>
        <v>0</v>
      </c>
      <c r="BF133" s="162">
        <f t="shared" si="25"/>
        <v>0</v>
      </c>
      <c r="BG133" s="162">
        <f t="shared" si="26"/>
        <v>0</v>
      </c>
      <c r="BH133" s="162">
        <f t="shared" si="27"/>
        <v>0</v>
      </c>
      <c r="BI133" s="162">
        <f t="shared" si="28"/>
        <v>0</v>
      </c>
      <c r="BJ133" s="21" t="s">
        <v>77</v>
      </c>
      <c r="BK133" s="162">
        <f t="shared" si="29"/>
        <v>0</v>
      </c>
      <c r="BL133" s="21" t="s">
        <v>179</v>
      </c>
      <c r="BM133" s="21" t="s">
        <v>333</v>
      </c>
    </row>
    <row r="134" spans="2:65" s="1" customFormat="1" ht="22.5" customHeight="1">
      <c r="B134" s="151"/>
      <c r="C134" s="152" t="s">
        <v>83</v>
      </c>
      <c r="D134" s="152" t="s">
        <v>132</v>
      </c>
      <c r="E134" s="153" t="s">
        <v>334</v>
      </c>
      <c r="F134" s="154" t="s">
        <v>335</v>
      </c>
      <c r="G134" s="155" t="s">
        <v>213</v>
      </c>
      <c r="H134" s="156">
        <v>1</v>
      </c>
      <c r="I134" s="157"/>
      <c r="J134" s="157">
        <f t="shared" si="20"/>
        <v>0</v>
      </c>
      <c r="K134" s="154" t="s">
        <v>136</v>
      </c>
      <c r="L134" s="35"/>
      <c r="M134" s="158" t="s">
        <v>5</v>
      </c>
      <c r="N134" s="159" t="s">
        <v>40</v>
      </c>
      <c r="O134" s="160">
        <v>0.2</v>
      </c>
      <c r="P134" s="160">
        <f t="shared" si="21"/>
        <v>0.2</v>
      </c>
      <c r="Q134" s="160">
        <v>2.0799999999999998E-3</v>
      </c>
      <c r="R134" s="160">
        <f t="shared" si="22"/>
        <v>2.0799999999999998E-3</v>
      </c>
      <c r="S134" s="160">
        <v>0</v>
      </c>
      <c r="T134" s="161">
        <f t="shared" si="23"/>
        <v>0</v>
      </c>
      <c r="AR134" s="21" t="s">
        <v>179</v>
      </c>
      <c r="AT134" s="21" t="s">
        <v>132</v>
      </c>
      <c r="AU134" s="21" t="s">
        <v>79</v>
      </c>
      <c r="AY134" s="21" t="s">
        <v>129</v>
      </c>
      <c r="BE134" s="162">
        <f t="shared" si="24"/>
        <v>0</v>
      </c>
      <c r="BF134" s="162">
        <f t="shared" si="25"/>
        <v>0</v>
      </c>
      <c r="BG134" s="162">
        <f t="shared" si="26"/>
        <v>0</v>
      </c>
      <c r="BH134" s="162">
        <f t="shared" si="27"/>
        <v>0</v>
      </c>
      <c r="BI134" s="162">
        <f t="shared" si="28"/>
        <v>0</v>
      </c>
      <c r="BJ134" s="21" t="s">
        <v>77</v>
      </c>
      <c r="BK134" s="162">
        <f t="shared" si="29"/>
        <v>0</v>
      </c>
      <c r="BL134" s="21" t="s">
        <v>179</v>
      </c>
      <c r="BM134" s="21" t="s">
        <v>336</v>
      </c>
    </row>
    <row r="135" spans="2:65" s="1" customFormat="1" ht="22.5" customHeight="1">
      <c r="B135" s="151"/>
      <c r="C135" s="152" t="s">
        <v>337</v>
      </c>
      <c r="D135" s="152" t="s">
        <v>132</v>
      </c>
      <c r="E135" s="153" t="s">
        <v>220</v>
      </c>
      <c r="F135" s="154" t="s">
        <v>221</v>
      </c>
      <c r="G135" s="155" t="s">
        <v>213</v>
      </c>
      <c r="H135" s="156">
        <v>2</v>
      </c>
      <c r="I135" s="157"/>
      <c r="J135" s="157">
        <f t="shared" si="20"/>
        <v>0</v>
      </c>
      <c r="K135" s="154" t="s">
        <v>136</v>
      </c>
      <c r="L135" s="35"/>
      <c r="M135" s="158" t="s">
        <v>5</v>
      </c>
      <c r="N135" s="159" t="s">
        <v>40</v>
      </c>
      <c r="O135" s="160">
        <v>0.2</v>
      </c>
      <c r="P135" s="160">
        <f t="shared" si="21"/>
        <v>0.4</v>
      </c>
      <c r="Q135" s="160">
        <v>1.8E-3</v>
      </c>
      <c r="R135" s="160">
        <f t="shared" si="22"/>
        <v>3.5999999999999999E-3</v>
      </c>
      <c r="S135" s="160">
        <v>0</v>
      </c>
      <c r="T135" s="161">
        <f t="shared" si="23"/>
        <v>0</v>
      </c>
      <c r="AR135" s="21" t="s">
        <v>179</v>
      </c>
      <c r="AT135" s="21" t="s">
        <v>132</v>
      </c>
      <c r="AU135" s="21" t="s">
        <v>79</v>
      </c>
      <c r="AY135" s="21" t="s">
        <v>129</v>
      </c>
      <c r="BE135" s="162">
        <f t="shared" si="24"/>
        <v>0</v>
      </c>
      <c r="BF135" s="162">
        <f t="shared" si="25"/>
        <v>0</v>
      </c>
      <c r="BG135" s="162">
        <f t="shared" si="26"/>
        <v>0</v>
      </c>
      <c r="BH135" s="162">
        <f t="shared" si="27"/>
        <v>0</v>
      </c>
      <c r="BI135" s="162">
        <f t="shared" si="28"/>
        <v>0</v>
      </c>
      <c r="BJ135" s="21" t="s">
        <v>77</v>
      </c>
      <c r="BK135" s="162">
        <f t="shared" si="29"/>
        <v>0</v>
      </c>
      <c r="BL135" s="21" t="s">
        <v>179</v>
      </c>
      <c r="BM135" s="21" t="s">
        <v>338</v>
      </c>
    </row>
    <row r="136" spans="2:65" s="1" customFormat="1" ht="22.5" customHeight="1">
      <c r="B136" s="151"/>
      <c r="C136" s="152" t="s">
        <v>184</v>
      </c>
      <c r="D136" s="152" t="s">
        <v>132</v>
      </c>
      <c r="E136" s="153" t="s">
        <v>224</v>
      </c>
      <c r="F136" s="154" t="s">
        <v>225</v>
      </c>
      <c r="G136" s="155" t="s">
        <v>207</v>
      </c>
      <c r="H136" s="156">
        <v>285.99</v>
      </c>
      <c r="I136" s="157"/>
      <c r="J136" s="157">
        <f t="shared" si="20"/>
        <v>0</v>
      </c>
      <c r="K136" s="154" t="s">
        <v>136</v>
      </c>
      <c r="L136" s="35"/>
      <c r="M136" s="158" t="s">
        <v>5</v>
      </c>
      <c r="N136" s="159" t="s">
        <v>40</v>
      </c>
      <c r="O136" s="160">
        <v>0</v>
      </c>
      <c r="P136" s="160">
        <f t="shared" si="21"/>
        <v>0</v>
      </c>
      <c r="Q136" s="160">
        <v>0</v>
      </c>
      <c r="R136" s="160">
        <f t="shared" si="22"/>
        <v>0</v>
      </c>
      <c r="S136" s="160">
        <v>0</v>
      </c>
      <c r="T136" s="161">
        <f t="shared" si="23"/>
        <v>0</v>
      </c>
      <c r="AR136" s="21" t="s">
        <v>179</v>
      </c>
      <c r="AT136" s="21" t="s">
        <v>132</v>
      </c>
      <c r="AU136" s="21" t="s">
        <v>79</v>
      </c>
      <c r="AY136" s="21" t="s">
        <v>129</v>
      </c>
      <c r="BE136" s="162">
        <f t="shared" si="24"/>
        <v>0</v>
      </c>
      <c r="BF136" s="162">
        <f t="shared" si="25"/>
        <v>0</v>
      </c>
      <c r="BG136" s="162">
        <f t="shared" si="26"/>
        <v>0</v>
      </c>
      <c r="BH136" s="162">
        <f t="shared" si="27"/>
        <v>0</v>
      </c>
      <c r="BI136" s="162">
        <f t="shared" si="28"/>
        <v>0</v>
      </c>
      <c r="BJ136" s="21" t="s">
        <v>77</v>
      </c>
      <c r="BK136" s="162">
        <f t="shared" si="29"/>
        <v>0</v>
      </c>
      <c r="BL136" s="21" t="s">
        <v>179</v>
      </c>
      <c r="BM136" s="21" t="s">
        <v>339</v>
      </c>
    </row>
    <row r="137" spans="2:65" s="10" customFormat="1" ht="29.85" customHeight="1">
      <c r="B137" s="138"/>
      <c r="D137" s="148" t="s">
        <v>68</v>
      </c>
      <c r="E137" s="149" t="s">
        <v>227</v>
      </c>
      <c r="F137" s="149" t="s">
        <v>228</v>
      </c>
      <c r="J137" s="150">
        <f>BK137</f>
        <v>0</v>
      </c>
      <c r="L137" s="138"/>
      <c r="M137" s="142"/>
      <c r="N137" s="143"/>
      <c r="O137" s="143"/>
      <c r="P137" s="144">
        <f>SUM(P138:P141)</f>
        <v>14.891999999999999</v>
      </c>
      <c r="Q137" s="143"/>
      <c r="R137" s="144">
        <f>SUM(R138:R141)</f>
        <v>1.268E-2</v>
      </c>
      <c r="S137" s="143"/>
      <c r="T137" s="145">
        <f>SUM(T138:T141)</f>
        <v>0</v>
      </c>
      <c r="AR137" s="139" t="s">
        <v>79</v>
      </c>
      <c r="AT137" s="146" t="s">
        <v>68</v>
      </c>
      <c r="AU137" s="146" t="s">
        <v>77</v>
      </c>
      <c r="AY137" s="139" t="s">
        <v>129</v>
      </c>
      <c r="BK137" s="147">
        <f>SUM(BK138:BK141)</f>
        <v>0</v>
      </c>
    </row>
    <row r="138" spans="2:65" s="1" customFormat="1" ht="22.5" customHeight="1">
      <c r="B138" s="151"/>
      <c r="C138" s="152" t="s">
        <v>340</v>
      </c>
      <c r="D138" s="152" t="s">
        <v>132</v>
      </c>
      <c r="E138" s="153" t="s">
        <v>229</v>
      </c>
      <c r="F138" s="154" t="s">
        <v>230</v>
      </c>
      <c r="G138" s="155" t="s">
        <v>145</v>
      </c>
      <c r="H138" s="156">
        <v>28</v>
      </c>
      <c r="I138" s="157"/>
      <c r="J138" s="157">
        <f>ROUND(I138*H138,2)</f>
        <v>0</v>
      </c>
      <c r="K138" s="154" t="s">
        <v>136</v>
      </c>
      <c r="L138" s="35"/>
      <c r="M138" s="158" t="s">
        <v>5</v>
      </c>
      <c r="N138" s="159" t="s">
        <v>40</v>
      </c>
      <c r="O138" s="160">
        <v>0.41099999999999998</v>
      </c>
      <c r="P138" s="160">
        <f>O138*H138</f>
        <v>11.507999999999999</v>
      </c>
      <c r="Q138" s="160">
        <v>4.4999999999999999E-4</v>
      </c>
      <c r="R138" s="160">
        <f>Q138*H138</f>
        <v>1.26E-2</v>
      </c>
      <c r="S138" s="160">
        <v>0</v>
      </c>
      <c r="T138" s="161">
        <f>S138*H138</f>
        <v>0</v>
      </c>
      <c r="AR138" s="21" t="s">
        <v>179</v>
      </c>
      <c r="AT138" s="21" t="s">
        <v>132</v>
      </c>
      <c r="AU138" s="21" t="s">
        <v>79</v>
      </c>
      <c r="AY138" s="21" t="s">
        <v>129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21" t="s">
        <v>77</v>
      </c>
      <c r="BK138" s="162">
        <f>ROUND(I138*H138,2)</f>
        <v>0</v>
      </c>
      <c r="BL138" s="21" t="s">
        <v>179</v>
      </c>
      <c r="BM138" s="21" t="s">
        <v>231</v>
      </c>
    </row>
    <row r="139" spans="2:65" s="1" customFormat="1" ht="22.5" customHeight="1">
      <c r="B139" s="151"/>
      <c r="C139" s="152" t="s">
        <v>341</v>
      </c>
      <c r="D139" s="152" t="s">
        <v>132</v>
      </c>
      <c r="E139" s="153" t="s">
        <v>232</v>
      </c>
      <c r="F139" s="154" t="s">
        <v>233</v>
      </c>
      <c r="G139" s="155" t="s">
        <v>145</v>
      </c>
      <c r="H139" s="156">
        <v>28</v>
      </c>
      <c r="I139" s="157"/>
      <c r="J139" s="157">
        <f>ROUND(I139*H139,2)</f>
        <v>0</v>
      </c>
      <c r="K139" s="154" t="s">
        <v>136</v>
      </c>
      <c r="L139" s="35"/>
      <c r="M139" s="158" t="s">
        <v>5</v>
      </c>
      <c r="N139" s="159" t="s">
        <v>40</v>
      </c>
      <c r="O139" s="160">
        <v>3.7999999999999999E-2</v>
      </c>
      <c r="P139" s="160">
        <f>O139*H139</f>
        <v>1.0640000000000001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AR139" s="21" t="s">
        <v>179</v>
      </c>
      <c r="AT139" s="21" t="s">
        <v>132</v>
      </c>
      <c r="AU139" s="21" t="s">
        <v>79</v>
      </c>
      <c r="AY139" s="21" t="s">
        <v>129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21" t="s">
        <v>77</v>
      </c>
      <c r="BK139" s="162">
        <f>ROUND(I139*H139,2)</f>
        <v>0</v>
      </c>
      <c r="BL139" s="21" t="s">
        <v>179</v>
      </c>
      <c r="BM139" s="21" t="s">
        <v>234</v>
      </c>
    </row>
    <row r="140" spans="2:65" s="1" customFormat="1" ht="22.5" customHeight="1">
      <c r="B140" s="151"/>
      <c r="C140" s="152" t="s">
        <v>342</v>
      </c>
      <c r="D140" s="152" t="s">
        <v>132</v>
      </c>
      <c r="E140" s="153" t="s">
        <v>236</v>
      </c>
      <c r="F140" s="154" t="s">
        <v>237</v>
      </c>
      <c r="G140" s="155" t="s">
        <v>178</v>
      </c>
      <c r="H140" s="156">
        <v>8</v>
      </c>
      <c r="I140" s="157"/>
      <c r="J140" s="157">
        <f>ROUND(I140*H140,2)</f>
        <v>0</v>
      </c>
      <c r="K140" s="154" t="s">
        <v>136</v>
      </c>
      <c r="L140" s="35"/>
      <c r="M140" s="158" t="s">
        <v>5</v>
      </c>
      <c r="N140" s="159" t="s">
        <v>40</v>
      </c>
      <c r="O140" s="160">
        <v>0.28999999999999998</v>
      </c>
      <c r="P140" s="160">
        <f>O140*H140</f>
        <v>2.3199999999999998</v>
      </c>
      <c r="Q140" s="160">
        <v>1.0000000000000001E-5</v>
      </c>
      <c r="R140" s="160">
        <f>Q140*H140</f>
        <v>8.0000000000000007E-5</v>
      </c>
      <c r="S140" s="160">
        <v>0</v>
      </c>
      <c r="T140" s="161">
        <f>S140*H140</f>
        <v>0</v>
      </c>
      <c r="AR140" s="21" t="s">
        <v>179</v>
      </c>
      <c r="AT140" s="21" t="s">
        <v>132</v>
      </c>
      <c r="AU140" s="21" t="s">
        <v>79</v>
      </c>
      <c r="AY140" s="21" t="s">
        <v>129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21" t="s">
        <v>77</v>
      </c>
      <c r="BK140" s="162">
        <f>ROUND(I140*H140,2)</f>
        <v>0</v>
      </c>
      <c r="BL140" s="21" t="s">
        <v>179</v>
      </c>
      <c r="BM140" s="21" t="s">
        <v>238</v>
      </c>
    </row>
    <row r="141" spans="2:65" s="1" customFormat="1" ht="22.5" customHeight="1">
      <c r="B141" s="151"/>
      <c r="C141" s="152" t="s">
        <v>343</v>
      </c>
      <c r="D141" s="152" t="s">
        <v>132</v>
      </c>
      <c r="E141" s="153" t="s">
        <v>240</v>
      </c>
      <c r="F141" s="154" t="s">
        <v>241</v>
      </c>
      <c r="G141" s="155" t="s">
        <v>207</v>
      </c>
      <c r="H141" s="156">
        <v>82.64</v>
      </c>
      <c r="I141" s="157"/>
      <c r="J141" s="157">
        <f>ROUND(I141*H141,2)</f>
        <v>0</v>
      </c>
      <c r="K141" s="154" t="s">
        <v>136</v>
      </c>
      <c r="L141" s="35"/>
      <c r="M141" s="158" t="s">
        <v>5</v>
      </c>
      <c r="N141" s="159" t="s">
        <v>40</v>
      </c>
      <c r="O141" s="160">
        <v>0</v>
      </c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AR141" s="21" t="s">
        <v>179</v>
      </c>
      <c r="AT141" s="21" t="s">
        <v>132</v>
      </c>
      <c r="AU141" s="21" t="s">
        <v>79</v>
      </c>
      <c r="AY141" s="21" t="s">
        <v>129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21" t="s">
        <v>77</v>
      </c>
      <c r="BK141" s="162">
        <f>ROUND(I141*H141,2)</f>
        <v>0</v>
      </c>
      <c r="BL141" s="21" t="s">
        <v>179</v>
      </c>
      <c r="BM141" s="21" t="s">
        <v>242</v>
      </c>
    </row>
    <row r="142" spans="2:65" s="10" customFormat="1" ht="29.85" customHeight="1">
      <c r="B142" s="138"/>
      <c r="D142" s="148" t="s">
        <v>68</v>
      </c>
      <c r="E142" s="149" t="s">
        <v>243</v>
      </c>
      <c r="F142" s="149" t="s">
        <v>244</v>
      </c>
      <c r="J142" s="150">
        <f>BK142</f>
        <v>0</v>
      </c>
      <c r="L142" s="138"/>
      <c r="M142" s="142"/>
      <c r="N142" s="143"/>
      <c r="O142" s="143"/>
      <c r="P142" s="144">
        <f>SUM(P143:P145)</f>
        <v>1.4000000000000001</v>
      </c>
      <c r="Q142" s="143"/>
      <c r="R142" s="144">
        <f>SUM(R143:R145)</f>
        <v>6.9300000000000004E-3</v>
      </c>
      <c r="S142" s="143"/>
      <c r="T142" s="145">
        <f>SUM(T143:T145)</f>
        <v>0</v>
      </c>
      <c r="AR142" s="139" t="s">
        <v>79</v>
      </c>
      <c r="AT142" s="146" t="s">
        <v>68</v>
      </c>
      <c r="AU142" s="146" t="s">
        <v>77</v>
      </c>
      <c r="AY142" s="139" t="s">
        <v>129</v>
      </c>
      <c r="BK142" s="147">
        <f>SUM(BK143:BK145)</f>
        <v>0</v>
      </c>
    </row>
    <row r="143" spans="2:65" s="1" customFormat="1" ht="22.5" customHeight="1">
      <c r="B143" s="151"/>
      <c r="C143" s="152" t="s">
        <v>344</v>
      </c>
      <c r="D143" s="152" t="s">
        <v>132</v>
      </c>
      <c r="E143" s="153" t="s">
        <v>246</v>
      </c>
      <c r="F143" s="154" t="s">
        <v>247</v>
      </c>
      <c r="G143" s="155" t="s">
        <v>178</v>
      </c>
      <c r="H143" s="156">
        <v>7</v>
      </c>
      <c r="I143" s="157"/>
      <c r="J143" s="157">
        <f>ROUND(I143*H143,2)</f>
        <v>0</v>
      </c>
      <c r="K143" s="154" t="s">
        <v>136</v>
      </c>
      <c r="L143" s="35"/>
      <c r="M143" s="158" t="s">
        <v>5</v>
      </c>
      <c r="N143" s="159" t="s">
        <v>40</v>
      </c>
      <c r="O143" s="160">
        <v>3.5000000000000003E-2</v>
      </c>
      <c r="P143" s="160">
        <f>O143*H143</f>
        <v>0.24500000000000002</v>
      </c>
      <c r="Q143" s="160">
        <v>1.2E-4</v>
      </c>
      <c r="R143" s="160">
        <f>Q143*H143</f>
        <v>8.4000000000000003E-4</v>
      </c>
      <c r="S143" s="160">
        <v>0</v>
      </c>
      <c r="T143" s="161">
        <f>S143*H143</f>
        <v>0</v>
      </c>
      <c r="AR143" s="21" t="s">
        <v>179</v>
      </c>
      <c r="AT143" s="21" t="s">
        <v>132</v>
      </c>
      <c r="AU143" s="21" t="s">
        <v>79</v>
      </c>
      <c r="AY143" s="21" t="s">
        <v>129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21" t="s">
        <v>77</v>
      </c>
      <c r="BK143" s="162">
        <f>ROUND(I143*H143,2)</f>
        <v>0</v>
      </c>
      <c r="BL143" s="21" t="s">
        <v>179</v>
      </c>
      <c r="BM143" s="21" t="s">
        <v>248</v>
      </c>
    </row>
    <row r="144" spans="2:65" s="1" customFormat="1" ht="22.5" customHeight="1">
      <c r="B144" s="151"/>
      <c r="C144" s="152" t="s">
        <v>345</v>
      </c>
      <c r="D144" s="152" t="s">
        <v>132</v>
      </c>
      <c r="E144" s="153" t="s">
        <v>250</v>
      </c>
      <c r="F144" s="154" t="s">
        <v>251</v>
      </c>
      <c r="G144" s="155" t="s">
        <v>178</v>
      </c>
      <c r="H144" s="156">
        <v>7</v>
      </c>
      <c r="I144" s="157"/>
      <c r="J144" s="157">
        <f>ROUND(I144*H144,2)</f>
        <v>0</v>
      </c>
      <c r="K144" s="154" t="s">
        <v>136</v>
      </c>
      <c r="L144" s="35"/>
      <c r="M144" s="158" t="s">
        <v>5</v>
      </c>
      <c r="N144" s="159" t="s">
        <v>40</v>
      </c>
      <c r="O144" s="160">
        <v>0.16500000000000001</v>
      </c>
      <c r="P144" s="160">
        <f>O144*H144</f>
        <v>1.155</v>
      </c>
      <c r="Q144" s="160">
        <v>8.7000000000000001E-4</v>
      </c>
      <c r="R144" s="160">
        <f>Q144*H144</f>
        <v>6.0899999999999999E-3</v>
      </c>
      <c r="S144" s="160">
        <v>0</v>
      </c>
      <c r="T144" s="161">
        <f>S144*H144</f>
        <v>0</v>
      </c>
      <c r="AR144" s="21" t="s">
        <v>179</v>
      </c>
      <c r="AT144" s="21" t="s">
        <v>132</v>
      </c>
      <c r="AU144" s="21" t="s">
        <v>79</v>
      </c>
      <c r="AY144" s="21" t="s">
        <v>129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21" t="s">
        <v>77</v>
      </c>
      <c r="BK144" s="162">
        <f>ROUND(I144*H144,2)</f>
        <v>0</v>
      </c>
      <c r="BL144" s="21" t="s">
        <v>179</v>
      </c>
      <c r="BM144" s="21" t="s">
        <v>252</v>
      </c>
    </row>
    <row r="145" spans="2:65" s="1" customFormat="1" ht="22.5" customHeight="1">
      <c r="B145" s="151"/>
      <c r="C145" s="152" t="s">
        <v>346</v>
      </c>
      <c r="D145" s="152" t="s">
        <v>132</v>
      </c>
      <c r="E145" s="153" t="s">
        <v>254</v>
      </c>
      <c r="F145" s="154" t="s">
        <v>255</v>
      </c>
      <c r="G145" s="155" t="s">
        <v>207</v>
      </c>
      <c r="H145" s="156">
        <v>62.58</v>
      </c>
      <c r="I145" s="157"/>
      <c r="J145" s="157">
        <f>ROUND(I145*H145,2)</f>
        <v>0</v>
      </c>
      <c r="K145" s="154" t="s">
        <v>136</v>
      </c>
      <c r="L145" s="35"/>
      <c r="M145" s="158" t="s">
        <v>5</v>
      </c>
      <c r="N145" s="159" t="s">
        <v>40</v>
      </c>
      <c r="O145" s="160">
        <v>0</v>
      </c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AR145" s="21" t="s">
        <v>179</v>
      </c>
      <c r="AT145" s="21" t="s">
        <v>132</v>
      </c>
      <c r="AU145" s="21" t="s">
        <v>79</v>
      </c>
      <c r="AY145" s="21" t="s">
        <v>129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21" t="s">
        <v>77</v>
      </c>
      <c r="BK145" s="162">
        <f>ROUND(I145*H145,2)</f>
        <v>0</v>
      </c>
      <c r="BL145" s="21" t="s">
        <v>179</v>
      </c>
      <c r="BM145" s="21" t="s">
        <v>256</v>
      </c>
    </row>
    <row r="146" spans="2:65" s="10" customFormat="1" ht="29.85" customHeight="1">
      <c r="B146" s="138"/>
      <c r="D146" s="148" t="s">
        <v>68</v>
      </c>
      <c r="E146" s="149" t="s">
        <v>257</v>
      </c>
      <c r="F146" s="149" t="s">
        <v>258</v>
      </c>
      <c r="J146" s="150">
        <f>BK146</f>
        <v>0</v>
      </c>
      <c r="L146" s="138"/>
      <c r="M146" s="142"/>
      <c r="N146" s="143"/>
      <c r="O146" s="143"/>
      <c r="P146" s="144">
        <f>SUM(P147:P148)</f>
        <v>1.8900000000000001</v>
      </c>
      <c r="Q146" s="143"/>
      <c r="R146" s="144">
        <f>SUM(R147:R148)</f>
        <v>0.17514000000000002</v>
      </c>
      <c r="S146" s="143"/>
      <c r="T146" s="145">
        <f>SUM(T147:T148)</f>
        <v>0</v>
      </c>
      <c r="AR146" s="139" t="s">
        <v>79</v>
      </c>
      <c r="AT146" s="146" t="s">
        <v>68</v>
      </c>
      <c r="AU146" s="146" t="s">
        <v>77</v>
      </c>
      <c r="AY146" s="139" t="s">
        <v>129</v>
      </c>
      <c r="BK146" s="147">
        <f>SUM(BK147:BK148)</f>
        <v>0</v>
      </c>
    </row>
    <row r="147" spans="2:65" s="1" customFormat="1" ht="31.5" customHeight="1">
      <c r="B147" s="151"/>
      <c r="C147" s="152" t="s">
        <v>86</v>
      </c>
      <c r="D147" s="152" t="s">
        <v>132</v>
      </c>
      <c r="E147" s="153" t="s">
        <v>347</v>
      </c>
      <c r="F147" s="154" t="s">
        <v>348</v>
      </c>
      <c r="G147" s="155" t="s">
        <v>178</v>
      </c>
      <c r="H147" s="156">
        <v>7</v>
      </c>
      <c r="I147" s="157"/>
      <c r="J147" s="157">
        <f>ROUND(I147*H147,2)</f>
        <v>0</v>
      </c>
      <c r="K147" s="154" t="s">
        <v>136</v>
      </c>
      <c r="L147" s="35"/>
      <c r="M147" s="158" t="s">
        <v>5</v>
      </c>
      <c r="N147" s="159" t="s">
        <v>40</v>
      </c>
      <c r="O147" s="160">
        <v>0.27</v>
      </c>
      <c r="P147" s="160">
        <f>O147*H147</f>
        <v>1.8900000000000001</v>
      </c>
      <c r="Q147" s="160">
        <v>2.5020000000000001E-2</v>
      </c>
      <c r="R147" s="160">
        <f>Q147*H147</f>
        <v>0.17514000000000002</v>
      </c>
      <c r="S147" s="160">
        <v>0</v>
      </c>
      <c r="T147" s="161">
        <f>S147*H147</f>
        <v>0</v>
      </c>
      <c r="AR147" s="21" t="s">
        <v>179</v>
      </c>
      <c r="AT147" s="21" t="s">
        <v>132</v>
      </c>
      <c r="AU147" s="21" t="s">
        <v>79</v>
      </c>
      <c r="AY147" s="21" t="s">
        <v>129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21" t="s">
        <v>77</v>
      </c>
      <c r="BK147" s="162">
        <f>ROUND(I147*H147,2)</f>
        <v>0</v>
      </c>
      <c r="BL147" s="21" t="s">
        <v>179</v>
      </c>
      <c r="BM147" s="21" t="s">
        <v>349</v>
      </c>
    </row>
    <row r="148" spans="2:65" s="1" customFormat="1" ht="22.5" customHeight="1">
      <c r="B148" s="151"/>
      <c r="C148" s="152" t="s">
        <v>350</v>
      </c>
      <c r="D148" s="152" t="s">
        <v>132</v>
      </c>
      <c r="E148" s="153" t="s">
        <v>264</v>
      </c>
      <c r="F148" s="154" t="s">
        <v>265</v>
      </c>
      <c r="G148" s="155" t="s">
        <v>207</v>
      </c>
      <c r="H148" s="156">
        <v>301.7</v>
      </c>
      <c r="I148" s="157"/>
      <c r="J148" s="157">
        <f>ROUND(I148*H148,2)</f>
        <v>0</v>
      </c>
      <c r="K148" s="154" t="s">
        <v>136</v>
      </c>
      <c r="L148" s="35"/>
      <c r="M148" s="158" t="s">
        <v>5</v>
      </c>
      <c r="N148" s="159" t="s">
        <v>40</v>
      </c>
      <c r="O148" s="160">
        <v>0</v>
      </c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AR148" s="21" t="s">
        <v>179</v>
      </c>
      <c r="AT148" s="21" t="s">
        <v>132</v>
      </c>
      <c r="AU148" s="21" t="s">
        <v>79</v>
      </c>
      <c r="AY148" s="21" t="s">
        <v>129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21" t="s">
        <v>77</v>
      </c>
      <c r="BK148" s="162">
        <f>ROUND(I148*H148,2)</f>
        <v>0</v>
      </c>
      <c r="BL148" s="21" t="s">
        <v>179</v>
      </c>
      <c r="BM148" s="21" t="s">
        <v>266</v>
      </c>
    </row>
    <row r="149" spans="2:65" s="10" customFormat="1" ht="37.35" customHeight="1">
      <c r="B149" s="138"/>
      <c r="D149" s="139" t="s">
        <v>68</v>
      </c>
      <c r="E149" s="140" t="s">
        <v>181</v>
      </c>
      <c r="F149" s="140" t="s">
        <v>351</v>
      </c>
      <c r="J149" s="141">
        <f>BK149</f>
        <v>0</v>
      </c>
      <c r="L149" s="138"/>
      <c r="M149" s="142"/>
      <c r="N149" s="143"/>
      <c r="O149" s="143"/>
      <c r="P149" s="144">
        <f>P150</f>
        <v>0</v>
      </c>
      <c r="Q149" s="143"/>
      <c r="R149" s="144">
        <f>R150</f>
        <v>0</v>
      </c>
      <c r="S149" s="143"/>
      <c r="T149" s="145">
        <f>T150</f>
        <v>0</v>
      </c>
      <c r="AR149" s="139" t="s">
        <v>149</v>
      </c>
      <c r="AT149" s="146" t="s">
        <v>68</v>
      </c>
      <c r="AU149" s="146" t="s">
        <v>69</v>
      </c>
      <c r="AY149" s="139" t="s">
        <v>129</v>
      </c>
      <c r="BK149" s="147">
        <f>BK150</f>
        <v>0</v>
      </c>
    </row>
    <row r="150" spans="2:65" s="10" customFormat="1" ht="19.899999999999999" customHeight="1">
      <c r="B150" s="138"/>
      <c r="D150" s="148" t="s">
        <v>68</v>
      </c>
      <c r="E150" s="149" t="s">
        <v>352</v>
      </c>
      <c r="F150" s="149" t="s">
        <v>353</v>
      </c>
      <c r="J150" s="150">
        <f>BK150</f>
        <v>0</v>
      </c>
      <c r="L150" s="138"/>
      <c r="M150" s="142"/>
      <c r="N150" s="143"/>
      <c r="O150" s="143"/>
      <c r="P150" s="144">
        <f>SUM(P151:P159)</f>
        <v>0</v>
      </c>
      <c r="Q150" s="143"/>
      <c r="R150" s="144">
        <f>SUM(R151:R159)</f>
        <v>0</v>
      </c>
      <c r="S150" s="143"/>
      <c r="T150" s="145">
        <f>SUM(T151:T159)</f>
        <v>0</v>
      </c>
      <c r="AR150" s="139" t="s">
        <v>149</v>
      </c>
      <c r="AT150" s="146" t="s">
        <v>68</v>
      </c>
      <c r="AU150" s="146" t="s">
        <v>77</v>
      </c>
      <c r="AY150" s="139" t="s">
        <v>129</v>
      </c>
      <c r="BK150" s="147">
        <f>SUM(BK151:BK159)</f>
        <v>0</v>
      </c>
    </row>
    <row r="151" spans="2:65" s="1" customFormat="1" ht="22.5" customHeight="1">
      <c r="B151" s="151"/>
      <c r="C151" s="152" t="s">
        <v>354</v>
      </c>
      <c r="D151" s="152" t="s">
        <v>132</v>
      </c>
      <c r="E151" s="153" t="s">
        <v>355</v>
      </c>
      <c r="F151" s="154" t="s">
        <v>356</v>
      </c>
      <c r="G151" s="155" t="s">
        <v>357</v>
      </c>
      <c r="H151" s="156">
        <v>8</v>
      </c>
      <c r="I151" s="157"/>
      <c r="J151" s="157">
        <f t="shared" ref="J151:J159" si="30">ROUND(I151*H151,2)</f>
        <v>0</v>
      </c>
      <c r="K151" s="154" t="s">
        <v>327</v>
      </c>
      <c r="L151" s="35"/>
      <c r="M151" s="158" t="s">
        <v>5</v>
      </c>
      <c r="N151" s="159" t="s">
        <v>40</v>
      </c>
      <c r="O151" s="160">
        <v>0</v>
      </c>
      <c r="P151" s="160">
        <f t="shared" ref="P151:P159" si="31">O151*H151</f>
        <v>0</v>
      </c>
      <c r="Q151" s="160">
        <v>0</v>
      </c>
      <c r="R151" s="160">
        <f t="shared" ref="R151:R159" si="32">Q151*H151</f>
        <v>0</v>
      </c>
      <c r="S151" s="160">
        <v>0</v>
      </c>
      <c r="T151" s="161">
        <f t="shared" ref="T151:T159" si="33">S151*H151</f>
        <v>0</v>
      </c>
      <c r="AR151" s="21" t="s">
        <v>358</v>
      </c>
      <c r="AT151" s="21" t="s">
        <v>132</v>
      </c>
      <c r="AU151" s="21" t="s">
        <v>79</v>
      </c>
      <c r="AY151" s="21" t="s">
        <v>129</v>
      </c>
      <c r="BE151" s="162">
        <f t="shared" ref="BE151:BE159" si="34">IF(N151="základní",J151,0)</f>
        <v>0</v>
      </c>
      <c r="BF151" s="162">
        <f t="shared" ref="BF151:BF159" si="35">IF(N151="snížená",J151,0)</f>
        <v>0</v>
      </c>
      <c r="BG151" s="162">
        <f t="shared" ref="BG151:BG159" si="36">IF(N151="zákl. přenesená",J151,0)</f>
        <v>0</v>
      </c>
      <c r="BH151" s="162">
        <f t="shared" ref="BH151:BH159" si="37">IF(N151="sníž. přenesená",J151,0)</f>
        <v>0</v>
      </c>
      <c r="BI151" s="162">
        <f t="shared" ref="BI151:BI159" si="38">IF(N151="nulová",J151,0)</f>
        <v>0</v>
      </c>
      <c r="BJ151" s="21" t="s">
        <v>77</v>
      </c>
      <c r="BK151" s="162">
        <f t="shared" ref="BK151:BK159" si="39">ROUND(I151*H151,2)</f>
        <v>0</v>
      </c>
      <c r="BL151" s="21" t="s">
        <v>358</v>
      </c>
      <c r="BM151" s="21" t="s">
        <v>359</v>
      </c>
    </row>
    <row r="152" spans="2:65" s="1" customFormat="1" ht="22.5" customHeight="1">
      <c r="B152" s="151"/>
      <c r="C152" s="174" t="s">
        <v>360</v>
      </c>
      <c r="D152" s="174" t="s">
        <v>181</v>
      </c>
      <c r="E152" s="175" t="s">
        <v>77</v>
      </c>
      <c r="F152" s="176" t="s">
        <v>361</v>
      </c>
      <c r="G152" s="177" t="s">
        <v>178</v>
      </c>
      <c r="H152" s="178">
        <v>1</v>
      </c>
      <c r="I152" s="179"/>
      <c r="J152" s="179">
        <f t="shared" si="30"/>
        <v>0</v>
      </c>
      <c r="K152" s="176" t="s">
        <v>327</v>
      </c>
      <c r="L152" s="180"/>
      <c r="M152" s="181" t="s">
        <v>5</v>
      </c>
      <c r="N152" s="182" t="s">
        <v>40</v>
      </c>
      <c r="O152" s="160">
        <v>0</v>
      </c>
      <c r="P152" s="160">
        <f t="shared" si="31"/>
        <v>0</v>
      </c>
      <c r="Q152" s="160">
        <v>0</v>
      </c>
      <c r="R152" s="160">
        <f t="shared" si="32"/>
        <v>0</v>
      </c>
      <c r="S152" s="160">
        <v>0</v>
      </c>
      <c r="T152" s="161">
        <f t="shared" si="33"/>
        <v>0</v>
      </c>
      <c r="AR152" s="21" t="s">
        <v>362</v>
      </c>
      <c r="AT152" s="21" t="s">
        <v>181</v>
      </c>
      <c r="AU152" s="21" t="s">
        <v>79</v>
      </c>
      <c r="AY152" s="21" t="s">
        <v>129</v>
      </c>
      <c r="BE152" s="162">
        <f t="shared" si="34"/>
        <v>0</v>
      </c>
      <c r="BF152" s="162">
        <f t="shared" si="35"/>
        <v>0</v>
      </c>
      <c r="BG152" s="162">
        <f t="shared" si="36"/>
        <v>0</v>
      </c>
      <c r="BH152" s="162">
        <f t="shared" si="37"/>
        <v>0</v>
      </c>
      <c r="BI152" s="162">
        <f t="shared" si="38"/>
        <v>0</v>
      </c>
      <c r="BJ152" s="21" t="s">
        <v>77</v>
      </c>
      <c r="BK152" s="162">
        <f t="shared" si="39"/>
        <v>0</v>
      </c>
      <c r="BL152" s="21" t="s">
        <v>358</v>
      </c>
      <c r="BM152" s="21" t="s">
        <v>363</v>
      </c>
    </row>
    <row r="153" spans="2:65" s="1" customFormat="1" ht="22.5" customHeight="1">
      <c r="B153" s="151"/>
      <c r="C153" s="174" t="s">
        <v>364</v>
      </c>
      <c r="D153" s="174" t="s">
        <v>181</v>
      </c>
      <c r="E153" s="175" t="s">
        <v>79</v>
      </c>
      <c r="F153" s="176" t="s">
        <v>365</v>
      </c>
      <c r="G153" s="177" t="s">
        <v>178</v>
      </c>
      <c r="H153" s="178">
        <v>5</v>
      </c>
      <c r="I153" s="179"/>
      <c r="J153" s="179">
        <f t="shared" si="30"/>
        <v>0</v>
      </c>
      <c r="K153" s="176" t="s">
        <v>327</v>
      </c>
      <c r="L153" s="180"/>
      <c r="M153" s="181" t="s">
        <v>5</v>
      </c>
      <c r="N153" s="182" t="s">
        <v>40</v>
      </c>
      <c r="O153" s="160">
        <v>0</v>
      </c>
      <c r="P153" s="160">
        <f t="shared" si="31"/>
        <v>0</v>
      </c>
      <c r="Q153" s="160">
        <v>0</v>
      </c>
      <c r="R153" s="160">
        <f t="shared" si="32"/>
        <v>0</v>
      </c>
      <c r="S153" s="160">
        <v>0</v>
      </c>
      <c r="T153" s="161">
        <f t="shared" si="33"/>
        <v>0</v>
      </c>
      <c r="AR153" s="21" t="s">
        <v>362</v>
      </c>
      <c r="AT153" s="21" t="s">
        <v>181</v>
      </c>
      <c r="AU153" s="21" t="s">
        <v>79</v>
      </c>
      <c r="AY153" s="21" t="s">
        <v>129</v>
      </c>
      <c r="BE153" s="162">
        <f t="shared" si="34"/>
        <v>0</v>
      </c>
      <c r="BF153" s="162">
        <f t="shared" si="35"/>
        <v>0</v>
      </c>
      <c r="BG153" s="162">
        <f t="shared" si="36"/>
        <v>0</v>
      </c>
      <c r="BH153" s="162">
        <f t="shared" si="37"/>
        <v>0</v>
      </c>
      <c r="BI153" s="162">
        <f t="shared" si="38"/>
        <v>0</v>
      </c>
      <c r="BJ153" s="21" t="s">
        <v>77</v>
      </c>
      <c r="BK153" s="162">
        <f t="shared" si="39"/>
        <v>0</v>
      </c>
      <c r="BL153" s="21" t="s">
        <v>358</v>
      </c>
      <c r="BM153" s="21" t="s">
        <v>366</v>
      </c>
    </row>
    <row r="154" spans="2:65" s="1" customFormat="1" ht="22.5" customHeight="1">
      <c r="B154" s="151"/>
      <c r="C154" s="174" t="s">
        <v>367</v>
      </c>
      <c r="D154" s="174" t="s">
        <v>181</v>
      </c>
      <c r="E154" s="175" t="s">
        <v>149</v>
      </c>
      <c r="F154" s="176" t="s">
        <v>368</v>
      </c>
      <c r="G154" s="177" t="s">
        <v>145</v>
      </c>
      <c r="H154" s="178">
        <v>15</v>
      </c>
      <c r="I154" s="179"/>
      <c r="J154" s="179">
        <f t="shared" si="30"/>
        <v>0</v>
      </c>
      <c r="K154" s="176" t="s">
        <v>327</v>
      </c>
      <c r="L154" s="180"/>
      <c r="M154" s="181" t="s">
        <v>5</v>
      </c>
      <c r="N154" s="182" t="s">
        <v>40</v>
      </c>
      <c r="O154" s="160">
        <v>0</v>
      </c>
      <c r="P154" s="160">
        <f t="shared" si="31"/>
        <v>0</v>
      </c>
      <c r="Q154" s="160">
        <v>0</v>
      </c>
      <c r="R154" s="160">
        <f t="shared" si="32"/>
        <v>0</v>
      </c>
      <c r="S154" s="160">
        <v>0</v>
      </c>
      <c r="T154" s="161">
        <f t="shared" si="33"/>
        <v>0</v>
      </c>
      <c r="AR154" s="21" t="s">
        <v>362</v>
      </c>
      <c r="AT154" s="21" t="s">
        <v>181</v>
      </c>
      <c r="AU154" s="21" t="s">
        <v>79</v>
      </c>
      <c r="AY154" s="21" t="s">
        <v>129</v>
      </c>
      <c r="BE154" s="162">
        <f t="shared" si="34"/>
        <v>0</v>
      </c>
      <c r="BF154" s="162">
        <f t="shared" si="35"/>
        <v>0</v>
      </c>
      <c r="BG154" s="162">
        <f t="shared" si="36"/>
        <v>0</v>
      </c>
      <c r="BH154" s="162">
        <f t="shared" si="37"/>
        <v>0</v>
      </c>
      <c r="BI154" s="162">
        <f t="shared" si="38"/>
        <v>0</v>
      </c>
      <c r="BJ154" s="21" t="s">
        <v>77</v>
      </c>
      <c r="BK154" s="162">
        <f t="shared" si="39"/>
        <v>0</v>
      </c>
      <c r="BL154" s="21" t="s">
        <v>358</v>
      </c>
      <c r="BM154" s="21" t="s">
        <v>369</v>
      </c>
    </row>
    <row r="155" spans="2:65" s="1" customFormat="1" ht="22.5" customHeight="1">
      <c r="B155" s="151"/>
      <c r="C155" s="174" t="s">
        <v>370</v>
      </c>
      <c r="D155" s="174" t="s">
        <v>181</v>
      </c>
      <c r="E155" s="175" t="s">
        <v>137</v>
      </c>
      <c r="F155" s="176" t="s">
        <v>371</v>
      </c>
      <c r="G155" s="177" t="s">
        <v>178</v>
      </c>
      <c r="H155" s="178">
        <v>2</v>
      </c>
      <c r="I155" s="179"/>
      <c r="J155" s="179">
        <f t="shared" si="30"/>
        <v>0</v>
      </c>
      <c r="K155" s="176" t="s">
        <v>327</v>
      </c>
      <c r="L155" s="180"/>
      <c r="M155" s="181" t="s">
        <v>5</v>
      </c>
      <c r="N155" s="182" t="s">
        <v>40</v>
      </c>
      <c r="O155" s="160">
        <v>0</v>
      </c>
      <c r="P155" s="160">
        <f t="shared" si="31"/>
        <v>0</v>
      </c>
      <c r="Q155" s="160">
        <v>0</v>
      </c>
      <c r="R155" s="160">
        <f t="shared" si="32"/>
        <v>0</v>
      </c>
      <c r="S155" s="160">
        <v>0</v>
      </c>
      <c r="T155" s="161">
        <f t="shared" si="33"/>
        <v>0</v>
      </c>
      <c r="AR155" s="21" t="s">
        <v>362</v>
      </c>
      <c r="AT155" s="21" t="s">
        <v>181</v>
      </c>
      <c r="AU155" s="21" t="s">
        <v>79</v>
      </c>
      <c r="AY155" s="21" t="s">
        <v>129</v>
      </c>
      <c r="BE155" s="162">
        <f t="shared" si="34"/>
        <v>0</v>
      </c>
      <c r="BF155" s="162">
        <f t="shared" si="35"/>
        <v>0</v>
      </c>
      <c r="BG155" s="162">
        <f t="shared" si="36"/>
        <v>0</v>
      </c>
      <c r="BH155" s="162">
        <f t="shared" si="37"/>
        <v>0</v>
      </c>
      <c r="BI155" s="162">
        <f t="shared" si="38"/>
        <v>0</v>
      </c>
      <c r="BJ155" s="21" t="s">
        <v>77</v>
      </c>
      <c r="BK155" s="162">
        <f t="shared" si="39"/>
        <v>0</v>
      </c>
      <c r="BL155" s="21" t="s">
        <v>358</v>
      </c>
      <c r="BM155" s="21" t="s">
        <v>372</v>
      </c>
    </row>
    <row r="156" spans="2:65" s="1" customFormat="1" ht="22.5" customHeight="1">
      <c r="B156" s="151"/>
      <c r="C156" s="174" t="s">
        <v>373</v>
      </c>
      <c r="D156" s="174" t="s">
        <v>181</v>
      </c>
      <c r="E156" s="175" t="s">
        <v>157</v>
      </c>
      <c r="F156" s="176" t="s">
        <v>374</v>
      </c>
      <c r="G156" s="177" t="s">
        <v>178</v>
      </c>
      <c r="H156" s="178">
        <v>1</v>
      </c>
      <c r="I156" s="179"/>
      <c r="J156" s="179">
        <f t="shared" si="30"/>
        <v>0</v>
      </c>
      <c r="K156" s="176" t="s">
        <v>327</v>
      </c>
      <c r="L156" s="180"/>
      <c r="M156" s="181" t="s">
        <v>5</v>
      </c>
      <c r="N156" s="182" t="s">
        <v>40</v>
      </c>
      <c r="O156" s="160">
        <v>0</v>
      </c>
      <c r="P156" s="160">
        <f t="shared" si="31"/>
        <v>0</v>
      </c>
      <c r="Q156" s="160">
        <v>0</v>
      </c>
      <c r="R156" s="160">
        <f t="shared" si="32"/>
        <v>0</v>
      </c>
      <c r="S156" s="160">
        <v>0</v>
      </c>
      <c r="T156" s="161">
        <f t="shared" si="33"/>
        <v>0</v>
      </c>
      <c r="AR156" s="21" t="s">
        <v>362</v>
      </c>
      <c r="AT156" s="21" t="s">
        <v>181</v>
      </c>
      <c r="AU156" s="21" t="s">
        <v>79</v>
      </c>
      <c r="AY156" s="21" t="s">
        <v>129</v>
      </c>
      <c r="BE156" s="162">
        <f t="shared" si="34"/>
        <v>0</v>
      </c>
      <c r="BF156" s="162">
        <f t="shared" si="35"/>
        <v>0</v>
      </c>
      <c r="BG156" s="162">
        <f t="shared" si="36"/>
        <v>0</v>
      </c>
      <c r="BH156" s="162">
        <f t="shared" si="37"/>
        <v>0</v>
      </c>
      <c r="BI156" s="162">
        <f t="shared" si="38"/>
        <v>0</v>
      </c>
      <c r="BJ156" s="21" t="s">
        <v>77</v>
      </c>
      <c r="BK156" s="162">
        <f t="shared" si="39"/>
        <v>0</v>
      </c>
      <c r="BL156" s="21" t="s">
        <v>358</v>
      </c>
      <c r="BM156" s="21" t="s">
        <v>375</v>
      </c>
    </row>
    <row r="157" spans="2:65" s="1" customFormat="1" ht="22.5" customHeight="1">
      <c r="B157" s="151"/>
      <c r="C157" s="174" t="s">
        <v>376</v>
      </c>
      <c r="D157" s="174" t="s">
        <v>181</v>
      </c>
      <c r="E157" s="175" t="s">
        <v>130</v>
      </c>
      <c r="F157" s="176" t="s">
        <v>377</v>
      </c>
      <c r="G157" s="177" t="s">
        <v>178</v>
      </c>
      <c r="H157" s="178">
        <v>1</v>
      </c>
      <c r="I157" s="179"/>
      <c r="J157" s="179">
        <f t="shared" si="30"/>
        <v>0</v>
      </c>
      <c r="K157" s="176" t="s">
        <v>327</v>
      </c>
      <c r="L157" s="180"/>
      <c r="M157" s="181" t="s">
        <v>5</v>
      </c>
      <c r="N157" s="182" t="s">
        <v>40</v>
      </c>
      <c r="O157" s="160">
        <v>0</v>
      </c>
      <c r="P157" s="160">
        <f t="shared" si="31"/>
        <v>0</v>
      </c>
      <c r="Q157" s="160">
        <v>0</v>
      </c>
      <c r="R157" s="160">
        <f t="shared" si="32"/>
        <v>0</v>
      </c>
      <c r="S157" s="160">
        <v>0</v>
      </c>
      <c r="T157" s="161">
        <f t="shared" si="33"/>
        <v>0</v>
      </c>
      <c r="AR157" s="21" t="s">
        <v>362</v>
      </c>
      <c r="AT157" s="21" t="s">
        <v>181</v>
      </c>
      <c r="AU157" s="21" t="s">
        <v>79</v>
      </c>
      <c r="AY157" s="21" t="s">
        <v>129</v>
      </c>
      <c r="BE157" s="162">
        <f t="shared" si="34"/>
        <v>0</v>
      </c>
      <c r="BF157" s="162">
        <f t="shared" si="35"/>
        <v>0</v>
      </c>
      <c r="BG157" s="162">
        <f t="shared" si="36"/>
        <v>0</v>
      </c>
      <c r="BH157" s="162">
        <f t="shared" si="37"/>
        <v>0</v>
      </c>
      <c r="BI157" s="162">
        <f t="shared" si="38"/>
        <v>0</v>
      </c>
      <c r="BJ157" s="21" t="s">
        <v>77</v>
      </c>
      <c r="BK157" s="162">
        <f t="shared" si="39"/>
        <v>0</v>
      </c>
      <c r="BL157" s="21" t="s">
        <v>358</v>
      </c>
      <c r="BM157" s="21" t="s">
        <v>378</v>
      </c>
    </row>
    <row r="158" spans="2:65" s="1" customFormat="1" ht="22.5" customHeight="1">
      <c r="B158" s="151"/>
      <c r="C158" s="174" t="s">
        <v>379</v>
      </c>
      <c r="D158" s="174" t="s">
        <v>181</v>
      </c>
      <c r="E158" s="175" t="s">
        <v>167</v>
      </c>
      <c r="F158" s="176" t="s">
        <v>380</v>
      </c>
      <c r="G158" s="177" t="s">
        <v>178</v>
      </c>
      <c r="H158" s="178">
        <v>1</v>
      </c>
      <c r="I158" s="179"/>
      <c r="J158" s="179">
        <f t="shared" si="30"/>
        <v>0</v>
      </c>
      <c r="K158" s="176" t="s">
        <v>327</v>
      </c>
      <c r="L158" s="180"/>
      <c r="M158" s="181" t="s">
        <v>5</v>
      </c>
      <c r="N158" s="182" t="s">
        <v>40</v>
      </c>
      <c r="O158" s="160">
        <v>0</v>
      </c>
      <c r="P158" s="160">
        <f t="shared" si="31"/>
        <v>0</v>
      </c>
      <c r="Q158" s="160">
        <v>0</v>
      </c>
      <c r="R158" s="160">
        <f t="shared" si="32"/>
        <v>0</v>
      </c>
      <c r="S158" s="160">
        <v>0</v>
      </c>
      <c r="T158" s="161">
        <f t="shared" si="33"/>
        <v>0</v>
      </c>
      <c r="AR158" s="21" t="s">
        <v>362</v>
      </c>
      <c r="AT158" s="21" t="s">
        <v>181</v>
      </c>
      <c r="AU158" s="21" t="s">
        <v>79</v>
      </c>
      <c r="AY158" s="21" t="s">
        <v>129</v>
      </c>
      <c r="BE158" s="162">
        <f t="shared" si="34"/>
        <v>0</v>
      </c>
      <c r="BF158" s="162">
        <f t="shared" si="35"/>
        <v>0</v>
      </c>
      <c r="BG158" s="162">
        <f t="shared" si="36"/>
        <v>0</v>
      </c>
      <c r="BH158" s="162">
        <f t="shared" si="37"/>
        <v>0</v>
      </c>
      <c r="BI158" s="162">
        <f t="shared" si="38"/>
        <v>0</v>
      </c>
      <c r="BJ158" s="21" t="s">
        <v>77</v>
      </c>
      <c r="BK158" s="162">
        <f t="shared" si="39"/>
        <v>0</v>
      </c>
      <c r="BL158" s="21" t="s">
        <v>358</v>
      </c>
      <c r="BM158" s="21" t="s">
        <v>381</v>
      </c>
    </row>
    <row r="159" spans="2:65" s="1" customFormat="1" ht="22.5" customHeight="1">
      <c r="B159" s="151"/>
      <c r="C159" s="152" t="s">
        <v>382</v>
      </c>
      <c r="D159" s="152" t="s">
        <v>132</v>
      </c>
      <c r="E159" s="153" t="s">
        <v>383</v>
      </c>
      <c r="F159" s="154" t="s">
        <v>384</v>
      </c>
      <c r="G159" s="155" t="s">
        <v>357</v>
      </c>
      <c r="H159" s="156">
        <v>4</v>
      </c>
      <c r="I159" s="157"/>
      <c r="J159" s="157">
        <f t="shared" si="30"/>
        <v>0</v>
      </c>
      <c r="K159" s="154" t="s">
        <v>327</v>
      </c>
      <c r="L159" s="35"/>
      <c r="M159" s="158" t="s">
        <v>5</v>
      </c>
      <c r="N159" s="183" t="s">
        <v>40</v>
      </c>
      <c r="O159" s="184">
        <v>0</v>
      </c>
      <c r="P159" s="184">
        <f t="shared" si="31"/>
        <v>0</v>
      </c>
      <c r="Q159" s="184">
        <v>0</v>
      </c>
      <c r="R159" s="184">
        <f t="shared" si="32"/>
        <v>0</v>
      </c>
      <c r="S159" s="184">
        <v>0</v>
      </c>
      <c r="T159" s="185">
        <f t="shared" si="33"/>
        <v>0</v>
      </c>
      <c r="AR159" s="21" t="s">
        <v>358</v>
      </c>
      <c r="AT159" s="21" t="s">
        <v>132</v>
      </c>
      <c r="AU159" s="21" t="s">
        <v>79</v>
      </c>
      <c r="AY159" s="21" t="s">
        <v>129</v>
      </c>
      <c r="BE159" s="162">
        <f t="shared" si="34"/>
        <v>0</v>
      </c>
      <c r="BF159" s="162">
        <f t="shared" si="35"/>
        <v>0</v>
      </c>
      <c r="BG159" s="162">
        <f t="shared" si="36"/>
        <v>0</v>
      </c>
      <c r="BH159" s="162">
        <f t="shared" si="37"/>
        <v>0</v>
      </c>
      <c r="BI159" s="162">
        <f t="shared" si="38"/>
        <v>0</v>
      </c>
      <c r="BJ159" s="21" t="s">
        <v>77</v>
      </c>
      <c r="BK159" s="162">
        <f t="shared" si="39"/>
        <v>0</v>
      </c>
      <c r="BL159" s="21" t="s">
        <v>358</v>
      </c>
      <c r="BM159" s="21" t="s">
        <v>385</v>
      </c>
    </row>
    <row r="160" spans="2:65" s="1" customFormat="1" ht="6.95" customHeight="1"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35"/>
    </row>
  </sheetData>
  <autoFilter ref="C90:K159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9"/>
  <sheetViews>
    <sheetView showGridLines="0" workbookViewId="0">
      <pane ySplit="1" topLeftCell="A115" activePane="bottomLeft" state="frozen"/>
      <selection pane="bottomLeft" activeCell="I91" sqref="I91:I14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3"/>
      <c r="B1" s="14"/>
      <c r="C1" s="14"/>
      <c r="D1" s="15" t="s">
        <v>1</v>
      </c>
      <c r="E1" s="14"/>
      <c r="F1" s="94" t="s">
        <v>89</v>
      </c>
      <c r="G1" s="300" t="s">
        <v>90</v>
      </c>
      <c r="H1" s="300"/>
      <c r="I1" s="14"/>
      <c r="J1" s="94" t="s">
        <v>91</v>
      </c>
      <c r="K1" s="15" t="s">
        <v>92</v>
      </c>
      <c r="L1" s="94" t="s">
        <v>93</v>
      </c>
      <c r="M1" s="94"/>
      <c r="N1" s="94"/>
      <c r="O1" s="94"/>
      <c r="P1" s="94"/>
      <c r="Q1" s="94"/>
      <c r="R1" s="94"/>
      <c r="S1" s="94"/>
      <c r="T1" s="94"/>
      <c r="U1" s="95"/>
      <c r="V1" s="9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66" t="s">
        <v>8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21" t="s">
        <v>85</v>
      </c>
    </row>
    <row r="3" spans="1:70" ht="6.95" customHeight="1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79</v>
      </c>
    </row>
    <row r="4" spans="1:70" ht="36.950000000000003" customHeight="1">
      <c r="B4" s="25"/>
      <c r="C4" s="26"/>
      <c r="D4" s="27" t="s">
        <v>94</v>
      </c>
      <c r="E4" s="26"/>
      <c r="F4" s="26"/>
      <c r="G4" s="26"/>
      <c r="H4" s="26"/>
      <c r="I4" s="26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26"/>
      <c r="J5" s="26"/>
      <c r="K5" s="28"/>
    </row>
    <row r="6" spans="1:70" ht="15">
      <c r="B6" s="25"/>
      <c r="C6" s="26"/>
      <c r="D6" s="33" t="s">
        <v>17</v>
      </c>
      <c r="E6" s="26"/>
      <c r="F6" s="26"/>
      <c r="G6" s="26"/>
      <c r="H6" s="26"/>
      <c r="I6" s="26"/>
      <c r="J6" s="26"/>
      <c r="K6" s="28"/>
    </row>
    <row r="7" spans="1:70" ht="22.5" customHeight="1">
      <c r="B7" s="25"/>
      <c r="C7" s="26"/>
      <c r="D7" s="26"/>
      <c r="E7" s="301" t="str">
        <f>'Rekapitulace stavby'!K6</f>
        <v>ZŠ Karla IV.</v>
      </c>
      <c r="F7" s="302"/>
      <c r="G7" s="302"/>
      <c r="H7" s="302"/>
      <c r="I7" s="26"/>
      <c r="J7" s="26"/>
      <c r="K7" s="28"/>
    </row>
    <row r="8" spans="1:70" s="1" customFormat="1" ht="15">
      <c r="B8" s="35"/>
      <c r="C8" s="36"/>
      <c r="D8" s="33" t="s">
        <v>95</v>
      </c>
      <c r="E8" s="36"/>
      <c r="F8" s="36"/>
      <c r="G8" s="36"/>
      <c r="H8" s="36"/>
      <c r="I8" s="36"/>
      <c r="J8" s="36"/>
      <c r="K8" s="39"/>
    </row>
    <row r="9" spans="1:70" s="1" customFormat="1" ht="36.950000000000003" customHeight="1">
      <c r="B9" s="35"/>
      <c r="C9" s="36"/>
      <c r="D9" s="36"/>
      <c r="E9" s="303" t="s">
        <v>386</v>
      </c>
      <c r="F9" s="304"/>
      <c r="G9" s="304"/>
      <c r="H9" s="304"/>
      <c r="I9" s="3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36"/>
      <c r="J10" s="36"/>
      <c r="K10" s="39"/>
    </row>
    <row r="11" spans="1:70" s="1" customFormat="1" ht="14.45" customHeight="1">
      <c r="B11" s="35"/>
      <c r="C11" s="36"/>
      <c r="D11" s="33" t="s">
        <v>19</v>
      </c>
      <c r="E11" s="36"/>
      <c r="F11" s="31" t="s">
        <v>5</v>
      </c>
      <c r="G11" s="36"/>
      <c r="H11" s="36"/>
      <c r="I11" s="33" t="s">
        <v>20</v>
      </c>
      <c r="J11" s="31" t="s">
        <v>5</v>
      </c>
      <c r="K11" s="39"/>
    </row>
    <row r="12" spans="1:70" s="1" customFormat="1" ht="14.45" customHeight="1">
      <c r="B12" s="35"/>
      <c r="C12" s="36"/>
      <c r="D12" s="33" t="s">
        <v>21</v>
      </c>
      <c r="E12" s="36"/>
      <c r="F12" s="31" t="s">
        <v>22</v>
      </c>
      <c r="G12" s="36"/>
      <c r="H12" s="36"/>
      <c r="I12" s="33" t="s">
        <v>23</v>
      </c>
      <c r="J12" s="96" t="str">
        <f>'Rekapitulace stavby'!AN8</f>
        <v>5.2.2017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36"/>
      <c r="J13" s="36"/>
      <c r="K13" s="39"/>
    </row>
    <row r="14" spans="1:70" s="1" customFormat="1" ht="14.45" customHeight="1">
      <c r="B14" s="35"/>
      <c r="C14" s="36"/>
      <c r="D14" s="33" t="s">
        <v>25</v>
      </c>
      <c r="E14" s="36"/>
      <c r="F14" s="36"/>
      <c r="G14" s="36"/>
      <c r="H14" s="36"/>
      <c r="I14" s="33" t="s">
        <v>26</v>
      </c>
      <c r="J14" s="31" t="s">
        <v>5</v>
      </c>
      <c r="K14" s="39"/>
    </row>
    <row r="15" spans="1:70" s="1" customFormat="1" ht="18" customHeight="1">
      <c r="B15" s="35"/>
      <c r="C15" s="36"/>
      <c r="D15" s="36"/>
      <c r="E15" s="31" t="s">
        <v>27</v>
      </c>
      <c r="F15" s="36"/>
      <c r="G15" s="36"/>
      <c r="H15" s="36"/>
      <c r="I15" s="33" t="s">
        <v>28</v>
      </c>
      <c r="J15" s="31" t="s">
        <v>5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9"/>
    </row>
    <row r="17" spans="2:11" s="1" customFormat="1" ht="14.45" customHeight="1">
      <c r="B17" s="35"/>
      <c r="C17" s="36"/>
      <c r="D17" s="33" t="s">
        <v>29</v>
      </c>
      <c r="E17" s="36"/>
      <c r="F17" s="36"/>
      <c r="G17" s="36"/>
      <c r="H17" s="36"/>
      <c r="I17" s="33" t="s">
        <v>26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31" t="str">
        <f>IF('Rekapitulace stavby'!E14="Vyplň údaj","",IF('Rekapitulace stavby'!E14="","",'Rekapitulace stavby'!E14))</f>
        <v xml:space="preserve"> </v>
      </c>
      <c r="F18" s="36"/>
      <c r="G18" s="36"/>
      <c r="H18" s="36"/>
      <c r="I18" s="33" t="s">
        <v>28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9"/>
    </row>
    <row r="20" spans="2:11" s="1" customFormat="1" ht="14.45" customHeight="1">
      <c r="B20" s="35"/>
      <c r="C20" s="36"/>
      <c r="D20" s="33" t="s">
        <v>31</v>
      </c>
      <c r="E20" s="36"/>
      <c r="F20" s="36"/>
      <c r="G20" s="36"/>
      <c r="H20" s="36"/>
      <c r="I20" s="33" t="s">
        <v>26</v>
      </c>
      <c r="J20" s="31" t="s">
        <v>5</v>
      </c>
      <c r="K20" s="39"/>
    </row>
    <row r="21" spans="2:11" s="1" customFormat="1" ht="18" customHeight="1">
      <c r="B21" s="35"/>
      <c r="C21" s="36"/>
      <c r="D21" s="36"/>
      <c r="E21" s="31" t="s">
        <v>32</v>
      </c>
      <c r="F21" s="36"/>
      <c r="G21" s="36"/>
      <c r="H21" s="36"/>
      <c r="I21" s="33" t="s">
        <v>28</v>
      </c>
      <c r="J21" s="31" t="s">
        <v>5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9"/>
    </row>
    <row r="23" spans="2:11" s="1" customFormat="1" ht="14.45" customHeight="1">
      <c r="B23" s="35"/>
      <c r="C23" s="36"/>
      <c r="D23" s="33" t="s">
        <v>34</v>
      </c>
      <c r="E23" s="36"/>
      <c r="F23" s="36"/>
      <c r="G23" s="36"/>
      <c r="H23" s="36"/>
      <c r="I23" s="36"/>
      <c r="J23" s="36"/>
      <c r="K23" s="39"/>
    </row>
    <row r="24" spans="2:11" s="6" customFormat="1" ht="22.5" customHeight="1">
      <c r="B24" s="97"/>
      <c r="C24" s="98"/>
      <c r="D24" s="98"/>
      <c r="E24" s="293" t="s">
        <v>5</v>
      </c>
      <c r="F24" s="293"/>
      <c r="G24" s="293"/>
      <c r="H24" s="293"/>
      <c r="I24" s="98"/>
      <c r="J24" s="98"/>
      <c r="K24" s="99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9"/>
    </row>
    <row r="26" spans="2:11" s="1" customFormat="1" ht="6.95" customHeight="1">
      <c r="B26" s="35"/>
      <c r="C26" s="36"/>
      <c r="D26" s="62"/>
      <c r="E26" s="62"/>
      <c r="F26" s="62"/>
      <c r="G26" s="62"/>
      <c r="H26" s="62"/>
      <c r="I26" s="62"/>
      <c r="J26" s="62"/>
      <c r="K26" s="100"/>
    </row>
    <row r="27" spans="2:11" s="1" customFormat="1" ht="25.35" customHeight="1">
      <c r="B27" s="35"/>
      <c r="C27" s="36"/>
      <c r="D27" s="101" t="s">
        <v>35</v>
      </c>
      <c r="E27" s="36"/>
      <c r="F27" s="36"/>
      <c r="G27" s="36"/>
      <c r="H27" s="36"/>
      <c r="I27" s="36"/>
      <c r="J27" s="102">
        <f>ROUND(J88,2)</f>
        <v>0</v>
      </c>
      <c r="K27" s="39"/>
    </row>
    <row r="28" spans="2:11" s="1" customFormat="1" ht="6.95" customHeight="1">
      <c r="B28" s="35"/>
      <c r="C28" s="36"/>
      <c r="D28" s="62"/>
      <c r="E28" s="62"/>
      <c r="F28" s="62"/>
      <c r="G28" s="62"/>
      <c r="H28" s="62"/>
      <c r="I28" s="62"/>
      <c r="J28" s="62"/>
      <c r="K28" s="100"/>
    </row>
    <row r="29" spans="2:11" s="1" customFormat="1" ht="14.45" customHeight="1">
      <c r="B29" s="35"/>
      <c r="C29" s="36"/>
      <c r="D29" s="36"/>
      <c r="E29" s="36"/>
      <c r="F29" s="40" t="s">
        <v>37</v>
      </c>
      <c r="G29" s="36"/>
      <c r="H29" s="36"/>
      <c r="I29" s="40" t="s">
        <v>36</v>
      </c>
      <c r="J29" s="40" t="s">
        <v>38</v>
      </c>
      <c r="K29" s="39"/>
    </row>
    <row r="30" spans="2:11" s="1" customFormat="1" ht="14.45" customHeight="1">
      <c r="B30" s="35"/>
      <c r="C30" s="36"/>
      <c r="D30" s="43" t="s">
        <v>39</v>
      </c>
      <c r="E30" s="43" t="s">
        <v>40</v>
      </c>
      <c r="F30" s="103">
        <f>ROUND(SUM(BE88:BE148), 2)</f>
        <v>0</v>
      </c>
      <c r="G30" s="36"/>
      <c r="H30" s="36"/>
      <c r="I30" s="104">
        <v>0.21</v>
      </c>
      <c r="J30" s="103">
        <f>ROUND(ROUND((SUM(BE88:BE148)),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41</v>
      </c>
      <c r="F31" s="103">
        <f>ROUND(SUM(BF88:BF148), 2)</f>
        <v>0</v>
      </c>
      <c r="G31" s="36"/>
      <c r="H31" s="36"/>
      <c r="I31" s="104">
        <v>0.15</v>
      </c>
      <c r="J31" s="103">
        <f>ROUND(ROUND((SUM(BF88:BF148)),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42</v>
      </c>
      <c r="F32" s="103">
        <f>ROUND(SUM(BG88:BG148), 2)</f>
        <v>0</v>
      </c>
      <c r="G32" s="36"/>
      <c r="H32" s="36"/>
      <c r="I32" s="104">
        <v>0.21</v>
      </c>
      <c r="J32" s="103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43</v>
      </c>
      <c r="F33" s="103">
        <f>ROUND(SUM(BH88:BH148), 2)</f>
        <v>0</v>
      </c>
      <c r="G33" s="36"/>
      <c r="H33" s="36"/>
      <c r="I33" s="104">
        <v>0.15</v>
      </c>
      <c r="J33" s="103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44</v>
      </c>
      <c r="F34" s="103">
        <f>ROUND(SUM(BI88:BI148), 2)</f>
        <v>0</v>
      </c>
      <c r="G34" s="36"/>
      <c r="H34" s="36"/>
      <c r="I34" s="104">
        <v>0</v>
      </c>
      <c r="J34" s="103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36"/>
      <c r="J35" s="36"/>
      <c r="K35" s="39"/>
    </row>
    <row r="36" spans="2:11" s="1" customFormat="1" ht="25.35" customHeight="1">
      <c r="B36" s="35"/>
      <c r="C36" s="105"/>
      <c r="D36" s="106" t="s">
        <v>45</v>
      </c>
      <c r="E36" s="65"/>
      <c r="F36" s="65"/>
      <c r="G36" s="107" t="s">
        <v>46</v>
      </c>
      <c r="H36" s="108" t="s">
        <v>47</v>
      </c>
      <c r="I36" s="65"/>
      <c r="J36" s="109">
        <f>SUM(J27:J34)</f>
        <v>0</v>
      </c>
      <c r="K36" s="110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41" spans="2:11" s="1" customFormat="1" ht="6.95" customHeight="1">
      <c r="B41" s="53"/>
      <c r="C41" s="54"/>
      <c r="D41" s="54"/>
      <c r="E41" s="54"/>
      <c r="F41" s="54"/>
      <c r="G41" s="54"/>
      <c r="H41" s="54"/>
      <c r="I41" s="54"/>
      <c r="J41" s="54"/>
      <c r="K41" s="111"/>
    </row>
    <row r="42" spans="2:11" s="1" customFormat="1" ht="36.950000000000003" customHeight="1">
      <c r="B42" s="35"/>
      <c r="C42" s="27" t="s">
        <v>97</v>
      </c>
      <c r="D42" s="36"/>
      <c r="E42" s="36"/>
      <c r="F42" s="36"/>
      <c r="G42" s="36"/>
      <c r="H42" s="36"/>
      <c r="I42" s="3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36"/>
      <c r="J43" s="36"/>
      <c r="K43" s="39"/>
    </row>
    <row r="44" spans="2:11" s="1" customFormat="1" ht="14.45" customHeight="1">
      <c r="B44" s="35"/>
      <c r="C44" s="33" t="s">
        <v>17</v>
      </c>
      <c r="D44" s="36"/>
      <c r="E44" s="36"/>
      <c r="F44" s="36"/>
      <c r="G44" s="36"/>
      <c r="H44" s="36"/>
      <c r="I44" s="36"/>
      <c r="J44" s="36"/>
      <c r="K44" s="39"/>
    </row>
    <row r="45" spans="2:11" s="1" customFormat="1" ht="22.5" customHeight="1">
      <c r="B45" s="35"/>
      <c r="C45" s="36"/>
      <c r="D45" s="36"/>
      <c r="E45" s="301" t="str">
        <f>E7</f>
        <v>ZŠ Karla IV.</v>
      </c>
      <c r="F45" s="302"/>
      <c r="G45" s="302"/>
      <c r="H45" s="302"/>
      <c r="I45" s="36"/>
      <c r="J45" s="36"/>
      <c r="K45" s="39"/>
    </row>
    <row r="46" spans="2:11" s="1" customFormat="1" ht="14.45" customHeight="1">
      <c r="B46" s="35"/>
      <c r="C46" s="33" t="s">
        <v>95</v>
      </c>
      <c r="D46" s="36"/>
      <c r="E46" s="36"/>
      <c r="F46" s="36"/>
      <c r="G46" s="36"/>
      <c r="H46" s="36"/>
      <c r="I46" s="36"/>
      <c r="J46" s="36"/>
      <c r="K46" s="39"/>
    </row>
    <row r="47" spans="2:11" s="1" customFormat="1" ht="23.25" customHeight="1">
      <c r="B47" s="35"/>
      <c r="C47" s="36"/>
      <c r="D47" s="36"/>
      <c r="E47" s="303" t="str">
        <f>E9</f>
        <v>30 - Invalidní WC</v>
      </c>
      <c r="F47" s="304"/>
      <c r="G47" s="304"/>
      <c r="H47" s="304"/>
      <c r="I47" s="3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36"/>
      <c r="J48" s="36"/>
      <c r="K48" s="39"/>
    </row>
    <row r="49" spans="2:47" s="1" customFormat="1" ht="18" customHeight="1">
      <c r="B49" s="35"/>
      <c r="C49" s="33" t="s">
        <v>21</v>
      </c>
      <c r="D49" s="36"/>
      <c r="E49" s="36"/>
      <c r="F49" s="31" t="str">
        <f>F12</f>
        <v>Nejdek</v>
      </c>
      <c r="G49" s="36"/>
      <c r="H49" s="36"/>
      <c r="I49" s="33" t="s">
        <v>23</v>
      </c>
      <c r="J49" s="96" t="str">
        <f>IF(J12="","",J12)</f>
        <v>5.2.2017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36"/>
      <c r="J50" s="36"/>
      <c r="K50" s="39"/>
    </row>
    <row r="51" spans="2:47" s="1" customFormat="1" ht="15">
      <c r="B51" s="35"/>
      <c r="C51" s="33" t="s">
        <v>25</v>
      </c>
      <c r="D51" s="36"/>
      <c r="E51" s="36"/>
      <c r="F51" s="31" t="str">
        <f>E15</f>
        <v>MÚ Nejdek</v>
      </c>
      <c r="G51" s="36"/>
      <c r="H51" s="36"/>
      <c r="I51" s="33" t="s">
        <v>31</v>
      </c>
      <c r="J51" s="31" t="str">
        <f>E21</f>
        <v>Pavel Stejskal</v>
      </c>
      <c r="K51" s="39"/>
    </row>
    <row r="52" spans="2:47" s="1" customFormat="1" ht="14.45" customHeight="1">
      <c r="B52" s="35"/>
      <c r="C52" s="33" t="s">
        <v>29</v>
      </c>
      <c r="D52" s="36"/>
      <c r="E52" s="36"/>
      <c r="F52" s="31" t="str">
        <f>IF(E18="","",E18)</f>
        <v xml:space="preserve"> </v>
      </c>
      <c r="G52" s="36"/>
      <c r="H52" s="36"/>
      <c r="I52" s="3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36"/>
      <c r="J53" s="36"/>
      <c r="K53" s="39"/>
    </row>
    <row r="54" spans="2:47" s="1" customFormat="1" ht="29.25" customHeight="1">
      <c r="B54" s="35"/>
      <c r="C54" s="112" t="s">
        <v>98</v>
      </c>
      <c r="D54" s="105"/>
      <c r="E54" s="105"/>
      <c r="F54" s="105"/>
      <c r="G54" s="105"/>
      <c r="H54" s="105"/>
      <c r="I54" s="105"/>
      <c r="J54" s="113" t="s">
        <v>99</v>
      </c>
      <c r="K54" s="114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36"/>
      <c r="J55" s="36"/>
      <c r="K55" s="39"/>
    </row>
    <row r="56" spans="2:47" s="1" customFormat="1" ht="29.25" customHeight="1">
      <c r="B56" s="35"/>
      <c r="C56" s="115" t="s">
        <v>100</v>
      </c>
      <c r="D56" s="36"/>
      <c r="E56" s="36"/>
      <c r="F56" s="36"/>
      <c r="G56" s="36"/>
      <c r="H56" s="36"/>
      <c r="I56" s="36"/>
      <c r="J56" s="102">
        <f>J88</f>
        <v>0</v>
      </c>
      <c r="K56" s="39"/>
      <c r="AU56" s="21" t="s">
        <v>101</v>
      </c>
    </row>
    <row r="57" spans="2:47" s="7" customFormat="1" ht="24.95" customHeight="1">
      <c r="B57" s="116"/>
      <c r="C57" s="117"/>
      <c r="D57" s="118" t="s">
        <v>102</v>
      </c>
      <c r="E57" s="119"/>
      <c r="F57" s="119"/>
      <c r="G57" s="119"/>
      <c r="H57" s="119"/>
      <c r="I57" s="119"/>
      <c r="J57" s="120">
        <f>J89</f>
        <v>0</v>
      </c>
      <c r="K57" s="121"/>
    </row>
    <row r="58" spans="2:47" s="8" customFormat="1" ht="19.899999999999999" customHeight="1">
      <c r="B58" s="122"/>
      <c r="C58" s="123"/>
      <c r="D58" s="124" t="s">
        <v>103</v>
      </c>
      <c r="E58" s="125"/>
      <c r="F58" s="125"/>
      <c r="G58" s="125"/>
      <c r="H58" s="125"/>
      <c r="I58" s="125"/>
      <c r="J58" s="126">
        <f>J90</f>
        <v>0</v>
      </c>
      <c r="K58" s="127"/>
    </row>
    <row r="59" spans="2:47" s="8" customFormat="1" ht="19.899999999999999" customHeight="1">
      <c r="B59" s="122"/>
      <c r="C59" s="123"/>
      <c r="D59" s="124" t="s">
        <v>104</v>
      </c>
      <c r="E59" s="125"/>
      <c r="F59" s="125"/>
      <c r="G59" s="125"/>
      <c r="H59" s="125"/>
      <c r="I59" s="125"/>
      <c r="J59" s="126">
        <f>J95</f>
        <v>0</v>
      </c>
      <c r="K59" s="127"/>
    </row>
    <row r="60" spans="2:47" s="8" customFormat="1" ht="19.899999999999999" customHeight="1">
      <c r="B60" s="122"/>
      <c r="C60" s="123"/>
      <c r="D60" s="124" t="s">
        <v>105</v>
      </c>
      <c r="E60" s="125"/>
      <c r="F60" s="125"/>
      <c r="G60" s="125"/>
      <c r="H60" s="125"/>
      <c r="I60" s="125"/>
      <c r="J60" s="126">
        <f>J99</f>
        <v>0</v>
      </c>
      <c r="K60" s="127"/>
    </row>
    <row r="61" spans="2:47" s="8" customFormat="1" ht="19.899999999999999" customHeight="1">
      <c r="B61" s="122"/>
      <c r="C61" s="123"/>
      <c r="D61" s="124" t="s">
        <v>106</v>
      </c>
      <c r="E61" s="125"/>
      <c r="F61" s="125"/>
      <c r="G61" s="125"/>
      <c r="H61" s="125"/>
      <c r="I61" s="125"/>
      <c r="J61" s="126">
        <f>J105</f>
        <v>0</v>
      </c>
      <c r="K61" s="127"/>
    </row>
    <row r="62" spans="2:47" s="7" customFormat="1" ht="24.95" customHeight="1">
      <c r="B62" s="116"/>
      <c r="C62" s="117"/>
      <c r="D62" s="118" t="s">
        <v>107</v>
      </c>
      <c r="E62" s="119"/>
      <c r="F62" s="119"/>
      <c r="G62" s="119"/>
      <c r="H62" s="119"/>
      <c r="I62" s="119"/>
      <c r="J62" s="120">
        <f>J107</f>
        <v>0</v>
      </c>
      <c r="K62" s="121"/>
    </row>
    <row r="63" spans="2:47" s="8" customFormat="1" ht="19.899999999999999" customHeight="1">
      <c r="B63" s="122"/>
      <c r="C63" s="123"/>
      <c r="D63" s="124" t="s">
        <v>269</v>
      </c>
      <c r="E63" s="125"/>
      <c r="F63" s="125"/>
      <c r="G63" s="125"/>
      <c r="H63" s="125"/>
      <c r="I63" s="125"/>
      <c r="J63" s="126">
        <f>J108</f>
        <v>0</v>
      </c>
      <c r="K63" s="127"/>
    </row>
    <row r="64" spans="2:47" s="8" customFormat="1" ht="19.899999999999999" customHeight="1">
      <c r="B64" s="122"/>
      <c r="C64" s="123"/>
      <c r="D64" s="124" t="s">
        <v>108</v>
      </c>
      <c r="E64" s="125"/>
      <c r="F64" s="125"/>
      <c r="G64" s="125"/>
      <c r="H64" s="125"/>
      <c r="I64" s="125"/>
      <c r="J64" s="126">
        <f>J115</f>
        <v>0</v>
      </c>
      <c r="K64" s="127"/>
    </row>
    <row r="65" spans="2:12" s="8" customFormat="1" ht="19.899999999999999" customHeight="1">
      <c r="B65" s="122"/>
      <c r="C65" s="123"/>
      <c r="D65" s="124" t="s">
        <v>109</v>
      </c>
      <c r="E65" s="125"/>
      <c r="F65" s="125"/>
      <c r="G65" s="125"/>
      <c r="H65" s="125"/>
      <c r="I65" s="125"/>
      <c r="J65" s="126">
        <f>J123</f>
        <v>0</v>
      </c>
      <c r="K65" s="127"/>
    </row>
    <row r="66" spans="2:12" s="8" customFormat="1" ht="19.899999999999999" customHeight="1">
      <c r="B66" s="122"/>
      <c r="C66" s="123"/>
      <c r="D66" s="124" t="s">
        <v>387</v>
      </c>
      <c r="E66" s="125"/>
      <c r="F66" s="125"/>
      <c r="G66" s="125"/>
      <c r="H66" s="125"/>
      <c r="I66" s="125"/>
      <c r="J66" s="126">
        <f>J134</f>
        <v>0</v>
      </c>
      <c r="K66" s="127"/>
    </row>
    <row r="67" spans="2:12" s="7" customFormat="1" ht="24.95" customHeight="1">
      <c r="B67" s="116"/>
      <c r="C67" s="117"/>
      <c r="D67" s="118" t="s">
        <v>270</v>
      </c>
      <c r="E67" s="119"/>
      <c r="F67" s="119"/>
      <c r="G67" s="119"/>
      <c r="H67" s="119"/>
      <c r="I67" s="119"/>
      <c r="J67" s="120">
        <f>J136</f>
        <v>0</v>
      </c>
      <c r="K67" s="121"/>
    </row>
    <row r="68" spans="2:12" s="8" customFormat="1" ht="19.899999999999999" customHeight="1">
      <c r="B68" s="122"/>
      <c r="C68" s="123"/>
      <c r="D68" s="124" t="s">
        <v>271</v>
      </c>
      <c r="E68" s="125"/>
      <c r="F68" s="125"/>
      <c r="G68" s="125"/>
      <c r="H68" s="125"/>
      <c r="I68" s="125"/>
      <c r="J68" s="126">
        <f>J137</f>
        <v>0</v>
      </c>
      <c r="K68" s="127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36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51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35"/>
    </row>
    <row r="75" spans="2:12" s="1" customFormat="1" ht="36.950000000000003" customHeight="1">
      <c r="B75" s="35"/>
      <c r="C75" s="55" t="s">
        <v>113</v>
      </c>
      <c r="L75" s="35"/>
    </row>
    <row r="76" spans="2:12" s="1" customFormat="1" ht="6.95" customHeight="1">
      <c r="B76" s="35"/>
      <c r="L76" s="35"/>
    </row>
    <row r="77" spans="2:12" s="1" customFormat="1" ht="14.45" customHeight="1">
      <c r="B77" s="35"/>
      <c r="C77" s="57" t="s">
        <v>17</v>
      </c>
      <c r="L77" s="35"/>
    </row>
    <row r="78" spans="2:12" s="1" customFormat="1" ht="22.5" customHeight="1">
      <c r="B78" s="35"/>
      <c r="E78" s="297" t="str">
        <f>E7</f>
        <v>ZŠ Karla IV.</v>
      </c>
      <c r="F78" s="298"/>
      <c r="G78" s="298"/>
      <c r="H78" s="298"/>
      <c r="L78" s="35"/>
    </row>
    <row r="79" spans="2:12" s="1" customFormat="1" ht="14.45" customHeight="1">
      <c r="B79" s="35"/>
      <c r="C79" s="57" t="s">
        <v>95</v>
      </c>
      <c r="L79" s="35"/>
    </row>
    <row r="80" spans="2:12" s="1" customFormat="1" ht="23.25" customHeight="1">
      <c r="B80" s="35"/>
      <c r="E80" s="271" t="str">
        <f>E9</f>
        <v>30 - Invalidní WC</v>
      </c>
      <c r="F80" s="299"/>
      <c r="G80" s="299"/>
      <c r="H80" s="299"/>
      <c r="L80" s="35"/>
    </row>
    <row r="81" spans="2:65" s="1" customFormat="1" ht="6.95" customHeight="1">
      <c r="B81" s="35"/>
      <c r="L81" s="35"/>
    </row>
    <row r="82" spans="2:65" s="1" customFormat="1" ht="18" customHeight="1">
      <c r="B82" s="35"/>
      <c r="C82" s="57" t="s">
        <v>21</v>
      </c>
      <c r="F82" s="128" t="str">
        <f>F12</f>
        <v>Nejdek</v>
      </c>
      <c r="I82" s="57" t="s">
        <v>23</v>
      </c>
      <c r="J82" s="61" t="str">
        <f>IF(J12="","",J12)</f>
        <v>5.2.2017</v>
      </c>
      <c r="L82" s="35"/>
    </row>
    <row r="83" spans="2:65" s="1" customFormat="1" ht="6.95" customHeight="1">
      <c r="B83" s="35"/>
      <c r="L83" s="35"/>
    </row>
    <row r="84" spans="2:65" s="1" customFormat="1" ht="15">
      <c r="B84" s="35"/>
      <c r="C84" s="57" t="s">
        <v>25</v>
      </c>
      <c r="F84" s="128" t="str">
        <f>E15</f>
        <v>MÚ Nejdek</v>
      </c>
      <c r="I84" s="57" t="s">
        <v>31</v>
      </c>
      <c r="J84" s="128" t="str">
        <f>E21</f>
        <v>Pavel Stejskal</v>
      </c>
      <c r="L84" s="35"/>
    </row>
    <row r="85" spans="2:65" s="1" customFormat="1" ht="14.45" customHeight="1">
      <c r="B85" s="35"/>
      <c r="C85" s="57" t="s">
        <v>29</v>
      </c>
      <c r="F85" s="128" t="str">
        <f>IF(E18="","",E18)</f>
        <v xml:space="preserve"> </v>
      </c>
      <c r="L85" s="35"/>
    </row>
    <row r="86" spans="2:65" s="1" customFormat="1" ht="10.35" customHeight="1">
      <c r="B86" s="35"/>
      <c r="L86" s="35"/>
    </row>
    <row r="87" spans="2:65" s="9" customFormat="1" ht="29.25" customHeight="1">
      <c r="B87" s="129"/>
      <c r="C87" s="130" t="s">
        <v>114</v>
      </c>
      <c r="D87" s="131" t="s">
        <v>54</v>
      </c>
      <c r="E87" s="131" t="s">
        <v>50</v>
      </c>
      <c r="F87" s="131" t="s">
        <v>115</v>
      </c>
      <c r="G87" s="131" t="s">
        <v>116</v>
      </c>
      <c r="H87" s="131" t="s">
        <v>117</v>
      </c>
      <c r="I87" s="132" t="s">
        <v>118</v>
      </c>
      <c r="J87" s="131" t="s">
        <v>99</v>
      </c>
      <c r="K87" s="133" t="s">
        <v>119</v>
      </c>
      <c r="L87" s="129"/>
      <c r="M87" s="67" t="s">
        <v>120</v>
      </c>
      <c r="N87" s="68" t="s">
        <v>39</v>
      </c>
      <c r="O87" s="68" t="s">
        <v>121</v>
      </c>
      <c r="P87" s="68" t="s">
        <v>122</v>
      </c>
      <c r="Q87" s="68" t="s">
        <v>123</v>
      </c>
      <c r="R87" s="68" t="s">
        <v>124</v>
      </c>
      <c r="S87" s="68" t="s">
        <v>125</v>
      </c>
      <c r="T87" s="69" t="s">
        <v>126</v>
      </c>
    </row>
    <row r="88" spans="2:65" s="1" customFormat="1" ht="29.25" customHeight="1">
      <c r="B88" s="35"/>
      <c r="C88" s="71" t="s">
        <v>100</v>
      </c>
      <c r="J88" s="134">
        <f>BK88</f>
        <v>0</v>
      </c>
      <c r="L88" s="35"/>
      <c r="M88" s="70"/>
      <c r="N88" s="62"/>
      <c r="O88" s="62"/>
      <c r="P88" s="135">
        <f>P89+P107+P136</f>
        <v>77.536444000000003</v>
      </c>
      <c r="Q88" s="62"/>
      <c r="R88" s="135">
        <f>R89+R107+R136</f>
        <v>0.33535999999999999</v>
      </c>
      <c r="S88" s="62"/>
      <c r="T88" s="136">
        <f>T89+T107+T136</f>
        <v>0.51600000000000001</v>
      </c>
      <c r="AT88" s="21" t="s">
        <v>68</v>
      </c>
      <c r="AU88" s="21" t="s">
        <v>101</v>
      </c>
      <c r="BK88" s="137">
        <f>BK89+BK107+BK136</f>
        <v>0</v>
      </c>
    </row>
    <row r="89" spans="2:65" s="10" customFormat="1" ht="37.35" customHeight="1">
      <c r="B89" s="138"/>
      <c r="D89" s="139" t="s">
        <v>68</v>
      </c>
      <c r="E89" s="140" t="s">
        <v>127</v>
      </c>
      <c r="F89" s="140" t="s">
        <v>128</v>
      </c>
      <c r="J89" s="141">
        <f>BK89</f>
        <v>0</v>
      </c>
      <c r="L89" s="138"/>
      <c r="M89" s="142"/>
      <c r="N89" s="143"/>
      <c r="O89" s="143"/>
      <c r="P89" s="144">
        <f>P90+P95+P99+P105</f>
        <v>19.151444000000001</v>
      </c>
      <c r="Q89" s="143"/>
      <c r="R89" s="144">
        <f>R90+R95+R99+R105</f>
        <v>0.14000000000000001</v>
      </c>
      <c r="S89" s="143"/>
      <c r="T89" s="145">
        <f>T90+T95+T99+T105</f>
        <v>0.51600000000000001</v>
      </c>
      <c r="AR89" s="139" t="s">
        <v>77</v>
      </c>
      <c r="AT89" s="146" t="s">
        <v>68</v>
      </c>
      <c r="AU89" s="146" t="s">
        <v>69</v>
      </c>
      <c r="AY89" s="139" t="s">
        <v>129</v>
      </c>
      <c r="BK89" s="147">
        <f>BK90+BK95+BK99+BK105</f>
        <v>0</v>
      </c>
    </row>
    <row r="90" spans="2:65" s="10" customFormat="1" ht="19.899999999999999" customHeight="1">
      <c r="B90" s="138"/>
      <c r="D90" s="148" t="s">
        <v>68</v>
      </c>
      <c r="E90" s="149" t="s">
        <v>130</v>
      </c>
      <c r="F90" s="149" t="s">
        <v>131</v>
      </c>
      <c r="J90" s="150">
        <f>BK90</f>
        <v>0</v>
      </c>
      <c r="L90" s="138"/>
      <c r="M90" s="142"/>
      <c r="N90" s="143"/>
      <c r="O90" s="143"/>
      <c r="P90" s="144">
        <f>SUM(P91:P94)</f>
        <v>2.1840000000000002</v>
      </c>
      <c r="Q90" s="143"/>
      <c r="R90" s="144">
        <f>SUM(R91:R94)</f>
        <v>0.14000000000000001</v>
      </c>
      <c r="S90" s="143"/>
      <c r="T90" s="145">
        <f>SUM(T91:T94)</f>
        <v>0</v>
      </c>
      <c r="AR90" s="139" t="s">
        <v>77</v>
      </c>
      <c r="AT90" s="146" t="s">
        <v>68</v>
      </c>
      <c r="AU90" s="146" t="s">
        <v>77</v>
      </c>
      <c r="AY90" s="139" t="s">
        <v>129</v>
      </c>
      <c r="BK90" s="147">
        <f>SUM(BK91:BK94)</f>
        <v>0</v>
      </c>
    </row>
    <row r="91" spans="2:65" s="1" customFormat="1" ht="22.5" customHeight="1">
      <c r="B91" s="151"/>
      <c r="C91" s="152" t="s">
        <v>77</v>
      </c>
      <c r="D91" s="152" t="s">
        <v>132</v>
      </c>
      <c r="E91" s="153" t="s">
        <v>133</v>
      </c>
      <c r="F91" s="154" t="s">
        <v>134</v>
      </c>
      <c r="G91" s="155" t="s">
        <v>135</v>
      </c>
      <c r="H91" s="156">
        <v>3.5</v>
      </c>
      <c r="I91" s="157"/>
      <c r="J91" s="157">
        <f>ROUND(I91*H91,2)</f>
        <v>0</v>
      </c>
      <c r="K91" s="154" t="s">
        <v>136</v>
      </c>
      <c r="L91" s="35"/>
      <c r="M91" s="158" t="s">
        <v>5</v>
      </c>
      <c r="N91" s="159" t="s">
        <v>40</v>
      </c>
      <c r="O91" s="160">
        <v>0.624</v>
      </c>
      <c r="P91" s="160">
        <f>O91*H91</f>
        <v>2.1840000000000002</v>
      </c>
      <c r="Q91" s="160">
        <v>0.04</v>
      </c>
      <c r="R91" s="160">
        <f>Q91*H91</f>
        <v>0.14000000000000001</v>
      </c>
      <c r="S91" s="160">
        <v>0</v>
      </c>
      <c r="T91" s="161">
        <f>S91*H91</f>
        <v>0</v>
      </c>
      <c r="AR91" s="21" t="s">
        <v>137</v>
      </c>
      <c r="AT91" s="21" t="s">
        <v>132</v>
      </c>
      <c r="AU91" s="21" t="s">
        <v>79</v>
      </c>
      <c r="AY91" s="21" t="s">
        <v>129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1" t="s">
        <v>77</v>
      </c>
      <c r="BK91" s="162">
        <f>ROUND(I91*H91,2)</f>
        <v>0</v>
      </c>
      <c r="BL91" s="21" t="s">
        <v>137</v>
      </c>
      <c r="BM91" s="21" t="s">
        <v>388</v>
      </c>
    </row>
    <row r="92" spans="2:65" s="11" customFormat="1">
      <c r="B92" s="163"/>
      <c r="D92" s="164" t="s">
        <v>139</v>
      </c>
      <c r="E92" s="165" t="s">
        <v>5</v>
      </c>
      <c r="F92" s="166" t="s">
        <v>389</v>
      </c>
      <c r="H92" s="167">
        <v>1.4</v>
      </c>
      <c r="L92" s="163"/>
      <c r="M92" s="168"/>
      <c r="N92" s="169"/>
      <c r="O92" s="169"/>
      <c r="P92" s="169"/>
      <c r="Q92" s="169"/>
      <c r="R92" s="169"/>
      <c r="S92" s="169"/>
      <c r="T92" s="170"/>
      <c r="AT92" s="165" t="s">
        <v>139</v>
      </c>
      <c r="AU92" s="165" t="s">
        <v>79</v>
      </c>
      <c r="AV92" s="11" t="s">
        <v>79</v>
      </c>
      <c r="AW92" s="11" t="s">
        <v>33</v>
      </c>
      <c r="AX92" s="11" t="s">
        <v>69</v>
      </c>
      <c r="AY92" s="165" t="s">
        <v>129</v>
      </c>
    </row>
    <row r="93" spans="2:65" s="11" customFormat="1">
      <c r="B93" s="163"/>
      <c r="D93" s="164" t="s">
        <v>139</v>
      </c>
      <c r="E93" s="165" t="s">
        <v>5</v>
      </c>
      <c r="F93" s="166" t="s">
        <v>390</v>
      </c>
      <c r="H93" s="167">
        <v>1.2</v>
      </c>
      <c r="L93" s="163"/>
      <c r="M93" s="168"/>
      <c r="N93" s="169"/>
      <c r="O93" s="169"/>
      <c r="P93" s="169"/>
      <c r="Q93" s="169"/>
      <c r="R93" s="169"/>
      <c r="S93" s="169"/>
      <c r="T93" s="170"/>
      <c r="AT93" s="165" t="s">
        <v>139</v>
      </c>
      <c r="AU93" s="165" t="s">
        <v>79</v>
      </c>
      <c r="AV93" s="11" t="s">
        <v>79</v>
      </c>
      <c r="AW93" s="11" t="s">
        <v>33</v>
      </c>
      <c r="AX93" s="11" t="s">
        <v>69</v>
      </c>
      <c r="AY93" s="165" t="s">
        <v>129</v>
      </c>
    </row>
    <row r="94" spans="2:65" s="11" customFormat="1">
      <c r="B94" s="163"/>
      <c r="D94" s="164" t="s">
        <v>139</v>
      </c>
      <c r="E94" s="165" t="s">
        <v>5</v>
      </c>
      <c r="F94" s="166" t="s">
        <v>391</v>
      </c>
      <c r="H94" s="167">
        <v>0.9</v>
      </c>
      <c r="L94" s="163"/>
      <c r="M94" s="168"/>
      <c r="N94" s="169"/>
      <c r="O94" s="169"/>
      <c r="P94" s="169"/>
      <c r="Q94" s="169"/>
      <c r="R94" s="169"/>
      <c r="S94" s="169"/>
      <c r="T94" s="170"/>
      <c r="AT94" s="165" t="s">
        <v>139</v>
      </c>
      <c r="AU94" s="165" t="s">
        <v>79</v>
      </c>
      <c r="AV94" s="11" t="s">
        <v>79</v>
      </c>
      <c r="AW94" s="11" t="s">
        <v>33</v>
      </c>
      <c r="AX94" s="11" t="s">
        <v>69</v>
      </c>
      <c r="AY94" s="165" t="s">
        <v>129</v>
      </c>
    </row>
    <row r="95" spans="2:65" s="10" customFormat="1" ht="29.85" customHeight="1">
      <c r="B95" s="138"/>
      <c r="D95" s="148" t="s">
        <v>68</v>
      </c>
      <c r="E95" s="149" t="s">
        <v>141</v>
      </c>
      <c r="F95" s="149" t="s">
        <v>142</v>
      </c>
      <c r="J95" s="150">
        <f>BK95</f>
        <v>0</v>
      </c>
      <c r="L95" s="138"/>
      <c r="M95" s="142"/>
      <c r="N95" s="143"/>
      <c r="O95" s="143"/>
      <c r="P95" s="144">
        <f>SUM(P96:P98)</f>
        <v>15.448</v>
      </c>
      <c r="Q95" s="143"/>
      <c r="R95" s="144">
        <f>SUM(R96:R98)</f>
        <v>0</v>
      </c>
      <c r="S95" s="143"/>
      <c r="T95" s="145">
        <f>SUM(T96:T98)</f>
        <v>0.51600000000000001</v>
      </c>
      <c r="AR95" s="139" t="s">
        <v>77</v>
      </c>
      <c r="AT95" s="146" t="s">
        <v>68</v>
      </c>
      <c r="AU95" s="146" t="s">
        <v>77</v>
      </c>
      <c r="AY95" s="139" t="s">
        <v>129</v>
      </c>
      <c r="BK95" s="147">
        <f>SUM(BK96:BK98)</f>
        <v>0</v>
      </c>
    </row>
    <row r="96" spans="2:65" s="1" customFormat="1" ht="22.5" customHeight="1">
      <c r="B96" s="151"/>
      <c r="C96" s="152" t="s">
        <v>337</v>
      </c>
      <c r="D96" s="152" t="s">
        <v>132</v>
      </c>
      <c r="E96" s="153" t="s">
        <v>143</v>
      </c>
      <c r="F96" s="154" t="s">
        <v>144</v>
      </c>
      <c r="G96" s="155" t="s">
        <v>145</v>
      </c>
      <c r="H96" s="156">
        <v>28</v>
      </c>
      <c r="I96" s="157"/>
      <c r="J96" s="157">
        <f>ROUND(I96*H96,2)</f>
        <v>0</v>
      </c>
      <c r="K96" s="154" t="s">
        <v>136</v>
      </c>
      <c r="L96" s="35"/>
      <c r="M96" s="158" t="s">
        <v>5</v>
      </c>
      <c r="N96" s="159" t="s">
        <v>40</v>
      </c>
      <c r="O96" s="160">
        <v>0.29499999999999998</v>
      </c>
      <c r="P96" s="160">
        <f>O96*H96</f>
        <v>8.26</v>
      </c>
      <c r="Q96" s="160">
        <v>0</v>
      </c>
      <c r="R96" s="160">
        <f>Q96*H96</f>
        <v>0</v>
      </c>
      <c r="S96" s="160">
        <v>6.0000000000000001E-3</v>
      </c>
      <c r="T96" s="161">
        <f>S96*H96</f>
        <v>0.16800000000000001</v>
      </c>
      <c r="AR96" s="21" t="s">
        <v>137</v>
      </c>
      <c r="AT96" s="21" t="s">
        <v>132</v>
      </c>
      <c r="AU96" s="21" t="s">
        <v>79</v>
      </c>
      <c r="AY96" s="21" t="s">
        <v>129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21" t="s">
        <v>77</v>
      </c>
      <c r="BK96" s="162">
        <f>ROUND(I96*H96,2)</f>
        <v>0</v>
      </c>
      <c r="BL96" s="21" t="s">
        <v>137</v>
      </c>
      <c r="BM96" s="21" t="s">
        <v>392</v>
      </c>
    </row>
    <row r="97" spans="2:65" s="1" customFormat="1" ht="22.5" customHeight="1">
      <c r="B97" s="151"/>
      <c r="C97" s="152" t="s">
        <v>341</v>
      </c>
      <c r="D97" s="152" t="s">
        <v>132</v>
      </c>
      <c r="E97" s="153" t="s">
        <v>393</v>
      </c>
      <c r="F97" s="154" t="s">
        <v>394</v>
      </c>
      <c r="G97" s="155" t="s">
        <v>145</v>
      </c>
      <c r="H97" s="156">
        <v>12</v>
      </c>
      <c r="I97" s="157"/>
      <c r="J97" s="157">
        <f>ROUND(I97*H97,2)</f>
        <v>0</v>
      </c>
      <c r="K97" s="154" t="s">
        <v>136</v>
      </c>
      <c r="L97" s="35"/>
      <c r="M97" s="158" t="s">
        <v>5</v>
      </c>
      <c r="N97" s="159" t="s">
        <v>40</v>
      </c>
      <c r="O97" s="160">
        <v>0.26500000000000001</v>
      </c>
      <c r="P97" s="160">
        <f>O97*H97</f>
        <v>3.18</v>
      </c>
      <c r="Q97" s="160">
        <v>0</v>
      </c>
      <c r="R97" s="160">
        <f>Q97*H97</f>
        <v>0</v>
      </c>
      <c r="S97" s="160">
        <v>8.9999999999999993E-3</v>
      </c>
      <c r="T97" s="161">
        <f>S97*H97</f>
        <v>0.10799999999999998</v>
      </c>
      <c r="AR97" s="21" t="s">
        <v>137</v>
      </c>
      <c r="AT97" s="21" t="s">
        <v>132</v>
      </c>
      <c r="AU97" s="21" t="s">
        <v>79</v>
      </c>
      <c r="AY97" s="21" t="s">
        <v>129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21" t="s">
        <v>77</v>
      </c>
      <c r="BK97" s="162">
        <f>ROUND(I97*H97,2)</f>
        <v>0</v>
      </c>
      <c r="BL97" s="21" t="s">
        <v>137</v>
      </c>
      <c r="BM97" s="21" t="s">
        <v>395</v>
      </c>
    </row>
    <row r="98" spans="2:65" s="1" customFormat="1" ht="22.5" customHeight="1">
      <c r="B98" s="151"/>
      <c r="C98" s="152" t="s">
        <v>342</v>
      </c>
      <c r="D98" s="152" t="s">
        <v>132</v>
      </c>
      <c r="E98" s="153" t="s">
        <v>281</v>
      </c>
      <c r="F98" s="154" t="s">
        <v>282</v>
      </c>
      <c r="G98" s="155" t="s">
        <v>145</v>
      </c>
      <c r="H98" s="156">
        <v>6</v>
      </c>
      <c r="I98" s="157"/>
      <c r="J98" s="157">
        <f>ROUND(I98*H98,2)</f>
        <v>0</v>
      </c>
      <c r="K98" s="154" t="s">
        <v>136</v>
      </c>
      <c r="L98" s="35"/>
      <c r="M98" s="158" t="s">
        <v>5</v>
      </c>
      <c r="N98" s="159" t="s">
        <v>40</v>
      </c>
      <c r="O98" s="160">
        <v>0.66800000000000004</v>
      </c>
      <c r="P98" s="160">
        <f>O98*H98</f>
        <v>4.008</v>
      </c>
      <c r="Q98" s="160">
        <v>0</v>
      </c>
      <c r="R98" s="160">
        <f>Q98*H98</f>
        <v>0</v>
      </c>
      <c r="S98" s="160">
        <v>0.04</v>
      </c>
      <c r="T98" s="161">
        <f>S98*H98</f>
        <v>0.24</v>
      </c>
      <c r="AR98" s="21" t="s">
        <v>137</v>
      </c>
      <c r="AT98" s="21" t="s">
        <v>132</v>
      </c>
      <c r="AU98" s="21" t="s">
        <v>79</v>
      </c>
      <c r="AY98" s="21" t="s">
        <v>129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21" t="s">
        <v>77</v>
      </c>
      <c r="BK98" s="162">
        <f>ROUND(I98*H98,2)</f>
        <v>0</v>
      </c>
      <c r="BL98" s="21" t="s">
        <v>137</v>
      </c>
      <c r="BM98" s="21" t="s">
        <v>396</v>
      </c>
    </row>
    <row r="99" spans="2:65" s="10" customFormat="1" ht="29.85" customHeight="1">
      <c r="B99" s="138"/>
      <c r="D99" s="148" t="s">
        <v>68</v>
      </c>
      <c r="E99" s="149" t="s">
        <v>147</v>
      </c>
      <c r="F99" s="149" t="s">
        <v>148</v>
      </c>
      <c r="J99" s="150">
        <f>BK99</f>
        <v>0</v>
      </c>
      <c r="L99" s="138"/>
      <c r="M99" s="142"/>
      <c r="N99" s="143"/>
      <c r="O99" s="143"/>
      <c r="P99" s="144">
        <f>SUM(P100:P104)</f>
        <v>0.87152400000000008</v>
      </c>
      <c r="Q99" s="143"/>
      <c r="R99" s="144">
        <f>SUM(R100:R104)</f>
        <v>0</v>
      </c>
      <c r="S99" s="143"/>
      <c r="T99" s="145">
        <f>SUM(T100:T104)</f>
        <v>0</v>
      </c>
      <c r="AR99" s="139" t="s">
        <v>77</v>
      </c>
      <c r="AT99" s="146" t="s">
        <v>68</v>
      </c>
      <c r="AU99" s="146" t="s">
        <v>77</v>
      </c>
      <c r="AY99" s="139" t="s">
        <v>129</v>
      </c>
      <c r="BK99" s="147">
        <f>SUM(BK100:BK104)</f>
        <v>0</v>
      </c>
    </row>
    <row r="100" spans="2:65" s="1" customFormat="1" ht="31.5" customHeight="1">
      <c r="B100" s="151"/>
      <c r="C100" s="152" t="s">
        <v>79</v>
      </c>
      <c r="D100" s="152" t="s">
        <v>132</v>
      </c>
      <c r="E100" s="153" t="s">
        <v>397</v>
      </c>
      <c r="F100" s="154" t="s">
        <v>398</v>
      </c>
      <c r="G100" s="155" t="s">
        <v>152</v>
      </c>
      <c r="H100" s="156">
        <v>0.51600000000000001</v>
      </c>
      <c r="I100" s="157"/>
      <c r="J100" s="157">
        <f>ROUND(I100*H100,2)</f>
        <v>0</v>
      </c>
      <c r="K100" s="154" t="s">
        <v>136</v>
      </c>
      <c r="L100" s="35"/>
      <c r="M100" s="158" t="s">
        <v>5</v>
      </c>
      <c r="N100" s="159" t="s">
        <v>40</v>
      </c>
      <c r="O100" s="160">
        <v>1.51</v>
      </c>
      <c r="P100" s="160">
        <f>O100*H100</f>
        <v>0.77916000000000007</v>
      </c>
      <c r="Q100" s="160">
        <v>0</v>
      </c>
      <c r="R100" s="160">
        <f>Q100*H100</f>
        <v>0</v>
      </c>
      <c r="S100" s="160">
        <v>0</v>
      </c>
      <c r="T100" s="161">
        <f>S100*H100</f>
        <v>0</v>
      </c>
      <c r="AR100" s="21" t="s">
        <v>137</v>
      </c>
      <c r="AT100" s="21" t="s">
        <v>132</v>
      </c>
      <c r="AU100" s="21" t="s">
        <v>79</v>
      </c>
      <c r="AY100" s="21" t="s">
        <v>129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21" t="s">
        <v>77</v>
      </c>
      <c r="BK100" s="162">
        <f>ROUND(I100*H100,2)</f>
        <v>0</v>
      </c>
      <c r="BL100" s="21" t="s">
        <v>137</v>
      </c>
      <c r="BM100" s="21" t="s">
        <v>399</v>
      </c>
    </row>
    <row r="101" spans="2:65" s="1" customFormat="1" ht="22.5" customHeight="1">
      <c r="B101" s="151"/>
      <c r="C101" s="152" t="s">
        <v>149</v>
      </c>
      <c r="D101" s="152" t="s">
        <v>132</v>
      </c>
      <c r="E101" s="153" t="s">
        <v>154</v>
      </c>
      <c r="F101" s="154" t="s">
        <v>155</v>
      </c>
      <c r="G101" s="155" t="s">
        <v>152</v>
      </c>
      <c r="H101" s="156">
        <v>0.51600000000000001</v>
      </c>
      <c r="I101" s="157"/>
      <c r="J101" s="157">
        <f>ROUND(I101*H101,2)</f>
        <v>0</v>
      </c>
      <c r="K101" s="154" t="s">
        <v>136</v>
      </c>
      <c r="L101" s="35"/>
      <c r="M101" s="158" t="s">
        <v>5</v>
      </c>
      <c r="N101" s="159" t="s">
        <v>40</v>
      </c>
      <c r="O101" s="160">
        <v>0.125</v>
      </c>
      <c r="P101" s="160">
        <f>O101*H101</f>
        <v>6.4500000000000002E-2</v>
      </c>
      <c r="Q101" s="160">
        <v>0</v>
      </c>
      <c r="R101" s="160">
        <f>Q101*H101</f>
        <v>0</v>
      </c>
      <c r="S101" s="160">
        <v>0</v>
      </c>
      <c r="T101" s="161">
        <f>S101*H101</f>
        <v>0</v>
      </c>
      <c r="AR101" s="21" t="s">
        <v>137</v>
      </c>
      <c r="AT101" s="21" t="s">
        <v>132</v>
      </c>
      <c r="AU101" s="21" t="s">
        <v>79</v>
      </c>
      <c r="AY101" s="21" t="s">
        <v>129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21" t="s">
        <v>77</v>
      </c>
      <c r="BK101" s="162">
        <f>ROUND(I101*H101,2)</f>
        <v>0</v>
      </c>
      <c r="BL101" s="21" t="s">
        <v>137</v>
      </c>
      <c r="BM101" s="21" t="s">
        <v>400</v>
      </c>
    </row>
    <row r="102" spans="2:65" s="1" customFormat="1" ht="22.5" customHeight="1">
      <c r="B102" s="151"/>
      <c r="C102" s="152" t="s">
        <v>137</v>
      </c>
      <c r="D102" s="152" t="s">
        <v>132</v>
      </c>
      <c r="E102" s="153" t="s">
        <v>158</v>
      </c>
      <c r="F102" s="154" t="s">
        <v>159</v>
      </c>
      <c r="G102" s="155" t="s">
        <v>152</v>
      </c>
      <c r="H102" s="156">
        <v>4.6440000000000001</v>
      </c>
      <c r="I102" s="157"/>
      <c r="J102" s="157">
        <f>ROUND(I102*H102,2)</f>
        <v>0</v>
      </c>
      <c r="K102" s="154" t="s">
        <v>136</v>
      </c>
      <c r="L102" s="35"/>
      <c r="M102" s="158" t="s">
        <v>5</v>
      </c>
      <c r="N102" s="159" t="s">
        <v>40</v>
      </c>
      <c r="O102" s="160">
        <v>6.0000000000000001E-3</v>
      </c>
      <c r="P102" s="160">
        <f>O102*H102</f>
        <v>2.7864E-2</v>
      </c>
      <c r="Q102" s="160">
        <v>0</v>
      </c>
      <c r="R102" s="160">
        <f>Q102*H102</f>
        <v>0</v>
      </c>
      <c r="S102" s="160">
        <v>0</v>
      </c>
      <c r="T102" s="161">
        <f>S102*H102</f>
        <v>0</v>
      </c>
      <c r="AR102" s="21" t="s">
        <v>137</v>
      </c>
      <c r="AT102" s="21" t="s">
        <v>132</v>
      </c>
      <c r="AU102" s="21" t="s">
        <v>79</v>
      </c>
      <c r="AY102" s="21" t="s">
        <v>129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21" t="s">
        <v>77</v>
      </c>
      <c r="BK102" s="162">
        <f>ROUND(I102*H102,2)</f>
        <v>0</v>
      </c>
      <c r="BL102" s="21" t="s">
        <v>137</v>
      </c>
      <c r="BM102" s="21" t="s">
        <v>401</v>
      </c>
    </row>
    <row r="103" spans="2:65" s="11" customFormat="1">
      <c r="B103" s="163"/>
      <c r="D103" s="171" t="s">
        <v>139</v>
      </c>
      <c r="F103" s="172" t="s">
        <v>402</v>
      </c>
      <c r="H103" s="173">
        <v>4.6440000000000001</v>
      </c>
      <c r="L103" s="163"/>
      <c r="M103" s="168"/>
      <c r="N103" s="169"/>
      <c r="O103" s="169"/>
      <c r="P103" s="169"/>
      <c r="Q103" s="169"/>
      <c r="R103" s="169"/>
      <c r="S103" s="169"/>
      <c r="T103" s="170"/>
      <c r="AT103" s="165" t="s">
        <v>139</v>
      </c>
      <c r="AU103" s="165" t="s">
        <v>79</v>
      </c>
      <c r="AV103" s="11" t="s">
        <v>79</v>
      </c>
      <c r="AW103" s="11" t="s">
        <v>6</v>
      </c>
      <c r="AX103" s="11" t="s">
        <v>77</v>
      </c>
      <c r="AY103" s="165" t="s">
        <v>129</v>
      </c>
    </row>
    <row r="104" spans="2:65" s="1" customFormat="1" ht="22.5" customHeight="1">
      <c r="B104" s="151"/>
      <c r="C104" s="152" t="s">
        <v>157</v>
      </c>
      <c r="D104" s="152" t="s">
        <v>132</v>
      </c>
      <c r="E104" s="153" t="s">
        <v>403</v>
      </c>
      <c r="F104" s="154" t="s">
        <v>404</v>
      </c>
      <c r="G104" s="155" t="s">
        <v>152</v>
      </c>
      <c r="H104" s="156">
        <v>0.51600000000000001</v>
      </c>
      <c r="I104" s="157"/>
      <c r="J104" s="157">
        <f>ROUND(I104*H104,2)</f>
        <v>0</v>
      </c>
      <c r="K104" s="154" t="s">
        <v>136</v>
      </c>
      <c r="L104" s="35"/>
      <c r="M104" s="158" t="s">
        <v>5</v>
      </c>
      <c r="N104" s="159" t="s">
        <v>40</v>
      </c>
      <c r="O104" s="160">
        <v>0</v>
      </c>
      <c r="P104" s="160">
        <f>O104*H104</f>
        <v>0</v>
      </c>
      <c r="Q104" s="160">
        <v>0</v>
      </c>
      <c r="R104" s="160">
        <f>Q104*H104</f>
        <v>0</v>
      </c>
      <c r="S104" s="160">
        <v>0</v>
      </c>
      <c r="T104" s="161">
        <f>S104*H104</f>
        <v>0</v>
      </c>
      <c r="AR104" s="21" t="s">
        <v>137</v>
      </c>
      <c r="AT104" s="21" t="s">
        <v>132</v>
      </c>
      <c r="AU104" s="21" t="s">
        <v>79</v>
      </c>
      <c r="AY104" s="21" t="s">
        <v>129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21" t="s">
        <v>77</v>
      </c>
      <c r="BK104" s="162">
        <f>ROUND(I104*H104,2)</f>
        <v>0</v>
      </c>
      <c r="BL104" s="21" t="s">
        <v>137</v>
      </c>
      <c r="BM104" s="21" t="s">
        <v>405</v>
      </c>
    </row>
    <row r="105" spans="2:65" s="10" customFormat="1" ht="29.85" customHeight="1">
      <c r="B105" s="138"/>
      <c r="D105" s="148" t="s">
        <v>68</v>
      </c>
      <c r="E105" s="149" t="s">
        <v>165</v>
      </c>
      <c r="F105" s="149" t="s">
        <v>166</v>
      </c>
      <c r="J105" s="150">
        <f>BK105</f>
        <v>0</v>
      </c>
      <c r="L105" s="138"/>
      <c r="M105" s="142"/>
      <c r="N105" s="143"/>
      <c r="O105" s="143"/>
      <c r="P105" s="144">
        <f>P106</f>
        <v>0.64791999999999994</v>
      </c>
      <c r="Q105" s="143"/>
      <c r="R105" s="144">
        <f>R106</f>
        <v>0</v>
      </c>
      <c r="S105" s="143"/>
      <c r="T105" s="145">
        <f>T106</f>
        <v>0</v>
      </c>
      <c r="AR105" s="139" t="s">
        <v>77</v>
      </c>
      <c r="AT105" s="146" t="s">
        <v>68</v>
      </c>
      <c r="AU105" s="146" t="s">
        <v>77</v>
      </c>
      <c r="AY105" s="139" t="s">
        <v>129</v>
      </c>
      <c r="BK105" s="147">
        <f>BK106</f>
        <v>0</v>
      </c>
    </row>
    <row r="106" spans="2:65" s="1" customFormat="1" ht="22.5" customHeight="1">
      <c r="B106" s="151"/>
      <c r="C106" s="152" t="s">
        <v>130</v>
      </c>
      <c r="D106" s="152" t="s">
        <v>132</v>
      </c>
      <c r="E106" s="153" t="s">
        <v>406</v>
      </c>
      <c r="F106" s="154" t="s">
        <v>407</v>
      </c>
      <c r="G106" s="155" t="s">
        <v>152</v>
      </c>
      <c r="H106" s="156">
        <v>0.17799999999999999</v>
      </c>
      <c r="I106" s="157"/>
      <c r="J106" s="157">
        <f>ROUND(I106*H106,2)</f>
        <v>0</v>
      </c>
      <c r="K106" s="154" t="s">
        <v>136</v>
      </c>
      <c r="L106" s="35"/>
      <c r="M106" s="158" t="s">
        <v>5</v>
      </c>
      <c r="N106" s="159" t="s">
        <v>40</v>
      </c>
      <c r="O106" s="160">
        <v>3.64</v>
      </c>
      <c r="P106" s="160">
        <f>O106*H106</f>
        <v>0.64791999999999994</v>
      </c>
      <c r="Q106" s="160">
        <v>0</v>
      </c>
      <c r="R106" s="160">
        <f>Q106*H106</f>
        <v>0</v>
      </c>
      <c r="S106" s="160">
        <v>0</v>
      </c>
      <c r="T106" s="161">
        <f>S106*H106</f>
        <v>0</v>
      </c>
      <c r="AR106" s="21" t="s">
        <v>137</v>
      </c>
      <c r="AT106" s="21" t="s">
        <v>132</v>
      </c>
      <c r="AU106" s="21" t="s">
        <v>79</v>
      </c>
      <c r="AY106" s="21" t="s">
        <v>129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21" t="s">
        <v>77</v>
      </c>
      <c r="BK106" s="162">
        <f>ROUND(I106*H106,2)</f>
        <v>0</v>
      </c>
      <c r="BL106" s="21" t="s">
        <v>137</v>
      </c>
      <c r="BM106" s="21" t="s">
        <v>408</v>
      </c>
    </row>
    <row r="107" spans="2:65" s="10" customFormat="1" ht="37.35" customHeight="1">
      <c r="B107" s="138"/>
      <c r="D107" s="139" t="s">
        <v>68</v>
      </c>
      <c r="E107" s="140" t="s">
        <v>171</v>
      </c>
      <c r="F107" s="140" t="s">
        <v>172</v>
      </c>
      <c r="J107" s="141">
        <f>BK107</f>
        <v>0</v>
      </c>
      <c r="L107" s="138"/>
      <c r="M107" s="142"/>
      <c r="N107" s="143"/>
      <c r="O107" s="143"/>
      <c r="P107" s="144">
        <f>P108+P115+P123+P134</f>
        <v>58.385000000000005</v>
      </c>
      <c r="Q107" s="143"/>
      <c r="R107" s="144">
        <f>R108+R115+R123+R134</f>
        <v>0.19535999999999998</v>
      </c>
      <c r="S107" s="143"/>
      <c r="T107" s="145">
        <f>T108+T115+T123+T134</f>
        <v>0</v>
      </c>
      <c r="AR107" s="139" t="s">
        <v>79</v>
      </c>
      <c r="AT107" s="146" t="s">
        <v>68</v>
      </c>
      <c r="AU107" s="146" t="s">
        <v>69</v>
      </c>
      <c r="AY107" s="139" t="s">
        <v>129</v>
      </c>
      <c r="BK107" s="147">
        <f>BK108+BK115+BK123+BK134</f>
        <v>0</v>
      </c>
    </row>
    <row r="108" spans="2:65" s="10" customFormat="1" ht="19.899999999999999" customHeight="1">
      <c r="B108" s="138"/>
      <c r="D108" s="148" t="s">
        <v>68</v>
      </c>
      <c r="E108" s="149" t="s">
        <v>290</v>
      </c>
      <c r="F108" s="149" t="s">
        <v>291</v>
      </c>
      <c r="J108" s="150">
        <f>BK108</f>
        <v>0</v>
      </c>
      <c r="L108" s="138"/>
      <c r="M108" s="142"/>
      <c r="N108" s="143"/>
      <c r="O108" s="143"/>
      <c r="P108" s="144">
        <f>SUM(P109:P114)</f>
        <v>15.174000000000001</v>
      </c>
      <c r="Q108" s="143"/>
      <c r="R108" s="144">
        <f>SUM(R109:R114)</f>
        <v>1.5720000000000001E-2</v>
      </c>
      <c r="S108" s="143"/>
      <c r="T108" s="145">
        <f>SUM(T109:T114)</f>
        <v>0</v>
      </c>
      <c r="AR108" s="139" t="s">
        <v>79</v>
      </c>
      <c r="AT108" s="146" t="s">
        <v>68</v>
      </c>
      <c r="AU108" s="146" t="s">
        <v>77</v>
      </c>
      <c r="AY108" s="139" t="s">
        <v>129</v>
      </c>
      <c r="BK108" s="147">
        <f>SUM(BK109:BK114)</f>
        <v>0</v>
      </c>
    </row>
    <row r="109" spans="2:65" s="1" customFormat="1" ht="22.5" customHeight="1">
      <c r="B109" s="151"/>
      <c r="C109" s="152" t="s">
        <v>175</v>
      </c>
      <c r="D109" s="152" t="s">
        <v>132</v>
      </c>
      <c r="E109" s="153" t="s">
        <v>292</v>
      </c>
      <c r="F109" s="154" t="s">
        <v>293</v>
      </c>
      <c r="G109" s="155" t="s">
        <v>178</v>
      </c>
      <c r="H109" s="156">
        <v>3</v>
      </c>
      <c r="I109" s="157"/>
      <c r="J109" s="157">
        <f t="shared" ref="J109:J114" si="0">ROUND(I109*H109,2)</f>
        <v>0</v>
      </c>
      <c r="K109" s="154" t="s">
        <v>136</v>
      </c>
      <c r="L109" s="35"/>
      <c r="M109" s="158" t="s">
        <v>5</v>
      </c>
      <c r="N109" s="159" t="s">
        <v>40</v>
      </c>
      <c r="O109" s="160">
        <v>0.34200000000000003</v>
      </c>
      <c r="P109" s="160">
        <f t="shared" ref="P109:P114" si="1">O109*H109</f>
        <v>1.026</v>
      </c>
      <c r="Q109" s="160">
        <v>1.8E-3</v>
      </c>
      <c r="R109" s="160">
        <f t="shared" ref="R109:R114" si="2">Q109*H109</f>
        <v>5.4000000000000003E-3</v>
      </c>
      <c r="S109" s="160">
        <v>0</v>
      </c>
      <c r="T109" s="161">
        <f t="shared" ref="T109:T114" si="3">S109*H109</f>
        <v>0</v>
      </c>
      <c r="AR109" s="21" t="s">
        <v>179</v>
      </c>
      <c r="AT109" s="21" t="s">
        <v>132</v>
      </c>
      <c r="AU109" s="21" t="s">
        <v>79</v>
      </c>
      <c r="AY109" s="21" t="s">
        <v>129</v>
      </c>
      <c r="BE109" s="162">
        <f t="shared" ref="BE109:BE114" si="4">IF(N109="základní",J109,0)</f>
        <v>0</v>
      </c>
      <c r="BF109" s="162">
        <f t="shared" ref="BF109:BF114" si="5">IF(N109="snížená",J109,0)</f>
        <v>0</v>
      </c>
      <c r="BG109" s="162">
        <f t="shared" ref="BG109:BG114" si="6">IF(N109="zákl. přenesená",J109,0)</f>
        <v>0</v>
      </c>
      <c r="BH109" s="162">
        <f t="shared" ref="BH109:BH114" si="7">IF(N109="sníž. přenesená",J109,0)</f>
        <v>0</v>
      </c>
      <c r="BI109" s="162">
        <f t="shared" ref="BI109:BI114" si="8">IF(N109="nulová",J109,0)</f>
        <v>0</v>
      </c>
      <c r="BJ109" s="21" t="s">
        <v>77</v>
      </c>
      <c r="BK109" s="162">
        <f t="shared" ref="BK109:BK114" si="9">ROUND(I109*H109,2)</f>
        <v>0</v>
      </c>
      <c r="BL109" s="21" t="s">
        <v>179</v>
      </c>
      <c r="BM109" s="21" t="s">
        <v>409</v>
      </c>
    </row>
    <row r="110" spans="2:65" s="1" customFormat="1" ht="22.5" customHeight="1">
      <c r="B110" s="151"/>
      <c r="C110" s="152" t="s">
        <v>141</v>
      </c>
      <c r="D110" s="152" t="s">
        <v>132</v>
      </c>
      <c r="E110" s="153" t="s">
        <v>295</v>
      </c>
      <c r="F110" s="154" t="s">
        <v>296</v>
      </c>
      <c r="G110" s="155" t="s">
        <v>145</v>
      </c>
      <c r="H110" s="156">
        <v>12</v>
      </c>
      <c r="I110" s="157"/>
      <c r="J110" s="157">
        <f t="shared" si="0"/>
        <v>0</v>
      </c>
      <c r="K110" s="154" t="s">
        <v>136</v>
      </c>
      <c r="L110" s="35"/>
      <c r="M110" s="158" t="s">
        <v>5</v>
      </c>
      <c r="N110" s="159" t="s">
        <v>40</v>
      </c>
      <c r="O110" s="160">
        <v>0.65900000000000003</v>
      </c>
      <c r="P110" s="160">
        <f t="shared" si="1"/>
        <v>7.9080000000000004</v>
      </c>
      <c r="Q110" s="160">
        <v>2.9E-4</v>
      </c>
      <c r="R110" s="160">
        <f t="shared" si="2"/>
        <v>3.48E-3</v>
      </c>
      <c r="S110" s="160">
        <v>0</v>
      </c>
      <c r="T110" s="161">
        <f t="shared" si="3"/>
        <v>0</v>
      </c>
      <c r="AR110" s="21" t="s">
        <v>179</v>
      </c>
      <c r="AT110" s="21" t="s">
        <v>132</v>
      </c>
      <c r="AU110" s="21" t="s">
        <v>79</v>
      </c>
      <c r="AY110" s="21" t="s">
        <v>129</v>
      </c>
      <c r="BE110" s="162">
        <f t="shared" si="4"/>
        <v>0</v>
      </c>
      <c r="BF110" s="162">
        <f t="shared" si="5"/>
        <v>0</v>
      </c>
      <c r="BG110" s="162">
        <f t="shared" si="6"/>
        <v>0</v>
      </c>
      <c r="BH110" s="162">
        <f t="shared" si="7"/>
        <v>0</v>
      </c>
      <c r="BI110" s="162">
        <f t="shared" si="8"/>
        <v>0</v>
      </c>
      <c r="BJ110" s="21" t="s">
        <v>77</v>
      </c>
      <c r="BK110" s="162">
        <f t="shared" si="9"/>
        <v>0</v>
      </c>
      <c r="BL110" s="21" t="s">
        <v>179</v>
      </c>
      <c r="BM110" s="21" t="s">
        <v>410</v>
      </c>
    </row>
    <row r="111" spans="2:65" s="1" customFormat="1" ht="22.5" customHeight="1">
      <c r="B111" s="151"/>
      <c r="C111" s="152" t="s">
        <v>189</v>
      </c>
      <c r="D111" s="152" t="s">
        <v>132</v>
      </c>
      <c r="E111" s="153" t="s">
        <v>298</v>
      </c>
      <c r="F111" s="154" t="s">
        <v>299</v>
      </c>
      <c r="G111" s="155" t="s">
        <v>145</v>
      </c>
      <c r="H111" s="156">
        <v>6</v>
      </c>
      <c r="I111" s="157"/>
      <c r="J111" s="157">
        <f t="shared" si="0"/>
        <v>0</v>
      </c>
      <c r="K111" s="154" t="s">
        <v>136</v>
      </c>
      <c r="L111" s="35"/>
      <c r="M111" s="158" t="s">
        <v>5</v>
      </c>
      <c r="N111" s="159" t="s">
        <v>40</v>
      </c>
      <c r="O111" s="160">
        <v>0.83199999999999996</v>
      </c>
      <c r="P111" s="160">
        <f t="shared" si="1"/>
        <v>4.992</v>
      </c>
      <c r="Q111" s="160">
        <v>1.14E-3</v>
      </c>
      <c r="R111" s="160">
        <f t="shared" si="2"/>
        <v>6.8399999999999997E-3</v>
      </c>
      <c r="S111" s="160">
        <v>0</v>
      </c>
      <c r="T111" s="161">
        <f t="shared" si="3"/>
        <v>0</v>
      </c>
      <c r="AR111" s="21" t="s">
        <v>179</v>
      </c>
      <c r="AT111" s="21" t="s">
        <v>132</v>
      </c>
      <c r="AU111" s="21" t="s">
        <v>79</v>
      </c>
      <c r="AY111" s="21" t="s">
        <v>129</v>
      </c>
      <c r="BE111" s="162">
        <f t="shared" si="4"/>
        <v>0</v>
      </c>
      <c r="BF111" s="162">
        <f t="shared" si="5"/>
        <v>0</v>
      </c>
      <c r="BG111" s="162">
        <f t="shared" si="6"/>
        <v>0</v>
      </c>
      <c r="BH111" s="162">
        <f t="shared" si="7"/>
        <v>0</v>
      </c>
      <c r="BI111" s="162">
        <f t="shared" si="8"/>
        <v>0</v>
      </c>
      <c r="BJ111" s="21" t="s">
        <v>77</v>
      </c>
      <c r="BK111" s="162">
        <f t="shared" si="9"/>
        <v>0</v>
      </c>
      <c r="BL111" s="21" t="s">
        <v>179</v>
      </c>
      <c r="BM111" s="21" t="s">
        <v>411</v>
      </c>
    </row>
    <row r="112" spans="2:65" s="1" customFormat="1" ht="22.5" customHeight="1">
      <c r="B112" s="151"/>
      <c r="C112" s="152" t="s">
        <v>184</v>
      </c>
      <c r="D112" s="152" t="s">
        <v>132</v>
      </c>
      <c r="E112" s="153" t="s">
        <v>301</v>
      </c>
      <c r="F112" s="154" t="s">
        <v>302</v>
      </c>
      <c r="G112" s="155" t="s">
        <v>178</v>
      </c>
      <c r="H112" s="156">
        <v>3</v>
      </c>
      <c r="I112" s="157"/>
      <c r="J112" s="157">
        <f t="shared" si="0"/>
        <v>0</v>
      </c>
      <c r="K112" s="154" t="s">
        <v>136</v>
      </c>
      <c r="L112" s="35"/>
      <c r="M112" s="158" t="s">
        <v>5</v>
      </c>
      <c r="N112" s="159" t="s">
        <v>40</v>
      </c>
      <c r="O112" s="160">
        <v>0.157</v>
      </c>
      <c r="P112" s="160">
        <f t="shared" si="1"/>
        <v>0.47099999999999997</v>
      </c>
      <c r="Q112" s="160">
        <v>0</v>
      </c>
      <c r="R112" s="160">
        <f t="shared" si="2"/>
        <v>0</v>
      </c>
      <c r="S112" s="160">
        <v>0</v>
      </c>
      <c r="T112" s="161">
        <f t="shared" si="3"/>
        <v>0</v>
      </c>
      <c r="AR112" s="21" t="s">
        <v>179</v>
      </c>
      <c r="AT112" s="21" t="s">
        <v>132</v>
      </c>
      <c r="AU112" s="21" t="s">
        <v>79</v>
      </c>
      <c r="AY112" s="21" t="s">
        <v>129</v>
      </c>
      <c r="BE112" s="162">
        <f t="shared" si="4"/>
        <v>0</v>
      </c>
      <c r="BF112" s="162">
        <f t="shared" si="5"/>
        <v>0</v>
      </c>
      <c r="BG112" s="162">
        <f t="shared" si="6"/>
        <v>0</v>
      </c>
      <c r="BH112" s="162">
        <f t="shared" si="7"/>
        <v>0</v>
      </c>
      <c r="BI112" s="162">
        <f t="shared" si="8"/>
        <v>0</v>
      </c>
      <c r="BJ112" s="21" t="s">
        <v>77</v>
      </c>
      <c r="BK112" s="162">
        <f t="shared" si="9"/>
        <v>0</v>
      </c>
      <c r="BL112" s="21" t="s">
        <v>179</v>
      </c>
      <c r="BM112" s="21" t="s">
        <v>412</v>
      </c>
    </row>
    <row r="113" spans="2:65" s="1" customFormat="1" ht="22.5" customHeight="1">
      <c r="B113" s="151"/>
      <c r="C113" s="152" t="s">
        <v>340</v>
      </c>
      <c r="D113" s="152" t="s">
        <v>132</v>
      </c>
      <c r="E113" s="153" t="s">
        <v>304</v>
      </c>
      <c r="F113" s="154" t="s">
        <v>305</v>
      </c>
      <c r="G113" s="155" t="s">
        <v>178</v>
      </c>
      <c r="H113" s="156">
        <v>3</v>
      </c>
      <c r="I113" s="157"/>
      <c r="J113" s="157">
        <f t="shared" si="0"/>
        <v>0</v>
      </c>
      <c r="K113" s="154" t="s">
        <v>136</v>
      </c>
      <c r="L113" s="35"/>
      <c r="M113" s="158" t="s">
        <v>5</v>
      </c>
      <c r="N113" s="159" t="s">
        <v>40</v>
      </c>
      <c r="O113" s="160">
        <v>0.25900000000000001</v>
      </c>
      <c r="P113" s="160">
        <f t="shared" si="1"/>
        <v>0.77700000000000002</v>
      </c>
      <c r="Q113" s="160">
        <v>0</v>
      </c>
      <c r="R113" s="160">
        <f t="shared" si="2"/>
        <v>0</v>
      </c>
      <c r="S113" s="160">
        <v>0</v>
      </c>
      <c r="T113" s="161">
        <f t="shared" si="3"/>
        <v>0</v>
      </c>
      <c r="AR113" s="21" t="s">
        <v>179</v>
      </c>
      <c r="AT113" s="21" t="s">
        <v>132</v>
      </c>
      <c r="AU113" s="21" t="s">
        <v>79</v>
      </c>
      <c r="AY113" s="21" t="s">
        <v>129</v>
      </c>
      <c r="BE113" s="162">
        <f t="shared" si="4"/>
        <v>0</v>
      </c>
      <c r="BF113" s="162">
        <f t="shared" si="5"/>
        <v>0</v>
      </c>
      <c r="BG113" s="162">
        <f t="shared" si="6"/>
        <v>0</v>
      </c>
      <c r="BH113" s="162">
        <f t="shared" si="7"/>
        <v>0</v>
      </c>
      <c r="BI113" s="162">
        <f t="shared" si="8"/>
        <v>0</v>
      </c>
      <c r="BJ113" s="21" t="s">
        <v>77</v>
      </c>
      <c r="BK113" s="162">
        <f t="shared" si="9"/>
        <v>0</v>
      </c>
      <c r="BL113" s="21" t="s">
        <v>179</v>
      </c>
      <c r="BM113" s="21" t="s">
        <v>413</v>
      </c>
    </row>
    <row r="114" spans="2:65" s="1" customFormat="1" ht="22.5" customHeight="1">
      <c r="B114" s="151"/>
      <c r="C114" s="152" t="s">
        <v>193</v>
      </c>
      <c r="D114" s="152" t="s">
        <v>132</v>
      </c>
      <c r="E114" s="153" t="s">
        <v>414</v>
      </c>
      <c r="F114" s="154" t="s">
        <v>415</v>
      </c>
      <c r="G114" s="155" t="s">
        <v>207</v>
      </c>
      <c r="H114" s="156">
        <v>82.436999999999998</v>
      </c>
      <c r="I114" s="157"/>
      <c r="J114" s="157">
        <f t="shared" si="0"/>
        <v>0</v>
      </c>
      <c r="K114" s="154" t="s">
        <v>136</v>
      </c>
      <c r="L114" s="35"/>
      <c r="M114" s="158" t="s">
        <v>5</v>
      </c>
      <c r="N114" s="159" t="s">
        <v>40</v>
      </c>
      <c r="O114" s="160">
        <v>0</v>
      </c>
      <c r="P114" s="160">
        <f t="shared" si="1"/>
        <v>0</v>
      </c>
      <c r="Q114" s="160">
        <v>0</v>
      </c>
      <c r="R114" s="160">
        <f t="shared" si="2"/>
        <v>0</v>
      </c>
      <c r="S114" s="160">
        <v>0</v>
      </c>
      <c r="T114" s="161">
        <f t="shared" si="3"/>
        <v>0</v>
      </c>
      <c r="AR114" s="21" t="s">
        <v>179</v>
      </c>
      <c r="AT114" s="21" t="s">
        <v>132</v>
      </c>
      <c r="AU114" s="21" t="s">
        <v>79</v>
      </c>
      <c r="AY114" s="21" t="s">
        <v>129</v>
      </c>
      <c r="BE114" s="162">
        <f t="shared" si="4"/>
        <v>0</v>
      </c>
      <c r="BF114" s="162">
        <f t="shared" si="5"/>
        <v>0</v>
      </c>
      <c r="BG114" s="162">
        <f t="shared" si="6"/>
        <v>0</v>
      </c>
      <c r="BH114" s="162">
        <f t="shared" si="7"/>
        <v>0</v>
      </c>
      <c r="BI114" s="162">
        <f t="shared" si="8"/>
        <v>0</v>
      </c>
      <c r="BJ114" s="21" t="s">
        <v>77</v>
      </c>
      <c r="BK114" s="162">
        <f t="shared" si="9"/>
        <v>0</v>
      </c>
      <c r="BL114" s="21" t="s">
        <v>179</v>
      </c>
      <c r="BM114" s="21" t="s">
        <v>416</v>
      </c>
    </row>
    <row r="115" spans="2:65" s="10" customFormat="1" ht="29.85" customHeight="1">
      <c r="B115" s="138"/>
      <c r="D115" s="148" t="s">
        <v>68</v>
      </c>
      <c r="E115" s="149" t="s">
        <v>173</v>
      </c>
      <c r="F115" s="149" t="s">
        <v>174</v>
      </c>
      <c r="J115" s="150">
        <f>BK115</f>
        <v>0</v>
      </c>
      <c r="L115" s="138"/>
      <c r="M115" s="142"/>
      <c r="N115" s="143"/>
      <c r="O115" s="143"/>
      <c r="P115" s="144">
        <f>SUM(P116:P122)</f>
        <v>24.418000000000003</v>
      </c>
      <c r="Q115" s="143"/>
      <c r="R115" s="144">
        <f>SUM(R116:R122)</f>
        <v>2.5479999999999999E-2</v>
      </c>
      <c r="S115" s="143"/>
      <c r="T115" s="145">
        <f>SUM(T116:T122)</f>
        <v>0</v>
      </c>
      <c r="AR115" s="139" t="s">
        <v>79</v>
      </c>
      <c r="AT115" s="146" t="s">
        <v>68</v>
      </c>
      <c r="AU115" s="146" t="s">
        <v>77</v>
      </c>
      <c r="AY115" s="139" t="s">
        <v>129</v>
      </c>
      <c r="BK115" s="147">
        <f>SUM(BK116:BK122)</f>
        <v>0</v>
      </c>
    </row>
    <row r="116" spans="2:65" s="1" customFormat="1" ht="22.5" customHeight="1">
      <c r="B116" s="151"/>
      <c r="C116" s="152" t="s">
        <v>197</v>
      </c>
      <c r="D116" s="152" t="s">
        <v>132</v>
      </c>
      <c r="E116" s="153" t="s">
        <v>417</v>
      </c>
      <c r="F116" s="154" t="s">
        <v>418</v>
      </c>
      <c r="G116" s="155" t="s">
        <v>178</v>
      </c>
      <c r="H116" s="156">
        <v>2</v>
      </c>
      <c r="I116" s="157"/>
      <c r="J116" s="157">
        <f t="shared" ref="J116:J122" si="10">ROUND(I116*H116,2)</f>
        <v>0</v>
      </c>
      <c r="K116" s="154" t="s">
        <v>5</v>
      </c>
      <c r="L116" s="35"/>
      <c r="M116" s="158" t="s">
        <v>5</v>
      </c>
      <c r="N116" s="159" t="s">
        <v>40</v>
      </c>
      <c r="O116" s="160">
        <v>0</v>
      </c>
      <c r="P116" s="160">
        <f t="shared" ref="P116:P122" si="11">O116*H116</f>
        <v>0</v>
      </c>
      <c r="Q116" s="160">
        <v>0</v>
      </c>
      <c r="R116" s="160">
        <f t="shared" ref="R116:R122" si="12">Q116*H116</f>
        <v>0</v>
      </c>
      <c r="S116" s="160">
        <v>0</v>
      </c>
      <c r="T116" s="161">
        <f t="shared" ref="T116:T122" si="13">S116*H116</f>
        <v>0</v>
      </c>
      <c r="AR116" s="21" t="s">
        <v>179</v>
      </c>
      <c r="AT116" s="21" t="s">
        <v>132</v>
      </c>
      <c r="AU116" s="21" t="s">
        <v>79</v>
      </c>
      <c r="AY116" s="21" t="s">
        <v>129</v>
      </c>
      <c r="BE116" s="162">
        <f t="shared" ref="BE116:BE122" si="14">IF(N116="základní",J116,0)</f>
        <v>0</v>
      </c>
      <c r="BF116" s="162">
        <f t="shared" ref="BF116:BF122" si="15">IF(N116="snížená",J116,0)</f>
        <v>0</v>
      </c>
      <c r="BG116" s="162">
        <f t="shared" ref="BG116:BG122" si="16">IF(N116="zákl. přenesená",J116,0)</f>
        <v>0</v>
      </c>
      <c r="BH116" s="162">
        <f t="shared" ref="BH116:BH122" si="17">IF(N116="sníž. přenesená",J116,0)</f>
        <v>0</v>
      </c>
      <c r="BI116" s="162">
        <f t="shared" ref="BI116:BI122" si="18">IF(N116="nulová",J116,0)</f>
        <v>0</v>
      </c>
      <c r="BJ116" s="21" t="s">
        <v>77</v>
      </c>
      <c r="BK116" s="162">
        <f t="shared" ref="BK116:BK122" si="19">ROUND(I116*H116,2)</f>
        <v>0</v>
      </c>
      <c r="BL116" s="21" t="s">
        <v>179</v>
      </c>
      <c r="BM116" s="21" t="s">
        <v>419</v>
      </c>
    </row>
    <row r="117" spans="2:65" s="1" customFormat="1" ht="22.5" customHeight="1">
      <c r="B117" s="151"/>
      <c r="C117" s="152" t="s">
        <v>201</v>
      </c>
      <c r="D117" s="152" t="s">
        <v>132</v>
      </c>
      <c r="E117" s="153" t="s">
        <v>186</v>
      </c>
      <c r="F117" s="154" t="s">
        <v>187</v>
      </c>
      <c r="G117" s="155" t="s">
        <v>145</v>
      </c>
      <c r="H117" s="156">
        <v>28</v>
      </c>
      <c r="I117" s="157"/>
      <c r="J117" s="157">
        <f t="shared" si="10"/>
        <v>0</v>
      </c>
      <c r="K117" s="154" t="s">
        <v>136</v>
      </c>
      <c r="L117" s="35"/>
      <c r="M117" s="158" t="s">
        <v>5</v>
      </c>
      <c r="N117" s="159" t="s">
        <v>40</v>
      </c>
      <c r="O117" s="160">
        <v>0.52900000000000003</v>
      </c>
      <c r="P117" s="160">
        <f t="shared" si="11"/>
        <v>14.812000000000001</v>
      </c>
      <c r="Q117" s="160">
        <v>6.6E-4</v>
      </c>
      <c r="R117" s="160">
        <f t="shared" si="12"/>
        <v>1.848E-2</v>
      </c>
      <c r="S117" s="160">
        <v>0</v>
      </c>
      <c r="T117" s="161">
        <f t="shared" si="13"/>
        <v>0</v>
      </c>
      <c r="AR117" s="21" t="s">
        <v>179</v>
      </c>
      <c r="AT117" s="21" t="s">
        <v>132</v>
      </c>
      <c r="AU117" s="21" t="s">
        <v>79</v>
      </c>
      <c r="AY117" s="21" t="s">
        <v>129</v>
      </c>
      <c r="BE117" s="162">
        <f t="shared" si="14"/>
        <v>0</v>
      </c>
      <c r="BF117" s="162">
        <f t="shared" si="15"/>
        <v>0</v>
      </c>
      <c r="BG117" s="162">
        <f t="shared" si="16"/>
        <v>0</v>
      </c>
      <c r="BH117" s="162">
        <f t="shared" si="17"/>
        <v>0</v>
      </c>
      <c r="BI117" s="162">
        <f t="shared" si="18"/>
        <v>0</v>
      </c>
      <c r="BJ117" s="21" t="s">
        <v>77</v>
      </c>
      <c r="BK117" s="162">
        <f t="shared" si="19"/>
        <v>0</v>
      </c>
      <c r="BL117" s="21" t="s">
        <v>179</v>
      </c>
      <c r="BM117" s="21" t="s">
        <v>420</v>
      </c>
    </row>
    <row r="118" spans="2:65" s="1" customFormat="1" ht="31.5" customHeight="1">
      <c r="B118" s="151"/>
      <c r="C118" s="152" t="s">
        <v>11</v>
      </c>
      <c r="D118" s="152" t="s">
        <v>132</v>
      </c>
      <c r="E118" s="153" t="s">
        <v>421</v>
      </c>
      <c r="F118" s="154" t="s">
        <v>422</v>
      </c>
      <c r="G118" s="155" t="s">
        <v>145</v>
      </c>
      <c r="H118" s="156">
        <v>28</v>
      </c>
      <c r="I118" s="157"/>
      <c r="J118" s="157">
        <f t="shared" si="10"/>
        <v>0</v>
      </c>
      <c r="K118" s="154" t="s">
        <v>136</v>
      </c>
      <c r="L118" s="35"/>
      <c r="M118" s="158" t="s">
        <v>5</v>
      </c>
      <c r="N118" s="159" t="s">
        <v>40</v>
      </c>
      <c r="O118" s="160">
        <v>0.10299999999999999</v>
      </c>
      <c r="P118" s="160">
        <f t="shared" si="11"/>
        <v>2.8839999999999999</v>
      </c>
      <c r="Q118" s="160">
        <v>5.0000000000000002E-5</v>
      </c>
      <c r="R118" s="160">
        <f t="shared" si="12"/>
        <v>1.4E-3</v>
      </c>
      <c r="S118" s="160">
        <v>0</v>
      </c>
      <c r="T118" s="161">
        <f t="shared" si="13"/>
        <v>0</v>
      </c>
      <c r="AR118" s="21" t="s">
        <v>179</v>
      </c>
      <c r="AT118" s="21" t="s">
        <v>132</v>
      </c>
      <c r="AU118" s="21" t="s">
        <v>79</v>
      </c>
      <c r="AY118" s="21" t="s">
        <v>129</v>
      </c>
      <c r="BE118" s="162">
        <f t="shared" si="14"/>
        <v>0</v>
      </c>
      <c r="BF118" s="162">
        <f t="shared" si="15"/>
        <v>0</v>
      </c>
      <c r="BG118" s="162">
        <f t="shared" si="16"/>
        <v>0</v>
      </c>
      <c r="BH118" s="162">
        <f t="shared" si="17"/>
        <v>0</v>
      </c>
      <c r="BI118" s="162">
        <f t="shared" si="18"/>
        <v>0</v>
      </c>
      <c r="BJ118" s="21" t="s">
        <v>77</v>
      </c>
      <c r="BK118" s="162">
        <f t="shared" si="19"/>
        <v>0</v>
      </c>
      <c r="BL118" s="21" t="s">
        <v>179</v>
      </c>
      <c r="BM118" s="21" t="s">
        <v>423</v>
      </c>
    </row>
    <row r="119" spans="2:65" s="1" customFormat="1" ht="22.5" customHeight="1">
      <c r="B119" s="151"/>
      <c r="C119" s="152" t="s">
        <v>179</v>
      </c>
      <c r="D119" s="152" t="s">
        <v>132</v>
      </c>
      <c r="E119" s="153" t="s">
        <v>194</v>
      </c>
      <c r="F119" s="154" t="s">
        <v>195</v>
      </c>
      <c r="G119" s="155" t="s">
        <v>178</v>
      </c>
      <c r="H119" s="156">
        <v>6</v>
      </c>
      <c r="I119" s="157"/>
      <c r="J119" s="157">
        <f t="shared" si="10"/>
        <v>0</v>
      </c>
      <c r="K119" s="154" t="s">
        <v>136</v>
      </c>
      <c r="L119" s="35"/>
      <c r="M119" s="158" t="s">
        <v>5</v>
      </c>
      <c r="N119" s="159" t="s">
        <v>40</v>
      </c>
      <c r="O119" s="160">
        <v>0.42499999999999999</v>
      </c>
      <c r="P119" s="160">
        <f t="shared" si="11"/>
        <v>2.5499999999999998</v>
      </c>
      <c r="Q119" s="160">
        <v>0</v>
      </c>
      <c r="R119" s="160">
        <f t="shared" si="12"/>
        <v>0</v>
      </c>
      <c r="S119" s="160">
        <v>0</v>
      </c>
      <c r="T119" s="161">
        <f t="shared" si="13"/>
        <v>0</v>
      </c>
      <c r="AR119" s="21" t="s">
        <v>179</v>
      </c>
      <c r="AT119" s="21" t="s">
        <v>132</v>
      </c>
      <c r="AU119" s="21" t="s">
        <v>79</v>
      </c>
      <c r="AY119" s="21" t="s">
        <v>129</v>
      </c>
      <c r="BE119" s="162">
        <f t="shared" si="14"/>
        <v>0</v>
      </c>
      <c r="BF119" s="162">
        <f t="shared" si="15"/>
        <v>0</v>
      </c>
      <c r="BG119" s="162">
        <f t="shared" si="16"/>
        <v>0</v>
      </c>
      <c r="BH119" s="162">
        <f t="shared" si="17"/>
        <v>0</v>
      </c>
      <c r="BI119" s="162">
        <f t="shared" si="18"/>
        <v>0</v>
      </c>
      <c r="BJ119" s="21" t="s">
        <v>77</v>
      </c>
      <c r="BK119" s="162">
        <f t="shared" si="19"/>
        <v>0</v>
      </c>
      <c r="BL119" s="21" t="s">
        <v>179</v>
      </c>
      <c r="BM119" s="21" t="s">
        <v>424</v>
      </c>
    </row>
    <row r="120" spans="2:65" s="1" customFormat="1" ht="22.5" customHeight="1">
      <c r="B120" s="151"/>
      <c r="C120" s="152" t="s">
        <v>215</v>
      </c>
      <c r="D120" s="152" t="s">
        <v>132</v>
      </c>
      <c r="E120" s="153" t="s">
        <v>198</v>
      </c>
      <c r="F120" s="154" t="s">
        <v>199</v>
      </c>
      <c r="G120" s="155" t="s">
        <v>145</v>
      </c>
      <c r="H120" s="156">
        <v>28</v>
      </c>
      <c r="I120" s="157"/>
      <c r="J120" s="157">
        <f t="shared" si="10"/>
        <v>0</v>
      </c>
      <c r="K120" s="154" t="s">
        <v>136</v>
      </c>
      <c r="L120" s="35"/>
      <c r="M120" s="158" t="s">
        <v>5</v>
      </c>
      <c r="N120" s="159" t="s">
        <v>40</v>
      </c>
      <c r="O120" s="160">
        <v>6.7000000000000004E-2</v>
      </c>
      <c r="P120" s="160">
        <f t="shared" si="11"/>
        <v>1.8760000000000001</v>
      </c>
      <c r="Q120" s="160">
        <v>1.9000000000000001E-4</v>
      </c>
      <c r="R120" s="160">
        <f t="shared" si="12"/>
        <v>5.3200000000000001E-3</v>
      </c>
      <c r="S120" s="160">
        <v>0</v>
      </c>
      <c r="T120" s="161">
        <f t="shared" si="13"/>
        <v>0</v>
      </c>
      <c r="AR120" s="21" t="s">
        <v>179</v>
      </c>
      <c r="AT120" s="21" t="s">
        <v>132</v>
      </c>
      <c r="AU120" s="21" t="s">
        <v>79</v>
      </c>
      <c r="AY120" s="21" t="s">
        <v>129</v>
      </c>
      <c r="BE120" s="162">
        <f t="shared" si="14"/>
        <v>0</v>
      </c>
      <c r="BF120" s="162">
        <f t="shared" si="15"/>
        <v>0</v>
      </c>
      <c r="BG120" s="162">
        <f t="shared" si="16"/>
        <v>0</v>
      </c>
      <c r="BH120" s="162">
        <f t="shared" si="17"/>
        <v>0</v>
      </c>
      <c r="BI120" s="162">
        <f t="shared" si="18"/>
        <v>0</v>
      </c>
      <c r="BJ120" s="21" t="s">
        <v>77</v>
      </c>
      <c r="BK120" s="162">
        <f t="shared" si="19"/>
        <v>0</v>
      </c>
      <c r="BL120" s="21" t="s">
        <v>179</v>
      </c>
      <c r="BM120" s="21" t="s">
        <v>425</v>
      </c>
    </row>
    <row r="121" spans="2:65" s="1" customFormat="1" ht="22.5" customHeight="1">
      <c r="B121" s="151"/>
      <c r="C121" s="152" t="s">
        <v>219</v>
      </c>
      <c r="D121" s="152" t="s">
        <v>132</v>
      </c>
      <c r="E121" s="153" t="s">
        <v>202</v>
      </c>
      <c r="F121" s="154" t="s">
        <v>203</v>
      </c>
      <c r="G121" s="155" t="s">
        <v>145</v>
      </c>
      <c r="H121" s="156">
        <v>28</v>
      </c>
      <c r="I121" s="157"/>
      <c r="J121" s="157">
        <f t="shared" si="10"/>
        <v>0</v>
      </c>
      <c r="K121" s="154" t="s">
        <v>136</v>
      </c>
      <c r="L121" s="35"/>
      <c r="M121" s="158" t="s">
        <v>5</v>
      </c>
      <c r="N121" s="159" t="s">
        <v>40</v>
      </c>
      <c r="O121" s="160">
        <v>8.2000000000000003E-2</v>
      </c>
      <c r="P121" s="160">
        <f t="shared" si="11"/>
        <v>2.2960000000000003</v>
      </c>
      <c r="Q121" s="160">
        <v>1.0000000000000001E-5</v>
      </c>
      <c r="R121" s="160">
        <f t="shared" si="12"/>
        <v>2.8000000000000003E-4</v>
      </c>
      <c r="S121" s="160">
        <v>0</v>
      </c>
      <c r="T121" s="161">
        <f t="shared" si="13"/>
        <v>0</v>
      </c>
      <c r="AR121" s="21" t="s">
        <v>179</v>
      </c>
      <c r="AT121" s="21" t="s">
        <v>132</v>
      </c>
      <c r="AU121" s="21" t="s">
        <v>79</v>
      </c>
      <c r="AY121" s="21" t="s">
        <v>129</v>
      </c>
      <c r="BE121" s="162">
        <f t="shared" si="14"/>
        <v>0</v>
      </c>
      <c r="BF121" s="162">
        <f t="shared" si="15"/>
        <v>0</v>
      </c>
      <c r="BG121" s="162">
        <f t="shared" si="16"/>
        <v>0</v>
      </c>
      <c r="BH121" s="162">
        <f t="shared" si="17"/>
        <v>0</v>
      </c>
      <c r="BI121" s="162">
        <f t="shared" si="18"/>
        <v>0</v>
      </c>
      <c r="BJ121" s="21" t="s">
        <v>77</v>
      </c>
      <c r="BK121" s="162">
        <f t="shared" si="19"/>
        <v>0</v>
      </c>
      <c r="BL121" s="21" t="s">
        <v>179</v>
      </c>
      <c r="BM121" s="21" t="s">
        <v>426</v>
      </c>
    </row>
    <row r="122" spans="2:65" s="1" customFormat="1" ht="22.5" customHeight="1">
      <c r="B122" s="151"/>
      <c r="C122" s="152" t="s">
        <v>223</v>
      </c>
      <c r="D122" s="152" t="s">
        <v>132</v>
      </c>
      <c r="E122" s="153" t="s">
        <v>427</v>
      </c>
      <c r="F122" s="154" t="s">
        <v>428</v>
      </c>
      <c r="G122" s="155" t="s">
        <v>207</v>
      </c>
      <c r="H122" s="156">
        <v>115.512</v>
      </c>
      <c r="I122" s="157"/>
      <c r="J122" s="157">
        <f t="shared" si="10"/>
        <v>0</v>
      </c>
      <c r="K122" s="154" t="s">
        <v>136</v>
      </c>
      <c r="L122" s="35"/>
      <c r="M122" s="158" t="s">
        <v>5</v>
      </c>
      <c r="N122" s="159" t="s">
        <v>40</v>
      </c>
      <c r="O122" s="160">
        <v>0</v>
      </c>
      <c r="P122" s="160">
        <f t="shared" si="11"/>
        <v>0</v>
      </c>
      <c r="Q122" s="160">
        <v>0</v>
      </c>
      <c r="R122" s="160">
        <f t="shared" si="12"/>
        <v>0</v>
      </c>
      <c r="S122" s="160">
        <v>0</v>
      </c>
      <c r="T122" s="161">
        <f t="shared" si="13"/>
        <v>0</v>
      </c>
      <c r="AR122" s="21" t="s">
        <v>179</v>
      </c>
      <c r="AT122" s="21" t="s">
        <v>132</v>
      </c>
      <c r="AU122" s="21" t="s">
        <v>79</v>
      </c>
      <c r="AY122" s="21" t="s">
        <v>129</v>
      </c>
      <c r="BE122" s="162">
        <f t="shared" si="14"/>
        <v>0</v>
      </c>
      <c r="BF122" s="162">
        <f t="shared" si="15"/>
        <v>0</v>
      </c>
      <c r="BG122" s="162">
        <f t="shared" si="16"/>
        <v>0</v>
      </c>
      <c r="BH122" s="162">
        <f t="shared" si="17"/>
        <v>0</v>
      </c>
      <c r="BI122" s="162">
        <f t="shared" si="18"/>
        <v>0</v>
      </c>
      <c r="BJ122" s="21" t="s">
        <v>77</v>
      </c>
      <c r="BK122" s="162">
        <f t="shared" si="19"/>
        <v>0</v>
      </c>
      <c r="BL122" s="21" t="s">
        <v>179</v>
      </c>
      <c r="BM122" s="21" t="s">
        <v>429</v>
      </c>
    </row>
    <row r="123" spans="2:65" s="10" customFormat="1" ht="29.85" customHeight="1">
      <c r="B123" s="138"/>
      <c r="D123" s="148" t="s">
        <v>68</v>
      </c>
      <c r="E123" s="149" t="s">
        <v>209</v>
      </c>
      <c r="F123" s="149" t="s">
        <v>210</v>
      </c>
      <c r="J123" s="150">
        <f>BK123</f>
        <v>0</v>
      </c>
      <c r="L123" s="138"/>
      <c r="M123" s="142"/>
      <c r="N123" s="143"/>
      <c r="O123" s="143"/>
      <c r="P123" s="144">
        <f>SUM(P124:P133)</f>
        <v>11.293000000000001</v>
      </c>
      <c r="Q123" s="143"/>
      <c r="R123" s="144">
        <f>SUM(R124:R133)</f>
        <v>0.12655999999999998</v>
      </c>
      <c r="S123" s="143"/>
      <c r="T123" s="145">
        <f>SUM(T124:T133)</f>
        <v>0</v>
      </c>
      <c r="AR123" s="139" t="s">
        <v>79</v>
      </c>
      <c r="AT123" s="146" t="s">
        <v>68</v>
      </c>
      <c r="AU123" s="146" t="s">
        <v>77</v>
      </c>
      <c r="AY123" s="139" t="s">
        <v>129</v>
      </c>
      <c r="BK123" s="147">
        <f>SUM(BK124:BK133)</f>
        <v>0</v>
      </c>
    </row>
    <row r="124" spans="2:65" s="1" customFormat="1" ht="31.5" customHeight="1">
      <c r="B124" s="151"/>
      <c r="C124" s="152" t="s">
        <v>80</v>
      </c>
      <c r="D124" s="152" t="s">
        <v>132</v>
      </c>
      <c r="E124" s="153" t="s">
        <v>430</v>
      </c>
      <c r="F124" s="154" t="s">
        <v>431</v>
      </c>
      <c r="G124" s="155" t="s">
        <v>213</v>
      </c>
      <c r="H124" s="156">
        <v>2</v>
      </c>
      <c r="I124" s="157"/>
      <c r="J124" s="157">
        <f t="shared" ref="J124:J133" si="20">ROUND(I124*H124,2)</f>
        <v>0</v>
      </c>
      <c r="K124" s="154" t="s">
        <v>5</v>
      </c>
      <c r="L124" s="35"/>
      <c r="M124" s="158" t="s">
        <v>5</v>
      </c>
      <c r="N124" s="159" t="s">
        <v>40</v>
      </c>
      <c r="O124" s="160">
        <v>1.1000000000000001</v>
      </c>
      <c r="P124" s="160">
        <f t="shared" ref="P124:P133" si="21">O124*H124</f>
        <v>2.2000000000000002</v>
      </c>
      <c r="Q124" s="160">
        <v>2.2749999999999999E-2</v>
      </c>
      <c r="R124" s="160">
        <f t="shared" ref="R124:R133" si="22">Q124*H124</f>
        <v>4.5499999999999999E-2</v>
      </c>
      <c r="S124" s="160">
        <v>0</v>
      </c>
      <c r="T124" s="161">
        <f t="shared" ref="T124:T133" si="23">S124*H124</f>
        <v>0</v>
      </c>
      <c r="AR124" s="21" t="s">
        <v>179</v>
      </c>
      <c r="AT124" s="21" t="s">
        <v>132</v>
      </c>
      <c r="AU124" s="21" t="s">
        <v>79</v>
      </c>
      <c r="AY124" s="21" t="s">
        <v>129</v>
      </c>
      <c r="BE124" s="162">
        <f t="shared" ref="BE124:BE133" si="24">IF(N124="základní",J124,0)</f>
        <v>0</v>
      </c>
      <c r="BF124" s="162">
        <f t="shared" ref="BF124:BF133" si="25">IF(N124="snížená",J124,0)</f>
        <v>0</v>
      </c>
      <c r="BG124" s="162">
        <f t="shared" ref="BG124:BG133" si="26">IF(N124="zákl. přenesená",J124,0)</f>
        <v>0</v>
      </c>
      <c r="BH124" s="162">
        <f t="shared" ref="BH124:BH133" si="27">IF(N124="sníž. přenesená",J124,0)</f>
        <v>0</v>
      </c>
      <c r="BI124" s="162">
        <f t="shared" ref="BI124:BI133" si="28">IF(N124="nulová",J124,0)</f>
        <v>0</v>
      </c>
      <c r="BJ124" s="21" t="s">
        <v>77</v>
      </c>
      <c r="BK124" s="162">
        <f t="shared" ref="BK124:BK133" si="29">ROUND(I124*H124,2)</f>
        <v>0</v>
      </c>
      <c r="BL124" s="21" t="s">
        <v>179</v>
      </c>
      <c r="BM124" s="21" t="s">
        <v>432</v>
      </c>
    </row>
    <row r="125" spans="2:65" s="1" customFormat="1" ht="22.5" customHeight="1">
      <c r="B125" s="151"/>
      <c r="C125" s="152" t="s">
        <v>332</v>
      </c>
      <c r="D125" s="152" t="s">
        <v>132</v>
      </c>
      <c r="E125" s="153" t="s">
        <v>433</v>
      </c>
      <c r="F125" s="154" t="s">
        <v>434</v>
      </c>
      <c r="G125" s="155" t="s">
        <v>213</v>
      </c>
      <c r="H125" s="156">
        <v>1</v>
      </c>
      <c r="I125" s="157"/>
      <c r="J125" s="157">
        <f t="shared" si="20"/>
        <v>0</v>
      </c>
      <c r="K125" s="154" t="s">
        <v>136</v>
      </c>
      <c r="L125" s="35"/>
      <c r="M125" s="158" t="s">
        <v>5</v>
      </c>
      <c r="N125" s="159" t="s">
        <v>40</v>
      </c>
      <c r="O125" s="160">
        <v>1.1000000000000001</v>
      </c>
      <c r="P125" s="160">
        <f t="shared" si="21"/>
        <v>1.1000000000000001</v>
      </c>
      <c r="Q125" s="160">
        <v>1.6920000000000001E-2</v>
      </c>
      <c r="R125" s="160">
        <f t="shared" si="22"/>
        <v>1.6920000000000001E-2</v>
      </c>
      <c r="S125" s="160">
        <v>0</v>
      </c>
      <c r="T125" s="161">
        <f t="shared" si="23"/>
        <v>0</v>
      </c>
      <c r="AR125" s="21" t="s">
        <v>179</v>
      </c>
      <c r="AT125" s="21" t="s">
        <v>132</v>
      </c>
      <c r="AU125" s="21" t="s">
        <v>79</v>
      </c>
      <c r="AY125" s="21" t="s">
        <v>129</v>
      </c>
      <c r="BE125" s="162">
        <f t="shared" si="24"/>
        <v>0</v>
      </c>
      <c r="BF125" s="162">
        <f t="shared" si="25"/>
        <v>0</v>
      </c>
      <c r="BG125" s="162">
        <f t="shared" si="26"/>
        <v>0</v>
      </c>
      <c r="BH125" s="162">
        <f t="shared" si="27"/>
        <v>0</v>
      </c>
      <c r="BI125" s="162">
        <f t="shared" si="28"/>
        <v>0</v>
      </c>
      <c r="BJ125" s="21" t="s">
        <v>77</v>
      </c>
      <c r="BK125" s="162">
        <f t="shared" si="29"/>
        <v>0</v>
      </c>
      <c r="BL125" s="21" t="s">
        <v>179</v>
      </c>
      <c r="BM125" s="21" t="s">
        <v>435</v>
      </c>
    </row>
    <row r="126" spans="2:65" s="1" customFormat="1" ht="22.5" customHeight="1">
      <c r="B126" s="151"/>
      <c r="C126" s="152" t="s">
        <v>10</v>
      </c>
      <c r="D126" s="152" t="s">
        <v>132</v>
      </c>
      <c r="E126" s="153" t="s">
        <v>436</v>
      </c>
      <c r="F126" s="154" t="s">
        <v>437</v>
      </c>
      <c r="G126" s="155" t="s">
        <v>213</v>
      </c>
      <c r="H126" s="156">
        <v>2</v>
      </c>
      <c r="I126" s="157"/>
      <c r="J126" s="157">
        <f t="shared" si="20"/>
        <v>0</v>
      </c>
      <c r="K126" s="154" t="s">
        <v>136</v>
      </c>
      <c r="L126" s="35"/>
      <c r="M126" s="158" t="s">
        <v>5</v>
      </c>
      <c r="N126" s="159" t="s">
        <v>40</v>
      </c>
      <c r="O126" s="160">
        <v>1.1000000000000001</v>
      </c>
      <c r="P126" s="160">
        <f t="shared" si="21"/>
        <v>2.2000000000000002</v>
      </c>
      <c r="Q126" s="160">
        <v>1.8790000000000001E-2</v>
      </c>
      <c r="R126" s="160">
        <f t="shared" si="22"/>
        <v>3.7580000000000002E-2</v>
      </c>
      <c r="S126" s="160">
        <v>0</v>
      </c>
      <c r="T126" s="161">
        <f t="shared" si="23"/>
        <v>0</v>
      </c>
      <c r="AR126" s="21" t="s">
        <v>137</v>
      </c>
      <c r="AT126" s="21" t="s">
        <v>132</v>
      </c>
      <c r="AU126" s="21" t="s">
        <v>79</v>
      </c>
      <c r="AY126" s="21" t="s">
        <v>129</v>
      </c>
      <c r="BE126" s="162">
        <f t="shared" si="24"/>
        <v>0</v>
      </c>
      <c r="BF126" s="162">
        <f t="shared" si="25"/>
        <v>0</v>
      </c>
      <c r="BG126" s="162">
        <f t="shared" si="26"/>
        <v>0</v>
      </c>
      <c r="BH126" s="162">
        <f t="shared" si="27"/>
        <v>0</v>
      </c>
      <c r="BI126" s="162">
        <f t="shared" si="28"/>
        <v>0</v>
      </c>
      <c r="BJ126" s="21" t="s">
        <v>77</v>
      </c>
      <c r="BK126" s="162">
        <f t="shared" si="29"/>
        <v>0</v>
      </c>
      <c r="BL126" s="21" t="s">
        <v>137</v>
      </c>
      <c r="BM126" s="21" t="s">
        <v>438</v>
      </c>
    </row>
    <row r="127" spans="2:65" s="1" customFormat="1" ht="22.5" customHeight="1">
      <c r="B127" s="151"/>
      <c r="C127" s="152" t="s">
        <v>83</v>
      </c>
      <c r="D127" s="152" t="s">
        <v>132</v>
      </c>
      <c r="E127" s="153" t="s">
        <v>439</v>
      </c>
      <c r="F127" s="154" t="s">
        <v>440</v>
      </c>
      <c r="G127" s="155" t="s">
        <v>213</v>
      </c>
      <c r="H127" s="156">
        <v>1</v>
      </c>
      <c r="I127" s="157"/>
      <c r="J127" s="157">
        <f t="shared" si="20"/>
        <v>0</v>
      </c>
      <c r="K127" s="154" t="s">
        <v>136</v>
      </c>
      <c r="L127" s="35"/>
      <c r="M127" s="158" t="s">
        <v>5</v>
      </c>
      <c r="N127" s="159" t="s">
        <v>40</v>
      </c>
      <c r="O127" s="160">
        <v>1.1000000000000001</v>
      </c>
      <c r="P127" s="160">
        <f t="shared" si="21"/>
        <v>1.1000000000000001</v>
      </c>
      <c r="Q127" s="160">
        <v>1.2760000000000001E-2</v>
      </c>
      <c r="R127" s="160">
        <f t="shared" si="22"/>
        <v>1.2760000000000001E-2</v>
      </c>
      <c r="S127" s="160">
        <v>0</v>
      </c>
      <c r="T127" s="161">
        <f t="shared" si="23"/>
        <v>0</v>
      </c>
      <c r="AR127" s="21" t="s">
        <v>179</v>
      </c>
      <c r="AT127" s="21" t="s">
        <v>132</v>
      </c>
      <c r="AU127" s="21" t="s">
        <v>79</v>
      </c>
      <c r="AY127" s="21" t="s">
        <v>129</v>
      </c>
      <c r="BE127" s="162">
        <f t="shared" si="24"/>
        <v>0</v>
      </c>
      <c r="BF127" s="162">
        <f t="shared" si="25"/>
        <v>0</v>
      </c>
      <c r="BG127" s="162">
        <f t="shared" si="26"/>
        <v>0</v>
      </c>
      <c r="BH127" s="162">
        <f t="shared" si="27"/>
        <v>0</v>
      </c>
      <c r="BI127" s="162">
        <f t="shared" si="28"/>
        <v>0</v>
      </c>
      <c r="BJ127" s="21" t="s">
        <v>77</v>
      </c>
      <c r="BK127" s="162">
        <f t="shared" si="29"/>
        <v>0</v>
      </c>
      <c r="BL127" s="21" t="s">
        <v>179</v>
      </c>
      <c r="BM127" s="21" t="s">
        <v>441</v>
      </c>
    </row>
    <row r="128" spans="2:65" s="1" customFormat="1" ht="22.5" customHeight="1">
      <c r="B128" s="151"/>
      <c r="C128" s="152" t="s">
        <v>235</v>
      </c>
      <c r="D128" s="152" t="s">
        <v>132</v>
      </c>
      <c r="E128" s="153" t="s">
        <v>442</v>
      </c>
      <c r="F128" s="154" t="s">
        <v>443</v>
      </c>
      <c r="G128" s="155" t="s">
        <v>213</v>
      </c>
      <c r="H128" s="156">
        <v>3</v>
      </c>
      <c r="I128" s="157"/>
      <c r="J128" s="157">
        <f t="shared" si="20"/>
        <v>0</v>
      </c>
      <c r="K128" s="154" t="s">
        <v>136</v>
      </c>
      <c r="L128" s="35"/>
      <c r="M128" s="158" t="s">
        <v>5</v>
      </c>
      <c r="N128" s="159" t="s">
        <v>40</v>
      </c>
      <c r="O128" s="160">
        <v>0.25</v>
      </c>
      <c r="P128" s="160">
        <f t="shared" si="21"/>
        <v>0.75</v>
      </c>
      <c r="Q128" s="160">
        <v>8.0000000000000004E-4</v>
      </c>
      <c r="R128" s="160">
        <f t="shared" si="22"/>
        <v>2.4000000000000002E-3</v>
      </c>
      <c r="S128" s="160">
        <v>0</v>
      </c>
      <c r="T128" s="161">
        <f t="shared" si="23"/>
        <v>0</v>
      </c>
      <c r="AR128" s="21" t="s">
        <v>179</v>
      </c>
      <c r="AT128" s="21" t="s">
        <v>132</v>
      </c>
      <c r="AU128" s="21" t="s">
        <v>79</v>
      </c>
      <c r="AY128" s="21" t="s">
        <v>129</v>
      </c>
      <c r="BE128" s="162">
        <f t="shared" si="24"/>
        <v>0</v>
      </c>
      <c r="BF128" s="162">
        <f t="shared" si="25"/>
        <v>0</v>
      </c>
      <c r="BG128" s="162">
        <f t="shared" si="26"/>
        <v>0</v>
      </c>
      <c r="BH128" s="162">
        <f t="shared" si="27"/>
        <v>0</v>
      </c>
      <c r="BI128" s="162">
        <f t="shared" si="28"/>
        <v>0</v>
      </c>
      <c r="BJ128" s="21" t="s">
        <v>77</v>
      </c>
      <c r="BK128" s="162">
        <f t="shared" si="29"/>
        <v>0</v>
      </c>
      <c r="BL128" s="21" t="s">
        <v>179</v>
      </c>
      <c r="BM128" s="21" t="s">
        <v>444</v>
      </c>
    </row>
    <row r="129" spans="2:65" s="1" customFormat="1" ht="22.5" customHeight="1">
      <c r="B129" s="151"/>
      <c r="C129" s="152" t="s">
        <v>239</v>
      </c>
      <c r="D129" s="152" t="s">
        <v>132</v>
      </c>
      <c r="E129" s="153" t="s">
        <v>445</v>
      </c>
      <c r="F129" s="154" t="s">
        <v>446</v>
      </c>
      <c r="G129" s="155" t="s">
        <v>213</v>
      </c>
      <c r="H129" s="156">
        <v>3</v>
      </c>
      <c r="I129" s="157"/>
      <c r="J129" s="157">
        <f t="shared" si="20"/>
        <v>0</v>
      </c>
      <c r="K129" s="154" t="s">
        <v>136</v>
      </c>
      <c r="L129" s="35"/>
      <c r="M129" s="158" t="s">
        <v>5</v>
      </c>
      <c r="N129" s="159" t="s">
        <v>40</v>
      </c>
      <c r="O129" s="160">
        <v>0.25</v>
      </c>
      <c r="P129" s="160">
        <f t="shared" si="21"/>
        <v>0.75</v>
      </c>
      <c r="Q129" s="160">
        <v>8.4999999999999995E-4</v>
      </c>
      <c r="R129" s="160">
        <f t="shared" si="22"/>
        <v>2.5499999999999997E-3</v>
      </c>
      <c r="S129" s="160">
        <v>0</v>
      </c>
      <c r="T129" s="161">
        <f t="shared" si="23"/>
        <v>0</v>
      </c>
      <c r="AR129" s="21" t="s">
        <v>179</v>
      </c>
      <c r="AT129" s="21" t="s">
        <v>132</v>
      </c>
      <c r="AU129" s="21" t="s">
        <v>79</v>
      </c>
      <c r="AY129" s="21" t="s">
        <v>129</v>
      </c>
      <c r="BE129" s="162">
        <f t="shared" si="24"/>
        <v>0</v>
      </c>
      <c r="BF129" s="162">
        <f t="shared" si="25"/>
        <v>0</v>
      </c>
      <c r="BG129" s="162">
        <f t="shared" si="26"/>
        <v>0</v>
      </c>
      <c r="BH129" s="162">
        <f t="shared" si="27"/>
        <v>0</v>
      </c>
      <c r="BI129" s="162">
        <f t="shared" si="28"/>
        <v>0</v>
      </c>
      <c r="BJ129" s="21" t="s">
        <v>77</v>
      </c>
      <c r="BK129" s="162">
        <f t="shared" si="29"/>
        <v>0</v>
      </c>
      <c r="BL129" s="21" t="s">
        <v>179</v>
      </c>
      <c r="BM129" s="21" t="s">
        <v>447</v>
      </c>
    </row>
    <row r="130" spans="2:65" s="1" customFormat="1" ht="22.5" customHeight="1">
      <c r="B130" s="151"/>
      <c r="C130" s="152" t="s">
        <v>245</v>
      </c>
      <c r="D130" s="152" t="s">
        <v>132</v>
      </c>
      <c r="E130" s="153" t="s">
        <v>448</v>
      </c>
      <c r="F130" s="154" t="s">
        <v>449</v>
      </c>
      <c r="G130" s="155" t="s">
        <v>213</v>
      </c>
      <c r="H130" s="156">
        <v>3</v>
      </c>
      <c r="I130" s="157"/>
      <c r="J130" s="157">
        <f t="shared" si="20"/>
        <v>0</v>
      </c>
      <c r="K130" s="154" t="s">
        <v>136</v>
      </c>
      <c r="L130" s="35"/>
      <c r="M130" s="158" t="s">
        <v>5</v>
      </c>
      <c r="N130" s="159" t="s">
        <v>40</v>
      </c>
      <c r="O130" s="160">
        <v>0.25</v>
      </c>
      <c r="P130" s="160">
        <f t="shared" si="21"/>
        <v>0.75</v>
      </c>
      <c r="Q130" s="160">
        <v>8.4999999999999995E-4</v>
      </c>
      <c r="R130" s="160">
        <f t="shared" si="22"/>
        <v>2.5499999999999997E-3</v>
      </c>
      <c r="S130" s="160">
        <v>0</v>
      </c>
      <c r="T130" s="161">
        <f t="shared" si="23"/>
        <v>0</v>
      </c>
      <c r="AR130" s="21" t="s">
        <v>179</v>
      </c>
      <c r="AT130" s="21" t="s">
        <v>132</v>
      </c>
      <c r="AU130" s="21" t="s">
        <v>79</v>
      </c>
      <c r="AY130" s="21" t="s">
        <v>129</v>
      </c>
      <c r="BE130" s="162">
        <f t="shared" si="24"/>
        <v>0</v>
      </c>
      <c r="BF130" s="162">
        <f t="shared" si="25"/>
        <v>0</v>
      </c>
      <c r="BG130" s="162">
        <f t="shared" si="26"/>
        <v>0</v>
      </c>
      <c r="BH130" s="162">
        <f t="shared" si="27"/>
        <v>0</v>
      </c>
      <c r="BI130" s="162">
        <f t="shared" si="28"/>
        <v>0</v>
      </c>
      <c r="BJ130" s="21" t="s">
        <v>77</v>
      </c>
      <c r="BK130" s="162">
        <f t="shared" si="29"/>
        <v>0</v>
      </c>
      <c r="BL130" s="21" t="s">
        <v>179</v>
      </c>
      <c r="BM130" s="21" t="s">
        <v>450</v>
      </c>
    </row>
    <row r="131" spans="2:65" s="1" customFormat="1" ht="22.5" customHeight="1">
      <c r="B131" s="151"/>
      <c r="C131" s="152" t="s">
        <v>249</v>
      </c>
      <c r="D131" s="152" t="s">
        <v>132</v>
      </c>
      <c r="E131" s="153" t="s">
        <v>216</v>
      </c>
      <c r="F131" s="154" t="s">
        <v>217</v>
      </c>
      <c r="G131" s="155" t="s">
        <v>213</v>
      </c>
      <c r="H131" s="156">
        <v>9</v>
      </c>
      <c r="I131" s="157"/>
      <c r="J131" s="157">
        <f t="shared" si="20"/>
        <v>0</v>
      </c>
      <c r="K131" s="154" t="s">
        <v>136</v>
      </c>
      <c r="L131" s="35"/>
      <c r="M131" s="158" t="s">
        <v>5</v>
      </c>
      <c r="N131" s="159" t="s">
        <v>40</v>
      </c>
      <c r="O131" s="160">
        <v>0.22700000000000001</v>
      </c>
      <c r="P131" s="160">
        <f t="shared" si="21"/>
        <v>2.0430000000000001</v>
      </c>
      <c r="Q131" s="160">
        <v>2.9999999999999997E-4</v>
      </c>
      <c r="R131" s="160">
        <f t="shared" si="22"/>
        <v>2.6999999999999997E-3</v>
      </c>
      <c r="S131" s="160">
        <v>0</v>
      </c>
      <c r="T131" s="161">
        <f t="shared" si="23"/>
        <v>0</v>
      </c>
      <c r="AR131" s="21" t="s">
        <v>179</v>
      </c>
      <c r="AT131" s="21" t="s">
        <v>132</v>
      </c>
      <c r="AU131" s="21" t="s">
        <v>79</v>
      </c>
      <c r="AY131" s="21" t="s">
        <v>129</v>
      </c>
      <c r="BE131" s="162">
        <f t="shared" si="24"/>
        <v>0</v>
      </c>
      <c r="BF131" s="162">
        <f t="shared" si="25"/>
        <v>0</v>
      </c>
      <c r="BG131" s="162">
        <f t="shared" si="26"/>
        <v>0</v>
      </c>
      <c r="BH131" s="162">
        <f t="shared" si="27"/>
        <v>0</v>
      </c>
      <c r="BI131" s="162">
        <f t="shared" si="28"/>
        <v>0</v>
      </c>
      <c r="BJ131" s="21" t="s">
        <v>77</v>
      </c>
      <c r="BK131" s="162">
        <f t="shared" si="29"/>
        <v>0</v>
      </c>
      <c r="BL131" s="21" t="s">
        <v>179</v>
      </c>
      <c r="BM131" s="21" t="s">
        <v>451</v>
      </c>
    </row>
    <row r="132" spans="2:65" s="1" customFormat="1" ht="22.5" customHeight="1">
      <c r="B132" s="151"/>
      <c r="C132" s="152" t="s">
        <v>253</v>
      </c>
      <c r="D132" s="152" t="s">
        <v>132</v>
      </c>
      <c r="E132" s="153" t="s">
        <v>220</v>
      </c>
      <c r="F132" s="154" t="s">
        <v>221</v>
      </c>
      <c r="G132" s="155" t="s">
        <v>213</v>
      </c>
      <c r="H132" s="156">
        <v>2</v>
      </c>
      <c r="I132" s="157"/>
      <c r="J132" s="157">
        <f t="shared" si="20"/>
        <v>0</v>
      </c>
      <c r="K132" s="154" t="s">
        <v>136</v>
      </c>
      <c r="L132" s="35"/>
      <c r="M132" s="158" t="s">
        <v>5</v>
      </c>
      <c r="N132" s="159" t="s">
        <v>40</v>
      </c>
      <c r="O132" s="160">
        <v>0.2</v>
      </c>
      <c r="P132" s="160">
        <f t="shared" si="21"/>
        <v>0.4</v>
      </c>
      <c r="Q132" s="160">
        <v>1.8E-3</v>
      </c>
      <c r="R132" s="160">
        <f t="shared" si="22"/>
        <v>3.5999999999999999E-3</v>
      </c>
      <c r="S132" s="160">
        <v>0</v>
      </c>
      <c r="T132" s="161">
        <f t="shared" si="23"/>
        <v>0</v>
      </c>
      <c r="AR132" s="21" t="s">
        <v>179</v>
      </c>
      <c r="AT132" s="21" t="s">
        <v>132</v>
      </c>
      <c r="AU132" s="21" t="s">
        <v>79</v>
      </c>
      <c r="AY132" s="21" t="s">
        <v>129</v>
      </c>
      <c r="BE132" s="162">
        <f t="shared" si="24"/>
        <v>0</v>
      </c>
      <c r="BF132" s="162">
        <f t="shared" si="25"/>
        <v>0</v>
      </c>
      <c r="BG132" s="162">
        <f t="shared" si="26"/>
        <v>0</v>
      </c>
      <c r="BH132" s="162">
        <f t="shared" si="27"/>
        <v>0</v>
      </c>
      <c r="BI132" s="162">
        <f t="shared" si="28"/>
        <v>0</v>
      </c>
      <c r="BJ132" s="21" t="s">
        <v>77</v>
      </c>
      <c r="BK132" s="162">
        <f t="shared" si="29"/>
        <v>0</v>
      </c>
      <c r="BL132" s="21" t="s">
        <v>179</v>
      </c>
      <c r="BM132" s="21" t="s">
        <v>452</v>
      </c>
    </row>
    <row r="133" spans="2:65" s="1" customFormat="1" ht="22.5" customHeight="1">
      <c r="B133" s="151"/>
      <c r="C133" s="152" t="s">
        <v>259</v>
      </c>
      <c r="D133" s="152" t="s">
        <v>132</v>
      </c>
      <c r="E133" s="153" t="s">
        <v>453</v>
      </c>
      <c r="F133" s="154" t="s">
        <v>454</v>
      </c>
      <c r="G133" s="155" t="s">
        <v>207</v>
      </c>
      <c r="H133" s="156">
        <v>289.64</v>
      </c>
      <c r="I133" s="157"/>
      <c r="J133" s="157">
        <f t="shared" si="20"/>
        <v>0</v>
      </c>
      <c r="K133" s="154" t="s">
        <v>136</v>
      </c>
      <c r="L133" s="35"/>
      <c r="M133" s="158" t="s">
        <v>5</v>
      </c>
      <c r="N133" s="159" t="s">
        <v>40</v>
      </c>
      <c r="O133" s="160">
        <v>0</v>
      </c>
      <c r="P133" s="160">
        <f t="shared" si="21"/>
        <v>0</v>
      </c>
      <c r="Q133" s="160">
        <v>0</v>
      </c>
      <c r="R133" s="160">
        <f t="shared" si="22"/>
        <v>0</v>
      </c>
      <c r="S133" s="160">
        <v>0</v>
      </c>
      <c r="T133" s="161">
        <f t="shared" si="23"/>
        <v>0</v>
      </c>
      <c r="AR133" s="21" t="s">
        <v>179</v>
      </c>
      <c r="AT133" s="21" t="s">
        <v>132</v>
      </c>
      <c r="AU133" s="21" t="s">
        <v>79</v>
      </c>
      <c r="AY133" s="21" t="s">
        <v>129</v>
      </c>
      <c r="BE133" s="162">
        <f t="shared" si="24"/>
        <v>0</v>
      </c>
      <c r="BF133" s="162">
        <f t="shared" si="25"/>
        <v>0</v>
      </c>
      <c r="BG133" s="162">
        <f t="shared" si="26"/>
        <v>0</v>
      </c>
      <c r="BH133" s="162">
        <f t="shared" si="27"/>
        <v>0</v>
      </c>
      <c r="BI133" s="162">
        <f t="shared" si="28"/>
        <v>0</v>
      </c>
      <c r="BJ133" s="21" t="s">
        <v>77</v>
      </c>
      <c r="BK133" s="162">
        <f t="shared" si="29"/>
        <v>0</v>
      </c>
      <c r="BL133" s="21" t="s">
        <v>179</v>
      </c>
      <c r="BM133" s="21" t="s">
        <v>455</v>
      </c>
    </row>
    <row r="134" spans="2:65" s="10" customFormat="1" ht="29.85" customHeight="1">
      <c r="B134" s="138"/>
      <c r="D134" s="148" t="s">
        <v>68</v>
      </c>
      <c r="E134" s="149" t="s">
        <v>456</v>
      </c>
      <c r="F134" s="149" t="s">
        <v>457</v>
      </c>
      <c r="J134" s="150">
        <f>BK134</f>
        <v>0</v>
      </c>
      <c r="L134" s="138"/>
      <c r="M134" s="142"/>
      <c r="N134" s="143"/>
      <c r="O134" s="143"/>
      <c r="P134" s="144">
        <f>P135</f>
        <v>7.5</v>
      </c>
      <c r="Q134" s="143"/>
      <c r="R134" s="144">
        <f>R135</f>
        <v>2.76E-2</v>
      </c>
      <c r="S134" s="143"/>
      <c r="T134" s="145">
        <f>T135</f>
        <v>0</v>
      </c>
      <c r="AR134" s="139" t="s">
        <v>79</v>
      </c>
      <c r="AT134" s="146" t="s">
        <v>68</v>
      </c>
      <c r="AU134" s="146" t="s">
        <v>77</v>
      </c>
      <c r="AY134" s="139" t="s">
        <v>129</v>
      </c>
      <c r="BK134" s="147">
        <f>BK135</f>
        <v>0</v>
      </c>
    </row>
    <row r="135" spans="2:65" s="1" customFormat="1" ht="31.5" customHeight="1">
      <c r="B135" s="151"/>
      <c r="C135" s="152" t="s">
        <v>263</v>
      </c>
      <c r="D135" s="152" t="s">
        <v>132</v>
      </c>
      <c r="E135" s="153" t="s">
        <v>458</v>
      </c>
      <c r="F135" s="154" t="s">
        <v>459</v>
      </c>
      <c r="G135" s="155" t="s">
        <v>213</v>
      </c>
      <c r="H135" s="156">
        <v>3</v>
      </c>
      <c r="I135" s="157"/>
      <c r="J135" s="157">
        <f>ROUND(I135*H135,2)</f>
        <v>0</v>
      </c>
      <c r="K135" s="154" t="s">
        <v>136</v>
      </c>
      <c r="L135" s="35"/>
      <c r="M135" s="158" t="s">
        <v>5</v>
      </c>
      <c r="N135" s="159" t="s">
        <v>40</v>
      </c>
      <c r="O135" s="160">
        <v>2.5</v>
      </c>
      <c r="P135" s="160">
        <f>O135*H135</f>
        <v>7.5</v>
      </c>
      <c r="Q135" s="160">
        <v>9.1999999999999998E-3</v>
      </c>
      <c r="R135" s="160">
        <f>Q135*H135</f>
        <v>2.76E-2</v>
      </c>
      <c r="S135" s="160">
        <v>0</v>
      </c>
      <c r="T135" s="161">
        <f>S135*H135</f>
        <v>0</v>
      </c>
      <c r="AR135" s="21" t="s">
        <v>179</v>
      </c>
      <c r="AT135" s="21" t="s">
        <v>132</v>
      </c>
      <c r="AU135" s="21" t="s">
        <v>79</v>
      </c>
      <c r="AY135" s="21" t="s">
        <v>129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21" t="s">
        <v>77</v>
      </c>
      <c r="BK135" s="162">
        <f>ROUND(I135*H135,2)</f>
        <v>0</v>
      </c>
      <c r="BL135" s="21" t="s">
        <v>179</v>
      </c>
      <c r="BM135" s="21" t="s">
        <v>460</v>
      </c>
    </row>
    <row r="136" spans="2:65" s="10" customFormat="1" ht="37.35" customHeight="1">
      <c r="B136" s="138"/>
      <c r="D136" s="139" t="s">
        <v>68</v>
      </c>
      <c r="E136" s="140" t="s">
        <v>181</v>
      </c>
      <c r="F136" s="140" t="s">
        <v>351</v>
      </c>
      <c r="J136" s="141">
        <f>BK136</f>
        <v>0</v>
      </c>
      <c r="L136" s="138"/>
      <c r="M136" s="142"/>
      <c r="N136" s="143"/>
      <c r="O136" s="143"/>
      <c r="P136" s="144">
        <f>P137</f>
        <v>0</v>
      </c>
      <c r="Q136" s="143"/>
      <c r="R136" s="144">
        <f>R137</f>
        <v>0</v>
      </c>
      <c r="S136" s="143"/>
      <c r="T136" s="145">
        <f>T137</f>
        <v>0</v>
      </c>
      <c r="AR136" s="139" t="s">
        <v>149</v>
      </c>
      <c r="AT136" s="146" t="s">
        <v>68</v>
      </c>
      <c r="AU136" s="146" t="s">
        <v>69</v>
      </c>
      <c r="AY136" s="139" t="s">
        <v>129</v>
      </c>
      <c r="BK136" s="147">
        <f>BK137</f>
        <v>0</v>
      </c>
    </row>
    <row r="137" spans="2:65" s="10" customFormat="1" ht="19.899999999999999" customHeight="1">
      <c r="B137" s="138"/>
      <c r="D137" s="148" t="s">
        <v>68</v>
      </c>
      <c r="E137" s="149" t="s">
        <v>352</v>
      </c>
      <c r="F137" s="149" t="s">
        <v>353</v>
      </c>
      <c r="J137" s="150">
        <f>BK137</f>
        <v>0</v>
      </c>
      <c r="L137" s="138"/>
      <c r="M137" s="142"/>
      <c r="N137" s="143"/>
      <c r="O137" s="143"/>
      <c r="P137" s="144">
        <f>SUM(P138:P148)</f>
        <v>0</v>
      </c>
      <c r="Q137" s="143"/>
      <c r="R137" s="144">
        <f>SUM(R138:R148)</f>
        <v>0</v>
      </c>
      <c r="S137" s="143"/>
      <c r="T137" s="145">
        <f>SUM(T138:T148)</f>
        <v>0</v>
      </c>
      <c r="AR137" s="139" t="s">
        <v>149</v>
      </c>
      <c r="AT137" s="146" t="s">
        <v>68</v>
      </c>
      <c r="AU137" s="146" t="s">
        <v>77</v>
      </c>
      <c r="AY137" s="139" t="s">
        <v>129</v>
      </c>
      <c r="BK137" s="147">
        <f>SUM(BK138:BK148)</f>
        <v>0</v>
      </c>
    </row>
    <row r="138" spans="2:65" s="1" customFormat="1" ht="22.5" customHeight="1">
      <c r="B138" s="151"/>
      <c r="C138" s="152" t="s">
        <v>343</v>
      </c>
      <c r="D138" s="152" t="s">
        <v>132</v>
      </c>
      <c r="E138" s="153" t="s">
        <v>461</v>
      </c>
      <c r="F138" s="154" t="s">
        <v>462</v>
      </c>
      <c r="G138" s="155" t="s">
        <v>357</v>
      </c>
      <c r="H138" s="156">
        <v>12</v>
      </c>
      <c r="I138" s="157"/>
      <c r="J138" s="157">
        <f t="shared" ref="J138:J148" si="30">ROUND(I138*H138,2)</f>
        <v>0</v>
      </c>
      <c r="K138" s="154" t="s">
        <v>5</v>
      </c>
      <c r="L138" s="35"/>
      <c r="M138" s="158" t="s">
        <v>5</v>
      </c>
      <c r="N138" s="159" t="s">
        <v>40</v>
      </c>
      <c r="O138" s="160">
        <v>0</v>
      </c>
      <c r="P138" s="160">
        <f t="shared" ref="P138:P148" si="31">O138*H138</f>
        <v>0</v>
      </c>
      <c r="Q138" s="160">
        <v>0</v>
      </c>
      <c r="R138" s="160">
        <f t="shared" ref="R138:R148" si="32">Q138*H138</f>
        <v>0</v>
      </c>
      <c r="S138" s="160">
        <v>0</v>
      </c>
      <c r="T138" s="161">
        <f t="shared" ref="T138:T148" si="33">S138*H138</f>
        <v>0</v>
      </c>
      <c r="AR138" s="21" t="s">
        <v>358</v>
      </c>
      <c r="AT138" s="21" t="s">
        <v>132</v>
      </c>
      <c r="AU138" s="21" t="s">
        <v>79</v>
      </c>
      <c r="AY138" s="21" t="s">
        <v>129</v>
      </c>
      <c r="BE138" s="162">
        <f t="shared" ref="BE138:BE148" si="34">IF(N138="základní",J138,0)</f>
        <v>0</v>
      </c>
      <c r="BF138" s="162">
        <f t="shared" ref="BF138:BF148" si="35">IF(N138="snížená",J138,0)</f>
        <v>0</v>
      </c>
      <c r="BG138" s="162">
        <f t="shared" ref="BG138:BG148" si="36">IF(N138="zákl. přenesená",J138,0)</f>
        <v>0</v>
      </c>
      <c r="BH138" s="162">
        <f t="shared" ref="BH138:BH148" si="37">IF(N138="sníž. přenesená",J138,0)</f>
        <v>0</v>
      </c>
      <c r="BI138" s="162">
        <f t="shared" ref="BI138:BI148" si="38">IF(N138="nulová",J138,0)</f>
        <v>0</v>
      </c>
      <c r="BJ138" s="21" t="s">
        <v>77</v>
      </c>
      <c r="BK138" s="162">
        <f t="shared" ref="BK138:BK148" si="39">ROUND(I138*H138,2)</f>
        <v>0</v>
      </c>
      <c r="BL138" s="21" t="s">
        <v>358</v>
      </c>
      <c r="BM138" s="21" t="s">
        <v>463</v>
      </c>
    </row>
    <row r="139" spans="2:65" s="1" customFormat="1" ht="22.5" customHeight="1">
      <c r="B139" s="151"/>
      <c r="C139" s="174" t="s">
        <v>344</v>
      </c>
      <c r="D139" s="174" t="s">
        <v>181</v>
      </c>
      <c r="E139" s="175" t="s">
        <v>464</v>
      </c>
      <c r="F139" s="176" t="s">
        <v>465</v>
      </c>
      <c r="G139" s="177" t="s">
        <v>178</v>
      </c>
      <c r="H139" s="178">
        <v>1</v>
      </c>
      <c r="I139" s="179"/>
      <c r="J139" s="179">
        <f t="shared" si="30"/>
        <v>0</v>
      </c>
      <c r="K139" s="176" t="s">
        <v>5</v>
      </c>
      <c r="L139" s="180"/>
      <c r="M139" s="181" t="s">
        <v>5</v>
      </c>
      <c r="N139" s="182" t="s">
        <v>40</v>
      </c>
      <c r="O139" s="160">
        <v>0</v>
      </c>
      <c r="P139" s="160">
        <f t="shared" si="31"/>
        <v>0</v>
      </c>
      <c r="Q139" s="160">
        <v>0</v>
      </c>
      <c r="R139" s="160">
        <f t="shared" si="32"/>
        <v>0</v>
      </c>
      <c r="S139" s="160">
        <v>0</v>
      </c>
      <c r="T139" s="161">
        <f t="shared" si="33"/>
        <v>0</v>
      </c>
      <c r="AR139" s="21" t="s">
        <v>362</v>
      </c>
      <c r="AT139" s="21" t="s">
        <v>181</v>
      </c>
      <c r="AU139" s="21" t="s">
        <v>79</v>
      </c>
      <c r="AY139" s="21" t="s">
        <v>129</v>
      </c>
      <c r="BE139" s="162">
        <f t="shared" si="34"/>
        <v>0</v>
      </c>
      <c r="BF139" s="162">
        <f t="shared" si="35"/>
        <v>0</v>
      </c>
      <c r="BG139" s="162">
        <f t="shared" si="36"/>
        <v>0</v>
      </c>
      <c r="BH139" s="162">
        <f t="shared" si="37"/>
        <v>0</v>
      </c>
      <c r="BI139" s="162">
        <f t="shared" si="38"/>
        <v>0</v>
      </c>
      <c r="BJ139" s="21" t="s">
        <v>77</v>
      </c>
      <c r="BK139" s="162">
        <f t="shared" si="39"/>
        <v>0</v>
      </c>
      <c r="BL139" s="21" t="s">
        <v>358</v>
      </c>
      <c r="BM139" s="21" t="s">
        <v>466</v>
      </c>
    </row>
    <row r="140" spans="2:65" s="1" customFormat="1" ht="22.5" customHeight="1">
      <c r="B140" s="151"/>
      <c r="C140" s="174" t="s">
        <v>345</v>
      </c>
      <c r="D140" s="174" t="s">
        <v>181</v>
      </c>
      <c r="E140" s="175" t="s">
        <v>467</v>
      </c>
      <c r="F140" s="176" t="s">
        <v>468</v>
      </c>
      <c r="G140" s="177" t="s">
        <v>178</v>
      </c>
      <c r="H140" s="178">
        <v>2</v>
      </c>
      <c r="I140" s="179"/>
      <c r="J140" s="179">
        <f t="shared" si="30"/>
        <v>0</v>
      </c>
      <c r="K140" s="176" t="s">
        <v>5</v>
      </c>
      <c r="L140" s="180"/>
      <c r="M140" s="181" t="s">
        <v>5</v>
      </c>
      <c r="N140" s="182" t="s">
        <v>40</v>
      </c>
      <c r="O140" s="160">
        <v>0</v>
      </c>
      <c r="P140" s="160">
        <f t="shared" si="31"/>
        <v>0</v>
      </c>
      <c r="Q140" s="160">
        <v>0</v>
      </c>
      <c r="R140" s="160">
        <f t="shared" si="32"/>
        <v>0</v>
      </c>
      <c r="S140" s="160">
        <v>0</v>
      </c>
      <c r="T140" s="161">
        <f t="shared" si="33"/>
        <v>0</v>
      </c>
      <c r="AR140" s="21" t="s">
        <v>362</v>
      </c>
      <c r="AT140" s="21" t="s">
        <v>181</v>
      </c>
      <c r="AU140" s="21" t="s">
        <v>79</v>
      </c>
      <c r="AY140" s="21" t="s">
        <v>129</v>
      </c>
      <c r="BE140" s="162">
        <f t="shared" si="34"/>
        <v>0</v>
      </c>
      <c r="BF140" s="162">
        <f t="shared" si="35"/>
        <v>0</v>
      </c>
      <c r="BG140" s="162">
        <f t="shared" si="36"/>
        <v>0</v>
      </c>
      <c r="BH140" s="162">
        <f t="shared" si="37"/>
        <v>0</v>
      </c>
      <c r="BI140" s="162">
        <f t="shared" si="38"/>
        <v>0</v>
      </c>
      <c r="BJ140" s="21" t="s">
        <v>77</v>
      </c>
      <c r="BK140" s="162">
        <f t="shared" si="39"/>
        <v>0</v>
      </c>
      <c r="BL140" s="21" t="s">
        <v>358</v>
      </c>
      <c r="BM140" s="21" t="s">
        <v>469</v>
      </c>
    </row>
    <row r="141" spans="2:65" s="1" customFormat="1" ht="22.5" customHeight="1">
      <c r="B141" s="151"/>
      <c r="C141" s="174" t="s">
        <v>346</v>
      </c>
      <c r="D141" s="174" t="s">
        <v>181</v>
      </c>
      <c r="E141" s="175" t="s">
        <v>470</v>
      </c>
      <c r="F141" s="176" t="s">
        <v>471</v>
      </c>
      <c r="G141" s="177" t="s">
        <v>178</v>
      </c>
      <c r="H141" s="178">
        <v>2</v>
      </c>
      <c r="I141" s="179"/>
      <c r="J141" s="179">
        <f t="shared" si="30"/>
        <v>0</v>
      </c>
      <c r="K141" s="176" t="s">
        <v>5</v>
      </c>
      <c r="L141" s="180"/>
      <c r="M141" s="181" t="s">
        <v>5</v>
      </c>
      <c r="N141" s="182" t="s">
        <v>40</v>
      </c>
      <c r="O141" s="160">
        <v>0</v>
      </c>
      <c r="P141" s="160">
        <f t="shared" si="31"/>
        <v>0</v>
      </c>
      <c r="Q141" s="160">
        <v>0</v>
      </c>
      <c r="R141" s="160">
        <f t="shared" si="32"/>
        <v>0</v>
      </c>
      <c r="S141" s="160">
        <v>0</v>
      </c>
      <c r="T141" s="161">
        <f t="shared" si="33"/>
        <v>0</v>
      </c>
      <c r="AR141" s="21" t="s">
        <v>362</v>
      </c>
      <c r="AT141" s="21" t="s">
        <v>181</v>
      </c>
      <c r="AU141" s="21" t="s">
        <v>79</v>
      </c>
      <c r="AY141" s="21" t="s">
        <v>129</v>
      </c>
      <c r="BE141" s="162">
        <f t="shared" si="34"/>
        <v>0</v>
      </c>
      <c r="BF141" s="162">
        <f t="shared" si="35"/>
        <v>0</v>
      </c>
      <c r="BG141" s="162">
        <f t="shared" si="36"/>
        <v>0</v>
      </c>
      <c r="BH141" s="162">
        <f t="shared" si="37"/>
        <v>0</v>
      </c>
      <c r="BI141" s="162">
        <f t="shared" si="38"/>
        <v>0</v>
      </c>
      <c r="BJ141" s="21" t="s">
        <v>77</v>
      </c>
      <c r="BK141" s="162">
        <f t="shared" si="39"/>
        <v>0</v>
      </c>
      <c r="BL141" s="21" t="s">
        <v>358</v>
      </c>
      <c r="BM141" s="21" t="s">
        <v>472</v>
      </c>
    </row>
    <row r="142" spans="2:65" s="1" customFormat="1" ht="22.5" customHeight="1">
      <c r="B142" s="151"/>
      <c r="C142" s="174" t="s">
        <v>86</v>
      </c>
      <c r="D142" s="174" t="s">
        <v>181</v>
      </c>
      <c r="E142" s="175" t="s">
        <v>473</v>
      </c>
      <c r="F142" s="176" t="s">
        <v>474</v>
      </c>
      <c r="G142" s="177" t="s">
        <v>178</v>
      </c>
      <c r="H142" s="178">
        <v>1</v>
      </c>
      <c r="I142" s="179"/>
      <c r="J142" s="179">
        <f t="shared" si="30"/>
        <v>0</v>
      </c>
      <c r="K142" s="176" t="s">
        <v>5</v>
      </c>
      <c r="L142" s="180"/>
      <c r="M142" s="181" t="s">
        <v>5</v>
      </c>
      <c r="N142" s="182" t="s">
        <v>40</v>
      </c>
      <c r="O142" s="160">
        <v>0</v>
      </c>
      <c r="P142" s="160">
        <f t="shared" si="31"/>
        <v>0</v>
      </c>
      <c r="Q142" s="160">
        <v>0</v>
      </c>
      <c r="R142" s="160">
        <f t="shared" si="32"/>
        <v>0</v>
      </c>
      <c r="S142" s="160">
        <v>0</v>
      </c>
      <c r="T142" s="161">
        <f t="shared" si="33"/>
        <v>0</v>
      </c>
      <c r="AR142" s="21" t="s">
        <v>362</v>
      </c>
      <c r="AT142" s="21" t="s">
        <v>181</v>
      </c>
      <c r="AU142" s="21" t="s">
        <v>79</v>
      </c>
      <c r="AY142" s="21" t="s">
        <v>129</v>
      </c>
      <c r="BE142" s="162">
        <f t="shared" si="34"/>
        <v>0</v>
      </c>
      <c r="BF142" s="162">
        <f t="shared" si="35"/>
        <v>0</v>
      </c>
      <c r="BG142" s="162">
        <f t="shared" si="36"/>
        <v>0</v>
      </c>
      <c r="BH142" s="162">
        <f t="shared" si="37"/>
        <v>0</v>
      </c>
      <c r="BI142" s="162">
        <f t="shared" si="38"/>
        <v>0</v>
      </c>
      <c r="BJ142" s="21" t="s">
        <v>77</v>
      </c>
      <c r="BK142" s="162">
        <f t="shared" si="39"/>
        <v>0</v>
      </c>
      <c r="BL142" s="21" t="s">
        <v>358</v>
      </c>
      <c r="BM142" s="21" t="s">
        <v>475</v>
      </c>
    </row>
    <row r="143" spans="2:65" s="1" customFormat="1" ht="22.5" customHeight="1">
      <c r="B143" s="151"/>
      <c r="C143" s="174" t="s">
        <v>350</v>
      </c>
      <c r="D143" s="174" t="s">
        <v>181</v>
      </c>
      <c r="E143" s="175" t="s">
        <v>476</v>
      </c>
      <c r="F143" s="176" t="s">
        <v>477</v>
      </c>
      <c r="G143" s="177" t="s">
        <v>178</v>
      </c>
      <c r="H143" s="178">
        <v>1</v>
      </c>
      <c r="I143" s="179"/>
      <c r="J143" s="179">
        <f t="shared" si="30"/>
        <v>0</v>
      </c>
      <c r="K143" s="176" t="s">
        <v>5</v>
      </c>
      <c r="L143" s="180"/>
      <c r="M143" s="181" t="s">
        <v>5</v>
      </c>
      <c r="N143" s="182" t="s">
        <v>40</v>
      </c>
      <c r="O143" s="160">
        <v>0</v>
      </c>
      <c r="P143" s="160">
        <f t="shared" si="31"/>
        <v>0</v>
      </c>
      <c r="Q143" s="160">
        <v>0</v>
      </c>
      <c r="R143" s="160">
        <f t="shared" si="32"/>
        <v>0</v>
      </c>
      <c r="S143" s="160">
        <v>0</v>
      </c>
      <c r="T143" s="161">
        <f t="shared" si="33"/>
        <v>0</v>
      </c>
      <c r="AR143" s="21" t="s">
        <v>362</v>
      </c>
      <c r="AT143" s="21" t="s">
        <v>181</v>
      </c>
      <c r="AU143" s="21" t="s">
        <v>79</v>
      </c>
      <c r="AY143" s="21" t="s">
        <v>129</v>
      </c>
      <c r="BE143" s="162">
        <f t="shared" si="34"/>
        <v>0</v>
      </c>
      <c r="BF143" s="162">
        <f t="shared" si="35"/>
        <v>0</v>
      </c>
      <c r="BG143" s="162">
        <f t="shared" si="36"/>
        <v>0</v>
      </c>
      <c r="BH143" s="162">
        <f t="shared" si="37"/>
        <v>0</v>
      </c>
      <c r="BI143" s="162">
        <f t="shared" si="38"/>
        <v>0</v>
      </c>
      <c r="BJ143" s="21" t="s">
        <v>77</v>
      </c>
      <c r="BK143" s="162">
        <f t="shared" si="39"/>
        <v>0</v>
      </c>
      <c r="BL143" s="21" t="s">
        <v>358</v>
      </c>
      <c r="BM143" s="21" t="s">
        <v>478</v>
      </c>
    </row>
    <row r="144" spans="2:65" s="1" customFormat="1" ht="22.5" customHeight="1">
      <c r="B144" s="151"/>
      <c r="C144" s="174" t="s">
        <v>354</v>
      </c>
      <c r="D144" s="174" t="s">
        <v>181</v>
      </c>
      <c r="E144" s="175" t="s">
        <v>479</v>
      </c>
      <c r="F144" s="176" t="s">
        <v>480</v>
      </c>
      <c r="G144" s="177" t="s">
        <v>145</v>
      </c>
      <c r="H144" s="178">
        <v>1</v>
      </c>
      <c r="I144" s="179"/>
      <c r="J144" s="179">
        <f t="shared" si="30"/>
        <v>0</v>
      </c>
      <c r="K144" s="176" t="s">
        <v>5</v>
      </c>
      <c r="L144" s="180"/>
      <c r="M144" s="181" t="s">
        <v>5</v>
      </c>
      <c r="N144" s="182" t="s">
        <v>40</v>
      </c>
      <c r="O144" s="160">
        <v>0</v>
      </c>
      <c r="P144" s="160">
        <f t="shared" si="31"/>
        <v>0</v>
      </c>
      <c r="Q144" s="160">
        <v>0</v>
      </c>
      <c r="R144" s="160">
        <f t="shared" si="32"/>
        <v>0</v>
      </c>
      <c r="S144" s="160">
        <v>0</v>
      </c>
      <c r="T144" s="161">
        <f t="shared" si="33"/>
        <v>0</v>
      </c>
      <c r="AR144" s="21" t="s">
        <v>362</v>
      </c>
      <c r="AT144" s="21" t="s">
        <v>181</v>
      </c>
      <c r="AU144" s="21" t="s">
        <v>79</v>
      </c>
      <c r="AY144" s="21" t="s">
        <v>129</v>
      </c>
      <c r="BE144" s="162">
        <f t="shared" si="34"/>
        <v>0</v>
      </c>
      <c r="BF144" s="162">
        <f t="shared" si="35"/>
        <v>0</v>
      </c>
      <c r="BG144" s="162">
        <f t="shared" si="36"/>
        <v>0</v>
      </c>
      <c r="BH144" s="162">
        <f t="shared" si="37"/>
        <v>0</v>
      </c>
      <c r="BI144" s="162">
        <f t="shared" si="38"/>
        <v>0</v>
      </c>
      <c r="BJ144" s="21" t="s">
        <v>77</v>
      </c>
      <c r="BK144" s="162">
        <f t="shared" si="39"/>
        <v>0</v>
      </c>
      <c r="BL144" s="21" t="s">
        <v>358</v>
      </c>
      <c r="BM144" s="21" t="s">
        <v>481</v>
      </c>
    </row>
    <row r="145" spans="2:65" s="1" customFormat="1" ht="22.5" customHeight="1">
      <c r="B145" s="151"/>
      <c r="C145" s="174" t="s">
        <v>360</v>
      </c>
      <c r="D145" s="174" t="s">
        <v>181</v>
      </c>
      <c r="E145" s="175" t="s">
        <v>482</v>
      </c>
      <c r="F145" s="176" t="s">
        <v>483</v>
      </c>
      <c r="G145" s="177" t="s">
        <v>178</v>
      </c>
      <c r="H145" s="178">
        <v>2</v>
      </c>
      <c r="I145" s="179"/>
      <c r="J145" s="179">
        <f t="shared" si="30"/>
        <v>0</v>
      </c>
      <c r="K145" s="176" t="s">
        <v>5</v>
      </c>
      <c r="L145" s="180"/>
      <c r="M145" s="181" t="s">
        <v>5</v>
      </c>
      <c r="N145" s="182" t="s">
        <v>40</v>
      </c>
      <c r="O145" s="160">
        <v>0</v>
      </c>
      <c r="P145" s="160">
        <f t="shared" si="31"/>
        <v>0</v>
      </c>
      <c r="Q145" s="160">
        <v>0</v>
      </c>
      <c r="R145" s="160">
        <f t="shared" si="32"/>
        <v>0</v>
      </c>
      <c r="S145" s="160">
        <v>0</v>
      </c>
      <c r="T145" s="161">
        <f t="shared" si="33"/>
        <v>0</v>
      </c>
      <c r="AR145" s="21" t="s">
        <v>362</v>
      </c>
      <c r="AT145" s="21" t="s">
        <v>181</v>
      </c>
      <c r="AU145" s="21" t="s">
        <v>79</v>
      </c>
      <c r="AY145" s="21" t="s">
        <v>129</v>
      </c>
      <c r="BE145" s="162">
        <f t="shared" si="34"/>
        <v>0</v>
      </c>
      <c r="BF145" s="162">
        <f t="shared" si="35"/>
        <v>0</v>
      </c>
      <c r="BG145" s="162">
        <f t="shared" si="36"/>
        <v>0</v>
      </c>
      <c r="BH145" s="162">
        <f t="shared" si="37"/>
        <v>0</v>
      </c>
      <c r="BI145" s="162">
        <f t="shared" si="38"/>
        <v>0</v>
      </c>
      <c r="BJ145" s="21" t="s">
        <v>77</v>
      </c>
      <c r="BK145" s="162">
        <f t="shared" si="39"/>
        <v>0</v>
      </c>
      <c r="BL145" s="21" t="s">
        <v>358</v>
      </c>
      <c r="BM145" s="21" t="s">
        <v>484</v>
      </c>
    </row>
    <row r="146" spans="2:65" s="1" customFormat="1" ht="22.5" customHeight="1">
      <c r="B146" s="151"/>
      <c r="C146" s="174" t="s">
        <v>364</v>
      </c>
      <c r="D146" s="174" t="s">
        <v>181</v>
      </c>
      <c r="E146" s="175" t="s">
        <v>485</v>
      </c>
      <c r="F146" s="176" t="s">
        <v>486</v>
      </c>
      <c r="G146" s="177" t="s">
        <v>178</v>
      </c>
      <c r="H146" s="178">
        <v>2</v>
      </c>
      <c r="I146" s="179"/>
      <c r="J146" s="179">
        <f t="shared" si="30"/>
        <v>0</v>
      </c>
      <c r="K146" s="176" t="s">
        <v>5</v>
      </c>
      <c r="L146" s="180"/>
      <c r="M146" s="181" t="s">
        <v>5</v>
      </c>
      <c r="N146" s="182" t="s">
        <v>40</v>
      </c>
      <c r="O146" s="160">
        <v>0</v>
      </c>
      <c r="P146" s="160">
        <f t="shared" si="31"/>
        <v>0</v>
      </c>
      <c r="Q146" s="160">
        <v>0</v>
      </c>
      <c r="R146" s="160">
        <f t="shared" si="32"/>
        <v>0</v>
      </c>
      <c r="S146" s="160">
        <v>0</v>
      </c>
      <c r="T146" s="161">
        <f t="shared" si="33"/>
        <v>0</v>
      </c>
      <c r="AR146" s="21" t="s">
        <v>362</v>
      </c>
      <c r="AT146" s="21" t="s">
        <v>181</v>
      </c>
      <c r="AU146" s="21" t="s">
        <v>79</v>
      </c>
      <c r="AY146" s="21" t="s">
        <v>129</v>
      </c>
      <c r="BE146" s="162">
        <f t="shared" si="34"/>
        <v>0</v>
      </c>
      <c r="BF146" s="162">
        <f t="shared" si="35"/>
        <v>0</v>
      </c>
      <c r="BG146" s="162">
        <f t="shared" si="36"/>
        <v>0</v>
      </c>
      <c r="BH146" s="162">
        <f t="shared" si="37"/>
        <v>0</v>
      </c>
      <c r="BI146" s="162">
        <f t="shared" si="38"/>
        <v>0</v>
      </c>
      <c r="BJ146" s="21" t="s">
        <v>77</v>
      </c>
      <c r="BK146" s="162">
        <f t="shared" si="39"/>
        <v>0</v>
      </c>
      <c r="BL146" s="21" t="s">
        <v>358</v>
      </c>
      <c r="BM146" s="21" t="s">
        <v>487</v>
      </c>
    </row>
    <row r="147" spans="2:65" s="1" customFormat="1" ht="22.5" customHeight="1">
      <c r="B147" s="151"/>
      <c r="C147" s="174" t="s">
        <v>367</v>
      </c>
      <c r="D147" s="174" t="s">
        <v>181</v>
      </c>
      <c r="E147" s="175" t="s">
        <v>488</v>
      </c>
      <c r="F147" s="176" t="s">
        <v>380</v>
      </c>
      <c r="G147" s="177" t="s">
        <v>178</v>
      </c>
      <c r="H147" s="178">
        <v>2000</v>
      </c>
      <c r="I147" s="179"/>
      <c r="J147" s="179">
        <f t="shared" si="30"/>
        <v>0</v>
      </c>
      <c r="K147" s="176" t="s">
        <v>5</v>
      </c>
      <c r="L147" s="180"/>
      <c r="M147" s="181" t="s">
        <v>5</v>
      </c>
      <c r="N147" s="182" t="s">
        <v>40</v>
      </c>
      <c r="O147" s="160">
        <v>0</v>
      </c>
      <c r="P147" s="160">
        <f t="shared" si="31"/>
        <v>0</v>
      </c>
      <c r="Q147" s="160">
        <v>0</v>
      </c>
      <c r="R147" s="160">
        <f t="shared" si="32"/>
        <v>0</v>
      </c>
      <c r="S147" s="160">
        <v>0</v>
      </c>
      <c r="T147" s="161">
        <f t="shared" si="33"/>
        <v>0</v>
      </c>
      <c r="AR147" s="21" t="s">
        <v>362</v>
      </c>
      <c r="AT147" s="21" t="s">
        <v>181</v>
      </c>
      <c r="AU147" s="21" t="s">
        <v>79</v>
      </c>
      <c r="AY147" s="21" t="s">
        <v>129</v>
      </c>
      <c r="BE147" s="162">
        <f t="shared" si="34"/>
        <v>0</v>
      </c>
      <c r="BF147" s="162">
        <f t="shared" si="35"/>
        <v>0</v>
      </c>
      <c r="BG147" s="162">
        <f t="shared" si="36"/>
        <v>0</v>
      </c>
      <c r="BH147" s="162">
        <f t="shared" si="37"/>
        <v>0</v>
      </c>
      <c r="BI147" s="162">
        <f t="shared" si="38"/>
        <v>0</v>
      </c>
      <c r="BJ147" s="21" t="s">
        <v>77</v>
      </c>
      <c r="BK147" s="162">
        <f t="shared" si="39"/>
        <v>0</v>
      </c>
      <c r="BL147" s="21" t="s">
        <v>358</v>
      </c>
      <c r="BM147" s="21" t="s">
        <v>489</v>
      </c>
    </row>
    <row r="148" spans="2:65" s="1" customFormat="1" ht="22.5" customHeight="1">
      <c r="B148" s="151"/>
      <c r="C148" s="152" t="s">
        <v>370</v>
      </c>
      <c r="D148" s="152" t="s">
        <v>132</v>
      </c>
      <c r="E148" s="153" t="s">
        <v>490</v>
      </c>
      <c r="F148" s="154" t="s">
        <v>384</v>
      </c>
      <c r="G148" s="155" t="s">
        <v>357</v>
      </c>
      <c r="H148" s="156">
        <v>6</v>
      </c>
      <c r="I148" s="157"/>
      <c r="J148" s="157">
        <f t="shared" si="30"/>
        <v>0</v>
      </c>
      <c r="K148" s="154" t="s">
        <v>5</v>
      </c>
      <c r="L148" s="35"/>
      <c r="M148" s="158" t="s">
        <v>5</v>
      </c>
      <c r="N148" s="183" t="s">
        <v>40</v>
      </c>
      <c r="O148" s="184">
        <v>0</v>
      </c>
      <c r="P148" s="184">
        <f t="shared" si="31"/>
        <v>0</v>
      </c>
      <c r="Q148" s="184">
        <v>0</v>
      </c>
      <c r="R148" s="184">
        <f t="shared" si="32"/>
        <v>0</v>
      </c>
      <c r="S148" s="184">
        <v>0</v>
      </c>
      <c r="T148" s="185">
        <f t="shared" si="33"/>
        <v>0</v>
      </c>
      <c r="AR148" s="21" t="s">
        <v>358</v>
      </c>
      <c r="AT148" s="21" t="s">
        <v>132</v>
      </c>
      <c r="AU148" s="21" t="s">
        <v>79</v>
      </c>
      <c r="AY148" s="21" t="s">
        <v>129</v>
      </c>
      <c r="BE148" s="162">
        <f t="shared" si="34"/>
        <v>0</v>
      </c>
      <c r="BF148" s="162">
        <f t="shared" si="35"/>
        <v>0</v>
      </c>
      <c r="BG148" s="162">
        <f t="shared" si="36"/>
        <v>0</v>
      </c>
      <c r="BH148" s="162">
        <f t="shared" si="37"/>
        <v>0</v>
      </c>
      <c r="BI148" s="162">
        <f t="shared" si="38"/>
        <v>0</v>
      </c>
      <c r="BJ148" s="21" t="s">
        <v>77</v>
      </c>
      <c r="BK148" s="162">
        <f t="shared" si="39"/>
        <v>0</v>
      </c>
      <c r="BL148" s="21" t="s">
        <v>358</v>
      </c>
      <c r="BM148" s="21" t="s">
        <v>491</v>
      </c>
    </row>
    <row r="149" spans="2:65" s="1" customFormat="1" ht="6.95" customHeight="1">
      <c r="B149" s="50"/>
      <c r="C149" s="51"/>
      <c r="D149" s="51"/>
      <c r="E149" s="51"/>
      <c r="F149" s="51"/>
      <c r="G149" s="51"/>
      <c r="H149" s="51"/>
      <c r="I149" s="51"/>
      <c r="J149" s="51"/>
      <c r="K149" s="51"/>
      <c r="L149" s="35"/>
    </row>
  </sheetData>
  <autoFilter ref="C87:K148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5"/>
  <sheetViews>
    <sheetView showGridLines="0" workbookViewId="0">
      <pane ySplit="1" topLeftCell="A59" activePane="bottomLeft" state="frozen"/>
      <selection pane="bottomLeft" activeCell="J158" sqref="J15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3"/>
      <c r="B1" s="14"/>
      <c r="C1" s="14"/>
      <c r="D1" s="15" t="s">
        <v>1</v>
      </c>
      <c r="E1" s="14"/>
      <c r="F1" s="94" t="s">
        <v>89</v>
      </c>
      <c r="G1" s="300" t="s">
        <v>90</v>
      </c>
      <c r="H1" s="300"/>
      <c r="I1" s="14"/>
      <c r="J1" s="94" t="s">
        <v>91</v>
      </c>
      <c r="K1" s="15" t="s">
        <v>92</v>
      </c>
      <c r="L1" s="94" t="s">
        <v>93</v>
      </c>
      <c r="M1" s="94"/>
      <c r="N1" s="94"/>
      <c r="O1" s="94"/>
      <c r="P1" s="94"/>
      <c r="Q1" s="94"/>
      <c r="R1" s="94"/>
      <c r="S1" s="94"/>
      <c r="T1" s="94"/>
      <c r="U1" s="95"/>
      <c r="V1" s="9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66" t="s">
        <v>8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21" t="s">
        <v>88</v>
      </c>
    </row>
    <row r="3" spans="1:70" ht="6.95" customHeight="1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79</v>
      </c>
    </row>
    <row r="4" spans="1:70" ht="36.950000000000003" customHeight="1">
      <c r="B4" s="25"/>
      <c r="C4" s="26"/>
      <c r="D4" s="27" t="s">
        <v>94</v>
      </c>
      <c r="E4" s="26"/>
      <c r="F4" s="26"/>
      <c r="G4" s="26"/>
      <c r="H4" s="26"/>
      <c r="I4" s="26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26"/>
      <c r="J5" s="26"/>
      <c r="K5" s="28"/>
    </row>
    <row r="6" spans="1:70" ht="15">
      <c r="B6" s="25"/>
      <c r="C6" s="26"/>
      <c r="D6" s="33" t="s">
        <v>17</v>
      </c>
      <c r="E6" s="26"/>
      <c r="F6" s="26"/>
      <c r="G6" s="26"/>
      <c r="H6" s="26"/>
      <c r="I6" s="26"/>
      <c r="J6" s="26"/>
      <c r="K6" s="28"/>
    </row>
    <row r="7" spans="1:70" ht="22.5" customHeight="1">
      <c r="B7" s="25"/>
      <c r="C7" s="26"/>
      <c r="D7" s="26"/>
      <c r="E7" s="301" t="str">
        <f>'Rekapitulace stavby'!K6</f>
        <v>ZŠ Karla IV.</v>
      </c>
      <c r="F7" s="302"/>
      <c r="G7" s="302"/>
      <c r="H7" s="302"/>
      <c r="I7" s="26"/>
      <c r="J7" s="26"/>
      <c r="K7" s="28"/>
    </row>
    <row r="8" spans="1:70" s="1" customFormat="1" ht="15">
      <c r="B8" s="35"/>
      <c r="C8" s="36"/>
      <c r="D8" s="33" t="s">
        <v>95</v>
      </c>
      <c r="E8" s="36"/>
      <c r="F8" s="36"/>
      <c r="G8" s="36"/>
      <c r="H8" s="36"/>
      <c r="I8" s="36"/>
      <c r="J8" s="36"/>
      <c r="K8" s="39"/>
    </row>
    <row r="9" spans="1:70" s="1" customFormat="1" ht="36.950000000000003" customHeight="1">
      <c r="B9" s="35"/>
      <c r="C9" s="36"/>
      <c r="D9" s="36"/>
      <c r="E9" s="303" t="s">
        <v>492</v>
      </c>
      <c r="F9" s="304"/>
      <c r="G9" s="304"/>
      <c r="H9" s="304"/>
      <c r="I9" s="3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36"/>
      <c r="J10" s="36"/>
      <c r="K10" s="39"/>
    </row>
    <row r="11" spans="1:70" s="1" customFormat="1" ht="14.45" customHeight="1">
      <c r="B11" s="35"/>
      <c r="C11" s="36"/>
      <c r="D11" s="33" t="s">
        <v>19</v>
      </c>
      <c r="E11" s="36"/>
      <c r="F11" s="31" t="s">
        <v>5</v>
      </c>
      <c r="G11" s="36"/>
      <c r="H11" s="36"/>
      <c r="I11" s="33" t="s">
        <v>20</v>
      </c>
      <c r="J11" s="31" t="s">
        <v>5</v>
      </c>
      <c r="K11" s="39"/>
    </row>
    <row r="12" spans="1:70" s="1" customFormat="1" ht="14.45" customHeight="1">
      <c r="B12" s="35"/>
      <c r="C12" s="36"/>
      <c r="D12" s="33" t="s">
        <v>21</v>
      </c>
      <c r="E12" s="36"/>
      <c r="F12" s="31" t="s">
        <v>22</v>
      </c>
      <c r="G12" s="36"/>
      <c r="H12" s="36"/>
      <c r="I12" s="33" t="s">
        <v>23</v>
      </c>
      <c r="J12" s="96" t="str">
        <f>'Rekapitulace stavby'!AN8</f>
        <v>5.2.2017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36"/>
      <c r="J13" s="36"/>
      <c r="K13" s="39"/>
    </row>
    <row r="14" spans="1:70" s="1" customFormat="1" ht="14.45" customHeight="1">
      <c r="B14" s="35"/>
      <c r="C14" s="36"/>
      <c r="D14" s="33" t="s">
        <v>25</v>
      </c>
      <c r="E14" s="36"/>
      <c r="F14" s="36"/>
      <c r="G14" s="36"/>
      <c r="H14" s="36"/>
      <c r="I14" s="33" t="s">
        <v>26</v>
      </c>
      <c r="J14" s="31" t="s">
        <v>5</v>
      </c>
      <c r="K14" s="39"/>
    </row>
    <row r="15" spans="1:70" s="1" customFormat="1" ht="18" customHeight="1">
      <c r="B15" s="35"/>
      <c r="C15" s="36"/>
      <c r="D15" s="36"/>
      <c r="E15" s="31" t="s">
        <v>27</v>
      </c>
      <c r="F15" s="36"/>
      <c r="G15" s="36"/>
      <c r="H15" s="36"/>
      <c r="I15" s="33" t="s">
        <v>28</v>
      </c>
      <c r="J15" s="31" t="s">
        <v>5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9"/>
    </row>
    <row r="17" spans="2:11" s="1" customFormat="1" ht="14.45" customHeight="1">
      <c r="B17" s="35"/>
      <c r="C17" s="36"/>
      <c r="D17" s="33" t="s">
        <v>29</v>
      </c>
      <c r="E17" s="36"/>
      <c r="F17" s="36"/>
      <c r="G17" s="36"/>
      <c r="H17" s="36"/>
      <c r="I17" s="33" t="s">
        <v>26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31" t="str">
        <f>IF('Rekapitulace stavby'!E14="Vyplň údaj","",IF('Rekapitulace stavby'!E14="","",'Rekapitulace stavby'!E14))</f>
        <v xml:space="preserve"> </v>
      </c>
      <c r="F18" s="36"/>
      <c r="G18" s="36"/>
      <c r="H18" s="36"/>
      <c r="I18" s="33" t="s">
        <v>28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9"/>
    </row>
    <row r="20" spans="2:11" s="1" customFormat="1" ht="14.45" customHeight="1">
      <c r="B20" s="35"/>
      <c r="C20" s="36"/>
      <c r="D20" s="33" t="s">
        <v>31</v>
      </c>
      <c r="E20" s="36"/>
      <c r="F20" s="36"/>
      <c r="G20" s="36"/>
      <c r="H20" s="36"/>
      <c r="I20" s="33" t="s">
        <v>26</v>
      </c>
      <c r="J20" s="31" t="s">
        <v>5</v>
      </c>
      <c r="K20" s="39"/>
    </row>
    <row r="21" spans="2:11" s="1" customFormat="1" ht="18" customHeight="1">
      <c r="B21" s="35"/>
      <c r="C21" s="36"/>
      <c r="D21" s="36"/>
      <c r="E21" s="31" t="s">
        <v>32</v>
      </c>
      <c r="F21" s="36"/>
      <c r="G21" s="36"/>
      <c r="H21" s="36"/>
      <c r="I21" s="33" t="s">
        <v>28</v>
      </c>
      <c r="J21" s="31" t="s">
        <v>5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9"/>
    </row>
    <row r="23" spans="2:11" s="1" customFormat="1" ht="14.45" customHeight="1">
      <c r="B23" s="35"/>
      <c r="C23" s="36"/>
      <c r="D23" s="33" t="s">
        <v>34</v>
      </c>
      <c r="E23" s="36"/>
      <c r="F23" s="36"/>
      <c r="G23" s="36"/>
      <c r="H23" s="36"/>
      <c r="I23" s="36"/>
      <c r="J23" s="36"/>
      <c r="K23" s="39"/>
    </row>
    <row r="24" spans="2:11" s="6" customFormat="1" ht="22.5" customHeight="1">
      <c r="B24" s="97"/>
      <c r="C24" s="98"/>
      <c r="D24" s="98"/>
      <c r="E24" s="293" t="s">
        <v>5</v>
      </c>
      <c r="F24" s="293"/>
      <c r="G24" s="293"/>
      <c r="H24" s="293"/>
      <c r="I24" s="98"/>
      <c r="J24" s="98"/>
      <c r="K24" s="99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9"/>
    </row>
    <row r="26" spans="2:11" s="1" customFormat="1" ht="6.95" customHeight="1">
      <c r="B26" s="35"/>
      <c r="C26" s="36"/>
      <c r="D26" s="62"/>
      <c r="E26" s="62"/>
      <c r="F26" s="62"/>
      <c r="G26" s="62"/>
      <c r="H26" s="62"/>
      <c r="I26" s="62"/>
      <c r="J26" s="62"/>
      <c r="K26" s="100"/>
    </row>
    <row r="27" spans="2:11" s="1" customFormat="1" ht="25.35" customHeight="1">
      <c r="B27" s="35"/>
      <c r="C27" s="36"/>
      <c r="D27" s="101" t="s">
        <v>35</v>
      </c>
      <c r="E27" s="36"/>
      <c r="F27" s="36"/>
      <c r="G27" s="36"/>
      <c r="H27" s="36"/>
      <c r="I27" s="36"/>
      <c r="J27" s="102">
        <f>ROUND(J88,2)</f>
        <v>0</v>
      </c>
      <c r="K27" s="39"/>
    </row>
    <row r="28" spans="2:11" s="1" customFormat="1" ht="6.95" customHeight="1">
      <c r="B28" s="35"/>
      <c r="C28" s="36"/>
      <c r="D28" s="62"/>
      <c r="E28" s="62"/>
      <c r="F28" s="62"/>
      <c r="G28" s="62"/>
      <c r="H28" s="62"/>
      <c r="I28" s="62"/>
      <c r="J28" s="62"/>
      <c r="K28" s="100"/>
    </row>
    <row r="29" spans="2:11" s="1" customFormat="1" ht="14.45" customHeight="1">
      <c r="B29" s="35"/>
      <c r="C29" s="36"/>
      <c r="D29" s="36"/>
      <c r="E29" s="36"/>
      <c r="F29" s="40" t="s">
        <v>37</v>
      </c>
      <c r="G29" s="36"/>
      <c r="H29" s="36"/>
      <c r="I29" s="40" t="s">
        <v>36</v>
      </c>
      <c r="J29" s="40" t="s">
        <v>38</v>
      </c>
      <c r="K29" s="39"/>
    </row>
    <row r="30" spans="2:11" s="1" customFormat="1" ht="14.45" customHeight="1">
      <c r="B30" s="35"/>
      <c r="C30" s="36"/>
      <c r="D30" s="43" t="s">
        <v>39</v>
      </c>
      <c r="E30" s="43" t="s">
        <v>40</v>
      </c>
      <c r="F30" s="103">
        <f>ROUND(SUM(BE88:BE134), 2)</f>
        <v>0</v>
      </c>
      <c r="G30" s="36"/>
      <c r="H30" s="36"/>
      <c r="I30" s="104">
        <v>0.21</v>
      </c>
      <c r="J30" s="103">
        <f>ROUND(ROUND((SUM(BE88:BE134)),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41</v>
      </c>
      <c r="F31" s="103">
        <f>ROUND(SUM(BF88:BF134), 2)</f>
        <v>0</v>
      </c>
      <c r="G31" s="36"/>
      <c r="H31" s="36"/>
      <c r="I31" s="104">
        <v>0.15</v>
      </c>
      <c r="J31" s="103">
        <f>ROUND(ROUND((SUM(BF88:BF134)),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42</v>
      </c>
      <c r="F32" s="103">
        <f>ROUND(SUM(BG88:BG134), 2)</f>
        <v>0</v>
      </c>
      <c r="G32" s="36"/>
      <c r="H32" s="36"/>
      <c r="I32" s="104">
        <v>0.21</v>
      </c>
      <c r="J32" s="103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43</v>
      </c>
      <c r="F33" s="103">
        <f>ROUND(SUM(BH88:BH134), 2)</f>
        <v>0</v>
      </c>
      <c r="G33" s="36"/>
      <c r="H33" s="36"/>
      <c r="I33" s="104">
        <v>0.15</v>
      </c>
      <c r="J33" s="103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44</v>
      </c>
      <c r="F34" s="103">
        <f>ROUND(SUM(BI88:BI134), 2)</f>
        <v>0</v>
      </c>
      <c r="G34" s="36"/>
      <c r="H34" s="36"/>
      <c r="I34" s="104">
        <v>0</v>
      </c>
      <c r="J34" s="103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36"/>
      <c r="J35" s="36"/>
      <c r="K35" s="39"/>
    </row>
    <row r="36" spans="2:11" s="1" customFormat="1" ht="25.35" customHeight="1">
      <c r="B36" s="35"/>
      <c r="C36" s="105"/>
      <c r="D36" s="106" t="s">
        <v>45</v>
      </c>
      <c r="E36" s="65"/>
      <c r="F36" s="65"/>
      <c r="G36" s="107" t="s">
        <v>46</v>
      </c>
      <c r="H36" s="108" t="s">
        <v>47</v>
      </c>
      <c r="I36" s="65"/>
      <c r="J36" s="109">
        <f>SUM(J27:J34)</f>
        <v>0</v>
      </c>
      <c r="K36" s="110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41" spans="2:11" s="1" customFormat="1" ht="6.95" customHeight="1">
      <c r="B41" s="53"/>
      <c r="C41" s="54"/>
      <c r="D41" s="54"/>
      <c r="E41" s="54"/>
      <c r="F41" s="54"/>
      <c r="G41" s="54"/>
      <c r="H41" s="54"/>
      <c r="I41" s="54"/>
      <c r="J41" s="54"/>
      <c r="K41" s="111"/>
    </row>
    <row r="42" spans="2:11" s="1" customFormat="1" ht="36.950000000000003" customHeight="1">
      <c r="B42" s="35"/>
      <c r="C42" s="27" t="s">
        <v>97</v>
      </c>
      <c r="D42" s="36"/>
      <c r="E42" s="36"/>
      <c r="F42" s="36"/>
      <c r="G42" s="36"/>
      <c r="H42" s="36"/>
      <c r="I42" s="3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36"/>
      <c r="J43" s="36"/>
      <c r="K43" s="39"/>
    </row>
    <row r="44" spans="2:11" s="1" customFormat="1" ht="14.45" customHeight="1">
      <c r="B44" s="35"/>
      <c r="C44" s="33" t="s">
        <v>17</v>
      </c>
      <c r="D44" s="36"/>
      <c r="E44" s="36"/>
      <c r="F44" s="36"/>
      <c r="G44" s="36"/>
      <c r="H44" s="36"/>
      <c r="I44" s="36"/>
      <c r="J44" s="36"/>
      <c r="K44" s="39"/>
    </row>
    <row r="45" spans="2:11" s="1" customFormat="1" ht="22.5" customHeight="1">
      <c r="B45" s="35"/>
      <c r="C45" s="36"/>
      <c r="D45" s="36"/>
      <c r="E45" s="301" t="str">
        <f>E7</f>
        <v>ZŠ Karla IV.</v>
      </c>
      <c r="F45" s="302"/>
      <c r="G45" s="302"/>
      <c r="H45" s="302"/>
      <c r="I45" s="36"/>
      <c r="J45" s="36"/>
      <c r="K45" s="39"/>
    </row>
    <row r="46" spans="2:11" s="1" customFormat="1" ht="14.45" customHeight="1">
      <c r="B46" s="35"/>
      <c r="C46" s="33" t="s">
        <v>95</v>
      </c>
      <c r="D46" s="36"/>
      <c r="E46" s="36"/>
      <c r="F46" s="36"/>
      <c r="G46" s="36"/>
      <c r="H46" s="36"/>
      <c r="I46" s="36"/>
      <c r="J46" s="36"/>
      <c r="K46" s="39"/>
    </row>
    <row r="47" spans="2:11" s="1" customFormat="1" ht="23.25" customHeight="1">
      <c r="B47" s="35"/>
      <c r="C47" s="36"/>
      <c r="D47" s="36"/>
      <c r="E47" s="303" t="str">
        <f>E9</f>
        <v>40 - ÚT  učebna 101 - dílny</v>
      </c>
      <c r="F47" s="304"/>
      <c r="G47" s="304"/>
      <c r="H47" s="304"/>
      <c r="I47" s="3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36"/>
      <c r="J48" s="36"/>
      <c r="K48" s="39"/>
    </row>
    <row r="49" spans="2:47" s="1" customFormat="1" ht="18" customHeight="1">
      <c r="B49" s="35"/>
      <c r="C49" s="33" t="s">
        <v>21</v>
      </c>
      <c r="D49" s="36"/>
      <c r="E49" s="36"/>
      <c r="F49" s="31" t="str">
        <f>F12</f>
        <v>Nejdek</v>
      </c>
      <c r="G49" s="36"/>
      <c r="H49" s="36"/>
      <c r="I49" s="33" t="s">
        <v>23</v>
      </c>
      <c r="J49" s="96" t="str">
        <f>IF(J12="","",J12)</f>
        <v>5.2.2017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36"/>
      <c r="J50" s="36"/>
      <c r="K50" s="39"/>
    </row>
    <row r="51" spans="2:47" s="1" customFormat="1" ht="15">
      <c r="B51" s="35"/>
      <c r="C51" s="33" t="s">
        <v>25</v>
      </c>
      <c r="D51" s="36"/>
      <c r="E51" s="36"/>
      <c r="F51" s="31" t="str">
        <f>E15</f>
        <v>MÚ Nejdek</v>
      </c>
      <c r="G51" s="36"/>
      <c r="H51" s="36"/>
      <c r="I51" s="33" t="s">
        <v>31</v>
      </c>
      <c r="J51" s="31" t="str">
        <f>E21</f>
        <v>Pavel Stejskal</v>
      </c>
      <c r="K51" s="39"/>
    </row>
    <row r="52" spans="2:47" s="1" customFormat="1" ht="14.45" customHeight="1">
      <c r="B52" s="35"/>
      <c r="C52" s="33" t="s">
        <v>29</v>
      </c>
      <c r="D52" s="36"/>
      <c r="E52" s="36"/>
      <c r="F52" s="31" t="str">
        <f>IF(E18="","",E18)</f>
        <v xml:space="preserve"> </v>
      </c>
      <c r="G52" s="36"/>
      <c r="H52" s="36"/>
      <c r="I52" s="3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36"/>
      <c r="J53" s="36"/>
      <c r="K53" s="39"/>
    </row>
    <row r="54" spans="2:47" s="1" customFormat="1" ht="29.25" customHeight="1">
      <c r="B54" s="35"/>
      <c r="C54" s="112" t="s">
        <v>98</v>
      </c>
      <c r="D54" s="105"/>
      <c r="E54" s="105"/>
      <c r="F54" s="105"/>
      <c r="G54" s="105"/>
      <c r="H54" s="105"/>
      <c r="I54" s="105"/>
      <c r="J54" s="113" t="s">
        <v>99</v>
      </c>
      <c r="K54" s="114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36"/>
      <c r="J55" s="36"/>
      <c r="K55" s="39"/>
    </row>
    <row r="56" spans="2:47" s="1" customFormat="1" ht="29.25" customHeight="1">
      <c r="B56" s="35"/>
      <c r="C56" s="115" t="s">
        <v>100</v>
      </c>
      <c r="D56" s="36"/>
      <c r="E56" s="36"/>
      <c r="F56" s="36"/>
      <c r="G56" s="36"/>
      <c r="H56" s="36"/>
      <c r="I56" s="36"/>
      <c r="J56" s="102">
        <f>J88</f>
        <v>0</v>
      </c>
      <c r="K56" s="39"/>
      <c r="AU56" s="21" t="s">
        <v>101</v>
      </c>
    </row>
    <row r="57" spans="2:47" s="7" customFormat="1" ht="24.95" customHeight="1">
      <c r="B57" s="116"/>
      <c r="C57" s="117"/>
      <c r="D57" s="118" t="s">
        <v>102</v>
      </c>
      <c r="E57" s="119"/>
      <c r="F57" s="119"/>
      <c r="G57" s="119"/>
      <c r="H57" s="119"/>
      <c r="I57" s="119"/>
      <c r="J57" s="120">
        <f>J89</f>
        <v>0</v>
      </c>
      <c r="K57" s="121"/>
    </row>
    <row r="58" spans="2:47" s="8" customFormat="1" ht="19.899999999999999" customHeight="1">
      <c r="B58" s="122"/>
      <c r="C58" s="123"/>
      <c r="D58" s="124" t="s">
        <v>268</v>
      </c>
      <c r="E58" s="125"/>
      <c r="F58" s="125"/>
      <c r="G58" s="125"/>
      <c r="H58" s="125"/>
      <c r="I58" s="125"/>
      <c r="J58" s="126">
        <f>J90</f>
        <v>0</v>
      </c>
      <c r="K58" s="127"/>
    </row>
    <row r="59" spans="2:47" s="8" customFormat="1" ht="19.899999999999999" customHeight="1">
      <c r="B59" s="122"/>
      <c r="C59" s="123"/>
      <c r="D59" s="124" t="s">
        <v>104</v>
      </c>
      <c r="E59" s="125"/>
      <c r="F59" s="125"/>
      <c r="G59" s="125"/>
      <c r="H59" s="125"/>
      <c r="I59" s="125"/>
      <c r="J59" s="126">
        <f>J93</f>
        <v>0</v>
      </c>
      <c r="K59" s="127"/>
    </row>
    <row r="60" spans="2:47" s="8" customFormat="1" ht="19.899999999999999" customHeight="1">
      <c r="B60" s="122"/>
      <c r="C60" s="123"/>
      <c r="D60" s="124" t="s">
        <v>105</v>
      </c>
      <c r="E60" s="125"/>
      <c r="F60" s="125"/>
      <c r="G60" s="125"/>
      <c r="H60" s="125"/>
      <c r="I60" s="125"/>
      <c r="J60" s="126">
        <f>J96</f>
        <v>0</v>
      </c>
      <c r="K60" s="127"/>
    </row>
    <row r="61" spans="2:47" s="8" customFormat="1" ht="19.899999999999999" customHeight="1">
      <c r="B61" s="122"/>
      <c r="C61" s="123"/>
      <c r="D61" s="124" t="s">
        <v>106</v>
      </c>
      <c r="E61" s="125"/>
      <c r="F61" s="125"/>
      <c r="G61" s="125"/>
      <c r="H61" s="125"/>
      <c r="I61" s="125"/>
      <c r="J61" s="126">
        <f>J102</f>
        <v>0</v>
      </c>
      <c r="K61" s="127"/>
    </row>
    <row r="62" spans="2:47" s="7" customFormat="1" ht="24.95" customHeight="1">
      <c r="B62" s="116"/>
      <c r="C62" s="117"/>
      <c r="D62" s="118" t="s">
        <v>107</v>
      </c>
      <c r="E62" s="119"/>
      <c r="F62" s="119"/>
      <c r="G62" s="119"/>
      <c r="H62" s="119"/>
      <c r="I62" s="119"/>
      <c r="J62" s="120">
        <f>J104</f>
        <v>0</v>
      </c>
      <c r="K62" s="121"/>
    </row>
    <row r="63" spans="2:47" s="8" customFormat="1" ht="19.899999999999999" customHeight="1">
      <c r="B63" s="122"/>
      <c r="C63" s="123"/>
      <c r="D63" s="124" t="s">
        <v>269</v>
      </c>
      <c r="E63" s="125"/>
      <c r="F63" s="125"/>
      <c r="G63" s="125"/>
      <c r="H63" s="125"/>
      <c r="I63" s="125"/>
      <c r="J63" s="126">
        <f>J105</f>
        <v>0</v>
      </c>
      <c r="K63" s="127"/>
    </row>
    <row r="64" spans="2:47" s="8" customFormat="1" ht="19.899999999999999" customHeight="1">
      <c r="B64" s="122"/>
      <c r="C64" s="123"/>
      <c r="D64" s="124" t="s">
        <v>108</v>
      </c>
      <c r="E64" s="125"/>
      <c r="F64" s="125"/>
      <c r="G64" s="125"/>
      <c r="H64" s="125"/>
      <c r="I64" s="125"/>
      <c r="J64" s="126">
        <f>J109</f>
        <v>0</v>
      </c>
      <c r="K64" s="127"/>
    </row>
    <row r="65" spans="2:12" s="8" customFormat="1" ht="19.899999999999999" customHeight="1">
      <c r="B65" s="122"/>
      <c r="C65" s="123"/>
      <c r="D65" s="124" t="s">
        <v>109</v>
      </c>
      <c r="E65" s="125"/>
      <c r="F65" s="125"/>
      <c r="G65" s="125"/>
      <c r="H65" s="125"/>
      <c r="I65" s="125"/>
      <c r="J65" s="126">
        <f>J118</f>
        <v>0</v>
      </c>
      <c r="K65" s="127"/>
    </row>
    <row r="66" spans="2:12" s="8" customFormat="1" ht="19.899999999999999" customHeight="1">
      <c r="B66" s="122"/>
      <c r="C66" s="123"/>
      <c r="D66" s="124" t="s">
        <v>110</v>
      </c>
      <c r="E66" s="125"/>
      <c r="F66" s="125"/>
      <c r="G66" s="125"/>
      <c r="H66" s="125"/>
      <c r="I66" s="125"/>
      <c r="J66" s="126">
        <f>J123</f>
        <v>0</v>
      </c>
      <c r="K66" s="127"/>
    </row>
    <row r="67" spans="2:12" s="8" customFormat="1" ht="19.899999999999999" customHeight="1">
      <c r="B67" s="122"/>
      <c r="C67" s="123"/>
      <c r="D67" s="124" t="s">
        <v>111</v>
      </c>
      <c r="E67" s="125"/>
      <c r="F67" s="125"/>
      <c r="G67" s="125"/>
      <c r="H67" s="125"/>
      <c r="I67" s="125"/>
      <c r="J67" s="126">
        <f>J128</f>
        <v>0</v>
      </c>
      <c r="K67" s="127"/>
    </row>
    <row r="68" spans="2:12" s="8" customFormat="1" ht="19.899999999999999" customHeight="1">
      <c r="B68" s="122"/>
      <c r="C68" s="123"/>
      <c r="D68" s="124" t="s">
        <v>112</v>
      </c>
      <c r="E68" s="125"/>
      <c r="F68" s="125"/>
      <c r="G68" s="125"/>
      <c r="H68" s="125"/>
      <c r="I68" s="125"/>
      <c r="J68" s="126">
        <f>J132</f>
        <v>0</v>
      </c>
      <c r="K68" s="127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36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51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35"/>
    </row>
    <row r="75" spans="2:12" s="1" customFormat="1" ht="36.950000000000003" customHeight="1">
      <c r="B75" s="35"/>
      <c r="C75" s="55" t="s">
        <v>113</v>
      </c>
      <c r="L75" s="35"/>
    </row>
    <row r="76" spans="2:12" s="1" customFormat="1" ht="6.95" customHeight="1">
      <c r="B76" s="35"/>
      <c r="L76" s="35"/>
    </row>
    <row r="77" spans="2:12" s="1" customFormat="1" ht="14.45" customHeight="1">
      <c r="B77" s="35"/>
      <c r="C77" s="57" t="s">
        <v>17</v>
      </c>
      <c r="L77" s="35"/>
    </row>
    <row r="78" spans="2:12" s="1" customFormat="1" ht="22.5" customHeight="1">
      <c r="B78" s="35"/>
      <c r="E78" s="297" t="str">
        <f>E7</f>
        <v>ZŠ Karla IV.</v>
      </c>
      <c r="F78" s="298"/>
      <c r="G78" s="298"/>
      <c r="H78" s="298"/>
      <c r="L78" s="35"/>
    </row>
    <row r="79" spans="2:12" s="1" customFormat="1" ht="14.45" customHeight="1">
      <c r="B79" s="35"/>
      <c r="C79" s="57" t="s">
        <v>95</v>
      </c>
      <c r="L79" s="35"/>
    </row>
    <row r="80" spans="2:12" s="1" customFormat="1" ht="23.25" customHeight="1">
      <c r="B80" s="35"/>
      <c r="E80" s="271" t="str">
        <f>E9</f>
        <v>40 - ÚT  učebna 101 - dílny</v>
      </c>
      <c r="F80" s="299"/>
      <c r="G80" s="299"/>
      <c r="H80" s="299"/>
      <c r="L80" s="35"/>
    </row>
    <row r="81" spans="2:65" s="1" customFormat="1" ht="6.95" customHeight="1">
      <c r="B81" s="35"/>
      <c r="L81" s="35"/>
    </row>
    <row r="82" spans="2:65" s="1" customFormat="1" ht="18" customHeight="1">
      <c r="B82" s="35"/>
      <c r="C82" s="57" t="s">
        <v>21</v>
      </c>
      <c r="F82" s="128" t="str">
        <f>F12</f>
        <v>Nejdek</v>
      </c>
      <c r="I82" s="57" t="s">
        <v>23</v>
      </c>
      <c r="J82" s="61" t="str">
        <f>IF(J12="","",J12)</f>
        <v>5.2.2017</v>
      </c>
      <c r="L82" s="35"/>
    </row>
    <row r="83" spans="2:65" s="1" customFormat="1" ht="6.95" customHeight="1">
      <c r="B83" s="35"/>
      <c r="L83" s="35"/>
    </row>
    <row r="84" spans="2:65" s="1" customFormat="1" ht="15">
      <c r="B84" s="35"/>
      <c r="C84" s="57" t="s">
        <v>25</v>
      </c>
      <c r="F84" s="128" t="str">
        <f>E15</f>
        <v>MÚ Nejdek</v>
      </c>
      <c r="I84" s="57" t="s">
        <v>31</v>
      </c>
      <c r="J84" s="128" t="str">
        <f>E21</f>
        <v>Pavel Stejskal</v>
      </c>
      <c r="L84" s="35"/>
    </row>
    <row r="85" spans="2:65" s="1" customFormat="1" ht="14.45" customHeight="1">
      <c r="B85" s="35"/>
      <c r="C85" s="57" t="s">
        <v>29</v>
      </c>
      <c r="F85" s="128" t="str">
        <f>IF(E18="","",E18)</f>
        <v xml:space="preserve"> </v>
      </c>
      <c r="L85" s="35"/>
    </row>
    <row r="86" spans="2:65" s="1" customFormat="1" ht="10.35" customHeight="1">
      <c r="B86" s="35"/>
      <c r="L86" s="35"/>
    </row>
    <row r="87" spans="2:65" s="9" customFormat="1" ht="29.25" customHeight="1">
      <c r="B87" s="129"/>
      <c r="C87" s="130" t="s">
        <v>114</v>
      </c>
      <c r="D87" s="131" t="s">
        <v>54</v>
      </c>
      <c r="E87" s="131" t="s">
        <v>50</v>
      </c>
      <c r="F87" s="131" t="s">
        <v>115</v>
      </c>
      <c r="G87" s="131" t="s">
        <v>116</v>
      </c>
      <c r="H87" s="131" t="s">
        <v>117</v>
      </c>
      <c r="I87" s="132" t="s">
        <v>118</v>
      </c>
      <c r="J87" s="131" t="s">
        <v>99</v>
      </c>
      <c r="K87" s="133" t="s">
        <v>119</v>
      </c>
      <c r="L87" s="129"/>
      <c r="M87" s="67" t="s">
        <v>120</v>
      </c>
      <c r="N87" s="68" t="s">
        <v>39</v>
      </c>
      <c r="O87" s="68" t="s">
        <v>121</v>
      </c>
      <c r="P87" s="68" t="s">
        <v>122</v>
      </c>
      <c r="Q87" s="68" t="s">
        <v>123</v>
      </c>
      <c r="R87" s="68" t="s">
        <v>124</v>
      </c>
      <c r="S87" s="68" t="s">
        <v>125</v>
      </c>
      <c r="T87" s="69" t="s">
        <v>126</v>
      </c>
    </row>
    <row r="88" spans="2:65" s="1" customFormat="1" ht="29.25" customHeight="1">
      <c r="B88" s="35"/>
      <c r="C88" s="71" t="s">
        <v>100</v>
      </c>
      <c r="J88" s="134">
        <f>BK88</f>
        <v>0</v>
      </c>
      <c r="L88" s="35"/>
      <c r="M88" s="70"/>
      <c r="N88" s="62"/>
      <c r="O88" s="62"/>
      <c r="P88" s="135">
        <f>P89+P104</f>
        <v>39.914893999999997</v>
      </c>
      <c r="Q88" s="62"/>
      <c r="R88" s="135">
        <f>R89+R104</f>
        <v>0.31538050000000001</v>
      </c>
      <c r="S88" s="62"/>
      <c r="T88" s="136">
        <f>T89+T104</f>
        <v>0.126</v>
      </c>
      <c r="AT88" s="21" t="s">
        <v>68</v>
      </c>
      <c r="AU88" s="21" t="s">
        <v>101</v>
      </c>
      <c r="BK88" s="137">
        <f>BK89+BK104</f>
        <v>0</v>
      </c>
    </row>
    <row r="89" spans="2:65" s="10" customFormat="1" ht="37.35" customHeight="1">
      <c r="B89" s="138"/>
      <c r="D89" s="139" t="s">
        <v>68</v>
      </c>
      <c r="E89" s="140" t="s">
        <v>127</v>
      </c>
      <c r="F89" s="140" t="s">
        <v>128</v>
      </c>
      <c r="J89" s="141">
        <f>BK89</f>
        <v>0</v>
      </c>
      <c r="L89" s="138"/>
      <c r="M89" s="142"/>
      <c r="N89" s="143"/>
      <c r="O89" s="143"/>
      <c r="P89" s="144">
        <f>P90+P93+P96+P102</f>
        <v>7.2378939999999998</v>
      </c>
      <c r="Q89" s="143"/>
      <c r="R89" s="144">
        <f>R90+R93+R96+R102</f>
        <v>0.12705050000000001</v>
      </c>
      <c r="S89" s="143"/>
      <c r="T89" s="145">
        <f>T90+T93+T96+T102</f>
        <v>0.126</v>
      </c>
      <c r="AR89" s="139" t="s">
        <v>77</v>
      </c>
      <c r="AT89" s="146" t="s">
        <v>68</v>
      </c>
      <c r="AU89" s="146" t="s">
        <v>69</v>
      </c>
      <c r="AY89" s="139" t="s">
        <v>129</v>
      </c>
      <c r="BK89" s="147">
        <f>BK90+BK93+BK96+BK102</f>
        <v>0</v>
      </c>
    </row>
    <row r="90" spans="2:65" s="10" customFormat="1" ht="19.899999999999999" customHeight="1">
      <c r="B90" s="138"/>
      <c r="D90" s="148" t="s">
        <v>68</v>
      </c>
      <c r="E90" s="149" t="s">
        <v>149</v>
      </c>
      <c r="F90" s="149" t="s">
        <v>272</v>
      </c>
      <c r="J90" s="150">
        <f>BK90</f>
        <v>0</v>
      </c>
      <c r="L90" s="138"/>
      <c r="M90" s="142"/>
      <c r="N90" s="143"/>
      <c r="O90" s="143"/>
      <c r="P90" s="144">
        <f>SUM(P91:P92)</f>
        <v>0.89712999999999998</v>
      </c>
      <c r="Q90" s="143"/>
      <c r="R90" s="144">
        <f>SUM(R91:R92)</f>
        <v>0.12705050000000001</v>
      </c>
      <c r="S90" s="143"/>
      <c r="T90" s="145">
        <f>SUM(T91:T92)</f>
        <v>0</v>
      </c>
      <c r="AR90" s="139" t="s">
        <v>77</v>
      </c>
      <c r="AT90" s="146" t="s">
        <v>68</v>
      </c>
      <c r="AU90" s="146" t="s">
        <v>77</v>
      </c>
      <c r="AY90" s="139" t="s">
        <v>129</v>
      </c>
      <c r="BK90" s="147">
        <f>SUM(BK91:BK92)</f>
        <v>0</v>
      </c>
    </row>
    <row r="91" spans="2:65" s="1" customFormat="1" ht="22.5" customHeight="1">
      <c r="B91" s="151"/>
      <c r="C91" s="152" t="s">
        <v>77</v>
      </c>
      <c r="D91" s="152" t="s">
        <v>132</v>
      </c>
      <c r="E91" s="153" t="s">
        <v>273</v>
      </c>
      <c r="F91" s="154" t="s">
        <v>274</v>
      </c>
      <c r="G91" s="155" t="s">
        <v>135</v>
      </c>
      <c r="H91" s="156">
        <v>1.03</v>
      </c>
      <c r="I91" s="157"/>
      <c r="J91" s="157">
        <f>ROUND(I91*H91,2)</f>
        <v>0</v>
      </c>
      <c r="K91" s="154" t="s">
        <v>136</v>
      </c>
      <c r="L91" s="35"/>
      <c r="M91" s="158" t="s">
        <v>5</v>
      </c>
      <c r="N91" s="159" t="s">
        <v>40</v>
      </c>
      <c r="O91" s="160">
        <v>0.871</v>
      </c>
      <c r="P91" s="160">
        <f>O91*H91</f>
        <v>0.89712999999999998</v>
      </c>
      <c r="Q91" s="160">
        <v>0.12335</v>
      </c>
      <c r="R91" s="160">
        <f>Q91*H91</f>
        <v>0.12705050000000001</v>
      </c>
      <c r="S91" s="160">
        <v>0</v>
      </c>
      <c r="T91" s="161">
        <f>S91*H91</f>
        <v>0</v>
      </c>
      <c r="AR91" s="21" t="s">
        <v>137</v>
      </c>
      <c r="AT91" s="21" t="s">
        <v>132</v>
      </c>
      <c r="AU91" s="21" t="s">
        <v>79</v>
      </c>
      <c r="AY91" s="21" t="s">
        <v>129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1" t="s">
        <v>77</v>
      </c>
      <c r="BK91" s="162">
        <f>ROUND(I91*H91,2)</f>
        <v>0</v>
      </c>
      <c r="BL91" s="21" t="s">
        <v>137</v>
      </c>
      <c r="BM91" s="21" t="s">
        <v>493</v>
      </c>
    </row>
    <row r="92" spans="2:65" s="11" customFormat="1">
      <c r="B92" s="163"/>
      <c r="D92" s="164" t="s">
        <v>139</v>
      </c>
      <c r="E92" s="165" t="s">
        <v>5</v>
      </c>
      <c r="F92" s="166" t="s">
        <v>494</v>
      </c>
      <c r="H92" s="167">
        <v>1.03</v>
      </c>
      <c r="L92" s="163"/>
      <c r="M92" s="168"/>
      <c r="N92" s="169"/>
      <c r="O92" s="169"/>
      <c r="P92" s="169"/>
      <c r="Q92" s="169"/>
      <c r="R92" s="169"/>
      <c r="S92" s="169"/>
      <c r="T92" s="170"/>
      <c r="AT92" s="165" t="s">
        <v>139</v>
      </c>
      <c r="AU92" s="165" t="s">
        <v>79</v>
      </c>
      <c r="AV92" s="11" t="s">
        <v>79</v>
      </c>
      <c r="AW92" s="11" t="s">
        <v>33</v>
      </c>
      <c r="AX92" s="11" t="s">
        <v>77</v>
      </c>
      <c r="AY92" s="165" t="s">
        <v>129</v>
      </c>
    </row>
    <row r="93" spans="2:65" s="10" customFormat="1" ht="29.85" customHeight="1">
      <c r="B93" s="138"/>
      <c r="D93" s="148" t="s">
        <v>68</v>
      </c>
      <c r="E93" s="149" t="s">
        <v>141</v>
      </c>
      <c r="F93" s="149" t="s">
        <v>142</v>
      </c>
      <c r="J93" s="150">
        <f>BK93</f>
        <v>0</v>
      </c>
      <c r="L93" s="138"/>
      <c r="M93" s="142"/>
      <c r="N93" s="143"/>
      <c r="O93" s="143"/>
      <c r="P93" s="144">
        <f>SUM(P94:P95)</f>
        <v>5.4849999999999994</v>
      </c>
      <c r="Q93" s="143"/>
      <c r="R93" s="144">
        <f>SUM(R94:R95)</f>
        <v>0</v>
      </c>
      <c r="S93" s="143"/>
      <c r="T93" s="145">
        <f>SUM(T94:T95)</f>
        <v>0.126</v>
      </c>
      <c r="AR93" s="139" t="s">
        <v>77</v>
      </c>
      <c r="AT93" s="146" t="s">
        <v>68</v>
      </c>
      <c r="AU93" s="146" t="s">
        <v>77</v>
      </c>
      <c r="AY93" s="139" t="s">
        <v>129</v>
      </c>
      <c r="BK93" s="147">
        <f>SUM(BK94:BK95)</f>
        <v>0</v>
      </c>
    </row>
    <row r="94" spans="2:65" s="1" customFormat="1" ht="22.5" customHeight="1">
      <c r="B94" s="151"/>
      <c r="C94" s="152" t="s">
        <v>79</v>
      </c>
      <c r="D94" s="152" t="s">
        <v>132</v>
      </c>
      <c r="E94" s="153" t="s">
        <v>143</v>
      </c>
      <c r="F94" s="154" t="s">
        <v>144</v>
      </c>
      <c r="G94" s="155" t="s">
        <v>145</v>
      </c>
      <c r="H94" s="156">
        <v>15</v>
      </c>
      <c r="I94" s="157"/>
      <c r="J94" s="157">
        <f>ROUND(I94*H94,2)</f>
        <v>0</v>
      </c>
      <c r="K94" s="154" t="s">
        <v>136</v>
      </c>
      <c r="L94" s="35"/>
      <c r="M94" s="158" t="s">
        <v>5</v>
      </c>
      <c r="N94" s="159" t="s">
        <v>40</v>
      </c>
      <c r="O94" s="160">
        <v>0.29499999999999998</v>
      </c>
      <c r="P94" s="160">
        <f>O94*H94</f>
        <v>4.4249999999999998</v>
      </c>
      <c r="Q94" s="160">
        <v>0</v>
      </c>
      <c r="R94" s="160">
        <f>Q94*H94</f>
        <v>0</v>
      </c>
      <c r="S94" s="160">
        <v>6.0000000000000001E-3</v>
      </c>
      <c r="T94" s="161">
        <f>S94*H94</f>
        <v>0.09</v>
      </c>
      <c r="AR94" s="21" t="s">
        <v>137</v>
      </c>
      <c r="AT94" s="21" t="s">
        <v>132</v>
      </c>
      <c r="AU94" s="21" t="s">
        <v>79</v>
      </c>
      <c r="AY94" s="21" t="s">
        <v>129</v>
      </c>
      <c r="BE94" s="162">
        <f>IF(N94="základní",J94,0)</f>
        <v>0</v>
      </c>
      <c r="BF94" s="162">
        <f>IF(N94="snížená",J94,0)</f>
        <v>0</v>
      </c>
      <c r="BG94" s="162">
        <f>IF(N94="zákl. přenesená",J94,0)</f>
        <v>0</v>
      </c>
      <c r="BH94" s="162">
        <f>IF(N94="sníž. přenesená",J94,0)</f>
        <v>0</v>
      </c>
      <c r="BI94" s="162">
        <f>IF(N94="nulová",J94,0)</f>
        <v>0</v>
      </c>
      <c r="BJ94" s="21" t="s">
        <v>77</v>
      </c>
      <c r="BK94" s="162">
        <f>ROUND(I94*H94,2)</f>
        <v>0</v>
      </c>
      <c r="BL94" s="21" t="s">
        <v>137</v>
      </c>
      <c r="BM94" s="21" t="s">
        <v>495</v>
      </c>
    </row>
    <row r="95" spans="2:65" s="1" customFormat="1" ht="22.5" customHeight="1">
      <c r="B95" s="151"/>
      <c r="C95" s="152" t="s">
        <v>340</v>
      </c>
      <c r="D95" s="152" t="s">
        <v>132</v>
      </c>
      <c r="E95" s="153" t="s">
        <v>393</v>
      </c>
      <c r="F95" s="154" t="s">
        <v>394</v>
      </c>
      <c r="G95" s="155" t="s">
        <v>145</v>
      </c>
      <c r="H95" s="156">
        <v>4</v>
      </c>
      <c r="I95" s="157"/>
      <c r="J95" s="157">
        <f>ROUND(I95*H95,2)</f>
        <v>0</v>
      </c>
      <c r="K95" s="154" t="s">
        <v>136</v>
      </c>
      <c r="L95" s="35"/>
      <c r="M95" s="158" t="s">
        <v>5</v>
      </c>
      <c r="N95" s="159" t="s">
        <v>40</v>
      </c>
      <c r="O95" s="160">
        <v>0.26500000000000001</v>
      </c>
      <c r="P95" s="160">
        <f>O95*H95</f>
        <v>1.06</v>
      </c>
      <c r="Q95" s="160">
        <v>0</v>
      </c>
      <c r="R95" s="160">
        <f>Q95*H95</f>
        <v>0</v>
      </c>
      <c r="S95" s="160">
        <v>8.9999999999999993E-3</v>
      </c>
      <c r="T95" s="161">
        <f>S95*H95</f>
        <v>3.5999999999999997E-2</v>
      </c>
      <c r="AR95" s="21" t="s">
        <v>137</v>
      </c>
      <c r="AT95" s="21" t="s">
        <v>132</v>
      </c>
      <c r="AU95" s="21" t="s">
        <v>79</v>
      </c>
      <c r="AY95" s="21" t="s">
        <v>129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21" t="s">
        <v>77</v>
      </c>
      <c r="BK95" s="162">
        <f>ROUND(I95*H95,2)</f>
        <v>0</v>
      </c>
      <c r="BL95" s="21" t="s">
        <v>137</v>
      </c>
      <c r="BM95" s="21" t="s">
        <v>496</v>
      </c>
    </row>
    <row r="96" spans="2:65" s="10" customFormat="1" ht="29.85" customHeight="1">
      <c r="B96" s="138"/>
      <c r="D96" s="148" t="s">
        <v>68</v>
      </c>
      <c r="E96" s="149" t="s">
        <v>147</v>
      </c>
      <c r="F96" s="149" t="s">
        <v>148</v>
      </c>
      <c r="J96" s="150">
        <f>BK96</f>
        <v>0</v>
      </c>
      <c r="L96" s="138"/>
      <c r="M96" s="142"/>
      <c r="N96" s="143"/>
      <c r="O96" s="143"/>
      <c r="P96" s="144">
        <f>SUM(P97:P101)</f>
        <v>0.33125399999999994</v>
      </c>
      <c r="Q96" s="143"/>
      <c r="R96" s="144">
        <f>SUM(R97:R101)</f>
        <v>0</v>
      </c>
      <c r="S96" s="143"/>
      <c r="T96" s="145">
        <f>SUM(T97:T101)</f>
        <v>0</v>
      </c>
      <c r="AR96" s="139" t="s">
        <v>77</v>
      </c>
      <c r="AT96" s="146" t="s">
        <v>68</v>
      </c>
      <c r="AU96" s="146" t="s">
        <v>77</v>
      </c>
      <c r="AY96" s="139" t="s">
        <v>129</v>
      </c>
      <c r="BK96" s="147">
        <f>SUM(BK97:BK101)</f>
        <v>0</v>
      </c>
    </row>
    <row r="97" spans="2:65" s="1" customFormat="1" ht="22.5" customHeight="1">
      <c r="B97" s="151"/>
      <c r="C97" s="152" t="s">
        <v>137</v>
      </c>
      <c r="D97" s="152" t="s">
        <v>132</v>
      </c>
      <c r="E97" s="153" t="s">
        <v>150</v>
      </c>
      <c r="F97" s="154" t="s">
        <v>151</v>
      </c>
      <c r="G97" s="155" t="s">
        <v>152</v>
      </c>
      <c r="H97" s="156">
        <v>0.126</v>
      </c>
      <c r="I97" s="157"/>
      <c r="J97" s="157">
        <f>ROUND(I97*H97,2)</f>
        <v>0</v>
      </c>
      <c r="K97" s="154" t="s">
        <v>136</v>
      </c>
      <c r="L97" s="35"/>
      <c r="M97" s="158" t="s">
        <v>5</v>
      </c>
      <c r="N97" s="159" t="s">
        <v>40</v>
      </c>
      <c r="O97" s="160">
        <v>2.42</v>
      </c>
      <c r="P97" s="160">
        <f>O97*H97</f>
        <v>0.30491999999999997</v>
      </c>
      <c r="Q97" s="160">
        <v>0</v>
      </c>
      <c r="R97" s="160">
        <f>Q97*H97</f>
        <v>0</v>
      </c>
      <c r="S97" s="160">
        <v>0</v>
      </c>
      <c r="T97" s="161">
        <f>S97*H97</f>
        <v>0</v>
      </c>
      <c r="AR97" s="21" t="s">
        <v>137</v>
      </c>
      <c r="AT97" s="21" t="s">
        <v>132</v>
      </c>
      <c r="AU97" s="21" t="s">
        <v>79</v>
      </c>
      <c r="AY97" s="21" t="s">
        <v>129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21" t="s">
        <v>77</v>
      </c>
      <c r="BK97" s="162">
        <f>ROUND(I97*H97,2)</f>
        <v>0</v>
      </c>
      <c r="BL97" s="21" t="s">
        <v>137</v>
      </c>
      <c r="BM97" s="21" t="s">
        <v>497</v>
      </c>
    </row>
    <row r="98" spans="2:65" s="1" customFormat="1" ht="22.5" customHeight="1">
      <c r="B98" s="151"/>
      <c r="C98" s="152" t="s">
        <v>157</v>
      </c>
      <c r="D98" s="152" t="s">
        <v>132</v>
      </c>
      <c r="E98" s="153" t="s">
        <v>154</v>
      </c>
      <c r="F98" s="154" t="s">
        <v>155</v>
      </c>
      <c r="G98" s="155" t="s">
        <v>152</v>
      </c>
      <c r="H98" s="156">
        <v>0.126</v>
      </c>
      <c r="I98" s="157"/>
      <c r="J98" s="157">
        <f>ROUND(I98*H98,2)</f>
        <v>0</v>
      </c>
      <c r="K98" s="154" t="s">
        <v>136</v>
      </c>
      <c r="L98" s="35"/>
      <c r="M98" s="158" t="s">
        <v>5</v>
      </c>
      <c r="N98" s="159" t="s">
        <v>40</v>
      </c>
      <c r="O98" s="160">
        <v>0.125</v>
      </c>
      <c r="P98" s="160">
        <f>O98*H98</f>
        <v>1.575E-2</v>
      </c>
      <c r="Q98" s="160">
        <v>0</v>
      </c>
      <c r="R98" s="160">
        <f>Q98*H98</f>
        <v>0</v>
      </c>
      <c r="S98" s="160">
        <v>0</v>
      </c>
      <c r="T98" s="161">
        <f>S98*H98</f>
        <v>0</v>
      </c>
      <c r="AR98" s="21" t="s">
        <v>137</v>
      </c>
      <c r="AT98" s="21" t="s">
        <v>132</v>
      </c>
      <c r="AU98" s="21" t="s">
        <v>79</v>
      </c>
      <c r="AY98" s="21" t="s">
        <v>129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21" t="s">
        <v>77</v>
      </c>
      <c r="BK98" s="162">
        <f>ROUND(I98*H98,2)</f>
        <v>0</v>
      </c>
      <c r="BL98" s="21" t="s">
        <v>137</v>
      </c>
      <c r="BM98" s="21" t="s">
        <v>498</v>
      </c>
    </row>
    <row r="99" spans="2:65" s="1" customFormat="1" ht="22.5" customHeight="1">
      <c r="B99" s="151"/>
      <c r="C99" s="152" t="s">
        <v>130</v>
      </c>
      <c r="D99" s="152" t="s">
        <v>132</v>
      </c>
      <c r="E99" s="153" t="s">
        <v>158</v>
      </c>
      <c r="F99" s="154" t="s">
        <v>159</v>
      </c>
      <c r="G99" s="155" t="s">
        <v>152</v>
      </c>
      <c r="H99" s="156">
        <v>1.764</v>
      </c>
      <c r="I99" s="157"/>
      <c r="J99" s="157">
        <f>ROUND(I99*H99,2)</f>
        <v>0</v>
      </c>
      <c r="K99" s="154" t="s">
        <v>136</v>
      </c>
      <c r="L99" s="35"/>
      <c r="M99" s="158" t="s">
        <v>5</v>
      </c>
      <c r="N99" s="159" t="s">
        <v>40</v>
      </c>
      <c r="O99" s="160">
        <v>6.0000000000000001E-3</v>
      </c>
      <c r="P99" s="160">
        <f>O99*H99</f>
        <v>1.0584E-2</v>
      </c>
      <c r="Q99" s="160">
        <v>0</v>
      </c>
      <c r="R99" s="160">
        <f>Q99*H99</f>
        <v>0</v>
      </c>
      <c r="S99" s="160">
        <v>0</v>
      </c>
      <c r="T99" s="161">
        <f>S99*H99</f>
        <v>0</v>
      </c>
      <c r="AR99" s="21" t="s">
        <v>137</v>
      </c>
      <c r="AT99" s="21" t="s">
        <v>132</v>
      </c>
      <c r="AU99" s="21" t="s">
        <v>79</v>
      </c>
      <c r="AY99" s="21" t="s">
        <v>129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21" t="s">
        <v>77</v>
      </c>
      <c r="BK99" s="162">
        <f>ROUND(I99*H99,2)</f>
        <v>0</v>
      </c>
      <c r="BL99" s="21" t="s">
        <v>137</v>
      </c>
      <c r="BM99" s="21" t="s">
        <v>499</v>
      </c>
    </row>
    <row r="100" spans="2:65" s="11" customFormat="1">
      <c r="B100" s="163"/>
      <c r="D100" s="171" t="s">
        <v>139</v>
      </c>
      <c r="F100" s="172" t="s">
        <v>500</v>
      </c>
      <c r="H100" s="173">
        <v>1.764</v>
      </c>
      <c r="L100" s="163"/>
      <c r="M100" s="168"/>
      <c r="N100" s="169"/>
      <c r="O100" s="169"/>
      <c r="P100" s="169"/>
      <c r="Q100" s="169"/>
      <c r="R100" s="169"/>
      <c r="S100" s="169"/>
      <c r="T100" s="170"/>
      <c r="AT100" s="165" t="s">
        <v>139</v>
      </c>
      <c r="AU100" s="165" t="s">
        <v>79</v>
      </c>
      <c r="AV100" s="11" t="s">
        <v>79</v>
      </c>
      <c r="AW100" s="11" t="s">
        <v>6</v>
      </c>
      <c r="AX100" s="11" t="s">
        <v>77</v>
      </c>
      <c r="AY100" s="165" t="s">
        <v>129</v>
      </c>
    </row>
    <row r="101" spans="2:65" s="1" customFormat="1" ht="22.5" customHeight="1">
      <c r="B101" s="151"/>
      <c r="C101" s="152" t="s">
        <v>167</v>
      </c>
      <c r="D101" s="152" t="s">
        <v>132</v>
      </c>
      <c r="E101" s="153" t="s">
        <v>162</v>
      </c>
      <c r="F101" s="154" t="s">
        <v>163</v>
      </c>
      <c r="G101" s="155" t="s">
        <v>152</v>
      </c>
      <c r="H101" s="156">
        <v>0.126</v>
      </c>
      <c r="I101" s="157"/>
      <c r="J101" s="157">
        <f>ROUND(I101*H101,2)</f>
        <v>0</v>
      </c>
      <c r="K101" s="154" t="s">
        <v>136</v>
      </c>
      <c r="L101" s="35"/>
      <c r="M101" s="158" t="s">
        <v>5</v>
      </c>
      <c r="N101" s="159" t="s">
        <v>40</v>
      </c>
      <c r="O101" s="160">
        <v>0</v>
      </c>
      <c r="P101" s="160">
        <f>O101*H101</f>
        <v>0</v>
      </c>
      <c r="Q101" s="160">
        <v>0</v>
      </c>
      <c r="R101" s="160">
        <f>Q101*H101</f>
        <v>0</v>
      </c>
      <c r="S101" s="160">
        <v>0</v>
      </c>
      <c r="T101" s="161">
        <f>S101*H101</f>
        <v>0</v>
      </c>
      <c r="AR101" s="21" t="s">
        <v>137</v>
      </c>
      <c r="AT101" s="21" t="s">
        <v>132</v>
      </c>
      <c r="AU101" s="21" t="s">
        <v>79</v>
      </c>
      <c r="AY101" s="21" t="s">
        <v>129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21" t="s">
        <v>77</v>
      </c>
      <c r="BK101" s="162">
        <f>ROUND(I101*H101,2)</f>
        <v>0</v>
      </c>
      <c r="BL101" s="21" t="s">
        <v>137</v>
      </c>
      <c r="BM101" s="21" t="s">
        <v>501</v>
      </c>
    </row>
    <row r="102" spans="2:65" s="10" customFormat="1" ht="29.85" customHeight="1">
      <c r="B102" s="138"/>
      <c r="D102" s="148" t="s">
        <v>68</v>
      </c>
      <c r="E102" s="149" t="s">
        <v>165</v>
      </c>
      <c r="F102" s="149" t="s">
        <v>166</v>
      </c>
      <c r="J102" s="150">
        <f>BK102</f>
        <v>0</v>
      </c>
      <c r="L102" s="138"/>
      <c r="M102" s="142"/>
      <c r="N102" s="143"/>
      <c r="O102" s="143"/>
      <c r="P102" s="144">
        <f>P103</f>
        <v>0.52451000000000003</v>
      </c>
      <c r="Q102" s="143"/>
      <c r="R102" s="144">
        <f>R103</f>
        <v>0</v>
      </c>
      <c r="S102" s="143"/>
      <c r="T102" s="145">
        <f>T103</f>
        <v>0</v>
      </c>
      <c r="AR102" s="139" t="s">
        <v>77</v>
      </c>
      <c r="AT102" s="146" t="s">
        <v>68</v>
      </c>
      <c r="AU102" s="146" t="s">
        <v>77</v>
      </c>
      <c r="AY102" s="139" t="s">
        <v>129</v>
      </c>
      <c r="BK102" s="147">
        <f>BK103</f>
        <v>0</v>
      </c>
    </row>
    <row r="103" spans="2:65" s="1" customFormat="1" ht="22.5" customHeight="1">
      <c r="B103" s="151"/>
      <c r="C103" s="152" t="s">
        <v>175</v>
      </c>
      <c r="D103" s="152" t="s">
        <v>132</v>
      </c>
      <c r="E103" s="153" t="s">
        <v>168</v>
      </c>
      <c r="F103" s="154" t="s">
        <v>169</v>
      </c>
      <c r="G103" s="155" t="s">
        <v>152</v>
      </c>
      <c r="H103" s="156">
        <v>0.127</v>
      </c>
      <c r="I103" s="157"/>
      <c r="J103" s="157">
        <f>ROUND(I103*H103,2)</f>
        <v>0</v>
      </c>
      <c r="K103" s="154" t="s">
        <v>136</v>
      </c>
      <c r="L103" s="35"/>
      <c r="M103" s="158" t="s">
        <v>5</v>
      </c>
      <c r="N103" s="159" t="s">
        <v>40</v>
      </c>
      <c r="O103" s="160">
        <v>4.13</v>
      </c>
      <c r="P103" s="160">
        <f>O103*H103</f>
        <v>0.52451000000000003</v>
      </c>
      <c r="Q103" s="160">
        <v>0</v>
      </c>
      <c r="R103" s="160">
        <f>Q103*H103</f>
        <v>0</v>
      </c>
      <c r="S103" s="160">
        <v>0</v>
      </c>
      <c r="T103" s="161">
        <f>S103*H103</f>
        <v>0</v>
      </c>
      <c r="AR103" s="21" t="s">
        <v>137</v>
      </c>
      <c r="AT103" s="21" t="s">
        <v>132</v>
      </c>
      <c r="AU103" s="21" t="s">
        <v>79</v>
      </c>
      <c r="AY103" s="21" t="s">
        <v>129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21" t="s">
        <v>77</v>
      </c>
      <c r="BK103" s="162">
        <f>ROUND(I103*H103,2)</f>
        <v>0</v>
      </c>
      <c r="BL103" s="21" t="s">
        <v>137</v>
      </c>
      <c r="BM103" s="21" t="s">
        <v>502</v>
      </c>
    </row>
    <row r="104" spans="2:65" s="10" customFormat="1" ht="37.35" customHeight="1">
      <c r="B104" s="138"/>
      <c r="D104" s="139" t="s">
        <v>68</v>
      </c>
      <c r="E104" s="140" t="s">
        <v>171</v>
      </c>
      <c r="F104" s="140" t="s">
        <v>172</v>
      </c>
      <c r="J104" s="141">
        <f>BK104</f>
        <v>0</v>
      </c>
      <c r="L104" s="138"/>
      <c r="M104" s="142"/>
      <c r="N104" s="143"/>
      <c r="O104" s="143"/>
      <c r="P104" s="144">
        <f>P105+P109+P118+P123+P128+P132</f>
        <v>32.677</v>
      </c>
      <c r="Q104" s="143"/>
      <c r="R104" s="144">
        <f>R105+R109+R118+R123+R128+R132</f>
        <v>0.18833</v>
      </c>
      <c r="S104" s="143"/>
      <c r="T104" s="145">
        <f>T105+T109+T118+T123+T128+T132</f>
        <v>0</v>
      </c>
      <c r="AR104" s="139" t="s">
        <v>79</v>
      </c>
      <c r="AT104" s="146" t="s">
        <v>68</v>
      </c>
      <c r="AU104" s="146" t="s">
        <v>69</v>
      </c>
      <c r="AY104" s="139" t="s">
        <v>129</v>
      </c>
      <c r="BK104" s="147">
        <f>BK105+BK109+BK118+BK123+BK128+BK132</f>
        <v>0</v>
      </c>
    </row>
    <row r="105" spans="2:65" s="10" customFormat="1" ht="19.899999999999999" customHeight="1">
      <c r="B105" s="138"/>
      <c r="D105" s="148" t="s">
        <v>68</v>
      </c>
      <c r="E105" s="149" t="s">
        <v>290</v>
      </c>
      <c r="F105" s="149" t="s">
        <v>291</v>
      </c>
      <c r="J105" s="150">
        <f>BK105</f>
        <v>0</v>
      </c>
      <c r="L105" s="138"/>
      <c r="M105" s="142"/>
      <c r="N105" s="143"/>
      <c r="O105" s="143"/>
      <c r="P105" s="144">
        <f>SUM(P106:P108)</f>
        <v>3.1070000000000002</v>
      </c>
      <c r="Q105" s="143"/>
      <c r="R105" s="144">
        <f>SUM(R106:R108)</f>
        <v>1.16E-3</v>
      </c>
      <c r="S105" s="143"/>
      <c r="T105" s="145">
        <f>SUM(T106:T108)</f>
        <v>0</v>
      </c>
      <c r="AR105" s="139" t="s">
        <v>79</v>
      </c>
      <c r="AT105" s="146" t="s">
        <v>68</v>
      </c>
      <c r="AU105" s="146" t="s">
        <v>77</v>
      </c>
      <c r="AY105" s="139" t="s">
        <v>129</v>
      </c>
      <c r="BK105" s="147">
        <f>SUM(BK106:BK108)</f>
        <v>0</v>
      </c>
    </row>
    <row r="106" spans="2:65" s="1" customFormat="1" ht="22.5" customHeight="1">
      <c r="B106" s="151"/>
      <c r="C106" s="152" t="s">
        <v>141</v>
      </c>
      <c r="D106" s="152" t="s">
        <v>132</v>
      </c>
      <c r="E106" s="153" t="s">
        <v>295</v>
      </c>
      <c r="F106" s="154" t="s">
        <v>296</v>
      </c>
      <c r="G106" s="155" t="s">
        <v>145</v>
      </c>
      <c r="H106" s="156">
        <v>4</v>
      </c>
      <c r="I106" s="157"/>
      <c r="J106" s="157">
        <f>ROUND(I106*H106,2)</f>
        <v>0</v>
      </c>
      <c r="K106" s="154" t="s">
        <v>136</v>
      </c>
      <c r="L106" s="35"/>
      <c r="M106" s="158" t="s">
        <v>5</v>
      </c>
      <c r="N106" s="159" t="s">
        <v>40</v>
      </c>
      <c r="O106" s="160">
        <v>0.65900000000000003</v>
      </c>
      <c r="P106" s="160">
        <f>O106*H106</f>
        <v>2.6360000000000001</v>
      </c>
      <c r="Q106" s="160">
        <v>2.9E-4</v>
      </c>
      <c r="R106" s="160">
        <f>Q106*H106</f>
        <v>1.16E-3</v>
      </c>
      <c r="S106" s="160">
        <v>0</v>
      </c>
      <c r="T106" s="161">
        <f>S106*H106</f>
        <v>0</v>
      </c>
      <c r="AR106" s="21" t="s">
        <v>179</v>
      </c>
      <c r="AT106" s="21" t="s">
        <v>132</v>
      </c>
      <c r="AU106" s="21" t="s">
        <v>79</v>
      </c>
      <c r="AY106" s="21" t="s">
        <v>129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21" t="s">
        <v>77</v>
      </c>
      <c r="BK106" s="162">
        <f>ROUND(I106*H106,2)</f>
        <v>0</v>
      </c>
      <c r="BL106" s="21" t="s">
        <v>179</v>
      </c>
      <c r="BM106" s="21" t="s">
        <v>503</v>
      </c>
    </row>
    <row r="107" spans="2:65" s="1" customFormat="1" ht="22.5" customHeight="1">
      <c r="B107" s="151"/>
      <c r="C107" s="152" t="s">
        <v>74</v>
      </c>
      <c r="D107" s="152" t="s">
        <v>132</v>
      </c>
      <c r="E107" s="153" t="s">
        <v>301</v>
      </c>
      <c r="F107" s="154" t="s">
        <v>302</v>
      </c>
      <c r="G107" s="155" t="s">
        <v>178</v>
      </c>
      <c r="H107" s="156">
        <v>3</v>
      </c>
      <c r="I107" s="157"/>
      <c r="J107" s="157">
        <f>ROUND(I107*H107,2)</f>
        <v>0</v>
      </c>
      <c r="K107" s="154" t="s">
        <v>136</v>
      </c>
      <c r="L107" s="35"/>
      <c r="M107" s="158" t="s">
        <v>5</v>
      </c>
      <c r="N107" s="159" t="s">
        <v>40</v>
      </c>
      <c r="O107" s="160">
        <v>0.157</v>
      </c>
      <c r="P107" s="160">
        <f>O107*H107</f>
        <v>0.47099999999999997</v>
      </c>
      <c r="Q107" s="160">
        <v>0</v>
      </c>
      <c r="R107" s="160">
        <f>Q107*H107</f>
        <v>0</v>
      </c>
      <c r="S107" s="160">
        <v>0</v>
      </c>
      <c r="T107" s="161">
        <f>S107*H107</f>
        <v>0</v>
      </c>
      <c r="AR107" s="21" t="s">
        <v>179</v>
      </c>
      <c r="AT107" s="21" t="s">
        <v>132</v>
      </c>
      <c r="AU107" s="21" t="s">
        <v>79</v>
      </c>
      <c r="AY107" s="21" t="s">
        <v>129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21" t="s">
        <v>77</v>
      </c>
      <c r="BK107" s="162">
        <f>ROUND(I107*H107,2)</f>
        <v>0</v>
      </c>
      <c r="BL107" s="21" t="s">
        <v>179</v>
      </c>
      <c r="BM107" s="21" t="s">
        <v>504</v>
      </c>
    </row>
    <row r="108" spans="2:65" s="1" customFormat="1" ht="22.5" customHeight="1">
      <c r="B108" s="151"/>
      <c r="C108" s="152" t="s">
        <v>189</v>
      </c>
      <c r="D108" s="152" t="s">
        <v>132</v>
      </c>
      <c r="E108" s="153" t="s">
        <v>307</v>
      </c>
      <c r="F108" s="154" t="s">
        <v>308</v>
      </c>
      <c r="G108" s="155" t="s">
        <v>207</v>
      </c>
      <c r="H108" s="156">
        <v>13.291</v>
      </c>
      <c r="I108" s="157"/>
      <c r="J108" s="157">
        <f>ROUND(I108*H108,2)</f>
        <v>0</v>
      </c>
      <c r="K108" s="154" t="s">
        <v>136</v>
      </c>
      <c r="L108" s="35"/>
      <c r="M108" s="158" t="s">
        <v>5</v>
      </c>
      <c r="N108" s="159" t="s">
        <v>40</v>
      </c>
      <c r="O108" s="160">
        <v>0</v>
      </c>
      <c r="P108" s="160">
        <f>O108*H108</f>
        <v>0</v>
      </c>
      <c r="Q108" s="160">
        <v>0</v>
      </c>
      <c r="R108" s="160">
        <f>Q108*H108</f>
        <v>0</v>
      </c>
      <c r="S108" s="160">
        <v>0</v>
      </c>
      <c r="T108" s="161">
        <f>S108*H108</f>
        <v>0</v>
      </c>
      <c r="AR108" s="21" t="s">
        <v>179</v>
      </c>
      <c r="AT108" s="21" t="s">
        <v>132</v>
      </c>
      <c r="AU108" s="21" t="s">
        <v>79</v>
      </c>
      <c r="AY108" s="21" t="s">
        <v>129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21" t="s">
        <v>77</v>
      </c>
      <c r="BK108" s="162">
        <f>ROUND(I108*H108,2)</f>
        <v>0</v>
      </c>
      <c r="BL108" s="21" t="s">
        <v>179</v>
      </c>
      <c r="BM108" s="21" t="s">
        <v>505</v>
      </c>
    </row>
    <row r="109" spans="2:65" s="10" customFormat="1" ht="29.85" customHeight="1">
      <c r="B109" s="138"/>
      <c r="D109" s="148" t="s">
        <v>68</v>
      </c>
      <c r="E109" s="149" t="s">
        <v>173</v>
      </c>
      <c r="F109" s="149" t="s">
        <v>174</v>
      </c>
      <c r="J109" s="150">
        <f>BK109</f>
        <v>0</v>
      </c>
      <c r="L109" s="138"/>
      <c r="M109" s="142"/>
      <c r="N109" s="143"/>
      <c r="O109" s="143"/>
      <c r="P109" s="144">
        <f>SUM(P110:P117)</f>
        <v>14.464</v>
      </c>
      <c r="Q109" s="143"/>
      <c r="R109" s="144">
        <f>SUM(R110:R117)</f>
        <v>1.358E-2</v>
      </c>
      <c r="S109" s="143"/>
      <c r="T109" s="145">
        <f>SUM(T110:T117)</f>
        <v>0</v>
      </c>
      <c r="AR109" s="139" t="s">
        <v>79</v>
      </c>
      <c r="AT109" s="146" t="s">
        <v>68</v>
      </c>
      <c r="AU109" s="146" t="s">
        <v>77</v>
      </c>
      <c r="AY109" s="139" t="s">
        <v>129</v>
      </c>
      <c r="BK109" s="147">
        <f>SUM(BK110:BK117)</f>
        <v>0</v>
      </c>
    </row>
    <row r="110" spans="2:65" s="1" customFormat="1" ht="22.5" customHeight="1">
      <c r="B110" s="151"/>
      <c r="C110" s="152" t="s">
        <v>193</v>
      </c>
      <c r="D110" s="152" t="s">
        <v>132</v>
      </c>
      <c r="E110" s="153" t="s">
        <v>176</v>
      </c>
      <c r="F110" s="154" t="s">
        <v>177</v>
      </c>
      <c r="G110" s="155" t="s">
        <v>178</v>
      </c>
      <c r="H110" s="156">
        <v>1</v>
      </c>
      <c r="I110" s="157"/>
      <c r="J110" s="157">
        <f t="shared" ref="J110:J117" si="0">ROUND(I110*H110,2)</f>
        <v>0</v>
      </c>
      <c r="K110" s="154" t="s">
        <v>136</v>
      </c>
      <c r="L110" s="35"/>
      <c r="M110" s="158" t="s">
        <v>5</v>
      </c>
      <c r="N110" s="159" t="s">
        <v>40</v>
      </c>
      <c r="O110" s="160">
        <v>0.24399999999999999</v>
      </c>
      <c r="P110" s="160">
        <f t="shared" ref="P110:P117" si="1">O110*H110</f>
        <v>0.24399999999999999</v>
      </c>
      <c r="Q110" s="160">
        <v>4.0000000000000003E-5</v>
      </c>
      <c r="R110" s="160">
        <f t="shared" ref="R110:R117" si="2">Q110*H110</f>
        <v>4.0000000000000003E-5</v>
      </c>
      <c r="S110" s="160">
        <v>0</v>
      </c>
      <c r="T110" s="161">
        <f t="shared" ref="T110:T117" si="3">S110*H110</f>
        <v>0</v>
      </c>
      <c r="AR110" s="21" t="s">
        <v>179</v>
      </c>
      <c r="AT110" s="21" t="s">
        <v>132</v>
      </c>
      <c r="AU110" s="21" t="s">
        <v>79</v>
      </c>
      <c r="AY110" s="21" t="s">
        <v>129</v>
      </c>
      <c r="BE110" s="162">
        <f t="shared" ref="BE110:BE117" si="4">IF(N110="základní",J110,0)</f>
        <v>0</v>
      </c>
      <c r="BF110" s="162">
        <f t="shared" ref="BF110:BF117" si="5">IF(N110="snížená",J110,0)</f>
        <v>0</v>
      </c>
      <c r="BG110" s="162">
        <f t="shared" ref="BG110:BG117" si="6">IF(N110="zákl. přenesená",J110,0)</f>
        <v>0</v>
      </c>
      <c r="BH110" s="162">
        <f t="shared" ref="BH110:BH117" si="7">IF(N110="sníž. přenesená",J110,0)</f>
        <v>0</v>
      </c>
      <c r="BI110" s="162">
        <f t="shared" ref="BI110:BI117" si="8">IF(N110="nulová",J110,0)</f>
        <v>0</v>
      </c>
      <c r="BJ110" s="21" t="s">
        <v>77</v>
      </c>
      <c r="BK110" s="162">
        <f t="shared" ref="BK110:BK117" si="9">ROUND(I110*H110,2)</f>
        <v>0</v>
      </c>
      <c r="BL110" s="21" t="s">
        <v>179</v>
      </c>
      <c r="BM110" s="21" t="s">
        <v>506</v>
      </c>
    </row>
    <row r="111" spans="2:65" s="1" customFormat="1" ht="22.5" customHeight="1">
      <c r="B111" s="151"/>
      <c r="C111" s="174" t="s">
        <v>197</v>
      </c>
      <c r="D111" s="174" t="s">
        <v>181</v>
      </c>
      <c r="E111" s="175" t="s">
        <v>182</v>
      </c>
      <c r="F111" s="176" t="s">
        <v>183</v>
      </c>
      <c r="G111" s="177" t="s">
        <v>178</v>
      </c>
      <c r="H111" s="178">
        <v>1</v>
      </c>
      <c r="I111" s="179"/>
      <c r="J111" s="179">
        <f t="shared" si="0"/>
        <v>0</v>
      </c>
      <c r="K111" s="176" t="s">
        <v>136</v>
      </c>
      <c r="L111" s="180"/>
      <c r="M111" s="181" t="s">
        <v>5</v>
      </c>
      <c r="N111" s="182" t="s">
        <v>40</v>
      </c>
      <c r="O111" s="160">
        <v>0</v>
      </c>
      <c r="P111" s="160">
        <f t="shared" si="1"/>
        <v>0</v>
      </c>
      <c r="Q111" s="160">
        <v>4.0000000000000003E-5</v>
      </c>
      <c r="R111" s="160">
        <f t="shared" si="2"/>
        <v>4.0000000000000003E-5</v>
      </c>
      <c r="S111" s="160">
        <v>0</v>
      </c>
      <c r="T111" s="161">
        <f t="shared" si="3"/>
        <v>0</v>
      </c>
      <c r="AR111" s="21" t="s">
        <v>184</v>
      </c>
      <c r="AT111" s="21" t="s">
        <v>181</v>
      </c>
      <c r="AU111" s="21" t="s">
        <v>79</v>
      </c>
      <c r="AY111" s="21" t="s">
        <v>129</v>
      </c>
      <c r="BE111" s="162">
        <f t="shared" si="4"/>
        <v>0</v>
      </c>
      <c r="BF111" s="162">
        <f t="shared" si="5"/>
        <v>0</v>
      </c>
      <c r="BG111" s="162">
        <f t="shared" si="6"/>
        <v>0</v>
      </c>
      <c r="BH111" s="162">
        <f t="shared" si="7"/>
        <v>0</v>
      </c>
      <c r="BI111" s="162">
        <f t="shared" si="8"/>
        <v>0</v>
      </c>
      <c r="BJ111" s="21" t="s">
        <v>77</v>
      </c>
      <c r="BK111" s="162">
        <f t="shared" si="9"/>
        <v>0</v>
      </c>
      <c r="BL111" s="21" t="s">
        <v>179</v>
      </c>
      <c r="BM111" s="21" t="s">
        <v>507</v>
      </c>
    </row>
    <row r="112" spans="2:65" s="1" customFormat="1" ht="22.5" customHeight="1">
      <c r="B112" s="151"/>
      <c r="C112" s="152" t="s">
        <v>201</v>
      </c>
      <c r="D112" s="152" t="s">
        <v>132</v>
      </c>
      <c r="E112" s="153" t="s">
        <v>186</v>
      </c>
      <c r="F112" s="154" t="s">
        <v>187</v>
      </c>
      <c r="G112" s="155" t="s">
        <v>145</v>
      </c>
      <c r="H112" s="156">
        <v>15</v>
      </c>
      <c r="I112" s="157"/>
      <c r="J112" s="157">
        <f t="shared" si="0"/>
        <v>0</v>
      </c>
      <c r="K112" s="154" t="s">
        <v>136</v>
      </c>
      <c r="L112" s="35"/>
      <c r="M112" s="158" t="s">
        <v>5</v>
      </c>
      <c r="N112" s="159" t="s">
        <v>40</v>
      </c>
      <c r="O112" s="160">
        <v>0.52900000000000003</v>
      </c>
      <c r="P112" s="160">
        <f t="shared" si="1"/>
        <v>7.9350000000000005</v>
      </c>
      <c r="Q112" s="160">
        <v>6.6E-4</v>
      </c>
      <c r="R112" s="160">
        <f t="shared" si="2"/>
        <v>9.8999999999999991E-3</v>
      </c>
      <c r="S112" s="160">
        <v>0</v>
      </c>
      <c r="T112" s="161">
        <f t="shared" si="3"/>
        <v>0</v>
      </c>
      <c r="AR112" s="21" t="s">
        <v>179</v>
      </c>
      <c r="AT112" s="21" t="s">
        <v>132</v>
      </c>
      <c r="AU112" s="21" t="s">
        <v>79</v>
      </c>
      <c r="AY112" s="21" t="s">
        <v>129</v>
      </c>
      <c r="BE112" s="162">
        <f t="shared" si="4"/>
        <v>0</v>
      </c>
      <c r="BF112" s="162">
        <f t="shared" si="5"/>
        <v>0</v>
      </c>
      <c r="BG112" s="162">
        <f t="shared" si="6"/>
        <v>0</v>
      </c>
      <c r="BH112" s="162">
        <f t="shared" si="7"/>
        <v>0</v>
      </c>
      <c r="BI112" s="162">
        <f t="shared" si="8"/>
        <v>0</v>
      </c>
      <c r="BJ112" s="21" t="s">
        <v>77</v>
      </c>
      <c r="BK112" s="162">
        <f t="shared" si="9"/>
        <v>0</v>
      </c>
      <c r="BL112" s="21" t="s">
        <v>179</v>
      </c>
      <c r="BM112" s="21" t="s">
        <v>508</v>
      </c>
    </row>
    <row r="113" spans="2:65" s="1" customFormat="1" ht="31.5" customHeight="1">
      <c r="B113" s="151"/>
      <c r="C113" s="152" t="s">
        <v>11</v>
      </c>
      <c r="D113" s="152" t="s">
        <v>132</v>
      </c>
      <c r="E113" s="153" t="s">
        <v>190</v>
      </c>
      <c r="F113" s="154" t="s">
        <v>191</v>
      </c>
      <c r="G113" s="155" t="s">
        <v>145</v>
      </c>
      <c r="H113" s="156">
        <v>15</v>
      </c>
      <c r="I113" s="157"/>
      <c r="J113" s="157">
        <f t="shared" si="0"/>
        <v>0</v>
      </c>
      <c r="K113" s="154" t="s">
        <v>136</v>
      </c>
      <c r="L113" s="35"/>
      <c r="M113" s="158" t="s">
        <v>5</v>
      </c>
      <c r="N113" s="159" t="s">
        <v>40</v>
      </c>
      <c r="O113" s="160">
        <v>0.1</v>
      </c>
      <c r="P113" s="160">
        <f t="shared" si="1"/>
        <v>1.5</v>
      </c>
      <c r="Q113" s="160">
        <v>4.0000000000000003E-5</v>
      </c>
      <c r="R113" s="160">
        <f t="shared" si="2"/>
        <v>6.0000000000000006E-4</v>
      </c>
      <c r="S113" s="160">
        <v>0</v>
      </c>
      <c r="T113" s="161">
        <f t="shared" si="3"/>
        <v>0</v>
      </c>
      <c r="AR113" s="21" t="s">
        <v>179</v>
      </c>
      <c r="AT113" s="21" t="s">
        <v>132</v>
      </c>
      <c r="AU113" s="21" t="s">
        <v>79</v>
      </c>
      <c r="AY113" s="21" t="s">
        <v>129</v>
      </c>
      <c r="BE113" s="162">
        <f t="shared" si="4"/>
        <v>0</v>
      </c>
      <c r="BF113" s="162">
        <f t="shared" si="5"/>
        <v>0</v>
      </c>
      <c r="BG113" s="162">
        <f t="shared" si="6"/>
        <v>0</v>
      </c>
      <c r="BH113" s="162">
        <f t="shared" si="7"/>
        <v>0</v>
      </c>
      <c r="BI113" s="162">
        <f t="shared" si="8"/>
        <v>0</v>
      </c>
      <c r="BJ113" s="21" t="s">
        <v>77</v>
      </c>
      <c r="BK113" s="162">
        <f t="shared" si="9"/>
        <v>0</v>
      </c>
      <c r="BL113" s="21" t="s">
        <v>179</v>
      </c>
      <c r="BM113" s="21" t="s">
        <v>509</v>
      </c>
    </row>
    <row r="114" spans="2:65" s="1" customFormat="1" ht="22.5" customHeight="1">
      <c r="B114" s="151"/>
      <c r="C114" s="152" t="s">
        <v>179</v>
      </c>
      <c r="D114" s="152" t="s">
        <v>132</v>
      </c>
      <c r="E114" s="153" t="s">
        <v>194</v>
      </c>
      <c r="F114" s="154" t="s">
        <v>195</v>
      </c>
      <c r="G114" s="155" t="s">
        <v>178</v>
      </c>
      <c r="H114" s="156">
        <v>6</v>
      </c>
      <c r="I114" s="157"/>
      <c r="J114" s="157">
        <f t="shared" si="0"/>
        <v>0</v>
      </c>
      <c r="K114" s="154" t="s">
        <v>136</v>
      </c>
      <c r="L114" s="35"/>
      <c r="M114" s="158" t="s">
        <v>5</v>
      </c>
      <c r="N114" s="159" t="s">
        <v>40</v>
      </c>
      <c r="O114" s="160">
        <v>0.42499999999999999</v>
      </c>
      <c r="P114" s="160">
        <f t="shared" si="1"/>
        <v>2.5499999999999998</v>
      </c>
      <c r="Q114" s="160">
        <v>0</v>
      </c>
      <c r="R114" s="160">
        <f t="shared" si="2"/>
        <v>0</v>
      </c>
      <c r="S114" s="160">
        <v>0</v>
      </c>
      <c r="T114" s="161">
        <f t="shared" si="3"/>
        <v>0</v>
      </c>
      <c r="AR114" s="21" t="s">
        <v>179</v>
      </c>
      <c r="AT114" s="21" t="s">
        <v>132</v>
      </c>
      <c r="AU114" s="21" t="s">
        <v>79</v>
      </c>
      <c r="AY114" s="21" t="s">
        <v>129</v>
      </c>
      <c r="BE114" s="162">
        <f t="shared" si="4"/>
        <v>0</v>
      </c>
      <c r="BF114" s="162">
        <f t="shared" si="5"/>
        <v>0</v>
      </c>
      <c r="BG114" s="162">
        <f t="shared" si="6"/>
        <v>0</v>
      </c>
      <c r="BH114" s="162">
        <f t="shared" si="7"/>
        <v>0</v>
      </c>
      <c r="BI114" s="162">
        <f t="shared" si="8"/>
        <v>0</v>
      </c>
      <c r="BJ114" s="21" t="s">
        <v>77</v>
      </c>
      <c r="BK114" s="162">
        <f t="shared" si="9"/>
        <v>0</v>
      </c>
      <c r="BL114" s="21" t="s">
        <v>179</v>
      </c>
      <c r="BM114" s="21" t="s">
        <v>510</v>
      </c>
    </row>
    <row r="115" spans="2:65" s="1" customFormat="1" ht="22.5" customHeight="1">
      <c r="B115" s="151"/>
      <c r="C115" s="152" t="s">
        <v>215</v>
      </c>
      <c r="D115" s="152" t="s">
        <v>132</v>
      </c>
      <c r="E115" s="153" t="s">
        <v>198</v>
      </c>
      <c r="F115" s="154" t="s">
        <v>199</v>
      </c>
      <c r="G115" s="155" t="s">
        <v>145</v>
      </c>
      <c r="H115" s="156">
        <v>15</v>
      </c>
      <c r="I115" s="157"/>
      <c r="J115" s="157">
        <f t="shared" si="0"/>
        <v>0</v>
      </c>
      <c r="K115" s="154" t="s">
        <v>136</v>
      </c>
      <c r="L115" s="35"/>
      <c r="M115" s="158" t="s">
        <v>5</v>
      </c>
      <c r="N115" s="159" t="s">
        <v>40</v>
      </c>
      <c r="O115" s="160">
        <v>6.7000000000000004E-2</v>
      </c>
      <c r="P115" s="160">
        <f t="shared" si="1"/>
        <v>1.0050000000000001</v>
      </c>
      <c r="Q115" s="160">
        <v>1.9000000000000001E-4</v>
      </c>
      <c r="R115" s="160">
        <f t="shared" si="2"/>
        <v>2.8500000000000001E-3</v>
      </c>
      <c r="S115" s="160">
        <v>0</v>
      </c>
      <c r="T115" s="161">
        <f t="shared" si="3"/>
        <v>0</v>
      </c>
      <c r="AR115" s="21" t="s">
        <v>179</v>
      </c>
      <c r="AT115" s="21" t="s">
        <v>132</v>
      </c>
      <c r="AU115" s="21" t="s">
        <v>79</v>
      </c>
      <c r="AY115" s="21" t="s">
        <v>129</v>
      </c>
      <c r="BE115" s="162">
        <f t="shared" si="4"/>
        <v>0</v>
      </c>
      <c r="BF115" s="162">
        <f t="shared" si="5"/>
        <v>0</v>
      </c>
      <c r="BG115" s="162">
        <f t="shared" si="6"/>
        <v>0</v>
      </c>
      <c r="BH115" s="162">
        <f t="shared" si="7"/>
        <v>0</v>
      </c>
      <c r="BI115" s="162">
        <f t="shared" si="8"/>
        <v>0</v>
      </c>
      <c r="BJ115" s="21" t="s">
        <v>77</v>
      </c>
      <c r="BK115" s="162">
        <f t="shared" si="9"/>
        <v>0</v>
      </c>
      <c r="BL115" s="21" t="s">
        <v>179</v>
      </c>
      <c r="BM115" s="21" t="s">
        <v>511</v>
      </c>
    </row>
    <row r="116" spans="2:65" s="1" customFormat="1" ht="22.5" customHeight="1">
      <c r="B116" s="151"/>
      <c r="C116" s="152" t="s">
        <v>219</v>
      </c>
      <c r="D116" s="152" t="s">
        <v>132</v>
      </c>
      <c r="E116" s="153" t="s">
        <v>202</v>
      </c>
      <c r="F116" s="154" t="s">
        <v>203</v>
      </c>
      <c r="G116" s="155" t="s">
        <v>145</v>
      </c>
      <c r="H116" s="156">
        <v>15</v>
      </c>
      <c r="I116" s="157"/>
      <c r="J116" s="157">
        <f t="shared" si="0"/>
        <v>0</v>
      </c>
      <c r="K116" s="154" t="s">
        <v>136</v>
      </c>
      <c r="L116" s="35"/>
      <c r="M116" s="158" t="s">
        <v>5</v>
      </c>
      <c r="N116" s="159" t="s">
        <v>40</v>
      </c>
      <c r="O116" s="160">
        <v>8.2000000000000003E-2</v>
      </c>
      <c r="P116" s="160">
        <f t="shared" si="1"/>
        <v>1.23</v>
      </c>
      <c r="Q116" s="160">
        <v>1.0000000000000001E-5</v>
      </c>
      <c r="R116" s="160">
        <f t="shared" si="2"/>
        <v>1.5000000000000001E-4</v>
      </c>
      <c r="S116" s="160">
        <v>0</v>
      </c>
      <c r="T116" s="161">
        <f t="shared" si="3"/>
        <v>0</v>
      </c>
      <c r="AR116" s="21" t="s">
        <v>179</v>
      </c>
      <c r="AT116" s="21" t="s">
        <v>132</v>
      </c>
      <c r="AU116" s="21" t="s">
        <v>79</v>
      </c>
      <c r="AY116" s="21" t="s">
        <v>129</v>
      </c>
      <c r="BE116" s="162">
        <f t="shared" si="4"/>
        <v>0</v>
      </c>
      <c r="BF116" s="162">
        <f t="shared" si="5"/>
        <v>0</v>
      </c>
      <c r="BG116" s="162">
        <f t="shared" si="6"/>
        <v>0</v>
      </c>
      <c r="BH116" s="162">
        <f t="shared" si="7"/>
        <v>0</v>
      </c>
      <c r="BI116" s="162">
        <f t="shared" si="8"/>
        <v>0</v>
      </c>
      <c r="BJ116" s="21" t="s">
        <v>77</v>
      </c>
      <c r="BK116" s="162">
        <f t="shared" si="9"/>
        <v>0</v>
      </c>
      <c r="BL116" s="21" t="s">
        <v>179</v>
      </c>
      <c r="BM116" s="21" t="s">
        <v>512</v>
      </c>
    </row>
    <row r="117" spans="2:65" s="1" customFormat="1" ht="22.5" customHeight="1">
      <c r="B117" s="151"/>
      <c r="C117" s="152" t="s">
        <v>223</v>
      </c>
      <c r="D117" s="152" t="s">
        <v>132</v>
      </c>
      <c r="E117" s="153" t="s">
        <v>205</v>
      </c>
      <c r="F117" s="154" t="s">
        <v>206</v>
      </c>
      <c r="G117" s="155" t="s">
        <v>207</v>
      </c>
      <c r="H117" s="156">
        <v>63.872999999999998</v>
      </c>
      <c r="I117" s="157"/>
      <c r="J117" s="157">
        <f t="shared" si="0"/>
        <v>0</v>
      </c>
      <c r="K117" s="154" t="s">
        <v>136</v>
      </c>
      <c r="L117" s="35"/>
      <c r="M117" s="158" t="s">
        <v>5</v>
      </c>
      <c r="N117" s="159" t="s">
        <v>40</v>
      </c>
      <c r="O117" s="160">
        <v>0</v>
      </c>
      <c r="P117" s="160">
        <f t="shared" si="1"/>
        <v>0</v>
      </c>
      <c r="Q117" s="160">
        <v>0</v>
      </c>
      <c r="R117" s="160">
        <f t="shared" si="2"/>
        <v>0</v>
      </c>
      <c r="S117" s="160">
        <v>0</v>
      </c>
      <c r="T117" s="161">
        <f t="shared" si="3"/>
        <v>0</v>
      </c>
      <c r="AR117" s="21" t="s">
        <v>179</v>
      </c>
      <c r="AT117" s="21" t="s">
        <v>132</v>
      </c>
      <c r="AU117" s="21" t="s">
        <v>79</v>
      </c>
      <c r="AY117" s="21" t="s">
        <v>129</v>
      </c>
      <c r="BE117" s="162">
        <f t="shared" si="4"/>
        <v>0</v>
      </c>
      <c r="BF117" s="162">
        <f t="shared" si="5"/>
        <v>0</v>
      </c>
      <c r="BG117" s="162">
        <f t="shared" si="6"/>
        <v>0</v>
      </c>
      <c r="BH117" s="162">
        <f t="shared" si="7"/>
        <v>0</v>
      </c>
      <c r="BI117" s="162">
        <f t="shared" si="8"/>
        <v>0</v>
      </c>
      <c r="BJ117" s="21" t="s">
        <v>77</v>
      </c>
      <c r="BK117" s="162">
        <f t="shared" si="9"/>
        <v>0</v>
      </c>
      <c r="BL117" s="21" t="s">
        <v>179</v>
      </c>
      <c r="BM117" s="21" t="s">
        <v>513</v>
      </c>
    </row>
    <row r="118" spans="2:65" s="10" customFormat="1" ht="29.85" customHeight="1">
      <c r="B118" s="138"/>
      <c r="D118" s="148" t="s">
        <v>68</v>
      </c>
      <c r="E118" s="149" t="s">
        <v>209</v>
      </c>
      <c r="F118" s="149" t="s">
        <v>210</v>
      </c>
      <c r="J118" s="150">
        <f>BK118</f>
        <v>0</v>
      </c>
      <c r="L118" s="138"/>
      <c r="M118" s="142"/>
      <c r="N118" s="143"/>
      <c r="O118" s="143"/>
      <c r="P118" s="144">
        <f>SUM(P119:P122)</f>
        <v>5.2620000000000005</v>
      </c>
      <c r="Q118" s="143"/>
      <c r="R118" s="144">
        <f>SUM(R119:R122)</f>
        <v>5.8980000000000012E-2</v>
      </c>
      <c r="S118" s="143"/>
      <c r="T118" s="145">
        <f>SUM(T119:T122)</f>
        <v>0</v>
      </c>
      <c r="AR118" s="139" t="s">
        <v>79</v>
      </c>
      <c r="AT118" s="146" t="s">
        <v>68</v>
      </c>
      <c r="AU118" s="146" t="s">
        <v>77</v>
      </c>
      <c r="AY118" s="139" t="s">
        <v>129</v>
      </c>
      <c r="BK118" s="147">
        <f>SUM(BK119:BK122)</f>
        <v>0</v>
      </c>
    </row>
    <row r="119" spans="2:65" s="1" customFormat="1" ht="22.5" customHeight="1">
      <c r="B119" s="151"/>
      <c r="C119" s="152" t="s">
        <v>80</v>
      </c>
      <c r="D119" s="152" t="s">
        <v>132</v>
      </c>
      <c r="E119" s="153" t="s">
        <v>211</v>
      </c>
      <c r="F119" s="154" t="s">
        <v>212</v>
      </c>
      <c r="G119" s="155" t="s">
        <v>213</v>
      </c>
      <c r="H119" s="156">
        <v>3</v>
      </c>
      <c r="I119" s="157"/>
      <c r="J119" s="157">
        <f>ROUND(I119*H119,2)</f>
        <v>0</v>
      </c>
      <c r="K119" s="154" t="s">
        <v>136</v>
      </c>
      <c r="L119" s="35"/>
      <c r="M119" s="158" t="s">
        <v>5</v>
      </c>
      <c r="N119" s="159" t="s">
        <v>40</v>
      </c>
      <c r="O119" s="160">
        <v>1.1000000000000001</v>
      </c>
      <c r="P119" s="160">
        <f>O119*H119</f>
        <v>3.3000000000000003</v>
      </c>
      <c r="Q119" s="160">
        <v>1.7260000000000001E-2</v>
      </c>
      <c r="R119" s="160">
        <f>Q119*H119</f>
        <v>5.1780000000000007E-2</v>
      </c>
      <c r="S119" s="160">
        <v>0</v>
      </c>
      <c r="T119" s="161">
        <f>S119*H119</f>
        <v>0</v>
      </c>
      <c r="AR119" s="21" t="s">
        <v>179</v>
      </c>
      <c r="AT119" s="21" t="s">
        <v>132</v>
      </c>
      <c r="AU119" s="21" t="s">
        <v>79</v>
      </c>
      <c r="AY119" s="21" t="s">
        <v>129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21" t="s">
        <v>77</v>
      </c>
      <c r="BK119" s="162">
        <f>ROUND(I119*H119,2)</f>
        <v>0</v>
      </c>
      <c r="BL119" s="21" t="s">
        <v>179</v>
      </c>
      <c r="BM119" s="21" t="s">
        <v>514</v>
      </c>
    </row>
    <row r="120" spans="2:65" s="1" customFormat="1" ht="22.5" customHeight="1">
      <c r="B120" s="151"/>
      <c r="C120" s="152" t="s">
        <v>10</v>
      </c>
      <c r="D120" s="152" t="s">
        <v>132</v>
      </c>
      <c r="E120" s="153" t="s">
        <v>216</v>
      </c>
      <c r="F120" s="154" t="s">
        <v>217</v>
      </c>
      <c r="G120" s="155" t="s">
        <v>213</v>
      </c>
      <c r="H120" s="156">
        <v>6</v>
      </c>
      <c r="I120" s="157"/>
      <c r="J120" s="157">
        <f>ROUND(I120*H120,2)</f>
        <v>0</v>
      </c>
      <c r="K120" s="154" t="s">
        <v>136</v>
      </c>
      <c r="L120" s="35"/>
      <c r="M120" s="158" t="s">
        <v>5</v>
      </c>
      <c r="N120" s="159" t="s">
        <v>40</v>
      </c>
      <c r="O120" s="160">
        <v>0.22700000000000001</v>
      </c>
      <c r="P120" s="160">
        <f>O120*H120</f>
        <v>1.3620000000000001</v>
      </c>
      <c r="Q120" s="160">
        <v>2.9999999999999997E-4</v>
      </c>
      <c r="R120" s="160">
        <f>Q120*H120</f>
        <v>1.8E-3</v>
      </c>
      <c r="S120" s="160">
        <v>0</v>
      </c>
      <c r="T120" s="161">
        <f>S120*H120</f>
        <v>0</v>
      </c>
      <c r="AR120" s="21" t="s">
        <v>179</v>
      </c>
      <c r="AT120" s="21" t="s">
        <v>132</v>
      </c>
      <c r="AU120" s="21" t="s">
        <v>79</v>
      </c>
      <c r="AY120" s="21" t="s">
        <v>129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21" t="s">
        <v>77</v>
      </c>
      <c r="BK120" s="162">
        <f>ROUND(I120*H120,2)</f>
        <v>0</v>
      </c>
      <c r="BL120" s="21" t="s">
        <v>179</v>
      </c>
      <c r="BM120" s="21" t="s">
        <v>515</v>
      </c>
    </row>
    <row r="121" spans="2:65" s="1" customFormat="1" ht="22.5" customHeight="1">
      <c r="B121" s="151"/>
      <c r="C121" s="152" t="s">
        <v>235</v>
      </c>
      <c r="D121" s="152" t="s">
        <v>132</v>
      </c>
      <c r="E121" s="153" t="s">
        <v>220</v>
      </c>
      <c r="F121" s="154" t="s">
        <v>221</v>
      </c>
      <c r="G121" s="155" t="s">
        <v>213</v>
      </c>
      <c r="H121" s="156">
        <v>3</v>
      </c>
      <c r="I121" s="157"/>
      <c r="J121" s="157">
        <f>ROUND(I121*H121,2)</f>
        <v>0</v>
      </c>
      <c r="K121" s="154" t="s">
        <v>136</v>
      </c>
      <c r="L121" s="35"/>
      <c r="M121" s="158" t="s">
        <v>5</v>
      </c>
      <c r="N121" s="159" t="s">
        <v>40</v>
      </c>
      <c r="O121" s="160">
        <v>0.2</v>
      </c>
      <c r="P121" s="160">
        <f>O121*H121</f>
        <v>0.60000000000000009</v>
      </c>
      <c r="Q121" s="160">
        <v>1.8E-3</v>
      </c>
      <c r="R121" s="160">
        <f>Q121*H121</f>
        <v>5.4000000000000003E-3</v>
      </c>
      <c r="S121" s="160">
        <v>0</v>
      </c>
      <c r="T121" s="161">
        <f>S121*H121</f>
        <v>0</v>
      </c>
      <c r="AR121" s="21" t="s">
        <v>179</v>
      </c>
      <c r="AT121" s="21" t="s">
        <v>132</v>
      </c>
      <c r="AU121" s="21" t="s">
        <v>79</v>
      </c>
      <c r="AY121" s="21" t="s">
        <v>129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21" t="s">
        <v>77</v>
      </c>
      <c r="BK121" s="162">
        <f>ROUND(I121*H121,2)</f>
        <v>0</v>
      </c>
      <c r="BL121" s="21" t="s">
        <v>179</v>
      </c>
      <c r="BM121" s="21" t="s">
        <v>516</v>
      </c>
    </row>
    <row r="122" spans="2:65" s="1" customFormat="1" ht="22.5" customHeight="1">
      <c r="B122" s="151"/>
      <c r="C122" s="152" t="s">
        <v>239</v>
      </c>
      <c r="D122" s="152" t="s">
        <v>132</v>
      </c>
      <c r="E122" s="153" t="s">
        <v>224</v>
      </c>
      <c r="F122" s="154" t="s">
        <v>225</v>
      </c>
      <c r="G122" s="155" t="s">
        <v>207</v>
      </c>
      <c r="H122" s="156">
        <v>125.1</v>
      </c>
      <c r="I122" s="157"/>
      <c r="J122" s="157">
        <f>ROUND(I122*H122,2)</f>
        <v>0</v>
      </c>
      <c r="K122" s="154" t="s">
        <v>136</v>
      </c>
      <c r="L122" s="35"/>
      <c r="M122" s="158" t="s">
        <v>5</v>
      </c>
      <c r="N122" s="159" t="s">
        <v>40</v>
      </c>
      <c r="O122" s="160">
        <v>0</v>
      </c>
      <c r="P122" s="160">
        <f>O122*H122</f>
        <v>0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AR122" s="21" t="s">
        <v>179</v>
      </c>
      <c r="AT122" s="21" t="s">
        <v>132</v>
      </c>
      <c r="AU122" s="21" t="s">
        <v>79</v>
      </c>
      <c r="AY122" s="21" t="s">
        <v>129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21" t="s">
        <v>77</v>
      </c>
      <c r="BK122" s="162">
        <f>ROUND(I122*H122,2)</f>
        <v>0</v>
      </c>
      <c r="BL122" s="21" t="s">
        <v>179</v>
      </c>
      <c r="BM122" s="21" t="s">
        <v>517</v>
      </c>
    </row>
    <row r="123" spans="2:65" s="10" customFormat="1" ht="29.85" customHeight="1">
      <c r="B123" s="138"/>
      <c r="D123" s="148" t="s">
        <v>68</v>
      </c>
      <c r="E123" s="149" t="s">
        <v>227</v>
      </c>
      <c r="F123" s="149" t="s">
        <v>228</v>
      </c>
      <c r="J123" s="150">
        <f>BK123</f>
        <v>0</v>
      </c>
      <c r="L123" s="138"/>
      <c r="M123" s="142"/>
      <c r="N123" s="143"/>
      <c r="O123" s="143"/>
      <c r="P123" s="144">
        <f>SUM(P124:P127)</f>
        <v>8.3439999999999994</v>
      </c>
      <c r="Q123" s="143"/>
      <c r="R123" s="144">
        <f>SUM(R124:R127)</f>
        <v>7.2399999999999999E-3</v>
      </c>
      <c r="S123" s="143"/>
      <c r="T123" s="145">
        <f>SUM(T124:T127)</f>
        <v>0</v>
      </c>
      <c r="AR123" s="139" t="s">
        <v>79</v>
      </c>
      <c r="AT123" s="146" t="s">
        <v>68</v>
      </c>
      <c r="AU123" s="146" t="s">
        <v>77</v>
      </c>
      <c r="AY123" s="139" t="s">
        <v>129</v>
      </c>
      <c r="BK123" s="147">
        <f>SUM(BK124:BK127)</f>
        <v>0</v>
      </c>
    </row>
    <row r="124" spans="2:65" s="1" customFormat="1" ht="22.5" customHeight="1">
      <c r="B124" s="151"/>
      <c r="C124" s="152" t="s">
        <v>245</v>
      </c>
      <c r="D124" s="152" t="s">
        <v>132</v>
      </c>
      <c r="E124" s="153" t="s">
        <v>229</v>
      </c>
      <c r="F124" s="154" t="s">
        <v>230</v>
      </c>
      <c r="G124" s="155" t="s">
        <v>145</v>
      </c>
      <c r="H124" s="156">
        <v>16</v>
      </c>
      <c r="I124" s="157"/>
      <c r="J124" s="157">
        <f>ROUND(I124*H124,2)</f>
        <v>0</v>
      </c>
      <c r="K124" s="154" t="s">
        <v>136</v>
      </c>
      <c r="L124" s="35"/>
      <c r="M124" s="158" t="s">
        <v>5</v>
      </c>
      <c r="N124" s="159" t="s">
        <v>40</v>
      </c>
      <c r="O124" s="160">
        <v>0.41099999999999998</v>
      </c>
      <c r="P124" s="160">
        <f>O124*H124</f>
        <v>6.5759999999999996</v>
      </c>
      <c r="Q124" s="160">
        <v>4.4999999999999999E-4</v>
      </c>
      <c r="R124" s="160">
        <f>Q124*H124</f>
        <v>7.1999999999999998E-3</v>
      </c>
      <c r="S124" s="160">
        <v>0</v>
      </c>
      <c r="T124" s="161">
        <f>S124*H124</f>
        <v>0</v>
      </c>
      <c r="AR124" s="21" t="s">
        <v>179</v>
      </c>
      <c r="AT124" s="21" t="s">
        <v>132</v>
      </c>
      <c r="AU124" s="21" t="s">
        <v>79</v>
      </c>
      <c r="AY124" s="21" t="s">
        <v>129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21" t="s">
        <v>77</v>
      </c>
      <c r="BK124" s="162">
        <f>ROUND(I124*H124,2)</f>
        <v>0</v>
      </c>
      <c r="BL124" s="21" t="s">
        <v>179</v>
      </c>
      <c r="BM124" s="21" t="s">
        <v>518</v>
      </c>
    </row>
    <row r="125" spans="2:65" s="1" customFormat="1" ht="22.5" customHeight="1">
      <c r="B125" s="151"/>
      <c r="C125" s="152" t="s">
        <v>249</v>
      </c>
      <c r="D125" s="152" t="s">
        <v>132</v>
      </c>
      <c r="E125" s="153" t="s">
        <v>232</v>
      </c>
      <c r="F125" s="154" t="s">
        <v>233</v>
      </c>
      <c r="G125" s="155" t="s">
        <v>145</v>
      </c>
      <c r="H125" s="156">
        <v>16</v>
      </c>
      <c r="I125" s="157"/>
      <c r="J125" s="157">
        <f>ROUND(I125*H125,2)</f>
        <v>0</v>
      </c>
      <c r="K125" s="154" t="s">
        <v>136</v>
      </c>
      <c r="L125" s="35"/>
      <c r="M125" s="158" t="s">
        <v>5</v>
      </c>
      <c r="N125" s="159" t="s">
        <v>40</v>
      </c>
      <c r="O125" s="160">
        <v>3.7999999999999999E-2</v>
      </c>
      <c r="P125" s="160">
        <f>O125*H125</f>
        <v>0.60799999999999998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AR125" s="21" t="s">
        <v>179</v>
      </c>
      <c r="AT125" s="21" t="s">
        <v>132</v>
      </c>
      <c r="AU125" s="21" t="s">
        <v>79</v>
      </c>
      <c r="AY125" s="21" t="s">
        <v>129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21" t="s">
        <v>77</v>
      </c>
      <c r="BK125" s="162">
        <f>ROUND(I125*H125,2)</f>
        <v>0</v>
      </c>
      <c r="BL125" s="21" t="s">
        <v>179</v>
      </c>
      <c r="BM125" s="21" t="s">
        <v>519</v>
      </c>
    </row>
    <row r="126" spans="2:65" s="1" customFormat="1" ht="22.5" customHeight="1">
      <c r="B126" s="151"/>
      <c r="C126" s="152" t="s">
        <v>253</v>
      </c>
      <c r="D126" s="152" t="s">
        <v>132</v>
      </c>
      <c r="E126" s="153" t="s">
        <v>236</v>
      </c>
      <c r="F126" s="154" t="s">
        <v>237</v>
      </c>
      <c r="G126" s="155" t="s">
        <v>178</v>
      </c>
      <c r="H126" s="156">
        <v>4</v>
      </c>
      <c r="I126" s="157"/>
      <c r="J126" s="157">
        <f>ROUND(I126*H126,2)</f>
        <v>0</v>
      </c>
      <c r="K126" s="154" t="s">
        <v>136</v>
      </c>
      <c r="L126" s="35"/>
      <c r="M126" s="158" t="s">
        <v>5</v>
      </c>
      <c r="N126" s="159" t="s">
        <v>40</v>
      </c>
      <c r="O126" s="160">
        <v>0.28999999999999998</v>
      </c>
      <c r="P126" s="160">
        <f>O126*H126</f>
        <v>1.1599999999999999</v>
      </c>
      <c r="Q126" s="160">
        <v>1.0000000000000001E-5</v>
      </c>
      <c r="R126" s="160">
        <f>Q126*H126</f>
        <v>4.0000000000000003E-5</v>
      </c>
      <c r="S126" s="160">
        <v>0</v>
      </c>
      <c r="T126" s="161">
        <f>S126*H126</f>
        <v>0</v>
      </c>
      <c r="AR126" s="21" t="s">
        <v>179</v>
      </c>
      <c r="AT126" s="21" t="s">
        <v>132</v>
      </c>
      <c r="AU126" s="21" t="s">
        <v>79</v>
      </c>
      <c r="AY126" s="21" t="s">
        <v>129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21" t="s">
        <v>77</v>
      </c>
      <c r="BK126" s="162">
        <f>ROUND(I126*H126,2)</f>
        <v>0</v>
      </c>
      <c r="BL126" s="21" t="s">
        <v>179</v>
      </c>
      <c r="BM126" s="21" t="s">
        <v>520</v>
      </c>
    </row>
    <row r="127" spans="2:65" s="1" customFormat="1" ht="22.5" customHeight="1">
      <c r="B127" s="151"/>
      <c r="C127" s="152" t="s">
        <v>259</v>
      </c>
      <c r="D127" s="152" t="s">
        <v>132</v>
      </c>
      <c r="E127" s="153" t="s">
        <v>240</v>
      </c>
      <c r="F127" s="154" t="s">
        <v>241</v>
      </c>
      <c r="G127" s="155" t="s">
        <v>207</v>
      </c>
      <c r="H127" s="156">
        <v>46.56</v>
      </c>
      <c r="I127" s="157"/>
      <c r="J127" s="157">
        <f>ROUND(I127*H127,2)</f>
        <v>0</v>
      </c>
      <c r="K127" s="154" t="s">
        <v>136</v>
      </c>
      <c r="L127" s="35"/>
      <c r="M127" s="158" t="s">
        <v>5</v>
      </c>
      <c r="N127" s="159" t="s">
        <v>40</v>
      </c>
      <c r="O127" s="160">
        <v>0</v>
      </c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AR127" s="21" t="s">
        <v>179</v>
      </c>
      <c r="AT127" s="21" t="s">
        <v>132</v>
      </c>
      <c r="AU127" s="21" t="s">
        <v>79</v>
      </c>
      <c r="AY127" s="21" t="s">
        <v>129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21" t="s">
        <v>77</v>
      </c>
      <c r="BK127" s="162">
        <f>ROUND(I127*H127,2)</f>
        <v>0</v>
      </c>
      <c r="BL127" s="21" t="s">
        <v>179</v>
      </c>
      <c r="BM127" s="21" t="s">
        <v>521</v>
      </c>
    </row>
    <row r="128" spans="2:65" s="10" customFormat="1" ht="29.85" customHeight="1">
      <c r="B128" s="138"/>
      <c r="D128" s="148" t="s">
        <v>68</v>
      </c>
      <c r="E128" s="149" t="s">
        <v>243</v>
      </c>
      <c r="F128" s="149" t="s">
        <v>244</v>
      </c>
      <c r="J128" s="150">
        <f>BK128</f>
        <v>0</v>
      </c>
      <c r="L128" s="138"/>
      <c r="M128" s="142"/>
      <c r="N128" s="143"/>
      <c r="O128" s="143"/>
      <c r="P128" s="144">
        <f>SUM(P129:P131)</f>
        <v>0.6</v>
      </c>
      <c r="Q128" s="143"/>
      <c r="R128" s="144">
        <f>SUM(R129:R131)</f>
        <v>2.97E-3</v>
      </c>
      <c r="S128" s="143"/>
      <c r="T128" s="145">
        <f>SUM(T129:T131)</f>
        <v>0</v>
      </c>
      <c r="AR128" s="139" t="s">
        <v>79</v>
      </c>
      <c r="AT128" s="146" t="s">
        <v>68</v>
      </c>
      <c r="AU128" s="146" t="s">
        <v>77</v>
      </c>
      <c r="AY128" s="139" t="s">
        <v>129</v>
      </c>
      <c r="BK128" s="147">
        <f>SUM(BK129:BK131)</f>
        <v>0</v>
      </c>
    </row>
    <row r="129" spans="2:65" s="1" customFormat="1" ht="22.5" customHeight="1">
      <c r="B129" s="151"/>
      <c r="C129" s="152" t="s">
        <v>263</v>
      </c>
      <c r="D129" s="152" t="s">
        <v>132</v>
      </c>
      <c r="E129" s="153" t="s">
        <v>246</v>
      </c>
      <c r="F129" s="154" t="s">
        <v>247</v>
      </c>
      <c r="G129" s="155" t="s">
        <v>178</v>
      </c>
      <c r="H129" s="156">
        <v>3</v>
      </c>
      <c r="I129" s="157"/>
      <c r="J129" s="157">
        <f>ROUND(I129*H129,2)</f>
        <v>0</v>
      </c>
      <c r="K129" s="154" t="s">
        <v>136</v>
      </c>
      <c r="L129" s="35"/>
      <c r="M129" s="158" t="s">
        <v>5</v>
      </c>
      <c r="N129" s="159" t="s">
        <v>40</v>
      </c>
      <c r="O129" s="160">
        <v>3.5000000000000003E-2</v>
      </c>
      <c r="P129" s="160">
        <f>O129*H129</f>
        <v>0.10500000000000001</v>
      </c>
      <c r="Q129" s="160">
        <v>1.2E-4</v>
      </c>
      <c r="R129" s="160">
        <f>Q129*H129</f>
        <v>3.6000000000000002E-4</v>
      </c>
      <c r="S129" s="160">
        <v>0</v>
      </c>
      <c r="T129" s="161">
        <f>S129*H129</f>
        <v>0</v>
      </c>
      <c r="AR129" s="21" t="s">
        <v>179</v>
      </c>
      <c r="AT129" s="21" t="s">
        <v>132</v>
      </c>
      <c r="AU129" s="21" t="s">
        <v>79</v>
      </c>
      <c r="AY129" s="21" t="s">
        <v>129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21" t="s">
        <v>77</v>
      </c>
      <c r="BK129" s="162">
        <f>ROUND(I129*H129,2)</f>
        <v>0</v>
      </c>
      <c r="BL129" s="21" t="s">
        <v>179</v>
      </c>
      <c r="BM129" s="21" t="s">
        <v>522</v>
      </c>
    </row>
    <row r="130" spans="2:65" s="1" customFormat="1" ht="22.5" customHeight="1">
      <c r="B130" s="151"/>
      <c r="C130" s="152" t="s">
        <v>332</v>
      </c>
      <c r="D130" s="152" t="s">
        <v>132</v>
      </c>
      <c r="E130" s="153" t="s">
        <v>250</v>
      </c>
      <c r="F130" s="154" t="s">
        <v>251</v>
      </c>
      <c r="G130" s="155" t="s">
        <v>178</v>
      </c>
      <c r="H130" s="156">
        <v>3</v>
      </c>
      <c r="I130" s="157"/>
      <c r="J130" s="157">
        <f>ROUND(I130*H130,2)</f>
        <v>0</v>
      </c>
      <c r="K130" s="154" t="s">
        <v>136</v>
      </c>
      <c r="L130" s="35"/>
      <c r="M130" s="158" t="s">
        <v>5</v>
      </c>
      <c r="N130" s="159" t="s">
        <v>40</v>
      </c>
      <c r="O130" s="160">
        <v>0.16500000000000001</v>
      </c>
      <c r="P130" s="160">
        <f>O130*H130</f>
        <v>0.495</v>
      </c>
      <c r="Q130" s="160">
        <v>8.7000000000000001E-4</v>
      </c>
      <c r="R130" s="160">
        <f>Q130*H130</f>
        <v>2.6099999999999999E-3</v>
      </c>
      <c r="S130" s="160">
        <v>0</v>
      </c>
      <c r="T130" s="161">
        <f>S130*H130</f>
        <v>0</v>
      </c>
      <c r="AR130" s="21" t="s">
        <v>179</v>
      </c>
      <c r="AT130" s="21" t="s">
        <v>132</v>
      </c>
      <c r="AU130" s="21" t="s">
        <v>79</v>
      </c>
      <c r="AY130" s="21" t="s">
        <v>129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21" t="s">
        <v>77</v>
      </c>
      <c r="BK130" s="162">
        <f>ROUND(I130*H130,2)</f>
        <v>0</v>
      </c>
      <c r="BL130" s="21" t="s">
        <v>179</v>
      </c>
      <c r="BM130" s="21" t="s">
        <v>523</v>
      </c>
    </row>
    <row r="131" spans="2:65" s="1" customFormat="1" ht="22.5" customHeight="1">
      <c r="B131" s="151"/>
      <c r="C131" s="152" t="s">
        <v>83</v>
      </c>
      <c r="D131" s="152" t="s">
        <v>132</v>
      </c>
      <c r="E131" s="153" t="s">
        <v>254</v>
      </c>
      <c r="F131" s="154" t="s">
        <v>255</v>
      </c>
      <c r="G131" s="155" t="s">
        <v>207</v>
      </c>
      <c r="H131" s="156">
        <v>26.82</v>
      </c>
      <c r="I131" s="157"/>
      <c r="J131" s="157">
        <f>ROUND(I131*H131,2)</f>
        <v>0</v>
      </c>
      <c r="K131" s="154" t="s">
        <v>136</v>
      </c>
      <c r="L131" s="35"/>
      <c r="M131" s="158" t="s">
        <v>5</v>
      </c>
      <c r="N131" s="159" t="s">
        <v>40</v>
      </c>
      <c r="O131" s="160">
        <v>0</v>
      </c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AR131" s="21" t="s">
        <v>179</v>
      </c>
      <c r="AT131" s="21" t="s">
        <v>132</v>
      </c>
      <c r="AU131" s="21" t="s">
        <v>79</v>
      </c>
      <c r="AY131" s="21" t="s">
        <v>129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21" t="s">
        <v>77</v>
      </c>
      <c r="BK131" s="162">
        <f>ROUND(I131*H131,2)</f>
        <v>0</v>
      </c>
      <c r="BL131" s="21" t="s">
        <v>179</v>
      </c>
      <c r="BM131" s="21" t="s">
        <v>524</v>
      </c>
    </row>
    <row r="132" spans="2:65" s="10" customFormat="1" ht="29.85" customHeight="1">
      <c r="B132" s="138"/>
      <c r="D132" s="148" t="s">
        <v>68</v>
      </c>
      <c r="E132" s="149" t="s">
        <v>257</v>
      </c>
      <c r="F132" s="149" t="s">
        <v>258</v>
      </c>
      <c r="J132" s="150">
        <f>BK132</f>
        <v>0</v>
      </c>
      <c r="L132" s="138"/>
      <c r="M132" s="142"/>
      <c r="N132" s="143"/>
      <c r="O132" s="143"/>
      <c r="P132" s="144">
        <f>SUM(P133:P134)</f>
        <v>0.89999999999999991</v>
      </c>
      <c r="Q132" s="143"/>
      <c r="R132" s="144">
        <f>SUM(R133:R134)</f>
        <v>0.10439999999999999</v>
      </c>
      <c r="S132" s="143"/>
      <c r="T132" s="145">
        <f>SUM(T133:T134)</f>
        <v>0</v>
      </c>
      <c r="AR132" s="139" t="s">
        <v>79</v>
      </c>
      <c r="AT132" s="146" t="s">
        <v>68</v>
      </c>
      <c r="AU132" s="146" t="s">
        <v>77</v>
      </c>
      <c r="AY132" s="139" t="s">
        <v>129</v>
      </c>
      <c r="BK132" s="147">
        <f>SUM(BK133:BK134)</f>
        <v>0</v>
      </c>
    </row>
    <row r="133" spans="2:65" s="1" customFormat="1" ht="31.5" customHeight="1">
      <c r="B133" s="151"/>
      <c r="C133" s="152" t="s">
        <v>337</v>
      </c>
      <c r="D133" s="152" t="s">
        <v>132</v>
      </c>
      <c r="E133" s="153" t="s">
        <v>525</v>
      </c>
      <c r="F133" s="154" t="s">
        <v>526</v>
      </c>
      <c r="G133" s="155" t="s">
        <v>178</v>
      </c>
      <c r="H133" s="156">
        <v>3</v>
      </c>
      <c r="I133" s="157"/>
      <c r="J133" s="157">
        <f>ROUND(I133*H133,2)</f>
        <v>0</v>
      </c>
      <c r="K133" s="154" t="s">
        <v>136</v>
      </c>
      <c r="L133" s="35"/>
      <c r="M133" s="158" t="s">
        <v>5</v>
      </c>
      <c r="N133" s="159" t="s">
        <v>40</v>
      </c>
      <c r="O133" s="160">
        <v>0.3</v>
      </c>
      <c r="P133" s="160">
        <f>O133*H133</f>
        <v>0.89999999999999991</v>
      </c>
      <c r="Q133" s="160">
        <v>3.4799999999999998E-2</v>
      </c>
      <c r="R133" s="160">
        <f>Q133*H133</f>
        <v>0.10439999999999999</v>
      </c>
      <c r="S133" s="160">
        <v>0</v>
      </c>
      <c r="T133" s="161">
        <f>S133*H133</f>
        <v>0</v>
      </c>
      <c r="AR133" s="21" t="s">
        <v>179</v>
      </c>
      <c r="AT133" s="21" t="s">
        <v>132</v>
      </c>
      <c r="AU133" s="21" t="s">
        <v>79</v>
      </c>
      <c r="AY133" s="21" t="s">
        <v>129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21" t="s">
        <v>77</v>
      </c>
      <c r="BK133" s="162">
        <f>ROUND(I133*H133,2)</f>
        <v>0</v>
      </c>
      <c r="BL133" s="21" t="s">
        <v>179</v>
      </c>
      <c r="BM133" s="21" t="s">
        <v>527</v>
      </c>
    </row>
    <row r="134" spans="2:65" s="1" customFormat="1" ht="22.5" customHeight="1">
      <c r="B134" s="151"/>
      <c r="C134" s="152" t="s">
        <v>184</v>
      </c>
      <c r="D134" s="152" t="s">
        <v>132</v>
      </c>
      <c r="E134" s="153" t="s">
        <v>264</v>
      </c>
      <c r="F134" s="154" t="s">
        <v>265</v>
      </c>
      <c r="G134" s="155" t="s">
        <v>207</v>
      </c>
      <c r="H134" s="156">
        <v>152.1</v>
      </c>
      <c r="I134" s="157"/>
      <c r="J134" s="157">
        <f>ROUND(I134*H134,2)</f>
        <v>0</v>
      </c>
      <c r="K134" s="154" t="s">
        <v>136</v>
      </c>
      <c r="L134" s="35"/>
      <c r="M134" s="158" t="s">
        <v>5</v>
      </c>
      <c r="N134" s="183" t="s">
        <v>40</v>
      </c>
      <c r="O134" s="184">
        <v>0</v>
      </c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AR134" s="21" t="s">
        <v>179</v>
      </c>
      <c r="AT134" s="21" t="s">
        <v>132</v>
      </c>
      <c r="AU134" s="21" t="s">
        <v>79</v>
      </c>
      <c r="AY134" s="21" t="s">
        <v>129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21" t="s">
        <v>77</v>
      </c>
      <c r="BK134" s="162">
        <f>ROUND(I134*H134,2)</f>
        <v>0</v>
      </c>
      <c r="BL134" s="21" t="s">
        <v>179</v>
      </c>
      <c r="BM134" s="21" t="s">
        <v>528</v>
      </c>
    </row>
    <row r="135" spans="2:65" s="1" customFormat="1" ht="6.95" customHeight="1"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35"/>
    </row>
  </sheetData>
  <autoFilter ref="C87:K134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13" zoomScaleNormal="100" workbookViewId="0"/>
  </sheetViews>
  <sheetFormatPr defaultRowHeight="13.5"/>
  <cols>
    <col min="1" max="1" width="8.33203125" style="186" customWidth="1"/>
    <col min="2" max="2" width="1.6640625" style="186" customWidth="1"/>
    <col min="3" max="4" width="5" style="186" customWidth="1"/>
    <col min="5" max="5" width="11.6640625" style="186" customWidth="1"/>
    <col min="6" max="6" width="9.1640625" style="186" customWidth="1"/>
    <col min="7" max="7" width="5" style="186" customWidth="1"/>
    <col min="8" max="8" width="77.83203125" style="186" customWidth="1"/>
    <col min="9" max="10" width="20" style="186" customWidth="1"/>
    <col min="11" max="11" width="1.6640625" style="186" customWidth="1"/>
  </cols>
  <sheetData>
    <row r="1" spans="2:11" ht="37.5" customHeight="1"/>
    <row r="2" spans="2:11" ht="7.5" customHeight="1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s="12" customFormat="1" ht="45" customHeight="1">
      <c r="B3" s="190"/>
      <c r="C3" s="306" t="s">
        <v>529</v>
      </c>
      <c r="D3" s="306"/>
      <c r="E3" s="306"/>
      <c r="F3" s="306"/>
      <c r="G3" s="306"/>
      <c r="H3" s="306"/>
      <c r="I3" s="306"/>
      <c r="J3" s="306"/>
      <c r="K3" s="191"/>
    </row>
    <row r="4" spans="2:11" ht="25.5" customHeight="1">
      <c r="B4" s="192"/>
      <c r="C4" s="307" t="s">
        <v>530</v>
      </c>
      <c r="D4" s="307"/>
      <c r="E4" s="307"/>
      <c r="F4" s="307"/>
      <c r="G4" s="307"/>
      <c r="H4" s="307"/>
      <c r="I4" s="307"/>
      <c r="J4" s="307"/>
      <c r="K4" s="193"/>
    </row>
    <row r="5" spans="2:11" ht="5.25" customHeight="1">
      <c r="B5" s="192"/>
      <c r="C5" s="194"/>
      <c r="D5" s="194"/>
      <c r="E5" s="194"/>
      <c r="F5" s="194"/>
      <c r="G5" s="194"/>
      <c r="H5" s="194"/>
      <c r="I5" s="194"/>
      <c r="J5" s="194"/>
      <c r="K5" s="193"/>
    </row>
    <row r="6" spans="2:11" ht="15" customHeight="1">
      <c r="B6" s="192"/>
      <c r="C6" s="305" t="s">
        <v>531</v>
      </c>
      <c r="D6" s="305"/>
      <c r="E6" s="305"/>
      <c r="F6" s="305"/>
      <c r="G6" s="305"/>
      <c r="H6" s="305"/>
      <c r="I6" s="305"/>
      <c r="J6" s="305"/>
      <c r="K6" s="193"/>
    </row>
    <row r="7" spans="2:11" ht="15" customHeight="1">
      <c r="B7" s="196"/>
      <c r="C7" s="305" t="s">
        <v>532</v>
      </c>
      <c r="D7" s="305"/>
      <c r="E7" s="305"/>
      <c r="F7" s="305"/>
      <c r="G7" s="305"/>
      <c r="H7" s="305"/>
      <c r="I7" s="305"/>
      <c r="J7" s="305"/>
      <c r="K7" s="193"/>
    </row>
    <row r="8" spans="2:11" ht="12.75" customHeight="1">
      <c r="B8" s="196"/>
      <c r="C8" s="195"/>
      <c r="D8" s="195"/>
      <c r="E8" s="195"/>
      <c r="F8" s="195"/>
      <c r="G8" s="195"/>
      <c r="H8" s="195"/>
      <c r="I8" s="195"/>
      <c r="J8" s="195"/>
      <c r="K8" s="193"/>
    </row>
    <row r="9" spans="2:11" ht="15" customHeight="1">
      <c r="B9" s="196"/>
      <c r="C9" s="305" t="s">
        <v>533</v>
      </c>
      <c r="D9" s="305"/>
      <c r="E9" s="305"/>
      <c r="F9" s="305"/>
      <c r="G9" s="305"/>
      <c r="H9" s="305"/>
      <c r="I9" s="305"/>
      <c r="J9" s="305"/>
      <c r="K9" s="193"/>
    </row>
    <row r="10" spans="2:11" ht="15" customHeight="1">
      <c r="B10" s="196"/>
      <c r="C10" s="195"/>
      <c r="D10" s="305" t="s">
        <v>534</v>
      </c>
      <c r="E10" s="305"/>
      <c r="F10" s="305"/>
      <c r="G10" s="305"/>
      <c r="H10" s="305"/>
      <c r="I10" s="305"/>
      <c r="J10" s="305"/>
      <c r="K10" s="193"/>
    </row>
    <row r="11" spans="2:11" ht="15" customHeight="1">
      <c r="B11" s="196"/>
      <c r="C11" s="197"/>
      <c r="D11" s="305" t="s">
        <v>535</v>
      </c>
      <c r="E11" s="305"/>
      <c r="F11" s="305"/>
      <c r="G11" s="305"/>
      <c r="H11" s="305"/>
      <c r="I11" s="305"/>
      <c r="J11" s="305"/>
      <c r="K11" s="193"/>
    </row>
    <row r="12" spans="2:11" ht="12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3"/>
    </row>
    <row r="13" spans="2:11" ht="15" customHeight="1">
      <c r="B13" s="196"/>
      <c r="C13" s="197"/>
      <c r="D13" s="305" t="s">
        <v>536</v>
      </c>
      <c r="E13" s="305"/>
      <c r="F13" s="305"/>
      <c r="G13" s="305"/>
      <c r="H13" s="305"/>
      <c r="I13" s="305"/>
      <c r="J13" s="305"/>
      <c r="K13" s="193"/>
    </row>
    <row r="14" spans="2:11" ht="15" customHeight="1">
      <c r="B14" s="196"/>
      <c r="C14" s="197"/>
      <c r="D14" s="305" t="s">
        <v>537</v>
      </c>
      <c r="E14" s="305"/>
      <c r="F14" s="305"/>
      <c r="G14" s="305"/>
      <c r="H14" s="305"/>
      <c r="I14" s="305"/>
      <c r="J14" s="305"/>
      <c r="K14" s="193"/>
    </row>
    <row r="15" spans="2:11" ht="15" customHeight="1">
      <c r="B15" s="196"/>
      <c r="C15" s="197"/>
      <c r="D15" s="305" t="s">
        <v>538</v>
      </c>
      <c r="E15" s="305"/>
      <c r="F15" s="305"/>
      <c r="G15" s="305"/>
      <c r="H15" s="305"/>
      <c r="I15" s="305"/>
      <c r="J15" s="305"/>
      <c r="K15" s="193"/>
    </row>
    <row r="16" spans="2:11" ht="15" customHeight="1">
      <c r="B16" s="196"/>
      <c r="C16" s="197"/>
      <c r="D16" s="197"/>
      <c r="E16" s="198" t="s">
        <v>76</v>
      </c>
      <c r="F16" s="305" t="s">
        <v>539</v>
      </c>
      <c r="G16" s="305"/>
      <c r="H16" s="305"/>
      <c r="I16" s="305"/>
      <c r="J16" s="305"/>
      <c r="K16" s="193"/>
    </row>
    <row r="17" spans="2:11" ht="15" customHeight="1">
      <c r="B17" s="196"/>
      <c r="C17" s="197"/>
      <c r="D17" s="197"/>
      <c r="E17" s="198" t="s">
        <v>540</v>
      </c>
      <c r="F17" s="305" t="s">
        <v>541</v>
      </c>
      <c r="G17" s="305"/>
      <c r="H17" s="305"/>
      <c r="I17" s="305"/>
      <c r="J17" s="305"/>
      <c r="K17" s="193"/>
    </row>
    <row r="18" spans="2:11" ht="15" customHeight="1">
      <c r="B18" s="196"/>
      <c r="C18" s="197"/>
      <c r="D18" s="197"/>
      <c r="E18" s="198" t="s">
        <v>542</v>
      </c>
      <c r="F18" s="305" t="s">
        <v>543</v>
      </c>
      <c r="G18" s="305"/>
      <c r="H18" s="305"/>
      <c r="I18" s="305"/>
      <c r="J18" s="305"/>
      <c r="K18" s="193"/>
    </row>
    <row r="19" spans="2:11" ht="15" customHeight="1">
      <c r="B19" s="196"/>
      <c r="C19" s="197"/>
      <c r="D19" s="197"/>
      <c r="E19" s="198" t="s">
        <v>544</v>
      </c>
      <c r="F19" s="305" t="s">
        <v>545</v>
      </c>
      <c r="G19" s="305"/>
      <c r="H19" s="305"/>
      <c r="I19" s="305"/>
      <c r="J19" s="305"/>
      <c r="K19" s="193"/>
    </row>
    <row r="20" spans="2:11" ht="15" customHeight="1">
      <c r="B20" s="196"/>
      <c r="C20" s="197"/>
      <c r="D20" s="197"/>
      <c r="E20" s="198" t="s">
        <v>546</v>
      </c>
      <c r="F20" s="305" t="s">
        <v>547</v>
      </c>
      <c r="G20" s="305"/>
      <c r="H20" s="305"/>
      <c r="I20" s="305"/>
      <c r="J20" s="305"/>
      <c r="K20" s="193"/>
    </row>
    <row r="21" spans="2:11" ht="15" customHeight="1">
      <c r="B21" s="196"/>
      <c r="C21" s="197"/>
      <c r="D21" s="197"/>
      <c r="E21" s="198" t="s">
        <v>548</v>
      </c>
      <c r="F21" s="305" t="s">
        <v>549</v>
      </c>
      <c r="G21" s="305"/>
      <c r="H21" s="305"/>
      <c r="I21" s="305"/>
      <c r="J21" s="305"/>
      <c r="K21" s="193"/>
    </row>
    <row r="22" spans="2:11" ht="12.75" customHeight="1">
      <c r="B22" s="196"/>
      <c r="C22" s="197"/>
      <c r="D22" s="197"/>
      <c r="E22" s="197"/>
      <c r="F22" s="197"/>
      <c r="G22" s="197"/>
      <c r="H22" s="197"/>
      <c r="I22" s="197"/>
      <c r="J22" s="197"/>
      <c r="K22" s="193"/>
    </row>
    <row r="23" spans="2:11" ht="15" customHeight="1">
      <c r="B23" s="196"/>
      <c r="C23" s="305" t="s">
        <v>550</v>
      </c>
      <c r="D23" s="305"/>
      <c r="E23" s="305"/>
      <c r="F23" s="305"/>
      <c r="G23" s="305"/>
      <c r="H23" s="305"/>
      <c r="I23" s="305"/>
      <c r="J23" s="305"/>
      <c r="K23" s="193"/>
    </row>
    <row r="24" spans="2:11" ht="15" customHeight="1">
      <c r="B24" s="196"/>
      <c r="C24" s="305" t="s">
        <v>551</v>
      </c>
      <c r="D24" s="305"/>
      <c r="E24" s="305"/>
      <c r="F24" s="305"/>
      <c r="G24" s="305"/>
      <c r="H24" s="305"/>
      <c r="I24" s="305"/>
      <c r="J24" s="305"/>
      <c r="K24" s="193"/>
    </row>
    <row r="25" spans="2:11" ht="15" customHeight="1">
      <c r="B25" s="196"/>
      <c r="C25" s="195"/>
      <c r="D25" s="305" t="s">
        <v>552</v>
      </c>
      <c r="E25" s="305"/>
      <c r="F25" s="305"/>
      <c r="G25" s="305"/>
      <c r="H25" s="305"/>
      <c r="I25" s="305"/>
      <c r="J25" s="305"/>
      <c r="K25" s="193"/>
    </row>
    <row r="26" spans="2:11" ht="15" customHeight="1">
      <c r="B26" s="196"/>
      <c r="C26" s="197"/>
      <c r="D26" s="305" t="s">
        <v>553</v>
      </c>
      <c r="E26" s="305"/>
      <c r="F26" s="305"/>
      <c r="G26" s="305"/>
      <c r="H26" s="305"/>
      <c r="I26" s="305"/>
      <c r="J26" s="305"/>
      <c r="K26" s="193"/>
    </row>
    <row r="27" spans="2:11" ht="12.75" customHeight="1">
      <c r="B27" s="196"/>
      <c r="C27" s="197"/>
      <c r="D27" s="197"/>
      <c r="E27" s="197"/>
      <c r="F27" s="197"/>
      <c r="G27" s="197"/>
      <c r="H27" s="197"/>
      <c r="I27" s="197"/>
      <c r="J27" s="197"/>
      <c r="K27" s="193"/>
    </row>
    <row r="28" spans="2:11" ht="15" customHeight="1">
      <c r="B28" s="196"/>
      <c r="C28" s="197"/>
      <c r="D28" s="305" t="s">
        <v>554</v>
      </c>
      <c r="E28" s="305"/>
      <c r="F28" s="305"/>
      <c r="G28" s="305"/>
      <c r="H28" s="305"/>
      <c r="I28" s="305"/>
      <c r="J28" s="305"/>
      <c r="K28" s="193"/>
    </row>
    <row r="29" spans="2:11" ht="15" customHeight="1">
      <c r="B29" s="196"/>
      <c r="C29" s="197"/>
      <c r="D29" s="305" t="s">
        <v>555</v>
      </c>
      <c r="E29" s="305"/>
      <c r="F29" s="305"/>
      <c r="G29" s="305"/>
      <c r="H29" s="305"/>
      <c r="I29" s="305"/>
      <c r="J29" s="305"/>
      <c r="K29" s="193"/>
    </row>
    <row r="30" spans="2:11" ht="12.75" customHeight="1">
      <c r="B30" s="196"/>
      <c r="C30" s="197"/>
      <c r="D30" s="197"/>
      <c r="E30" s="197"/>
      <c r="F30" s="197"/>
      <c r="G30" s="197"/>
      <c r="H30" s="197"/>
      <c r="I30" s="197"/>
      <c r="J30" s="197"/>
      <c r="K30" s="193"/>
    </row>
    <row r="31" spans="2:11" ht="15" customHeight="1">
      <c r="B31" s="196"/>
      <c r="C31" s="197"/>
      <c r="D31" s="305" t="s">
        <v>556</v>
      </c>
      <c r="E31" s="305"/>
      <c r="F31" s="305"/>
      <c r="G31" s="305"/>
      <c r="H31" s="305"/>
      <c r="I31" s="305"/>
      <c r="J31" s="305"/>
      <c r="K31" s="193"/>
    </row>
    <row r="32" spans="2:11" ht="15" customHeight="1">
      <c r="B32" s="196"/>
      <c r="C32" s="197"/>
      <c r="D32" s="305" t="s">
        <v>557</v>
      </c>
      <c r="E32" s="305"/>
      <c r="F32" s="305"/>
      <c r="G32" s="305"/>
      <c r="H32" s="305"/>
      <c r="I32" s="305"/>
      <c r="J32" s="305"/>
      <c r="K32" s="193"/>
    </row>
    <row r="33" spans="2:11" ht="15" customHeight="1">
      <c r="B33" s="196"/>
      <c r="C33" s="197"/>
      <c r="D33" s="305" t="s">
        <v>558</v>
      </c>
      <c r="E33" s="305"/>
      <c r="F33" s="305"/>
      <c r="G33" s="305"/>
      <c r="H33" s="305"/>
      <c r="I33" s="305"/>
      <c r="J33" s="305"/>
      <c r="K33" s="193"/>
    </row>
    <row r="34" spans="2:11" ht="15" customHeight="1">
      <c r="B34" s="196"/>
      <c r="C34" s="197"/>
      <c r="D34" s="195"/>
      <c r="E34" s="199" t="s">
        <v>114</v>
      </c>
      <c r="F34" s="195"/>
      <c r="G34" s="305" t="s">
        <v>559</v>
      </c>
      <c r="H34" s="305"/>
      <c r="I34" s="305"/>
      <c r="J34" s="305"/>
      <c r="K34" s="193"/>
    </row>
    <row r="35" spans="2:11" ht="30.75" customHeight="1">
      <c r="B35" s="196"/>
      <c r="C35" s="197"/>
      <c r="D35" s="195"/>
      <c r="E35" s="199" t="s">
        <v>560</v>
      </c>
      <c r="F35" s="195"/>
      <c r="G35" s="305" t="s">
        <v>561</v>
      </c>
      <c r="H35" s="305"/>
      <c r="I35" s="305"/>
      <c r="J35" s="305"/>
      <c r="K35" s="193"/>
    </row>
    <row r="36" spans="2:11" ht="15" customHeight="1">
      <c r="B36" s="196"/>
      <c r="C36" s="197"/>
      <c r="D36" s="195"/>
      <c r="E36" s="199" t="s">
        <v>50</v>
      </c>
      <c r="F36" s="195"/>
      <c r="G36" s="305" t="s">
        <v>562</v>
      </c>
      <c r="H36" s="305"/>
      <c r="I36" s="305"/>
      <c r="J36" s="305"/>
      <c r="K36" s="193"/>
    </row>
    <row r="37" spans="2:11" ht="15" customHeight="1">
      <c r="B37" s="196"/>
      <c r="C37" s="197"/>
      <c r="D37" s="195"/>
      <c r="E37" s="199" t="s">
        <v>115</v>
      </c>
      <c r="F37" s="195"/>
      <c r="G37" s="305" t="s">
        <v>563</v>
      </c>
      <c r="H37" s="305"/>
      <c r="I37" s="305"/>
      <c r="J37" s="305"/>
      <c r="K37" s="193"/>
    </row>
    <row r="38" spans="2:11" ht="15" customHeight="1">
      <c r="B38" s="196"/>
      <c r="C38" s="197"/>
      <c r="D38" s="195"/>
      <c r="E38" s="199" t="s">
        <v>116</v>
      </c>
      <c r="F38" s="195"/>
      <c r="G38" s="305" t="s">
        <v>564</v>
      </c>
      <c r="H38" s="305"/>
      <c r="I38" s="305"/>
      <c r="J38" s="305"/>
      <c r="K38" s="193"/>
    </row>
    <row r="39" spans="2:11" ht="15" customHeight="1">
      <c r="B39" s="196"/>
      <c r="C39" s="197"/>
      <c r="D39" s="195"/>
      <c r="E39" s="199" t="s">
        <v>117</v>
      </c>
      <c r="F39" s="195"/>
      <c r="G39" s="305" t="s">
        <v>565</v>
      </c>
      <c r="H39" s="305"/>
      <c r="I39" s="305"/>
      <c r="J39" s="305"/>
      <c r="K39" s="193"/>
    </row>
    <row r="40" spans="2:11" ht="15" customHeight="1">
      <c r="B40" s="196"/>
      <c r="C40" s="197"/>
      <c r="D40" s="195"/>
      <c r="E40" s="199" t="s">
        <v>566</v>
      </c>
      <c r="F40" s="195"/>
      <c r="G40" s="305" t="s">
        <v>567</v>
      </c>
      <c r="H40" s="305"/>
      <c r="I40" s="305"/>
      <c r="J40" s="305"/>
      <c r="K40" s="193"/>
    </row>
    <row r="41" spans="2:11" ht="15" customHeight="1">
      <c r="B41" s="196"/>
      <c r="C41" s="197"/>
      <c r="D41" s="195"/>
      <c r="E41" s="199"/>
      <c r="F41" s="195"/>
      <c r="G41" s="305" t="s">
        <v>568</v>
      </c>
      <c r="H41" s="305"/>
      <c r="I41" s="305"/>
      <c r="J41" s="305"/>
      <c r="K41" s="193"/>
    </row>
    <row r="42" spans="2:11" ht="15" customHeight="1">
      <c r="B42" s="196"/>
      <c r="C42" s="197"/>
      <c r="D42" s="195"/>
      <c r="E42" s="199" t="s">
        <v>569</v>
      </c>
      <c r="F42" s="195"/>
      <c r="G42" s="305" t="s">
        <v>570</v>
      </c>
      <c r="H42" s="305"/>
      <c r="I42" s="305"/>
      <c r="J42" s="305"/>
      <c r="K42" s="193"/>
    </row>
    <row r="43" spans="2:11" ht="15" customHeight="1">
      <c r="B43" s="196"/>
      <c r="C43" s="197"/>
      <c r="D43" s="195"/>
      <c r="E43" s="199" t="s">
        <v>119</v>
      </c>
      <c r="F43" s="195"/>
      <c r="G43" s="305" t="s">
        <v>571</v>
      </c>
      <c r="H43" s="305"/>
      <c r="I43" s="305"/>
      <c r="J43" s="305"/>
      <c r="K43" s="193"/>
    </row>
    <row r="44" spans="2:11" ht="12.75" customHeight="1">
      <c r="B44" s="196"/>
      <c r="C44" s="197"/>
      <c r="D44" s="195"/>
      <c r="E44" s="195"/>
      <c r="F44" s="195"/>
      <c r="G44" s="195"/>
      <c r="H44" s="195"/>
      <c r="I44" s="195"/>
      <c r="J44" s="195"/>
      <c r="K44" s="193"/>
    </row>
    <row r="45" spans="2:11" ht="15" customHeight="1">
      <c r="B45" s="196"/>
      <c r="C45" s="197"/>
      <c r="D45" s="305" t="s">
        <v>572</v>
      </c>
      <c r="E45" s="305"/>
      <c r="F45" s="305"/>
      <c r="G45" s="305"/>
      <c r="H45" s="305"/>
      <c r="I45" s="305"/>
      <c r="J45" s="305"/>
      <c r="K45" s="193"/>
    </row>
    <row r="46" spans="2:11" ht="15" customHeight="1">
      <c r="B46" s="196"/>
      <c r="C46" s="197"/>
      <c r="D46" s="197"/>
      <c r="E46" s="305" t="s">
        <v>573</v>
      </c>
      <c r="F46" s="305"/>
      <c r="G46" s="305"/>
      <c r="H46" s="305"/>
      <c r="I46" s="305"/>
      <c r="J46" s="305"/>
      <c r="K46" s="193"/>
    </row>
    <row r="47" spans="2:11" ht="15" customHeight="1">
      <c r="B47" s="196"/>
      <c r="C47" s="197"/>
      <c r="D47" s="197"/>
      <c r="E47" s="305" t="s">
        <v>574</v>
      </c>
      <c r="F47" s="305"/>
      <c r="G47" s="305"/>
      <c r="H47" s="305"/>
      <c r="I47" s="305"/>
      <c r="J47" s="305"/>
      <c r="K47" s="193"/>
    </row>
    <row r="48" spans="2:11" ht="15" customHeight="1">
      <c r="B48" s="196"/>
      <c r="C48" s="197"/>
      <c r="D48" s="197"/>
      <c r="E48" s="305" t="s">
        <v>575</v>
      </c>
      <c r="F48" s="305"/>
      <c r="G48" s="305"/>
      <c r="H48" s="305"/>
      <c r="I48" s="305"/>
      <c r="J48" s="305"/>
      <c r="K48" s="193"/>
    </row>
    <row r="49" spans="2:11" ht="15" customHeight="1">
      <c r="B49" s="196"/>
      <c r="C49" s="197"/>
      <c r="D49" s="305" t="s">
        <v>576</v>
      </c>
      <c r="E49" s="305"/>
      <c r="F49" s="305"/>
      <c r="G49" s="305"/>
      <c r="H49" s="305"/>
      <c r="I49" s="305"/>
      <c r="J49" s="305"/>
      <c r="K49" s="193"/>
    </row>
    <row r="50" spans="2:11" ht="25.5" customHeight="1">
      <c r="B50" s="192"/>
      <c r="C50" s="307" t="s">
        <v>577</v>
      </c>
      <c r="D50" s="307"/>
      <c r="E50" s="307"/>
      <c r="F50" s="307"/>
      <c r="G50" s="307"/>
      <c r="H50" s="307"/>
      <c r="I50" s="307"/>
      <c r="J50" s="307"/>
      <c r="K50" s="193"/>
    </row>
    <row r="51" spans="2:11" ht="5.25" customHeight="1">
      <c r="B51" s="192"/>
      <c r="C51" s="194"/>
      <c r="D51" s="194"/>
      <c r="E51" s="194"/>
      <c r="F51" s="194"/>
      <c r="G51" s="194"/>
      <c r="H51" s="194"/>
      <c r="I51" s="194"/>
      <c r="J51" s="194"/>
      <c r="K51" s="193"/>
    </row>
    <row r="52" spans="2:11" ht="15" customHeight="1">
      <c r="B52" s="192"/>
      <c r="C52" s="305" t="s">
        <v>578</v>
      </c>
      <c r="D52" s="305"/>
      <c r="E52" s="305"/>
      <c r="F52" s="305"/>
      <c r="G52" s="305"/>
      <c r="H52" s="305"/>
      <c r="I52" s="305"/>
      <c r="J52" s="305"/>
      <c r="K52" s="193"/>
    </row>
    <row r="53" spans="2:11" ht="15" customHeight="1">
      <c r="B53" s="192"/>
      <c r="C53" s="305" t="s">
        <v>579</v>
      </c>
      <c r="D53" s="305"/>
      <c r="E53" s="305"/>
      <c r="F53" s="305"/>
      <c r="G53" s="305"/>
      <c r="H53" s="305"/>
      <c r="I53" s="305"/>
      <c r="J53" s="305"/>
      <c r="K53" s="193"/>
    </row>
    <row r="54" spans="2:11" ht="12.75" customHeight="1">
      <c r="B54" s="192"/>
      <c r="C54" s="195"/>
      <c r="D54" s="195"/>
      <c r="E54" s="195"/>
      <c r="F54" s="195"/>
      <c r="G54" s="195"/>
      <c r="H54" s="195"/>
      <c r="I54" s="195"/>
      <c r="J54" s="195"/>
      <c r="K54" s="193"/>
    </row>
    <row r="55" spans="2:11" ht="15" customHeight="1">
      <c r="B55" s="192"/>
      <c r="C55" s="305" t="s">
        <v>580</v>
      </c>
      <c r="D55" s="305"/>
      <c r="E55" s="305"/>
      <c r="F55" s="305"/>
      <c r="G55" s="305"/>
      <c r="H55" s="305"/>
      <c r="I55" s="305"/>
      <c r="J55" s="305"/>
      <c r="K55" s="193"/>
    </row>
    <row r="56" spans="2:11" ht="15" customHeight="1">
      <c r="B56" s="192"/>
      <c r="C56" s="197"/>
      <c r="D56" s="305" t="s">
        <v>581</v>
      </c>
      <c r="E56" s="305"/>
      <c r="F56" s="305"/>
      <c r="G56" s="305"/>
      <c r="H56" s="305"/>
      <c r="I56" s="305"/>
      <c r="J56" s="305"/>
      <c r="K56" s="193"/>
    </row>
    <row r="57" spans="2:11" ht="15" customHeight="1">
      <c r="B57" s="192"/>
      <c r="C57" s="197"/>
      <c r="D57" s="305" t="s">
        <v>582</v>
      </c>
      <c r="E57" s="305"/>
      <c r="F57" s="305"/>
      <c r="G57" s="305"/>
      <c r="H57" s="305"/>
      <c r="I57" s="305"/>
      <c r="J57" s="305"/>
      <c r="K57" s="193"/>
    </row>
    <row r="58" spans="2:11" ht="15" customHeight="1">
      <c r="B58" s="192"/>
      <c r="C58" s="197"/>
      <c r="D58" s="305" t="s">
        <v>583</v>
      </c>
      <c r="E58" s="305"/>
      <c r="F58" s="305"/>
      <c r="G58" s="305"/>
      <c r="H58" s="305"/>
      <c r="I58" s="305"/>
      <c r="J58" s="305"/>
      <c r="K58" s="193"/>
    </row>
    <row r="59" spans="2:11" ht="15" customHeight="1">
      <c r="B59" s="192"/>
      <c r="C59" s="197"/>
      <c r="D59" s="305" t="s">
        <v>584</v>
      </c>
      <c r="E59" s="305"/>
      <c r="F59" s="305"/>
      <c r="G59" s="305"/>
      <c r="H59" s="305"/>
      <c r="I59" s="305"/>
      <c r="J59" s="305"/>
      <c r="K59" s="193"/>
    </row>
    <row r="60" spans="2:11" ht="15" customHeight="1">
      <c r="B60" s="192"/>
      <c r="C60" s="197"/>
      <c r="D60" s="309" t="s">
        <v>585</v>
      </c>
      <c r="E60" s="309"/>
      <c r="F60" s="309"/>
      <c r="G60" s="309"/>
      <c r="H60" s="309"/>
      <c r="I60" s="309"/>
      <c r="J60" s="309"/>
      <c r="K60" s="193"/>
    </row>
    <row r="61" spans="2:11" ht="15" customHeight="1">
      <c r="B61" s="192"/>
      <c r="C61" s="197"/>
      <c r="D61" s="305" t="s">
        <v>586</v>
      </c>
      <c r="E61" s="305"/>
      <c r="F61" s="305"/>
      <c r="G61" s="305"/>
      <c r="H61" s="305"/>
      <c r="I61" s="305"/>
      <c r="J61" s="305"/>
      <c r="K61" s="193"/>
    </row>
    <row r="62" spans="2:11" ht="12.75" customHeight="1">
      <c r="B62" s="192"/>
      <c r="C62" s="197"/>
      <c r="D62" s="197"/>
      <c r="E62" s="200"/>
      <c r="F62" s="197"/>
      <c r="G62" s="197"/>
      <c r="H62" s="197"/>
      <c r="I62" s="197"/>
      <c r="J62" s="197"/>
      <c r="K62" s="193"/>
    </row>
    <row r="63" spans="2:11" ht="15" customHeight="1">
      <c r="B63" s="192"/>
      <c r="C63" s="197"/>
      <c r="D63" s="305" t="s">
        <v>587</v>
      </c>
      <c r="E63" s="305"/>
      <c r="F63" s="305"/>
      <c r="G63" s="305"/>
      <c r="H63" s="305"/>
      <c r="I63" s="305"/>
      <c r="J63" s="305"/>
      <c r="K63" s="193"/>
    </row>
    <row r="64" spans="2:11" ht="15" customHeight="1">
      <c r="B64" s="192"/>
      <c r="C64" s="197"/>
      <c r="D64" s="309" t="s">
        <v>588</v>
      </c>
      <c r="E64" s="309"/>
      <c r="F64" s="309"/>
      <c r="G64" s="309"/>
      <c r="H64" s="309"/>
      <c r="I64" s="309"/>
      <c r="J64" s="309"/>
      <c r="K64" s="193"/>
    </row>
    <row r="65" spans="2:11" ht="15" customHeight="1">
      <c r="B65" s="192"/>
      <c r="C65" s="197"/>
      <c r="D65" s="305" t="s">
        <v>589</v>
      </c>
      <c r="E65" s="305"/>
      <c r="F65" s="305"/>
      <c r="G65" s="305"/>
      <c r="H65" s="305"/>
      <c r="I65" s="305"/>
      <c r="J65" s="305"/>
      <c r="K65" s="193"/>
    </row>
    <row r="66" spans="2:11" ht="15" customHeight="1">
      <c r="B66" s="192"/>
      <c r="C66" s="197"/>
      <c r="D66" s="305" t="s">
        <v>590</v>
      </c>
      <c r="E66" s="305"/>
      <c r="F66" s="305"/>
      <c r="G66" s="305"/>
      <c r="H66" s="305"/>
      <c r="I66" s="305"/>
      <c r="J66" s="305"/>
      <c r="K66" s="193"/>
    </row>
    <row r="67" spans="2:11" ht="15" customHeight="1">
      <c r="B67" s="192"/>
      <c r="C67" s="197"/>
      <c r="D67" s="305" t="s">
        <v>591</v>
      </c>
      <c r="E67" s="305"/>
      <c r="F67" s="305"/>
      <c r="G67" s="305"/>
      <c r="H67" s="305"/>
      <c r="I67" s="305"/>
      <c r="J67" s="305"/>
      <c r="K67" s="193"/>
    </row>
    <row r="68" spans="2:11" ht="15" customHeight="1">
      <c r="B68" s="192"/>
      <c r="C68" s="197"/>
      <c r="D68" s="305" t="s">
        <v>592</v>
      </c>
      <c r="E68" s="305"/>
      <c r="F68" s="305"/>
      <c r="G68" s="305"/>
      <c r="H68" s="305"/>
      <c r="I68" s="305"/>
      <c r="J68" s="305"/>
      <c r="K68" s="193"/>
    </row>
    <row r="69" spans="2:11" ht="12.75" customHeight="1">
      <c r="B69" s="201"/>
      <c r="C69" s="202"/>
      <c r="D69" s="202"/>
      <c r="E69" s="202"/>
      <c r="F69" s="202"/>
      <c r="G69" s="202"/>
      <c r="H69" s="202"/>
      <c r="I69" s="202"/>
      <c r="J69" s="202"/>
      <c r="K69" s="203"/>
    </row>
    <row r="70" spans="2:11" ht="18.75" customHeight="1">
      <c r="B70" s="204"/>
      <c r="C70" s="204"/>
      <c r="D70" s="204"/>
      <c r="E70" s="204"/>
      <c r="F70" s="204"/>
      <c r="G70" s="204"/>
      <c r="H70" s="204"/>
      <c r="I70" s="204"/>
      <c r="J70" s="204"/>
      <c r="K70" s="205"/>
    </row>
    <row r="71" spans="2:11" ht="18.75" customHeight="1">
      <c r="B71" s="205"/>
      <c r="C71" s="205"/>
      <c r="D71" s="205"/>
      <c r="E71" s="205"/>
      <c r="F71" s="205"/>
      <c r="G71" s="205"/>
      <c r="H71" s="205"/>
      <c r="I71" s="205"/>
      <c r="J71" s="205"/>
      <c r="K71" s="205"/>
    </row>
    <row r="72" spans="2:11" ht="7.5" customHeight="1">
      <c r="B72" s="206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ht="45" customHeight="1">
      <c r="B73" s="209"/>
      <c r="C73" s="310" t="s">
        <v>93</v>
      </c>
      <c r="D73" s="310"/>
      <c r="E73" s="310"/>
      <c r="F73" s="310"/>
      <c r="G73" s="310"/>
      <c r="H73" s="310"/>
      <c r="I73" s="310"/>
      <c r="J73" s="310"/>
      <c r="K73" s="210"/>
    </row>
    <row r="74" spans="2:11" ht="17.25" customHeight="1">
      <c r="B74" s="209"/>
      <c r="C74" s="211" t="s">
        <v>593</v>
      </c>
      <c r="D74" s="211"/>
      <c r="E74" s="211"/>
      <c r="F74" s="211" t="s">
        <v>594</v>
      </c>
      <c r="G74" s="212"/>
      <c r="H74" s="211" t="s">
        <v>115</v>
      </c>
      <c r="I74" s="211" t="s">
        <v>54</v>
      </c>
      <c r="J74" s="211" t="s">
        <v>595</v>
      </c>
      <c r="K74" s="210"/>
    </row>
    <row r="75" spans="2:11" ht="17.25" customHeight="1">
      <c r="B75" s="209"/>
      <c r="C75" s="213" t="s">
        <v>596</v>
      </c>
      <c r="D75" s="213"/>
      <c r="E75" s="213"/>
      <c r="F75" s="214" t="s">
        <v>597</v>
      </c>
      <c r="G75" s="215"/>
      <c r="H75" s="213"/>
      <c r="I75" s="213"/>
      <c r="J75" s="213" t="s">
        <v>598</v>
      </c>
      <c r="K75" s="210"/>
    </row>
    <row r="76" spans="2:11" ht="5.25" customHeight="1">
      <c r="B76" s="209"/>
      <c r="C76" s="216"/>
      <c r="D76" s="216"/>
      <c r="E76" s="216"/>
      <c r="F76" s="216"/>
      <c r="G76" s="217"/>
      <c r="H76" s="216"/>
      <c r="I76" s="216"/>
      <c r="J76" s="216"/>
      <c r="K76" s="210"/>
    </row>
    <row r="77" spans="2:11" ht="15" customHeight="1">
      <c r="B77" s="209"/>
      <c r="C77" s="199" t="s">
        <v>50</v>
      </c>
      <c r="D77" s="216"/>
      <c r="E77" s="216"/>
      <c r="F77" s="218" t="s">
        <v>599</v>
      </c>
      <c r="G77" s="217"/>
      <c r="H77" s="199" t="s">
        <v>600</v>
      </c>
      <c r="I77" s="199" t="s">
        <v>601</v>
      </c>
      <c r="J77" s="199">
        <v>20</v>
      </c>
      <c r="K77" s="210"/>
    </row>
    <row r="78" spans="2:11" ht="15" customHeight="1">
      <c r="B78" s="209"/>
      <c r="C78" s="199" t="s">
        <v>602</v>
      </c>
      <c r="D78" s="199"/>
      <c r="E78" s="199"/>
      <c r="F78" s="218" t="s">
        <v>599</v>
      </c>
      <c r="G78" s="217"/>
      <c r="H78" s="199" t="s">
        <v>603</v>
      </c>
      <c r="I78" s="199" t="s">
        <v>601</v>
      </c>
      <c r="J78" s="199">
        <v>120</v>
      </c>
      <c r="K78" s="210"/>
    </row>
    <row r="79" spans="2:11" ht="15" customHeight="1">
      <c r="B79" s="219"/>
      <c r="C79" s="199" t="s">
        <v>604</v>
      </c>
      <c r="D79" s="199"/>
      <c r="E79" s="199"/>
      <c r="F79" s="218" t="s">
        <v>605</v>
      </c>
      <c r="G79" s="217"/>
      <c r="H79" s="199" t="s">
        <v>606</v>
      </c>
      <c r="I79" s="199" t="s">
        <v>601</v>
      </c>
      <c r="J79" s="199">
        <v>50</v>
      </c>
      <c r="K79" s="210"/>
    </row>
    <row r="80" spans="2:11" ht="15" customHeight="1">
      <c r="B80" s="219"/>
      <c r="C80" s="199" t="s">
        <v>607</v>
      </c>
      <c r="D80" s="199"/>
      <c r="E80" s="199"/>
      <c r="F80" s="218" t="s">
        <v>599</v>
      </c>
      <c r="G80" s="217"/>
      <c r="H80" s="199" t="s">
        <v>608</v>
      </c>
      <c r="I80" s="199" t="s">
        <v>609</v>
      </c>
      <c r="J80" s="199"/>
      <c r="K80" s="210"/>
    </row>
    <row r="81" spans="2:11" ht="15" customHeight="1">
      <c r="B81" s="219"/>
      <c r="C81" s="220" t="s">
        <v>610</v>
      </c>
      <c r="D81" s="220"/>
      <c r="E81" s="220"/>
      <c r="F81" s="221" t="s">
        <v>605</v>
      </c>
      <c r="G81" s="220"/>
      <c r="H81" s="220" t="s">
        <v>611</v>
      </c>
      <c r="I81" s="220" t="s">
        <v>601</v>
      </c>
      <c r="J81" s="220">
        <v>15</v>
      </c>
      <c r="K81" s="210"/>
    </row>
    <row r="82" spans="2:11" ht="15" customHeight="1">
      <c r="B82" s="219"/>
      <c r="C82" s="220" t="s">
        <v>612</v>
      </c>
      <c r="D82" s="220"/>
      <c r="E82" s="220"/>
      <c r="F82" s="221" t="s">
        <v>605</v>
      </c>
      <c r="G82" s="220"/>
      <c r="H82" s="220" t="s">
        <v>613</v>
      </c>
      <c r="I82" s="220" t="s">
        <v>601</v>
      </c>
      <c r="J82" s="220">
        <v>15</v>
      </c>
      <c r="K82" s="210"/>
    </row>
    <row r="83" spans="2:11" ht="15" customHeight="1">
      <c r="B83" s="219"/>
      <c r="C83" s="220" t="s">
        <v>614</v>
      </c>
      <c r="D83" s="220"/>
      <c r="E83" s="220"/>
      <c r="F83" s="221" t="s">
        <v>605</v>
      </c>
      <c r="G83" s="220"/>
      <c r="H83" s="220" t="s">
        <v>615</v>
      </c>
      <c r="I83" s="220" t="s">
        <v>601</v>
      </c>
      <c r="J83" s="220">
        <v>20</v>
      </c>
      <c r="K83" s="210"/>
    </row>
    <row r="84" spans="2:11" ht="15" customHeight="1">
      <c r="B84" s="219"/>
      <c r="C84" s="220" t="s">
        <v>616</v>
      </c>
      <c r="D84" s="220"/>
      <c r="E84" s="220"/>
      <c r="F84" s="221" t="s">
        <v>605</v>
      </c>
      <c r="G84" s="220"/>
      <c r="H84" s="220" t="s">
        <v>617</v>
      </c>
      <c r="I84" s="220" t="s">
        <v>601</v>
      </c>
      <c r="J84" s="220">
        <v>20</v>
      </c>
      <c r="K84" s="210"/>
    </row>
    <row r="85" spans="2:11" ht="15" customHeight="1">
      <c r="B85" s="219"/>
      <c r="C85" s="199" t="s">
        <v>618</v>
      </c>
      <c r="D85" s="199"/>
      <c r="E85" s="199"/>
      <c r="F85" s="218" t="s">
        <v>605</v>
      </c>
      <c r="G85" s="217"/>
      <c r="H85" s="199" t="s">
        <v>619</v>
      </c>
      <c r="I85" s="199" t="s">
        <v>601</v>
      </c>
      <c r="J85" s="199">
        <v>50</v>
      </c>
      <c r="K85" s="210"/>
    </row>
    <row r="86" spans="2:11" ht="15" customHeight="1">
      <c r="B86" s="219"/>
      <c r="C86" s="199" t="s">
        <v>620</v>
      </c>
      <c r="D86" s="199"/>
      <c r="E86" s="199"/>
      <c r="F86" s="218" t="s">
        <v>605</v>
      </c>
      <c r="G86" s="217"/>
      <c r="H86" s="199" t="s">
        <v>621</v>
      </c>
      <c r="I86" s="199" t="s">
        <v>601</v>
      </c>
      <c r="J86" s="199">
        <v>20</v>
      </c>
      <c r="K86" s="210"/>
    </row>
    <row r="87" spans="2:11" ht="15" customHeight="1">
      <c r="B87" s="219"/>
      <c r="C87" s="199" t="s">
        <v>622</v>
      </c>
      <c r="D87" s="199"/>
      <c r="E87" s="199"/>
      <c r="F87" s="218" t="s">
        <v>605</v>
      </c>
      <c r="G87" s="217"/>
      <c r="H87" s="199" t="s">
        <v>623</v>
      </c>
      <c r="I87" s="199" t="s">
        <v>601</v>
      </c>
      <c r="J87" s="199">
        <v>20</v>
      </c>
      <c r="K87" s="210"/>
    </row>
    <row r="88" spans="2:11" ht="15" customHeight="1">
      <c r="B88" s="219"/>
      <c r="C88" s="199" t="s">
        <v>624</v>
      </c>
      <c r="D88" s="199"/>
      <c r="E88" s="199"/>
      <c r="F88" s="218" t="s">
        <v>605</v>
      </c>
      <c r="G88" s="217"/>
      <c r="H88" s="199" t="s">
        <v>625</v>
      </c>
      <c r="I88" s="199" t="s">
        <v>601</v>
      </c>
      <c r="J88" s="199">
        <v>50</v>
      </c>
      <c r="K88" s="210"/>
    </row>
    <row r="89" spans="2:11" ht="15" customHeight="1">
      <c r="B89" s="219"/>
      <c r="C89" s="199" t="s">
        <v>626</v>
      </c>
      <c r="D89" s="199"/>
      <c r="E89" s="199"/>
      <c r="F89" s="218" t="s">
        <v>605</v>
      </c>
      <c r="G89" s="217"/>
      <c r="H89" s="199" t="s">
        <v>626</v>
      </c>
      <c r="I89" s="199" t="s">
        <v>601</v>
      </c>
      <c r="J89" s="199">
        <v>50</v>
      </c>
      <c r="K89" s="210"/>
    </row>
    <row r="90" spans="2:11" ht="15" customHeight="1">
      <c r="B90" s="219"/>
      <c r="C90" s="199" t="s">
        <v>120</v>
      </c>
      <c r="D90" s="199"/>
      <c r="E90" s="199"/>
      <c r="F90" s="218" t="s">
        <v>605</v>
      </c>
      <c r="G90" s="217"/>
      <c r="H90" s="199" t="s">
        <v>627</v>
      </c>
      <c r="I90" s="199" t="s">
        <v>601</v>
      </c>
      <c r="J90" s="199">
        <v>255</v>
      </c>
      <c r="K90" s="210"/>
    </row>
    <row r="91" spans="2:11" ht="15" customHeight="1">
      <c r="B91" s="219"/>
      <c r="C91" s="199" t="s">
        <v>628</v>
      </c>
      <c r="D91" s="199"/>
      <c r="E91" s="199"/>
      <c r="F91" s="218" t="s">
        <v>599</v>
      </c>
      <c r="G91" s="217"/>
      <c r="H91" s="199" t="s">
        <v>629</v>
      </c>
      <c r="I91" s="199" t="s">
        <v>630</v>
      </c>
      <c r="J91" s="199"/>
      <c r="K91" s="210"/>
    </row>
    <row r="92" spans="2:11" ht="15" customHeight="1">
      <c r="B92" s="219"/>
      <c r="C92" s="199" t="s">
        <v>631</v>
      </c>
      <c r="D92" s="199"/>
      <c r="E92" s="199"/>
      <c r="F92" s="218" t="s">
        <v>599</v>
      </c>
      <c r="G92" s="217"/>
      <c r="H92" s="199" t="s">
        <v>632</v>
      </c>
      <c r="I92" s="199" t="s">
        <v>633</v>
      </c>
      <c r="J92" s="199"/>
      <c r="K92" s="210"/>
    </row>
    <row r="93" spans="2:11" ht="15" customHeight="1">
      <c r="B93" s="219"/>
      <c r="C93" s="199" t="s">
        <v>634</v>
      </c>
      <c r="D93" s="199"/>
      <c r="E93" s="199"/>
      <c r="F93" s="218" t="s">
        <v>599</v>
      </c>
      <c r="G93" s="217"/>
      <c r="H93" s="199" t="s">
        <v>634</v>
      </c>
      <c r="I93" s="199" t="s">
        <v>633</v>
      </c>
      <c r="J93" s="199"/>
      <c r="K93" s="210"/>
    </row>
    <row r="94" spans="2:11" ht="15" customHeight="1">
      <c r="B94" s="219"/>
      <c r="C94" s="199" t="s">
        <v>35</v>
      </c>
      <c r="D94" s="199"/>
      <c r="E94" s="199"/>
      <c r="F94" s="218" t="s">
        <v>599</v>
      </c>
      <c r="G94" s="217"/>
      <c r="H94" s="199" t="s">
        <v>635</v>
      </c>
      <c r="I94" s="199" t="s">
        <v>633</v>
      </c>
      <c r="J94" s="199"/>
      <c r="K94" s="210"/>
    </row>
    <row r="95" spans="2:11" ht="15" customHeight="1">
      <c r="B95" s="219"/>
      <c r="C95" s="199" t="s">
        <v>45</v>
      </c>
      <c r="D95" s="199"/>
      <c r="E95" s="199"/>
      <c r="F95" s="218" t="s">
        <v>599</v>
      </c>
      <c r="G95" s="217"/>
      <c r="H95" s="199" t="s">
        <v>636</v>
      </c>
      <c r="I95" s="199" t="s">
        <v>633</v>
      </c>
      <c r="J95" s="199"/>
      <c r="K95" s="210"/>
    </row>
    <row r="96" spans="2:11" ht="15" customHeight="1">
      <c r="B96" s="222"/>
      <c r="C96" s="223"/>
      <c r="D96" s="223"/>
      <c r="E96" s="223"/>
      <c r="F96" s="223"/>
      <c r="G96" s="223"/>
      <c r="H96" s="223"/>
      <c r="I96" s="223"/>
      <c r="J96" s="223"/>
      <c r="K96" s="224"/>
    </row>
    <row r="97" spans="2:11" ht="18.75" customHeight="1">
      <c r="B97" s="225"/>
      <c r="C97" s="226"/>
      <c r="D97" s="226"/>
      <c r="E97" s="226"/>
      <c r="F97" s="226"/>
      <c r="G97" s="226"/>
      <c r="H97" s="226"/>
      <c r="I97" s="226"/>
      <c r="J97" s="226"/>
      <c r="K97" s="225"/>
    </row>
    <row r="98" spans="2:11" ht="18.75" customHeight="1">
      <c r="B98" s="205"/>
      <c r="C98" s="205"/>
      <c r="D98" s="205"/>
      <c r="E98" s="205"/>
      <c r="F98" s="205"/>
      <c r="G98" s="205"/>
      <c r="H98" s="205"/>
      <c r="I98" s="205"/>
      <c r="J98" s="205"/>
      <c r="K98" s="205"/>
    </row>
    <row r="99" spans="2:11" ht="7.5" customHeight="1">
      <c r="B99" s="206"/>
      <c r="C99" s="207"/>
      <c r="D99" s="207"/>
      <c r="E99" s="207"/>
      <c r="F99" s="207"/>
      <c r="G99" s="207"/>
      <c r="H99" s="207"/>
      <c r="I99" s="207"/>
      <c r="J99" s="207"/>
      <c r="K99" s="208"/>
    </row>
    <row r="100" spans="2:11" ht="45" customHeight="1">
      <c r="B100" s="209"/>
      <c r="C100" s="310" t="s">
        <v>637</v>
      </c>
      <c r="D100" s="310"/>
      <c r="E100" s="310"/>
      <c r="F100" s="310"/>
      <c r="G100" s="310"/>
      <c r="H100" s="310"/>
      <c r="I100" s="310"/>
      <c r="J100" s="310"/>
      <c r="K100" s="210"/>
    </row>
    <row r="101" spans="2:11" ht="17.25" customHeight="1">
      <c r="B101" s="209"/>
      <c r="C101" s="211" t="s">
        <v>593</v>
      </c>
      <c r="D101" s="211"/>
      <c r="E101" s="211"/>
      <c r="F101" s="211" t="s">
        <v>594</v>
      </c>
      <c r="G101" s="212"/>
      <c r="H101" s="211" t="s">
        <v>115</v>
      </c>
      <c r="I101" s="211" t="s">
        <v>54</v>
      </c>
      <c r="J101" s="211" t="s">
        <v>595</v>
      </c>
      <c r="K101" s="210"/>
    </row>
    <row r="102" spans="2:11" ht="17.25" customHeight="1">
      <c r="B102" s="209"/>
      <c r="C102" s="213" t="s">
        <v>596</v>
      </c>
      <c r="D102" s="213"/>
      <c r="E102" s="213"/>
      <c r="F102" s="214" t="s">
        <v>597</v>
      </c>
      <c r="G102" s="215"/>
      <c r="H102" s="213"/>
      <c r="I102" s="213"/>
      <c r="J102" s="213" t="s">
        <v>598</v>
      </c>
      <c r="K102" s="210"/>
    </row>
    <row r="103" spans="2:11" ht="5.25" customHeight="1">
      <c r="B103" s="209"/>
      <c r="C103" s="211"/>
      <c r="D103" s="211"/>
      <c r="E103" s="211"/>
      <c r="F103" s="211"/>
      <c r="G103" s="227"/>
      <c r="H103" s="211"/>
      <c r="I103" s="211"/>
      <c r="J103" s="211"/>
      <c r="K103" s="210"/>
    </row>
    <row r="104" spans="2:11" ht="15" customHeight="1">
      <c r="B104" s="209"/>
      <c r="C104" s="199" t="s">
        <v>50</v>
      </c>
      <c r="D104" s="216"/>
      <c r="E104" s="216"/>
      <c r="F104" s="218" t="s">
        <v>599</v>
      </c>
      <c r="G104" s="227"/>
      <c r="H104" s="199" t="s">
        <v>638</v>
      </c>
      <c r="I104" s="199" t="s">
        <v>601</v>
      </c>
      <c r="J104" s="199">
        <v>20</v>
      </c>
      <c r="K104" s="210"/>
    </row>
    <row r="105" spans="2:11" ht="15" customHeight="1">
      <c r="B105" s="209"/>
      <c r="C105" s="199" t="s">
        <v>602</v>
      </c>
      <c r="D105" s="199"/>
      <c r="E105" s="199"/>
      <c r="F105" s="218" t="s">
        <v>599</v>
      </c>
      <c r="G105" s="199"/>
      <c r="H105" s="199" t="s">
        <v>638</v>
      </c>
      <c r="I105" s="199" t="s">
        <v>601</v>
      </c>
      <c r="J105" s="199">
        <v>120</v>
      </c>
      <c r="K105" s="210"/>
    </row>
    <row r="106" spans="2:11" ht="15" customHeight="1">
      <c r="B106" s="219"/>
      <c r="C106" s="199" t="s">
        <v>604</v>
      </c>
      <c r="D106" s="199"/>
      <c r="E106" s="199"/>
      <c r="F106" s="218" t="s">
        <v>605</v>
      </c>
      <c r="G106" s="199"/>
      <c r="H106" s="199" t="s">
        <v>638</v>
      </c>
      <c r="I106" s="199" t="s">
        <v>601</v>
      </c>
      <c r="J106" s="199">
        <v>50</v>
      </c>
      <c r="K106" s="210"/>
    </row>
    <row r="107" spans="2:11" ht="15" customHeight="1">
      <c r="B107" s="219"/>
      <c r="C107" s="199" t="s">
        <v>607</v>
      </c>
      <c r="D107" s="199"/>
      <c r="E107" s="199"/>
      <c r="F107" s="218" t="s">
        <v>599</v>
      </c>
      <c r="G107" s="199"/>
      <c r="H107" s="199" t="s">
        <v>638</v>
      </c>
      <c r="I107" s="199" t="s">
        <v>609</v>
      </c>
      <c r="J107" s="199"/>
      <c r="K107" s="210"/>
    </row>
    <row r="108" spans="2:11" ht="15" customHeight="1">
      <c r="B108" s="219"/>
      <c r="C108" s="199" t="s">
        <v>618</v>
      </c>
      <c r="D108" s="199"/>
      <c r="E108" s="199"/>
      <c r="F108" s="218" t="s">
        <v>605</v>
      </c>
      <c r="G108" s="199"/>
      <c r="H108" s="199" t="s">
        <v>638</v>
      </c>
      <c r="I108" s="199" t="s">
        <v>601</v>
      </c>
      <c r="J108" s="199">
        <v>50</v>
      </c>
      <c r="K108" s="210"/>
    </row>
    <row r="109" spans="2:11" ht="15" customHeight="1">
      <c r="B109" s="219"/>
      <c r="C109" s="199" t="s">
        <v>626</v>
      </c>
      <c r="D109" s="199"/>
      <c r="E109" s="199"/>
      <c r="F109" s="218" t="s">
        <v>605</v>
      </c>
      <c r="G109" s="199"/>
      <c r="H109" s="199" t="s">
        <v>638</v>
      </c>
      <c r="I109" s="199" t="s">
        <v>601</v>
      </c>
      <c r="J109" s="199">
        <v>50</v>
      </c>
      <c r="K109" s="210"/>
    </row>
    <row r="110" spans="2:11" ht="15" customHeight="1">
      <c r="B110" s="219"/>
      <c r="C110" s="199" t="s">
        <v>624</v>
      </c>
      <c r="D110" s="199"/>
      <c r="E110" s="199"/>
      <c r="F110" s="218" t="s">
        <v>605</v>
      </c>
      <c r="G110" s="199"/>
      <c r="H110" s="199" t="s">
        <v>638</v>
      </c>
      <c r="I110" s="199" t="s">
        <v>601</v>
      </c>
      <c r="J110" s="199">
        <v>50</v>
      </c>
      <c r="K110" s="210"/>
    </row>
    <row r="111" spans="2:11" ht="15" customHeight="1">
      <c r="B111" s="219"/>
      <c r="C111" s="199" t="s">
        <v>50</v>
      </c>
      <c r="D111" s="199"/>
      <c r="E111" s="199"/>
      <c r="F111" s="218" t="s">
        <v>599</v>
      </c>
      <c r="G111" s="199"/>
      <c r="H111" s="199" t="s">
        <v>639</v>
      </c>
      <c r="I111" s="199" t="s">
        <v>601</v>
      </c>
      <c r="J111" s="199">
        <v>20</v>
      </c>
      <c r="K111" s="210"/>
    </row>
    <row r="112" spans="2:11" ht="15" customHeight="1">
      <c r="B112" s="219"/>
      <c r="C112" s="199" t="s">
        <v>640</v>
      </c>
      <c r="D112" s="199"/>
      <c r="E112" s="199"/>
      <c r="F112" s="218" t="s">
        <v>599</v>
      </c>
      <c r="G112" s="199"/>
      <c r="H112" s="199" t="s">
        <v>641</v>
      </c>
      <c r="I112" s="199" t="s">
        <v>601</v>
      </c>
      <c r="J112" s="199">
        <v>120</v>
      </c>
      <c r="K112" s="210"/>
    </row>
    <row r="113" spans="2:11" ht="15" customHeight="1">
      <c r="B113" s="219"/>
      <c r="C113" s="199" t="s">
        <v>35</v>
      </c>
      <c r="D113" s="199"/>
      <c r="E113" s="199"/>
      <c r="F113" s="218" t="s">
        <v>599</v>
      </c>
      <c r="G113" s="199"/>
      <c r="H113" s="199" t="s">
        <v>642</v>
      </c>
      <c r="I113" s="199" t="s">
        <v>633</v>
      </c>
      <c r="J113" s="199"/>
      <c r="K113" s="210"/>
    </row>
    <row r="114" spans="2:11" ht="15" customHeight="1">
      <c r="B114" s="219"/>
      <c r="C114" s="199" t="s">
        <v>45</v>
      </c>
      <c r="D114" s="199"/>
      <c r="E114" s="199"/>
      <c r="F114" s="218" t="s">
        <v>599</v>
      </c>
      <c r="G114" s="199"/>
      <c r="H114" s="199" t="s">
        <v>643</v>
      </c>
      <c r="I114" s="199" t="s">
        <v>633</v>
      </c>
      <c r="J114" s="199"/>
      <c r="K114" s="210"/>
    </row>
    <row r="115" spans="2:11" ht="15" customHeight="1">
      <c r="B115" s="219"/>
      <c r="C115" s="199" t="s">
        <v>54</v>
      </c>
      <c r="D115" s="199"/>
      <c r="E115" s="199"/>
      <c r="F115" s="218" t="s">
        <v>599</v>
      </c>
      <c r="G115" s="199"/>
      <c r="H115" s="199" t="s">
        <v>644</v>
      </c>
      <c r="I115" s="199" t="s">
        <v>645</v>
      </c>
      <c r="J115" s="199"/>
      <c r="K115" s="210"/>
    </row>
    <row r="116" spans="2:11" ht="15" customHeight="1">
      <c r="B116" s="222"/>
      <c r="C116" s="228"/>
      <c r="D116" s="228"/>
      <c r="E116" s="228"/>
      <c r="F116" s="228"/>
      <c r="G116" s="228"/>
      <c r="H116" s="228"/>
      <c r="I116" s="228"/>
      <c r="J116" s="228"/>
      <c r="K116" s="224"/>
    </row>
    <row r="117" spans="2:11" ht="18.75" customHeight="1">
      <c r="B117" s="229"/>
      <c r="C117" s="195"/>
      <c r="D117" s="195"/>
      <c r="E117" s="195"/>
      <c r="F117" s="230"/>
      <c r="G117" s="195"/>
      <c r="H117" s="195"/>
      <c r="I117" s="195"/>
      <c r="J117" s="195"/>
      <c r="K117" s="229"/>
    </row>
    <row r="118" spans="2:11" ht="18.75" customHeight="1"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</row>
    <row r="119" spans="2:11" ht="7.5" customHeight="1">
      <c r="B119" s="231"/>
      <c r="C119" s="232"/>
      <c r="D119" s="232"/>
      <c r="E119" s="232"/>
      <c r="F119" s="232"/>
      <c r="G119" s="232"/>
      <c r="H119" s="232"/>
      <c r="I119" s="232"/>
      <c r="J119" s="232"/>
      <c r="K119" s="233"/>
    </row>
    <row r="120" spans="2:11" ht="45" customHeight="1">
      <c r="B120" s="234"/>
      <c r="C120" s="306" t="s">
        <v>646</v>
      </c>
      <c r="D120" s="306"/>
      <c r="E120" s="306"/>
      <c r="F120" s="306"/>
      <c r="G120" s="306"/>
      <c r="H120" s="306"/>
      <c r="I120" s="306"/>
      <c r="J120" s="306"/>
      <c r="K120" s="235"/>
    </row>
    <row r="121" spans="2:11" ht="17.25" customHeight="1">
      <c r="B121" s="236"/>
      <c r="C121" s="211" t="s">
        <v>593</v>
      </c>
      <c r="D121" s="211"/>
      <c r="E121" s="211"/>
      <c r="F121" s="211" t="s">
        <v>594</v>
      </c>
      <c r="G121" s="212"/>
      <c r="H121" s="211" t="s">
        <v>115</v>
      </c>
      <c r="I121" s="211" t="s">
        <v>54</v>
      </c>
      <c r="J121" s="211" t="s">
        <v>595</v>
      </c>
      <c r="K121" s="237"/>
    </row>
    <row r="122" spans="2:11" ht="17.25" customHeight="1">
      <c r="B122" s="236"/>
      <c r="C122" s="213" t="s">
        <v>596</v>
      </c>
      <c r="D122" s="213"/>
      <c r="E122" s="213"/>
      <c r="F122" s="214" t="s">
        <v>597</v>
      </c>
      <c r="G122" s="215"/>
      <c r="H122" s="213"/>
      <c r="I122" s="213"/>
      <c r="J122" s="213" t="s">
        <v>598</v>
      </c>
      <c r="K122" s="237"/>
    </row>
    <row r="123" spans="2:11" ht="5.25" customHeight="1">
      <c r="B123" s="238"/>
      <c r="C123" s="216"/>
      <c r="D123" s="216"/>
      <c r="E123" s="216"/>
      <c r="F123" s="216"/>
      <c r="G123" s="199"/>
      <c r="H123" s="216"/>
      <c r="I123" s="216"/>
      <c r="J123" s="216"/>
      <c r="K123" s="239"/>
    </row>
    <row r="124" spans="2:11" ht="15" customHeight="1">
      <c r="B124" s="238"/>
      <c r="C124" s="199" t="s">
        <v>602</v>
      </c>
      <c r="D124" s="216"/>
      <c r="E124" s="216"/>
      <c r="F124" s="218" t="s">
        <v>599</v>
      </c>
      <c r="G124" s="199"/>
      <c r="H124" s="199" t="s">
        <v>638</v>
      </c>
      <c r="I124" s="199" t="s">
        <v>601</v>
      </c>
      <c r="J124" s="199">
        <v>120</v>
      </c>
      <c r="K124" s="240"/>
    </row>
    <row r="125" spans="2:11" ht="15" customHeight="1">
      <c r="B125" s="238"/>
      <c r="C125" s="199" t="s">
        <v>647</v>
      </c>
      <c r="D125" s="199"/>
      <c r="E125" s="199"/>
      <c r="F125" s="218" t="s">
        <v>599</v>
      </c>
      <c r="G125" s="199"/>
      <c r="H125" s="199" t="s">
        <v>648</v>
      </c>
      <c r="I125" s="199" t="s">
        <v>601</v>
      </c>
      <c r="J125" s="199" t="s">
        <v>649</v>
      </c>
      <c r="K125" s="240"/>
    </row>
    <row r="126" spans="2:11" ht="15" customHeight="1">
      <c r="B126" s="238"/>
      <c r="C126" s="199" t="s">
        <v>548</v>
      </c>
      <c r="D126" s="199"/>
      <c r="E126" s="199"/>
      <c r="F126" s="218" t="s">
        <v>599</v>
      </c>
      <c r="G126" s="199"/>
      <c r="H126" s="199" t="s">
        <v>650</v>
      </c>
      <c r="I126" s="199" t="s">
        <v>601</v>
      </c>
      <c r="J126" s="199" t="s">
        <v>649</v>
      </c>
      <c r="K126" s="240"/>
    </row>
    <row r="127" spans="2:11" ht="15" customHeight="1">
      <c r="B127" s="238"/>
      <c r="C127" s="199" t="s">
        <v>610</v>
      </c>
      <c r="D127" s="199"/>
      <c r="E127" s="199"/>
      <c r="F127" s="218" t="s">
        <v>605</v>
      </c>
      <c r="G127" s="199"/>
      <c r="H127" s="199" t="s">
        <v>611</v>
      </c>
      <c r="I127" s="199" t="s">
        <v>601</v>
      </c>
      <c r="J127" s="199">
        <v>15</v>
      </c>
      <c r="K127" s="240"/>
    </row>
    <row r="128" spans="2:11" ht="15" customHeight="1">
      <c r="B128" s="238"/>
      <c r="C128" s="220" t="s">
        <v>612</v>
      </c>
      <c r="D128" s="220"/>
      <c r="E128" s="220"/>
      <c r="F128" s="221" t="s">
        <v>605</v>
      </c>
      <c r="G128" s="220"/>
      <c r="H128" s="220" t="s">
        <v>613</v>
      </c>
      <c r="I128" s="220" t="s">
        <v>601</v>
      </c>
      <c r="J128" s="220">
        <v>15</v>
      </c>
      <c r="K128" s="240"/>
    </row>
    <row r="129" spans="2:11" ht="15" customHeight="1">
      <c r="B129" s="238"/>
      <c r="C129" s="220" t="s">
        <v>614</v>
      </c>
      <c r="D129" s="220"/>
      <c r="E129" s="220"/>
      <c r="F129" s="221" t="s">
        <v>605</v>
      </c>
      <c r="G129" s="220"/>
      <c r="H129" s="220" t="s">
        <v>615</v>
      </c>
      <c r="I129" s="220" t="s">
        <v>601</v>
      </c>
      <c r="J129" s="220">
        <v>20</v>
      </c>
      <c r="K129" s="240"/>
    </row>
    <row r="130" spans="2:11" ht="15" customHeight="1">
      <c r="B130" s="238"/>
      <c r="C130" s="220" t="s">
        <v>616</v>
      </c>
      <c r="D130" s="220"/>
      <c r="E130" s="220"/>
      <c r="F130" s="221" t="s">
        <v>605</v>
      </c>
      <c r="G130" s="220"/>
      <c r="H130" s="220" t="s">
        <v>617</v>
      </c>
      <c r="I130" s="220" t="s">
        <v>601</v>
      </c>
      <c r="J130" s="220">
        <v>20</v>
      </c>
      <c r="K130" s="240"/>
    </row>
    <row r="131" spans="2:11" ht="15" customHeight="1">
      <c r="B131" s="238"/>
      <c r="C131" s="199" t="s">
        <v>604</v>
      </c>
      <c r="D131" s="199"/>
      <c r="E131" s="199"/>
      <c r="F131" s="218" t="s">
        <v>605</v>
      </c>
      <c r="G131" s="199"/>
      <c r="H131" s="199" t="s">
        <v>638</v>
      </c>
      <c r="I131" s="199" t="s">
        <v>601</v>
      </c>
      <c r="J131" s="199">
        <v>50</v>
      </c>
      <c r="K131" s="240"/>
    </row>
    <row r="132" spans="2:11" ht="15" customHeight="1">
      <c r="B132" s="238"/>
      <c r="C132" s="199" t="s">
        <v>618</v>
      </c>
      <c r="D132" s="199"/>
      <c r="E132" s="199"/>
      <c r="F132" s="218" t="s">
        <v>605</v>
      </c>
      <c r="G132" s="199"/>
      <c r="H132" s="199" t="s">
        <v>638</v>
      </c>
      <c r="I132" s="199" t="s">
        <v>601</v>
      </c>
      <c r="J132" s="199">
        <v>50</v>
      </c>
      <c r="K132" s="240"/>
    </row>
    <row r="133" spans="2:11" ht="15" customHeight="1">
      <c r="B133" s="238"/>
      <c r="C133" s="199" t="s">
        <v>624</v>
      </c>
      <c r="D133" s="199"/>
      <c r="E133" s="199"/>
      <c r="F133" s="218" t="s">
        <v>605</v>
      </c>
      <c r="G133" s="199"/>
      <c r="H133" s="199" t="s">
        <v>638</v>
      </c>
      <c r="I133" s="199" t="s">
        <v>601</v>
      </c>
      <c r="J133" s="199">
        <v>50</v>
      </c>
      <c r="K133" s="240"/>
    </row>
    <row r="134" spans="2:11" ht="15" customHeight="1">
      <c r="B134" s="238"/>
      <c r="C134" s="199" t="s">
        <v>626</v>
      </c>
      <c r="D134" s="199"/>
      <c r="E134" s="199"/>
      <c r="F134" s="218" t="s">
        <v>605</v>
      </c>
      <c r="G134" s="199"/>
      <c r="H134" s="199" t="s">
        <v>638</v>
      </c>
      <c r="I134" s="199" t="s">
        <v>601</v>
      </c>
      <c r="J134" s="199">
        <v>50</v>
      </c>
      <c r="K134" s="240"/>
    </row>
    <row r="135" spans="2:11" ht="15" customHeight="1">
      <c r="B135" s="238"/>
      <c r="C135" s="199" t="s">
        <v>120</v>
      </c>
      <c r="D135" s="199"/>
      <c r="E135" s="199"/>
      <c r="F135" s="218" t="s">
        <v>605</v>
      </c>
      <c r="G135" s="199"/>
      <c r="H135" s="199" t="s">
        <v>651</v>
      </c>
      <c r="I135" s="199" t="s">
        <v>601</v>
      </c>
      <c r="J135" s="199">
        <v>255</v>
      </c>
      <c r="K135" s="240"/>
    </row>
    <row r="136" spans="2:11" ht="15" customHeight="1">
      <c r="B136" s="238"/>
      <c r="C136" s="199" t="s">
        <v>628</v>
      </c>
      <c r="D136" s="199"/>
      <c r="E136" s="199"/>
      <c r="F136" s="218" t="s">
        <v>599</v>
      </c>
      <c r="G136" s="199"/>
      <c r="H136" s="199" t="s">
        <v>652</v>
      </c>
      <c r="I136" s="199" t="s">
        <v>630</v>
      </c>
      <c r="J136" s="199"/>
      <c r="K136" s="240"/>
    </row>
    <row r="137" spans="2:11" ht="15" customHeight="1">
      <c r="B137" s="238"/>
      <c r="C137" s="199" t="s">
        <v>631</v>
      </c>
      <c r="D137" s="199"/>
      <c r="E137" s="199"/>
      <c r="F137" s="218" t="s">
        <v>599</v>
      </c>
      <c r="G137" s="199"/>
      <c r="H137" s="199" t="s">
        <v>653</v>
      </c>
      <c r="I137" s="199" t="s">
        <v>633</v>
      </c>
      <c r="J137" s="199"/>
      <c r="K137" s="240"/>
    </row>
    <row r="138" spans="2:11" ht="15" customHeight="1">
      <c r="B138" s="238"/>
      <c r="C138" s="199" t="s">
        <v>634</v>
      </c>
      <c r="D138" s="199"/>
      <c r="E138" s="199"/>
      <c r="F138" s="218" t="s">
        <v>599</v>
      </c>
      <c r="G138" s="199"/>
      <c r="H138" s="199" t="s">
        <v>634</v>
      </c>
      <c r="I138" s="199" t="s">
        <v>633</v>
      </c>
      <c r="J138" s="199"/>
      <c r="K138" s="240"/>
    </row>
    <row r="139" spans="2:11" ht="15" customHeight="1">
      <c r="B139" s="238"/>
      <c r="C139" s="199" t="s">
        <v>35</v>
      </c>
      <c r="D139" s="199"/>
      <c r="E139" s="199"/>
      <c r="F139" s="218" t="s">
        <v>599</v>
      </c>
      <c r="G139" s="199"/>
      <c r="H139" s="199" t="s">
        <v>654</v>
      </c>
      <c r="I139" s="199" t="s">
        <v>633</v>
      </c>
      <c r="J139" s="199"/>
      <c r="K139" s="240"/>
    </row>
    <row r="140" spans="2:11" ht="15" customHeight="1">
      <c r="B140" s="238"/>
      <c r="C140" s="199" t="s">
        <v>655</v>
      </c>
      <c r="D140" s="199"/>
      <c r="E140" s="199"/>
      <c r="F140" s="218" t="s">
        <v>599</v>
      </c>
      <c r="G140" s="199"/>
      <c r="H140" s="199" t="s">
        <v>656</v>
      </c>
      <c r="I140" s="199" t="s">
        <v>633</v>
      </c>
      <c r="J140" s="199"/>
      <c r="K140" s="240"/>
    </row>
    <row r="141" spans="2:11" ht="15" customHeight="1">
      <c r="B141" s="241"/>
      <c r="C141" s="242"/>
      <c r="D141" s="242"/>
      <c r="E141" s="242"/>
      <c r="F141" s="242"/>
      <c r="G141" s="242"/>
      <c r="H141" s="242"/>
      <c r="I141" s="242"/>
      <c r="J141" s="242"/>
      <c r="K141" s="243"/>
    </row>
    <row r="142" spans="2:11" ht="18.75" customHeight="1">
      <c r="B142" s="195"/>
      <c r="C142" s="195"/>
      <c r="D142" s="195"/>
      <c r="E142" s="195"/>
      <c r="F142" s="230"/>
      <c r="G142" s="195"/>
      <c r="H142" s="195"/>
      <c r="I142" s="195"/>
      <c r="J142" s="195"/>
      <c r="K142" s="195"/>
    </row>
    <row r="143" spans="2:11" ht="18.75" customHeight="1"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</row>
    <row r="144" spans="2:11" ht="7.5" customHeight="1">
      <c r="B144" s="206"/>
      <c r="C144" s="207"/>
      <c r="D144" s="207"/>
      <c r="E144" s="207"/>
      <c r="F144" s="207"/>
      <c r="G144" s="207"/>
      <c r="H144" s="207"/>
      <c r="I144" s="207"/>
      <c r="J144" s="207"/>
      <c r="K144" s="208"/>
    </row>
    <row r="145" spans="2:11" ht="45" customHeight="1">
      <c r="B145" s="209"/>
      <c r="C145" s="310" t="s">
        <v>657</v>
      </c>
      <c r="D145" s="310"/>
      <c r="E145" s="310"/>
      <c r="F145" s="310"/>
      <c r="G145" s="310"/>
      <c r="H145" s="310"/>
      <c r="I145" s="310"/>
      <c r="J145" s="310"/>
      <c r="K145" s="210"/>
    </row>
    <row r="146" spans="2:11" ht="17.25" customHeight="1">
      <c r="B146" s="209"/>
      <c r="C146" s="211" t="s">
        <v>593</v>
      </c>
      <c r="D146" s="211"/>
      <c r="E146" s="211"/>
      <c r="F146" s="211" t="s">
        <v>594</v>
      </c>
      <c r="G146" s="212"/>
      <c r="H146" s="211" t="s">
        <v>115</v>
      </c>
      <c r="I146" s="211" t="s">
        <v>54</v>
      </c>
      <c r="J146" s="211" t="s">
        <v>595</v>
      </c>
      <c r="K146" s="210"/>
    </row>
    <row r="147" spans="2:11" ht="17.25" customHeight="1">
      <c r="B147" s="209"/>
      <c r="C147" s="213" t="s">
        <v>596</v>
      </c>
      <c r="D147" s="213"/>
      <c r="E147" s="213"/>
      <c r="F147" s="214" t="s">
        <v>597</v>
      </c>
      <c r="G147" s="215"/>
      <c r="H147" s="213"/>
      <c r="I147" s="213"/>
      <c r="J147" s="213" t="s">
        <v>598</v>
      </c>
      <c r="K147" s="210"/>
    </row>
    <row r="148" spans="2:11" ht="5.25" customHeight="1">
      <c r="B148" s="219"/>
      <c r="C148" s="216"/>
      <c r="D148" s="216"/>
      <c r="E148" s="216"/>
      <c r="F148" s="216"/>
      <c r="G148" s="217"/>
      <c r="H148" s="216"/>
      <c r="I148" s="216"/>
      <c r="J148" s="216"/>
      <c r="K148" s="240"/>
    </row>
    <row r="149" spans="2:11" ht="15" customHeight="1">
      <c r="B149" s="219"/>
      <c r="C149" s="244" t="s">
        <v>602</v>
      </c>
      <c r="D149" s="199"/>
      <c r="E149" s="199"/>
      <c r="F149" s="245" t="s">
        <v>599</v>
      </c>
      <c r="G149" s="199"/>
      <c r="H149" s="244" t="s">
        <v>638</v>
      </c>
      <c r="I149" s="244" t="s">
        <v>601</v>
      </c>
      <c r="J149" s="244">
        <v>120</v>
      </c>
      <c r="K149" s="240"/>
    </row>
    <row r="150" spans="2:11" ht="15" customHeight="1">
      <c r="B150" s="219"/>
      <c r="C150" s="244" t="s">
        <v>647</v>
      </c>
      <c r="D150" s="199"/>
      <c r="E150" s="199"/>
      <c r="F150" s="245" t="s">
        <v>599</v>
      </c>
      <c r="G150" s="199"/>
      <c r="H150" s="244" t="s">
        <v>658</v>
      </c>
      <c r="I150" s="244" t="s">
        <v>601</v>
      </c>
      <c r="J150" s="244" t="s">
        <v>649</v>
      </c>
      <c r="K150" s="240"/>
    </row>
    <row r="151" spans="2:11" ht="15" customHeight="1">
      <c r="B151" s="219"/>
      <c r="C151" s="244" t="s">
        <v>548</v>
      </c>
      <c r="D151" s="199"/>
      <c r="E151" s="199"/>
      <c r="F151" s="245" t="s">
        <v>599</v>
      </c>
      <c r="G151" s="199"/>
      <c r="H151" s="244" t="s">
        <v>659</v>
      </c>
      <c r="I151" s="244" t="s">
        <v>601</v>
      </c>
      <c r="J151" s="244" t="s">
        <v>649</v>
      </c>
      <c r="K151" s="240"/>
    </row>
    <row r="152" spans="2:11" ht="15" customHeight="1">
      <c r="B152" s="219"/>
      <c r="C152" s="244" t="s">
        <v>604</v>
      </c>
      <c r="D152" s="199"/>
      <c r="E152" s="199"/>
      <c r="F152" s="245" t="s">
        <v>605</v>
      </c>
      <c r="G152" s="199"/>
      <c r="H152" s="244" t="s">
        <v>638</v>
      </c>
      <c r="I152" s="244" t="s">
        <v>601</v>
      </c>
      <c r="J152" s="244">
        <v>50</v>
      </c>
      <c r="K152" s="240"/>
    </row>
    <row r="153" spans="2:11" ht="15" customHeight="1">
      <c r="B153" s="219"/>
      <c r="C153" s="244" t="s">
        <v>607</v>
      </c>
      <c r="D153" s="199"/>
      <c r="E153" s="199"/>
      <c r="F153" s="245" t="s">
        <v>599</v>
      </c>
      <c r="G153" s="199"/>
      <c r="H153" s="244" t="s">
        <v>638</v>
      </c>
      <c r="I153" s="244" t="s">
        <v>609</v>
      </c>
      <c r="J153" s="244"/>
      <c r="K153" s="240"/>
    </row>
    <row r="154" spans="2:11" ht="15" customHeight="1">
      <c r="B154" s="219"/>
      <c r="C154" s="244" t="s">
        <v>618</v>
      </c>
      <c r="D154" s="199"/>
      <c r="E154" s="199"/>
      <c r="F154" s="245" t="s">
        <v>605</v>
      </c>
      <c r="G154" s="199"/>
      <c r="H154" s="244" t="s">
        <v>638</v>
      </c>
      <c r="I154" s="244" t="s">
        <v>601</v>
      </c>
      <c r="J154" s="244">
        <v>50</v>
      </c>
      <c r="K154" s="240"/>
    </row>
    <row r="155" spans="2:11" ht="15" customHeight="1">
      <c r="B155" s="219"/>
      <c r="C155" s="244" t="s">
        <v>626</v>
      </c>
      <c r="D155" s="199"/>
      <c r="E155" s="199"/>
      <c r="F155" s="245" t="s">
        <v>605</v>
      </c>
      <c r="G155" s="199"/>
      <c r="H155" s="244" t="s">
        <v>638</v>
      </c>
      <c r="I155" s="244" t="s">
        <v>601</v>
      </c>
      <c r="J155" s="244">
        <v>50</v>
      </c>
      <c r="K155" s="240"/>
    </row>
    <row r="156" spans="2:11" ht="15" customHeight="1">
      <c r="B156" s="219"/>
      <c r="C156" s="244" t="s">
        <v>624</v>
      </c>
      <c r="D156" s="199"/>
      <c r="E156" s="199"/>
      <c r="F156" s="245" t="s">
        <v>605</v>
      </c>
      <c r="G156" s="199"/>
      <c r="H156" s="244" t="s">
        <v>638</v>
      </c>
      <c r="I156" s="244" t="s">
        <v>601</v>
      </c>
      <c r="J156" s="244">
        <v>50</v>
      </c>
      <c r="K156" s="240"/>
    </row>
    <row r="157" spans="2:11" ht="15" customHeight="1">
      <c r="B157" s="219"/>
      <c r="C157" s="244" t="s">
        <v>98</v>
      </c>
      <c r="D157" s="199"/>
      <c r="E157" s="199"/>
      <c r="F157" s="245" t="s">
        <v>599</v>
      </c>
      <c r="G157" s="199"/>
      <c r="H157" s="244" t="s">
        <v>660</v>
      </c>
      <c r="I157" s="244" t="s">
        <v>601</v>
      </c>
      <c r="J157" s="244" t="s">
        <v>661</v>
      </c>
      <c r="K157" s="240"/>
    </row>
    <row r="158" spans="2:11" ht="15" customHeight="1">
      <c r="B158" s="219"/>
      <c r="C158" s="244" t="s">
        <v>662</v>
      </c>
      <c r="D158" s="199"/>
      <c r="E158" s="199"/>
      <c r="F158" s="245" t="s">
        <v>599</v>
      </c>
      <c r="G158" s="199"/>
      <c r="H158" s="244" t="s">
        <v>663</v>
      </c>
      <c r="I158" s="244" t="s">
        <v>633</v>
      </c>
      <c r="J158" s="244"/>
      <c r="K158" s="240"/>
    </row>
    <row r="159" spans="2:11" ht="15" customHeight="1">
      <c r="B159" s="246"/>
      <c r="C159" s="228"/>
      <c r="D159" s="228"/>
      <c r="E159" s="228"/>
      <c r="F159" s="228"/>
      <c r="G159" s="228"/>
      <c r="H159" s="228"/>
      <c r="I159" s="228"/>
      <c r="J159" s="228"/>
      <c r="K159" s="247"/>
    </row>
    <row r="160" spans="2:11" ht="18.75" customHeight="1">
      <c r="B160" s="195"/>
      <c r="C160" s="199"/>
      <c r="D160" s="199"/>
      <c r="E160" s="199"/>
      <c r="F160" s="218"/>
      <c r="G160" s="199"/>
      <c r="H160" s="199"/>
      <c r="I160" s="199"/>
      <c r="J160" s="199"/>
      <c r="K160" s="195"/>
    </row>
    <row r="161" spans="2:11" ht="18.75" customHeight="1"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</row>
    <row r="162" spans="2:11" ht="7.5" customHeight="1">
      <c r="B162" s="187"/>
      <c r="C162" s="188"/>
      <c r="D162" s="188"/>
      <c r="E162" s="188"/>
      <c r="F162" s="188"/>
      <c r="G162" s="188"/>
      <c r="H162" s="188"/>
      <c r="I162" s="188"/>
      <c r="J162" s="188"/>
      <c r="K162" s="189"/>
    </row>
    <row r="163" spans="2:11" ht="45" customHeight="1">
      <c r="B163" s="190"/>
      <c r="C163" s="306" t="s">
        <v>664</v>
      </c>
      <c r="D163" s="306"/>
      <c r="E163" s="306"/>
      <c r="F163" s="306"/>
      <c r="G163" s="306"/>
      <c r="H163" s="306"/>
      <c r="I163" s="306"/>
      <c r="J163" s="306"/>
      <c r="K163" s="191"/>
    </row>
    <row r="164" spans="2:11" ht="17.25" customHeight="1">
      <c r="B164" s="190"/>
      <c r="C164" s="211" t="s">
        <v>593</v>
      </c>
      <c r="D164" s="211"/>
      <c r="E164" s="211"/>
      <c r="F164" s="211" t="s">
        <v>594</v>
      </c>
      <c r="G164" s="248"/>
      <c r="H164" s="249" t="s">
        <v>115</v>
      </c>
      <c r="I164" s="249" t="s">
        <v>54</v>
      </c>
      <c r="J164" s="211" t="s">
        <v>595</v>
      </c>
      <c r="K164" s="191"/>
    </row>
    <row r="165" spans="2:11" ht="17.25" customHeight="1">
      <c r="B165" s="192"/>
      <c r="C165" s="213" t="s">
        <v>596</v>
      </c>
      <c r="D165" s="213"/>
      <c r="E165" s="213"/>
      <c r="F165" s="214" t="s">
        <v>597</v>
      </c>
      <c r="G165" s="250"/>
      <c r="H165" s="251"/>
      <c r="I165" s="251"/>
      <c r="J165" s="213" t="s">
        <v>598</v>
      </c>
      <c r="K165" s="193"/>
    </row>
    <row r="166" spans="2:11" ht="5.25" customHeight="1">
      <c r="B166" s="219"/>
      <c r="C166" s="216"/>
      <c r="D166" s="216"/>
      <c r="E166" s="216"/>
      <c r="F166" s="216"/>
      <c r="G166" s="217"/>
      <c r="H166" s="216"/>
      <c r="I166" s="216"/>
      <c r="J166" s="216"/>
      <c r="K166" s="240"/>
    </row>
    <row r="167" spans="2:11" ht="15" customHeight="1">
      <c r="B167" s="219"/>
      <c r="C167" s="199" t="s">
        <v>602</v>
      </c>
      <c r="D167" s="199"/>
      <c r="E167" s="199"/>
      <c r="F167" s="218" t="s">
        <v>599</v>
      </c>
      <c r="G167" s="199"/>
      <c r="H167" s="199" t="s">
        <v>638</v>
      </c>
      <c r="I167" s="199" t="s">
        <v>601</v>
      </c>
      <c r="J167" s="199">
        <v>120</v>
      </c>
      <c r="K167" s="240"/>
    </row>
    <row r="168" spans="2:11" ht="15" customHeight="1">
      <c r="B168" s="219"/>
      <c r="C168" s="199" t="s">
        <v>647</v>
      </c>
      <c r="D168" s="199"/>
      <c r="E168" s="199"/>
      <c r="F168" s="218" t="s">
        <v>599</v>
      </c>
      <c r="G168" s="199"/>
      <c r="H168" s="199" t="s">
        <v>648</v>
      </c>
      <c r="I168" s="199" t="s">
        <v>601</v>
      </c>
      <c r="J168" s="199" t="s">
        <v>649</v>
      </c>
      <c r="K168" s="240"/>
    </row>
    <row r="169" spans="2:11" ht="15" customHeight="1">
      <c r="B169" s="219"/>
      <c r="C169" s="199" t="s">
        <v>548</v>
      </c>
      <c r="D169" s="199"/>
      <c r="E169" s="199"/>
      <c r="F169" s="218" t="s">
        <v>599</v>
      </c>
      <c r="G169" s="199"/>
      <c r="H169" s="199" t="s">
        <v>665</v>
      </c>
      <c r="I169" s="199" t="s">
        <v>601</v>
      </c>
      <c r="J169" s="199" t="s">
        <v>649</v>
      </c>
      <c r="K169" s="240"/>
    </row>
    <row r="170" spans="2:11" ht="15" customHeight="1">
      <c r="B170" s="219"/>
      <c r="C170" s="199" t="s">
        <v>604</v>
      </c>
      <c r="D170" s="199"/>
      <c r="E170" s="199"/>
      <c r="F170" s="218" t="s">
        <v>605</v>
      </c>
      <c r="G170" s="199"/>
      <c r="H170" s="199" t="s">
        <v>665</v>
      </c>
      <c r="I170" s="199" t="s">
        <v>601</v>
      </c>
      <c r="J170" s="199">
        <v>50</v>
      </c>
      <c r="K170" s="240"/>
    </row>
    <row r="171" spans="2:11" ht="15" customHeight="1">
      <c r="B171" s="219"/>
      <c r="C171" s="199" t="s">
        <v>607</v>
      </c>
      <c r="D171" s="199"/>
      <c r="E171" s="199"/>
      <c r="F171" s="218" t="s">
        <v>599</v>
      </c>
      <c r="G171" s="199"/>
      <c r="H171" s="199" t="s">
        <v>665</v>
      </c>
      <c r="I171" s="199" t="s">
        <v>609</v>
      </c>
      <c r="J171" s="199"/>
      <c r="K171" s="240"/>
    </row>
    <row r="172" spans="2:11" ht="15" customHeight="1">
      <c r="B172" s="219"/>
      <c r="C172" s="199" t="s">
        <v>618</v>
      </c>
      <c r="D172" s="199"/>
      <c r="E172" s="199"/>
      <c r="F172" s="218" t="s">
        <v>605</v>
      </c>
      <c r="G172" s="199"/>
      <c r="H172" s="199" t="s">
        <v>665</v>
      </c>
      <c r="I172" s="199" t="s">
        <v>601</v>
      </c>
      <c r="J172" s="199">
        <v>50</v>
      </c>
      <c r="K172" s="240"/>
    </row>
    <row r="173" spans="2:11" ht="15" customHeight="1">
      <c r="B173" s="219"/>
      <c r="C173" s="199" t="s">
        <v>626</v>
      </c>
      <c r="D173" s="199"/>
      <c r="E173" s="199"/>
      <c r="F173" s="218" t="s">
        <v>605</v>
      </c>
      <c r="G173" s="199"/>
      <c r="H173" s="199" t="s">
        <v>665</v>
      </c>
      <c r="I173" s="199" t="s">
        <v>601</v>
      </c>
      <c r="J173" s="199">
        <v>50</v>
      </c>
      <c r="K173" s="240"/>
    </row>
    <row r="174" spans="2:11" ht="15" customHeight="1">
      <c r="B174" s="219"/>
      <c r="C174" s="199" t="s">
        <v>624</v>
      </c>
      <c r="D174" s="199"/>
      <c r="E174" s="199"/>
      <c r="F174" s="218" t="s">
        <v>605</v>
      </c>
      <c r="G174" s="199"/>
      <c r="H174" s="199" t="s">
        <v>665</v>
      </c>
      <c r="I174" s="199" t="s">
        <v>601</v>
      </c>
      <c r="J174" s="199">
        <v>50</v>
      </c>
      <c r="K174" s="240"/>
    </row>
    <row r="175" spans="2:11" ht="15" customHeight="1">
      <c r="B175" s="219"/>
      <c r="C175" s="199" t="s">
        <v>114</v>
      </c>
      <c r="D175" s="199"/>
      <c r="E175" s="199"/>
      <c r="F175" s="218" t="s">
        <v>599</v>
      </c>
      <c r="G175" s="199"/>
      <c r="H175" s="199" t="s">
        <v>666</v>
      </c>
      <c r="I175" s="199" t="s">
        <v>667</v>
      </c>
      <c r="J175" s="199"/>
      <c r="K175" s="240"/>
    </row>
    <row r="176" spans="2:11" ht="15" customHeight="1">
      <c r="B176" s="219"/>
      <c r="C176" s="199" t="s">
        <v>54</v>
      </c>
      <c r="D176" s="199"/>
      <c r="E176" s="199"/>
      <c r="F176" s="218" t="s">
        <v>599</v>
      </c>
      <c r="G176" s="199"/>
      <c r="H176" s="199" t="s">
        <v>668</v>
      </c>
      <c r="I176" s="199" t="s">
        <v>669</v>
      </c>
      <c r="J176" s="199">
        <v>1</v>
      </c>
      <c r="K176" s="240"/>
    </row>
    <row r="177" spans="2:11" ht="15" customHeight="1">
      <c r="B177" s="219"/>
      <c r="C177" s="199" t="s">
        <v>50</v>
      </c>
      <c r="D177" s="199"/>
      <c r="E177" s="199"/>
      <c r="F177" s="218" t="s">
        <v>599</v>
      </c>
      <c r="G177" s="199"/>
      <c r="H177" s="199" t="s">
        <v>670</v>
      </c>
      <c r="I177" s="199" t="s">
        <v>601</v>
      </c>
      <c r="J177" s="199">
        <v>20</v>
      </c>
      <c r="K177" s="240"/>
    </row>
    <row r="178" spans="2:11" ht="15" customHeight="1">
      <c r="B178" s="219"/>
      <c r="C178" s="199" t="s">
        <v>115</v>
      </c>
      <c r="D178" s="199"/>
      <c r="E178" s="199"/>
      <c r="F178" s="218" t="s">
        <v>599</v>
      </c>
      <c r="G178" s="199"/>
      <c r="H178" s="199" t="s">
        <v>671</v>
      </c>
      <c r="I178" s="199" t="s">
        <v>601</v>
      </c>
      <c r="J178" s="199">
        <v>255</v>
      </c>
      <c r="K178" s="240"/>
    </row>
    <row r="179" spans="2:11" ht="15" customHeight="1">
      <c r="B179" s="219"/>
      <c r="C179" s="199" t="s">
        <v>116</v>
      </c>
      <c r="D179" s="199"/>
      <c r="E179" s="199"/>
      <c r="F179" s="218" t="s">
        <v>599</v>
      </c>
      <c r="G179" s="199"/>
      <c r="H179" s="199" t="s">
        <v>564</v>
      </c>
      <c r="I179" s="199" t="s">
        <v>601</v>
      </c>
      <c r="J179" s="199">
        <v>10</v>
      </c>
      <c r="K179" s="240"/>
    </row>
    <row r="180" spans="2:11" ht="15" customHeight="1">
      <c r="B180" s="219"/>
      <c r="C180" s="199" t="s">
        <v>117</v>
      </c>
      <c r="D180" s="199"/>
      <c r="E180" s="199"/>
      <c r="F180" s="218" t="s">
        <v>599</v>
      </c>
      <c r="G180" s="199"/>
      <c r="H180" s="199" t="s">
        <v>672</v>
      </c>
      <c r="I180" s="199" t="s">
        <v>633</v>
      </c>
      <c r="J180" s="199"/>
      <c r="K180" s="240"/>
    </row>
    <row r="181" spans="2:11" ht="15" customHeight="1">
      <c r="B181" s="219"/>
      <c r="C181" s="199" t="s">
        <v>673</v>
      </c>
      <c r="D181" s="199"/>
      <c r="E181" s="199"/>
      <c r="F181" s="218" t="s">
        <v>599</v>
      </c>
      <c r="G181" s="199"/>
      <c r="H181" s="199" t="s">
        <v>674</v>
      </c>
      <c r="I181" s="199" t="s">
        <v>633</v>
      </c>
      <c r="J181" s="199"/>
      <c r="K181" s="240"/>
    </row>
    <row r="182" spans="2:11" ht="15" customHeight="1">
      <c r="B182" s="219"/>
      <c r="C182" s="199" t="s">
        <v>662</v>
      </c>
      <c r="D182" s="199"/>
      <c r="E182" s="199"/>
      <c r="F182" s="218" t="s">
        <v>599</v>
      </c>
      <c r="G182" s="199"/>
      <c r="H182" s="199" t="s">
        <v>675</v>
      </c>
      <c r="I182" s="199" t="s">
        <v>633</v>
      </c>
      <c r="J182" s="199"/>
      <c r="K182" s="240"/>
    </row>
    <row r="183" spans="2:11" ht="15" customHeight="1">
      <c r="B183" s="219"/>
      <c r="C183" s="199" t="s">
        <v>119</v>
      </c>
      <c r="D183" s="199"/>
      <c r="E183" s="199"/>
      <c r="F183" s="218" t="s">
        <v>605</v>
      </c>
      <c r="G183" s="199"/>
      <c r="H183" s="199" t="s">
        <v>676</v>
      </c>
      <c r="I183" s="199" t="s">
        <v>601</v>
      </c>
      <c r="J183" s="199">
        <v>50</v>
      </c>
      <c r="K183" s="240"/>
    </row>
    <row r="184" spans="2:11" ht="15" customHeight="1">
      <c r="B184" s="219"/>
      <c r="C184" s="199" t="s">
        <v>677</v>
      </c>
      <c r="D184" s="199"/>
      <c r="E184" s="199"/>
      <c r="F184" s="218" t="s">
        <v>605</v>
      </c>
      <c r="G184" s="199"/>
      <c r="H184" s="199" t="s">
        <v>678</v>
      </c>
      <c r="I184" s="199" t="s">
        <v>679</v>
      </c>
      <c r="J184" s="199"/>
      <c r="K184" s="240"/>
    </row>
    <row r="185" spans="2:11" ht="15" customHeight="1">
      <c r="B185" s="219"/>
      <c r="C185" s="199" t="s">
        <v>680</v>
      </c>
      <c r="D185" s="199"/>
      <c r="E185" s="199"/>
      <c r="F185" s="218" t="s">
        <v>605</v>
      </c>
      <c r="G185" s="199"/>
      <c r="H185" s="199" t="s">
        <v>681</v>
      </c>
      <c r="I185" s="199" t="s">
        <v>679</v>
      </c>
      <c r="J185" s="199"/>
      <c r="K185" s="240"/>
    </row>
    <row r="186" spans="2:11" ht="15" customHeight="1">
      <c r="B186" s="219"/>
      <c r="C186" s="199" t="s">
        <v>682</v>
      </c>
      <c r="D186" s="199"/>
      <c r="E186" s="199"/>
      <c r="F186" s="218" t="s">
        <v>605</v>
      </c>
      <c r="G186" s="199"/>
      <c r="H186" s="199" t="s">
        <v>683</v>
      </c>
      <c r="I186" s="199" t="s">
        <v>679</v>
      </c>
      <c r="J186" s="199"/>
      <c r="K186" s="240"/>
    </row>
    <row r="187" spans="2:11" ht="15" customHeight="1">
      <c r="B187" s="219"/>
      <c r="C187" s="252" t="s">
        <v>684</v>
      </c>
      <c r="D187" s="199"/>
      <c r="E187" s="199"/>
      <c r="F187" s="218" t="s">
        <v>605</v>
      </c>
      <c r="G187" s="199"/>
      <c r="H187" s="199" t="s">
        <v>685</v>
      </c>
      <c r="I187" s="199" t="s">
        <v>686</v>
      </c>
      <c r="J187" s="253" t="s">
        <v>687</v>
      </c>
      <c r="K187" s="240"/>
    </row>
    <row r="188" spans="2:11" ht="15" customHeight="1">
      <c r="B188" s="219"/>
      <c r="C188" s="204" t="s">
        <v>39</v>
      </c>
      <c r="D188" s="199"/>
      <c r="E188" s="199"/>
      <c r="F188" s="218" t="s">
        <v>599</v>
      </c>
      <c r="G188" s="199"/>
      <c r="H188" s="195" t="s">
        <v>688</v>
      </c>
      <c r="I188" s="199" t="s">
        <v>689</v>
      </c>
      <c r="J188" s="199"/>
      <c r="K188" s="240"/>
    </row>
    <row r="189" spans="2:11" ht="15" customHeight="1">
      <c r="B189" s="219"/>
      <c r="C189" s="204" t="s">
        <v>690</v>
      </c>
      <c r="D189" s="199"/>
      <c r="E189" s="199"/>
      <c r="F189" s="218" t="s">
        <v>599</v>
      </c>
      <c r="G189" s="199"/>
      <c r="H189" s="199" t="s">
        <v>691</v>
      </c>
      <c r="I189" s="199" t="s">
        <v>633</v>
      </c>
      <c r="J189" s="199"/>
      <c r="K189" s="240"/>
    </row>
    <row r="190" spans="2:11" ht="15" customHeight="1">
      <c r="B190" s="219"/>
      <c r="C190" s="204" t="s">
        <v>692</v>
      </c>
      <c r="D190" s="199"/>
      <c r="E190" s="199"/>
      <c r="F190" s="218" t="s">
        <v>599</v>
      </c>
      <c r="G190" s="199"/>
      <c r="H190" s="199" t="s">
        <v>693</v>
      </c>
      <c r="I190" s="199" t="s">
        <v>633</v>
      </c>
      <c r="J190" s="199"/>
      <c r="K190" s="240"/>
    </row>
    <row r="191" spans="2:11" ht="15" customHeight="1">
      <c r="B191" s="219"/>
      <c r="C191" s="204" t="s">
        <v>694</v>
      </c>
      <c r="D191" s="199"/>
      <c r="E191" s="199"/>
      <c r="F191" s="218" t="s">
        <v>605</v>
      </c>
      <c r="G191" s="199"/>
      <c r="H191" s="199" t="s">
        <v>695</v>
      </c>
      <c r="I191" s="199" t="s">
        <v>633</v>
      </c>
      <c r="J191" s="199"/>
      <c r="K191" s="240"/>
    </row>
    <row r="192" spans="2:11" ht="15" customHeight="1">
      <c r="B192" s="246"/>
      <c r="C192" s="254"/>
      <c r="D192" s="228"/>
      <c r="E192" s="228"/>
      <c r="F192" s="228"/>
      <c r="G192" s="228"/>
      <c r="H192" s="228"/>
      <c r="I192" s="228"/>
      <c r="J192" s="228"/>
      <c r="K192" s="247"/>
    </row>
    <row r="193" spans="2:11" ht="18.75" customHeight="1">
      <c r="B193" s="195"/>
      <c r="C193" s="199"/>
      <c r="D193" s="199"/>
      <c r="E193" s="199"/>
      <c r="F193" s="218"/>
      <c r="G193" s="199"/>
      <c r="H193" s="199"/>
      <c r="I193" s="199"/>
      <c r="J193" s="199"/>
      <c r="K193" s="195"/>
    </row>
    <row r="194" spans="2:11" ht="18.75" customHeight="1">
      <c r="B194" s="195"/>
      <c r="C194" s="199"/>
      <c r="D194" s="199"/>
      <c r="E194" s="199"/>
      <c r="F194" s="218"/>
      <c r="G194" s="199"/>
      <c r="H194" s="199"/>
      <c r="I194" s="199"/>
      <c r="J194" s="199"/>
      <c r="K194" s="195"/>
    </row>
    <row r="195" spans="2:11" ht="18.75" customHeight="1"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</row>
    <row r="196" spans="2:11">
      <c r="B196" s="187"/>
      <c r="C196" s="188"/>
      <c r="D196" s="188"/>
      <c r="E196" s="188"/>
      <c r="F196" s="188"/>
      <c r="G196" s="188"/>
      <c r="H196" s="188"/>
      <c r="I196" s="188"/>
      <c r="J196" s="188"/>
      <c r="K196" s="189"/>
    </row>
    <row r="197" spans="2:11" ht="21">
      <c r="B197" s="190"/>
      <c r="C197" s="306" t="s">
        <v>696</v>
      </c>
      <c r="D197" s="306"/>
      <c r="E197" s="306"/>
      <c r="F197" s="306"/>
      <c r="G197" s="306"/>
      <c r="H197" s="306"/>
      <c r="I197" s="306"/>
      <c r="J197" s="306"/>
      <c r="K197" s="191"/>
    </row>
    <row r="198" spans="2:11" ht="25.5" customHeight="1">
      <c r="B198" s="190"/>
      <c r="C198" s="255" t="s">
        <v>697</v>
      </c>
      <c r="D198" s="255"/>
      <c r="E198" s="255"/>
      <c r="F198" s="255" t="s">
        <v>698</v>
      </c>
      <c r="G198" s="256"/>
      <c r="H198" s="311" t="s">
        <v>699</v>
      </c>
      <c r="I198" s="311"/>
      <c r="J198" s="311"/>
      <c r="K198" s="191"/>
    </row>
    <row r="199" spans="2:11" ht="5.25" customHeight="1">
      <c r="B199" s="219"/>
      <c r="C199" s="216"/>
      <c r="D199" s="216"/>
      <c r="E199" s="216"/>
      <c r="F199" s="216"/>
      <c r="G199" s="199"/>
      <c r="H199" s="216"/>
      <c r="I199" s="216"/>
      <c r="J199" s="216"/>
      <c r="K199" s="240"/>
    </row>
    <row r="200" spans="2:11" ht="15" customHeight="1">
      <c r="B200" s="219"/>
      <c r="C200" s="199" t="s">
        <v>689</v>
      </c>
      <c r="D200" s="199"/>
      <c r="E200" s="199"/>
      <c r="F200" s="218" t="s">
        <v>40</v>
      </c>
      <c r="G200" s="199"/>
      <c r="H200" s="308" t="s">
        <v>700</v>
      </c>
      <c r="I200" s="308"/>
      <c r="J200" s="308"/>
      <c r="K200" s="240"/>
    </row>
    <row r="201" spans="2:11" ht="15" customHeight="1">
      <c r="B201" s="219"/>
      <c r="C201" s="225"/>
      <c r="D201" s="199"/>
      <c r="E201" s="199"/>
      <c r="F201" s="218" t="s">
        <v>41</v>
      </c>
      <c r="G201" s="199"/>
      <c r="H201" s="308" t="s">
        <v>701</v>
      </c>
      <c r="I201" s="308"/>
      <c r="J201" s="308"/>
      <c r="K201" s="240"/>
    </row>
    <row r="202" spans="2:11" ht="15" customHeight="1">
      <c r="B202" s="219"/>
      <c r="C202" s="225"/>
      <c r="D202" s="199"/>
      <c r="E202" s="199"/>
      <c r="F202" s="218" t="s">
        <v>44</v>
      </c>
      <c r="G202" s="199"/>
      <c r="H202" s="308" t="s">
        <v>702</v>
      </c>
      <c r="I202" s="308"/>
      <c r="J202" s="308"/>
      <c r="K202" s="240"/>
    </row>
    <row r="203" spans="2:11" ht="15" customHeight="1">
      <c r="B203" s="219"/>
      <c r="C203" s="199"/>
      <c r="D203" s="199"/>
      <c r="E203" s="199"/>
      <c r="F203" s="218" t="s">
        <v>42</v>
      </c>
      <c r="G203" s="199"/>
      <c r="H203" s="308" t="s">
        <v>703</v>
      </c>
      <c r="I203" s="308"/>
      <c r="J203" s="308"/>
      <c r="K203" s="240"/>
    </row>
    <row r="204" spans="2:11" ht="15" customHeight="1">
      <c r="B204" s="219"/>
      <c r="C204" s="199"/>
      <c r="D204" s="199"/>
      <c r="E204" s="199"/>
      <c r="F204" s="218" t="s">
        <v>43</v>
      </c>
      <c r="G204" s="199"/>
      <c r="H204" s="308" t="s">
        <v>704</v>
      </c>
      <c r="I204" s="308"/>
      <c r="J204" s="308"/>
      <c r="K204" s="240"/>
    </row>
    <row r="205" spans="2:11" ht="15" customHeight="1">
      <c r="B205" s="219"/>
      <c r="C205" s="199"/>
      <c r="D205" s="199"/>
      <c r="E205" s="199"/>
      <c r="F205" s="218"/>
      <c r="G205" s="199"/>
      <c r="H205" s="199"/>
      <c r="I205" s="199"/>
      <c r="J205" s="199"/>
      <c r="K205" s="240"/>
    </row>
    <row r="206" spans="2:11" ht="15" customHeight="1">
      <c r="B206" s="219"/>
      <c r="C206" s="199" t="s">
        <v>645</v>
      </c>
      <c r="D206" s="199"/>
      <c r="E206" s="199"/>
      <c r="F206" s="218" t="s">
        <v>76</v>
      </c>
      <c r="G206" s="199"/>
      <c r="H206" s="308" t="s">
        <v>705</v>
      </c>
      <c r="I206" s="308"/>
      <c r="J206" s="308"/>
      <c r="K206" s="240"/>
    </row>
    <row r="207" spans="2:11" ht="15" customHeight="1">
      <c r="B207" s="219"/>
      <c r="C207" s="225"/>
      <c r="D207" s="199"/>
      <c r="E207" s="199"/>
      <c r="F207" s="218" t="s">
        <v>542</v>
      </c>
      <c r="G207" s="199"/>
      <c r="H207" s="308" t="s">
        <v>543</v>
      </c>
      <c r="I207" s="308"/>
      <c r="J207" s="308"/>
      <c r="K207" s="240"/>
    </row>
    <row r="208" spans="2:11" ht="15" customHeight="1">
      <c r="B208" s="219"/>
      <c r="C208" s="199"/>
      <c r="D208" s="199"/>
      <c r="E208" s="199"/>
      <c r="F208" s="218" t="s">
        <v>540</v>
      </c>
      <c r="G208" s="199"/>
      <c r="H208" s="308" t="s">
        <v>706</v>
      </c>
      <c r="I208" s="308"/>
      <c r="J208" s="308"/>
      <c r="K208" s="240"/>
    </row>
    <row r="209" spans="2:11" ht="15" customHeight="1">
      <c r="B209" s="257"/>
      <c r="C209" s="225"/>
      <c r="D209" s="225"/>
      <c r="E209" s="225"/>
      <c r="F209" s="218" t="s">
        <v>544</v>
      </c>
      <c r="G209" s="204"/>
      <c r="H209" s="312" t="s">
        <v>545</v>
      </c>
      <c r="I209" s="312"/>
      <c r="J209" s="312"/>
      <c r="K209" s="258"/>
    </row>
    <row r="210" spans="2:11" ht="15" customHeight="1">
      <c r="B210" s="257"/>
      <c r="C210" s="225"/>
      <c r="D210" s="225"/>
      <c r="E210" s="225"/>
      <c r="F210" s="218" t="s">
        <v>546</v>
      </c>
      <c r="G210" s="204"/>
      <c r="H210" s="312" t="s">
        <v>707</v>
      </c>
      <c r="I210" s="312"/>
      <c r="J210" s="312"/>
      <c r="K210" s="258"/>
    </row>
    <row r="211" spans="2:11" ht="15" customHeight="1">
      <c r="B211" s="257"/>
      <c r="C211" s="225"/>
      <c r="D211" s="225"/>
      <c r="E211" s="225"/>
      <c r="F211" s="259"/>
      <c r="G211" s="204"/>
      <c r="H211" s="260"/>
      <c r="I211" s="260"/>
      <c r="J211" s="260"/>
      <c r="K211" s="258"/>
    </row>
    <row r="212" spans="2:11" ht="15" customHeight="1">
      <c r="B212" s="257"/>
      <c r="C212" s="199" t="s">
        <v>669</v>
      </c>
      <c r="D212" s="225"/>
      <c r="E212" s="225"/>
      <c r="F212" s="218">
        <v>1</v>
      </c>
      <c r="G212" s="204"/>
      <c r="H212" s="312" t="s">
        <v>708</v>
      </c>
      <c r="I212" s="312"/>
      <c r="J212" s="312"/>
      <c r="K212" s="258"/>
    </row>
    <row r="213" spans="2:11" ht="15" customHeight="1">
      <c r="B213" s="257"/>
      <c r="C213" s="225"/>
      <c r="D213" s="225"/>
      <c r="E213" s="225"/>
      <c r="F213" s="218">
        <v>2</v>
      </c>
      <c r="G213" s="204"/>
      <c r="H213" s="312" t="s">
        <v>709</v>
      </c>
      <c r="I213" s="312"/>
      <c r="J213" s="312"/>
      <c r="K213" s="258"/>
    </row>
    <row r="214" spans="2:11" ht="15" customHeight="1">
      <c r="B214" s="257"/>
      <c r="C214" s="225"/>
      <c r="D214" s="225"/>
      <c r="E214" s="225"/>
      <c r="F214" s="218">
        <v>3</v>
      </c>
      <c r="G214" s="204"/>
      <c r="H214" s="312" t="s">
        <v>710</v>
      </c>
      <c r="I214" s="312"/>
      <c r="J214" s="312"/>
      <c r="K214" s="258"/>
    </row>
    <row r="215" spans="2:11" ht="15" customHeight="1">
      <c r="B215" s="257"/>
      <c r="C215" s="225"/>
      <c r="D215" s="225"/>
      <c r="E215" s="225"/>
      <c r="F215" s="218">
        <v>4</v>
      </c>
      <c r="G215" s="204"/>
      <c r="H215" s="312" t="s">
        <v>711</v>
      </c>
      <c r="I215" s="312"/>
      <c r="J215" s="312"/>
      <c r="K215" s="258"/>
    </row>
    <row r="216" spans="2:11" ht="12.75" customHeight="1">
      <c r="B216" s="261"/>
      <c r="C216" s="262"/>
      <c r="D216" s="262"/>
      <c r="E216" s="262"/>
      <c r="F216" s="262"/>
      <c r="G216" s="262"/>
      <c r="H216" s="262"/>
      <c r="I216" s="262"/>
      <c r="J216" s="262"/>
      <c r="K216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10 - ÚT - učebna 207 - ja...</vt:lpstr>
      <vt:lpstr>20 - ÚT - učebna 201 - F</vt:lpstr>
      <vt:lpstr>30 - Invalidní WC</vt:lpstr>
      <vt:lpstr>40 - ÚT  učebna 101 - dílny</vt:lpstr>
      <vt:lpstr>Pokyny pro vyplnění</vt:lpstr>
      <vt:lpstr>'10 - ÚT - učebna 207 - ja...'!Názvy_tisku</vt:lpstr>
      <vt:lpstr>'20 - ÚT - učebna 201 - F'!Názvy_tisku</vt:lpstr>
      <vt:lpstr>'30 - Invalidní WC'!Názvy_tisku</vt:lpstr>
      <vt:lpstr>'40 - ÚT  učebna 101 - dílny'!Názvy_tisku</vt:lpstr>
      <vt:lpstr>'Rekapitulace stavby'!Názvy_tisku</vt:lpstr>
      <vt:lpstr>'10 - ÚT - učebna 207 - ja...'!Oblast_tisku</vt:lpstr>
      <vt:lpstr>'20 - ÚT - učebna 201 - F'!Oblast_tisku</vt:lpstr>
      <vt:lpstr>'30 - Invalidní WC'!Oblast_tisku</vt:lpstr>
      <vt:lpstr>'40 - ÚT  učebna 101 - dílny'!Oblast_tisku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Hájek</dc:creator>
  <cp:lastModifiedBy>Uživatel</cp:lastModifiedBy>
  <dcterms:created xsi:type="dcterms:W3CDTF">2017-02-08T08:48:49Z</dcterms:created>
  <dcterms:modified xsi:type="dcterms:W3CDTF">2019-03-19T14:36:15Z</dcterms:modified>
</cp:coreProperties>
</file>