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bookViews>
    <workbookView xWindow="65416" yWindow="65416" windowWidth="29040" windowHeight="15840" activeTab="0"/>
  </bookViews>
  <sheets>
    <sheet name="Rekapitulace stavby" sheetId="1" r:id="rId1"/>
    <sheet name="ZL-VP1 - Návrh drenáže s ..." sheetId="2" r:id="rId2"/>
    <sheet name="Pokyny pro vyplnění" sheetId="3" r:id="rId3"/>
  </sheets>
  <definedNames>
    <definedName name="_xlnm._FilterDatabase" localSheetId="1" hidden="1">'ZL-VP1 - Návrh drenáže s ...'!$C$84:$K$192</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'ZL-VP1 - Návrh drenáže s ...'!$C$4:$J$39,'ZL-VP1 - Návrh drenáže s ...'!$C$45:$J$66,'ZL-VP1 - Návrh drenáže s ...'!$C$72:$K$192</definedName>
    <definedName name="_xlnm.Print_Titles" localSheetId="0">'Rekapitulace stavby'!$52:$52</definedName>
    <definedName name="_xlnm.Print_Titles" localSheetId="1">'ZL-VP1 - Návrh drenáže s ...'!$84:$84</definedName>
  </definedNames>
  <calcPr calcId="191029"/>
  <extLst/>
</workbook>
</file>

<file path=xl/sharedStrings.xml><?xml version="1.0" encoding="utf-8"?>
<sst xmlns="http://schemas.openxmlformats.org/spreadsheetml/2006/main" count="1724" uniqueCount="477">
  <si>
    <t>Export Komplet</t>
  </si>
  <si>
    <t>VZ</t>
  </si>
  <si>
    <t>2.0</t>
  </si>
  <si>
    <t/>
  </si>
  <si>
    <t>False</t>
  </si>
  <si>
    <t>{debd5db7-68ce-4f11-9d0b-5b8c6eee9fe2}</t>
  </si>
  <si>
    <t>&gt;&gt;  skryté sloupce  &lt;&lt;</t>
  </si>
  <si>
    <t>0,01</t>
  </si>
  <si>
    <t>21</t>
  </si>
  <si>
    <t>15</t>
  </si>
  <si>
    <t>REKAPITULACE STAVBY</t>
  </si>
  <si>
    <t>v ---  níže se nacházejí doplnkové a pomocné údaje k sestavám  --- v</t>
  </si>
  <si>
    <t>0,001</t>
  </si>
  <si>
    <t>Kód:</t>
  </si>
  <si>
    <t>TT19002-1</t>
  </si>
  <si>
    <t>Stavba:</t>
  </si>
  <si>
    <t>KOMUNITNÍ CENTRUM JOSEFOV</t>
  </si>
  <si>
    <t>KSO:</t>
  </si>
  <si>
    <t>CC-CZ:</t>
  </si>
  <si>
    <t>Místo:</t>
  </si>
  <si>
    <t>Josefov</t>
  </si>
  <si>
    <t>Datum:</t>
  </si>
  <si>
    <t>15. 4. 2019</t>
  </si>
  <si>
    <t>Zadavatel:</t>
  </si>
  <si>
    <t>IČ:</t>
  </si>
  <si>
    <t>00519278</t>
  </si>
  <si>
    <t>Obec Josefov</t>
  </si>
  <si>
    <t>DIČ:</t>
  </si>
  <si>
    <t>Uchazeč:</t>
  </si>
  <si>
    <t>26395886</t>
  </si>
  <si>
    <t>Stavby Trubač s.r.o.</t>
  </si>
  <si>
    <t>CZ26395886</t>
  </si>
  <si>
    <t>Projektant:</t>
  </si>
  <si>
    <t>25247107</t>
  </si>
  <si>
    <t>CENTRA STAV s.r.o.</t>
  </si>
  <si>
    <t>CZ25247107</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</si>
  <si>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</si>
  <si>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</si>
  <si>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</si>
  <si>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</si>
  <si>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</si>
  <si>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</si>
  <si>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</si>
  <si>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</si>
  <si>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</si>
  <si>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</si>
  <si>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</si>
  <si>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</si>
  <si>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</si>
  <si>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</si>
  <si>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</si>
  <si>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</si>
  <si>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</si>
  <si>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</si>
  <si>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</si>
  <si>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</si>
  <si>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</si>
  <si>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</si>
  <si>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</si>
  <si>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</si>
  <si>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</si>
  <si>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</si>
  <si>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</si>
  <si>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</si>
  <si>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</si>
  <si>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</si>
  <si>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</si>
  <si>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</si>
  <si>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</si>
  <si>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</si>
  <si>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</si>
  <si>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</si>
  <si>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</si>
  <si>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</si>
  <si>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</si>
  <si>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</si>
  <si>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</si>
  <si>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</si>
  <si>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</si>
  <si>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ZL-VP1</t>
  </si>
  <si>
    <t>Návrh drenáže s dočasnou RT</t>
  </si>
  <si>
    <t>STA</t>
  </si>
  <si>
    <t>1</t>
  </si>
  <si>
    <t>{8c53826c-381f-4ba6-94de-71c4bcb4074d}</t>
  </si>
  <si>
    <t>2</t>
  </si>
  <si>
    <t>KRYCÍ LIST SOUPISU PRACÍ</t>
  </si>
  <si>
    <t>Objekt:</t>
  </si>
  <si>
    <t>ZL-VP1 - Návrh drenáže s dočasnou RT</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</si>
  <si>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</si>
  <si>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</si>
  <si>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</si>
  <si>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</si>
  <si>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</si>
  <si>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</si>
  <si>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</si>
  <si>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</si>
  <si>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8 - Trubní vedení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</si>
  <si>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</si>
  <si>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</si>
  <si>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</si>
  <si>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</si>
  <si>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</si>
  <si>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</si>
  <si>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</si>
  <si>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</si>
  <si>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</si>
  <si>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</si>
  <si>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</si>
  <si>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</si>
  <si>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</si>
  <si>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</si>
  <si>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</si>
  <si>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</si>
  <si>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</si>
  <si>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</si>
  <si>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</si>
  <si>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115101201</t>
  </si>
  <si>
    <t>Čerpání vody na dopravní výšku do 10 m s uvažovaným průměrným přítokem do 500 l/min</t>
  </si>
  <si>
    <t>hod</t>
  </si>
  <si>
    <t>CS ÚRS 2019 01</t>
  </si>
  <si>
    <t>4</t>
  </si>
  <si>
    <t>-1959981748</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</si>
  <si>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</si>
  <si>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</si>
  <si>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</si>
  <si>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předpoklad 30% z celkové doby pohotovosti čerpací soupravy</t>
  </si>
  <si>
    <t>1*24*30/100</t>
  </si>
  <si>
    <t>115101301</t>
  </si>
  <si>
    <t>Pohotovost záložní čerpací soupravy pro dopravní výšku do 10 m s uvažovaným průměrným přítokem do 500 l/min</t>
  </si>
  <si>
    <t>den</t>
  </si>
  <si>
    <t>-1818667110</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</si>
  <si>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</si>
  <si>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předpoklad v kalendářních dnech</t>
  </si>
  <si>
    <t>3</t>
  </si>
  <si>
    <t>121101101</t>
  </si>
  <si>
    <t>Sejmutí ornice nebo lesní půdy s vodorovným přemístěním na hromady v místě upotřebení nebo na dočasné či trvalé skládky se složením, na vzdálenost do 50 m</t>
  </si>
  <si>
    <t>m3</t>
  </si>
  <si>
    <t>JC ze zákl. rozp.</t>
  </si>
  <si>
    <t>-1823683247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</si>
  <si>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</si>
  <si>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 trase drenáže</t>
  </si>
  <si>
    <t>(10,3+17,8)*0,6*0,15</t>
  </si>
  <si>
    <t>131201101</t>
  </si>
  <si>
    <t>Hloubení nezapažených jam a zářezů s urovnáním dna do předepsaného profilu a spádu v hornině tř. 3 do 100 m3</t>
  </si>
  <si>
    <t>-2025886025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</si>
  <si>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</si>
  <si>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dočasnou RT</t>
  </si>
  <si>
    <t>(5*1,6+7,5*3,1)/2*2,46</t>
  </si>
  <si>
    <t>5</t>
  </si>
  <si>
    <t>131201109</t>
  </si>
  <si>
    <t>Hloubení nezapažených jam a zářezů s urovnáním dna do předepsaného profilu a spádu Příplatek k cenám za lepivost horniny tř. 3</t>
  </si>
  <si>
    <t>1837443141</t>
  </si>
  <si>
    <t>50% z celkového objemu výkopku</t>
  </si>
  <si>
    <t>38,438*50/100</t>
  </si>
  <si>
    <t>6</t>
  </si>
  <si>
    <t>132201101</t>
  </si>
  <si>
    <t>Hloubení zapažených i nezapažených rýh šířky do 600 mm s urovnáním dna do předepsaného profilu a spádu v hornině tř. 3 do 100 m3</t>
  </si>
  <si>
    <t>1652292965</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</si>
  <si>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</si>
  <si>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(25,15+1,55+0,8)*0,6*(1,65+2)/2</t>
  </si>
  <si>
    <t>18,6*0,6*(1,65+1,8)/2</t>
  </si>
  <si>
    <t>20,9*0,6*(1,8+1,95)/2</t>
  </si>
  <si>
    <t>(14,7+3,1+3,1)*0,6*(1,95+2)/2</t>
  </si>
  <si>
    <t>v trase výtoku z dočasné RT</t>
  </si>
  <si>
    <t>1*0,6*2</t>
  </si>
  <si>
    <t>Součet</t>
  </si>
  <si>
    <t>7</t>
  </si>
  <si>
    <t>132201109</t>
  </si>
  <si>
    <t>Hloubení zapažených i nezapažených rýh šířky do 600 mm s urovnáním dna do předepsaného profilu a spádu v hornině tř. 3 Příplatek k cenám za lepivost horniny tř. 3</t>
  </si>
  <si>
    <t>1403720091</t>
  </si>
  <si>
    <t>98,844*50/100</t>
  </si>
  <si>
    <t>8</t>
  </si>
  <si>
    <t>161101101</t>
  </si>
  <si>
    <t>Svislé přemístění výkopku bez naložení do dopravní nádoby avšak s vyprázdněním dopravní nádoby na hromadu nebo do dopravního prostředku z horniny tř. 1 až 4, při hloubce výkopu přes 1 do 2,5 m</t>
  </si>
  <si>
    <t>638759617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</si>
  <si>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</si>
  <si>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předchozí výpočty</t>
  </si>
  <si>
    <t>38,438+98,844</t>
  </si>
  <si>
    <t>9</t>
  </si>
  <si>
    <t>162701105</t>
  </si>
  <si>
    <t>Vodorovné přemístění výkopku nebo sypaniny po suchu na obvyklém dopravním prostředku, bez naložení výkopku, avšak se složením bez rozhrnutí z horniny tř. 1 až 4 na vzdálenost přes 9 000 do 10 000 m</t>
  </si>
  <si>
    <t>-1201035917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</si>
  <si>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</si>
  <si>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</si>
  <si>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</si>
  <si>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</si>
  <si>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-1785083631</t>
  </si>
  <si>
    <t>124,668*2 'Přepočtené koeficientem množství</t>
  </si>
  <si>
    <t>11</t>
  </si>
  <si>
    <t>171201211</t>
  </si>
  <si>
    <t>Poplatek za uložení stavebního odpadu na skládce (skládkovné) zeminy a kameniva zatříděného do Katalogu odpadů pod kódem 170 504</t>
  </si>
  <si>
    <t>t</t>
  </si>
  <si>
    <t>-1931140926</t>
  </si>
  <si>
    <t xml:space="preserve">Poznámka k souboru cen:
1. Ceny uvedené v souboru cen lze po dohodě upravit podle místních podmínek.
</t>
  </si>
  <si>
    <t>12</t>
  </si>
  <si>
    <t>174101101</t>
  </si>
  <si>
    <t>Zásyp sypaninou z jakékoliv horniny s uložením výkopku ve vrstvách se zhutněním jam, šachet, rýh nebo kolem objektů v těchto vykopávkách</t>
  </si>
  <si>
    <t>1023298183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</si>
  <si>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</si>
  <si>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t>
  </si>
  <si>
    <t>Poznámka k položce:
JEN VE VÝŠCE 300 mm OD HORNÍ HRANY VÝKOPU !!!</t>
  </si>
  <si>
    <t>84,09*0,15</t>
  </si>
  <si>
    <t>13</t>
  </si>
  <si>
    <t>175151101</t>
  </si>
  <si>
    <t>Obsypání potrubí strojně sypaninou z vhodných hornin tř. 1 až 4 nebo materiálem připraveným podél výkopu ve vzdálenosti do 3 m od jeho kraje, pro jakoukoliv hloubku výkopu a míru zhutnění bez prohození sypaniny</t>
  </si>
  <si>
    <t>267360778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</si>
  <si>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</si>
  <si>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2*0,6*(0,15+0,3)</t>
  </si>
  <si>
    <t>14</t>
  </si>
  <si>
    <t>M</t>
  </si>
  <si>
    <t>58337344</t>
  </si>
  <si>
    <t>štěrkopísek frakce 0/32</t>
  </si>
  <si>
    <t>-1265684719</t>
  </si>
  <si>
    <t>0,54*1,9 "Přepočtené koeficientem množství</t>
  </si>
  <si>
    <t>181301102</t>
  </si>
  <si>
    <t>Rozprostření a urovnání ornice v rovině nebo ve svahu sklonu do 1:5 při souvislé ploše do 500 m2, tl. vrstvy přes 100 do 150 mm</t>
  </si>
  <si>
    <t>m2</t>
  </si>
  <si>
    <t>915192051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</si>
  <si>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</si>
  <si>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(10,3+17,8)*0,6</t>
  </si>
  <si>
    <t>Zakládání</t>
  </si>
  <si>
    <t>16</t>
  </si>
  <si>
    <t>212572121</t>
  </si>
  <si>
    <t>Lože pro trativody z kameniva drobného těženého</t>
  </si>
  <si>
    <t>-1368702339</t>
  </si>
  <si>
    <t xml:space="preserve">Poznámka k souboru cen:
1. V cenách jsou započteny i náklady na vyčištění dna rýh a na urovnání povrchu lože.
2. V ceně materiálu jsou započteny i náklady na prohození výkopku.
</t>
  </si>
  <si>
    <t>(25,15+1,55+0,8+18,6+20,9+14,7+3,1+3,1)*0,6*0,1</t>
  </si>
  <si>
    <t>17</t>
  </si>
  <si>
    <t>211971110</t>
  </si>
  <si>
    <t>Zřízení opláštění výplně z geotextilie odvodňovacích žeber nebo trativodů v rýze nebo zářezu se stěnami šikmými o sklonu do 1:2</t>
  </si>
  <si>
    <t>229502743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</si>
  <si>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</si>
  <si>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(25,15+1,55+0,8+18,6+20,9+14,7+3,1+3,1)*2*PI*(0,1/2)</t>
  </si>
  <si>
    <t>18</t>
  </si>
  <si>
    <t>69311035</t>
  </si>
  <si>
    <t>geotextilie tkaná separační, filtrační, výztužná PP pevnost v tahu 30kN/m</t>
  </si>
  <si>
    <t>754542145</t>
  </si>
  <si>
    <t>19</t>
  </si>
  <si>
    <t>211571121</t>
  </si>
  <si>
    <t>Výplň kamenivem do rýh odvodňovacích žeber nebo trativodů bez zhutnění, s úpravou povrchu výplně kamenivem drobným těženým</t>
  </si>
  <si>
    <t>-666199679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</si>
  <si>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</si>
  <si>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(38,438+98,844)-(12,614+0,12+5,274+0,54)</t>
  </si>
  <si>
    <t>20</t>
  </si>
  <si>
    <t>212755214</t>
  </si>
  <si>
    <t>Trativody bez lože z drenážních trubek plastových flexibilních D 100 mm</t>
  </si>
  <si>
    <t>m</t>
  </si>
  <si>
    <t>1789948166</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</si>
  <si>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</si>
  <si>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25,15+1,55+0,8+18,6+20,9+14,7+3,1+3,1</t>
  </si>
  <si>
    <t>Vodorovné konstrukce</t>
  </si>
  <si>
    <t>451573111</t>
  </si>
  <si>
    <t>Lože pod potrubí, stoky a drobné objekty v otevřeném výkopu z písku a štěrkopísku do 63 mm</t>
  </si>
  <si>
    <t>-489554504</t>
  </si>
  <si>
    <t xml:space="preserve">Poznámka k souboru cen:
1. Ceny -1111 a -1192 lze použít i pro zřízení sběrných vrstev nad drenážními trubkami.
2. V cenách -5111 a -1192 jsou započteny i náklady na prohození výkopku získaného při zemních pracích.
</t>
  </si>
  <si>
    <t>2*0,6*0,1</t>
  </si>
  <si>
    <t>Trubní vedení</t>
  </si>
  <si>
    <t>22</t>
  </si>
  <si>
    <t>871315221</t>
  </si>
  <si>
    <t>Kanalizační potrubí z tvrdého PVC v otevřeném výkopu ve sklonu do 20 %, hladkého plnostěnného jednovrstvého, tuhost třídy SN 8 DN 160</t>
  </si>
  <si>
    <t>919103645</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</si>
  <si>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</si>
  <si>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výtok z dočasné RT</t>
  </si>
  <si>
    <t>23</t>
  </si>
  <si>
    <t>894811233</t>
  </si>
  <si>
    <t>Revizní šachta z tvrdého PVC v otevřeném výkopu typ pravý/přímý/levý (DN šachty/DN trubního vedení) DN 400/160, odolnost vnějšímu tlaku 12,5 t, hloubka od 1360 do 1730 mm</t>
  </si>
  <si>
    <t>kus</t>
  </si>
  <si>
    <t>-1851350932</t>
  </si>
  <si>
    <t xml:space="preserve">Poznámka k souboru cen: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</si>
  <si>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"Š1" 1</t>
  </si>
  <si>
    <t>24</t>
  </si>
  <si>
    <t>894811235</t>
  </si>
  <si>
    <t>Revizní šachta z tvrdého PVC v otevřeném výkopu typ pravý/přímý/levý (DN šachty/DN trubního vedení) DN 400/160, odolnost vnějšímu tlaku 12,5 t, hloubka od 1860 do 2230 mm</t>
  </si>
  <si>
    <t>-969252250</t>
  </si>
  <si>
    <t>"Š2, Š3" 2</t>
  </si>
  <si>
    <t>25</t>
  </si>
  <si>
    <t>894812051</t>
  </si>
  <si>
    <t>Revizní a čistící šachta z polypropylenu PP pro hladké trouby DN 400 poklop plastový (pro třídu zatížení) pochůzí (A15)</t>
  </si>
  <si>
    <t>1603668531</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</si>
  <si>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</si>
  <si>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26</t>
  </si>
  <si>
    <t>899722114</t>
  </si>
  <si>
    <t>Krytí potrubí z plastů výstražnou fólií z PVC šířky 40 cm</t>
  </si>
  <si>
    <t>688120026</t>
  </si>
  <si>
    <t>998</t>
  </si>
  <si>
    <t>Přesun hmot</t>
  </si>
  <si>
    <t>27</t>
  </si>
  <si>
    <t>998276101</t>
  </si>
  <si>
    <t>Přesun hmot pro trubní vedení hloubené z trub z plastických hmot nebo sklolaminátových pro vodovody nebo kanalizace v otevřeném výkopu dopravní vzdálenost do 15 m</t>
  </si>
  <si>
    <t>1230094012</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</si>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</sst>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8"/>
      <color rgb="FF969696"/>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right" vertical="center"/>
    </xf>
    <xf numFmtId="0" fontId="0" fillId="2" borderId="0" xfId="0" applyFont="1" applyFill="1" applyAlignment="1">
      <alignment vertical="center"/>
    </xf>
    <xf numFmtId="0" fontId="4" fillId="2" borderId="6" xfId="0" applyFont="1" applyFill="1" applyBorder="1" applyAlignment="1">
      <alignment horizontal="left" vertical="center"/>
    </xf>
    <xf numFmtId="0" fontId="0" fillId="2" borderId="7" xfId="0" applyFont="1" applyFill="1" applyBorder="1" applyAlignment="1">
      <alignment vertical="center"/>
    </xf>
    <xf numFmtId="0" fontId="4"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0" fillId="0" borderId="0" xfId="0" applyNumberFormat="1" applyFont="1" applyAlignment="1">
      <alignment horizontal="left" vertical="center"/>
    </xf>
    <xf numFmtId="0" fontId="0" fillId="0" borderId="10" xfId="0" applyFont="1" applyBorder="1" applyAlignment="1">
      <alignment vertical="center"/>
    </xf>
    <xf numFmtId="0" fontId="0" fillId="0" borderId="11" xfId="0" applyFont="1" applyBorder="1" applyAlignment="1">
      <alignment vertical="center"/>
    </xf>
    <xf numFmtId="0" fontId="2" fillId="0" borderId="12" xfId="0" applyFont="1" applyBorder="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0" fillId="3" borderId="7" xfId="0" applyFont="1" applyFill="1" applyBorder="1" applyAlignment="1">
      <alignment vertical="center"/>
    </xf>
    <xf numFmtId="0" fontId="19" fillId="3" borderId="14" xfId="0" applyFont="1" applyFill="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8"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8" fillId="0" borderId="12"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3"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horizontal="center"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xf>
    <xf numFmtId="0" fontId="0" fillId="0" borderId="3" xfId="0" applyFont="1" applyBorder="1" applyAlignment="1">
      <alignment vertical="center" wrapText="1"/>
    </xf>
    <xf numFmtId="0" fontId="15" fillId="0" borderId="0" xfId="0" applyFont="1" applyAlignment="1">
      <alignment horizontal="left" vertical="center"/>
    </xf>
    <xf numFmtId="4" fontId="2"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right" vertical="center"/>
    </xf>
    <xf numFmtId="0" fontId="4" fillId="3" borderId="7" xfId="0" applyFont="1" applyFill="1" applyBorder="1" applyAlignment="1">
      <alignment horizontal="center" vertical="center"/>
    </xf>
    <xf numFmtId="4" fontId="4" fillId="3" borderId="7" xfId="0" applyNumberFormat="1" applyFont="1" applyFill="1" applyBorder="1" applyAlignment="1">
      <alignment vertical="center"/>
    </xf>
    <xf numFmtId="0" fontId="0" fillId="3" borderId="14"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7"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4" fontId="21" fillId="0" borderId="0" xfId="0" applyNumberFormat="1" applyFont="1" applyAlignment="1">
      <alignment/>
    </xf>
    <xf numFmtId="166" fontId="28" fillId="0" borderId="10" xfId="0" applyNumberFormat="1" applyFont="1" applyBorder="1" applyAlignment="1">
      <alignment/>
    </xf>
    <xf numFmtId="166" fontId="28" fillId="0" borderId="11" xfId="0" applyNumberFormat="1" applyFont="1" applyBorder="1" applyAlignment="1">
      <alignment/>
    </xf>
    <xf numFmtId="4" fontId="17"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12"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3"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3" xfId="0" applyNumberFormat="1" applyFont="1" applyBorder="1" applyAlignment="1">
      <alignment vertical="center"/>
    </xf>
    <xf numFmtId="4" fontId="0" fillId="0" borderId="0" xfId="0" applyNumberFormat="1" applyFont="1" applyAlignment="1">
      <alignment vertical="center"/>
    </xf>
    <xf numFmtId="0" fontId="29" fillId="0" borderId="0" xfId="0" applyFont="1" applyAlignment="1">
      <alignment horizontal="left" vertical="center"/>
    </xf>
    <xf numFmtId="0" fontId="30" fillId="0" borderId="0" xfId="0" applyFont="1" applyAlignment="1">
      <alignment vertical="center" wrapText="1"/>
    </xf>
    <xf numFmtId="0" fontId="0" fillId="0" borderId="12"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31" fillId="0" borderId="22" xfId="0" applyFont="1" applyBorder="1" applyAlignment="1" applyProtection="1">
      <alignment horizontal="center" vertical="center"/>
      <protection locked="0"/>
    </xf>
    <xf numFmtId="49" fontId="31" fillId="0" borderId="22" xfId="0" applyNumberFormat="1"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2" xfId="0" applyFont="1" applyBorder="1" applyAlignment="1" applyProtection="1">
      <alignment horizontal="center" vertical="center" wrapText="1"/>
      <protection locked="0"/>
    </xf>
    <xf numFmtId="167" fontId="31" fillId="0" borderId="22" xfId="0" applyNumberFormat="1" applyFont="1" applyBorder="1" applyAlignment="1" applyProtection="1">
      <alignment vertical="center"/>
      <protection locked="0"/>
    </xf>
    <xf numFmtId="4" fontId="31" fillId="0" borderId="22" xfId="0" applyNumberFormat="1" applyFont="1" applyBorder="1" applyAlignment="1" applyProtection="1">
      <alignment vertical="center"/>
      <protection locked="0"/>
    </xf>
    <xf numFmtId="0" fontId="31" fillId="0" borderId="3" xfId="0" applyFont="1" applyBorder="1" applyAlignment="1">
      <alignment vertical="center"/>
    </xf>
    <xf numFmtId="0" fontId="31" fillId="0" borderId="12" xfId="0" applyFont="1" applyBorder="1" applyAlignment="1">
      <alignment horizontal="left" vertical="center"/>
    </xf>
    <xf numFmtId="0" fontId="31" fillId="0" borderId="0"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applyAlignment="1">
      <alignment/>
    </xf>
    <xf numFmtId="0" fontId="32" fillId="0" borderId="26" xfId="0" applyFont="1" applyBorder="1" applyAlignment="1">
      <alignment vertical="top"/>
    </xf>
    <xf numFmtId="0" fontId="32" fillId="0" borderId="27" xfId="0" applyFont="1" applyBorder="1" applyAlignment="1">
      <alignment vertical="top"/>
    </xf>
    <xf numFmtId="0" fontId="32" fillId="0" borderId="0" xfId="0" applyFont="1" applyBorder="1" applyAlignment="1">
      <alignment horizontal="center" vertical="center"/>
    </xf>
    <xf numFmtId="0" fontId="32" fillId="0" borderId="0" xfId="0" applyFont="1" applyBorder="1" applyAlignment="1">
      <alignment horizontal="lef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0" fontId="3" fillId="0" borderId="0" xfId="0" applyFont="1" applyAlignment="1">
      <alignment horizontal="left" vertical="center" wrapText="1"/>
    </xf>
    <xf numFmtId="0" fontId="3" fillId="0" borderId="0" xfId="0" applyFont="1" applyAlignment="1">
      <alignment vertical="center"/>
    </xf>
    <xf numFmtId="165" fontId="0" fillId="0" borderId="0" xfId="0" applyNumberFormat="1" applyFont="1"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18" fillId="0" borderId="18" xfId="0" applyFont="1" applyBorder="1" applyAlignment="1">
      <alignment horizontal="center" vertical="center"/>
    </xf>
    <xf numFmtId="0" fontId="18"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0" fillId="0" borderId="0" xfId="0" applyFont="1" applyAlignment="1">
      <alignment horizontal="left" vertical="center"/>
    </xf>
    <xf numFmtId="0" fontId="0" fillId="0" borderId="0" xfId="0"/>
    <xf numFmtId="0" fontId="3" fillId="0" borderId="0" xfId="0" applyFont="1" applyAlignment="1">
      <alignment horizontal="left" vertical="top" wrapText="1"/>
    </xf>
    <xf numFmtId="0" fontId="13" fillId="4" borderId="0" xfId="0" applyFont="1" applyFill="1" applyAlignment="1">
      <alignment horizontal="center" vertical="center"/>
    </xf>
    <xf numFmtId="0" fontId="0"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right" vertical="center"/>
    </xf>
    <xf numFmtId="0" fontId="4" fillId="2" borderId="7" xfId="0" applyFont="1" applyFill="1" applyBorder="1" applyAlignment="1">
      <alignment horizontal="left" vertical="center"/>
    </xf>
    <xf numFmtId="0" fontId="0" fillId="2" borderId="7" xfId="0" applyFont="1" applyFill="1" applyBorder="1" applyAlignment="1">
      <alignment vertical="center"/>
    </xf>
    <xf numFmtId="4" fontId="4" fillId="2" borderId="7" xfId="0" applyNumberFormat="1" applyFont="1" applyFill="1" applyBorder="1" applyAlignment="1">
      <alignment vertical="center"/>
    </xf>
    <xf numFmtId="0" fontId="0" fillId="2" borderId="14" xfId="0"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5" fillId="0" borderId="0" xfId="0" applyFont="1" applyBorder="1" applyAlignment="1">
      <alignment horizontal="left" vertical="top"/>
    </xf>
    <xf numFmtId="0" fontId="35" fillId="0" borderId="0" xfId="0" applyFont="1" applyBorder="1" applyAlignment="1">
      <alignment horizontal="left" vertical="center"/>
    </xf>
    <xf numFmtId="0" fontId="34" fillId="0" borderId="29" xfId="0" applyFont="1" applyBorder="1" applyAlignment="1">
      <alignment horizontal="left"/>
    </xf>
    <xf numFmtId="0" fontId="33" fillId="0" borderId="0" xfId="0" applyFont="1" applyBorder="1" applyAlignment="1">
      <alignment horizontal="center" vertical="center" wrapText="1"/>
    </xf>
    <xf numFmtId="0" fontId="35" fillId="0" borderId="0" xfId="0" applyFont="1" applyBorder="1" applyAlignment="1">
      <alignment horizontal="left" vertical="center" wrapText="1"/>
    </xf>
    <xf numFmtId="0" fontId="33" fillId="0" borderId="0" xfId="0" applyFont="1" applyBorder="1" applyAlignment="1">
      <alignment horizontal="center" vertical="center"/>
    </xf>
    <xf numFmtId="0" fontId="34" fillId="0" borderId="29" xfId="0" applyFont="1" applyBorder="1" applyAlignment="1">
      <alignment horizontal="left" wrapText="1"/>
    </xf>
    <xf numFmtId="49" fontId="35"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3"/>
  </sheetViews>
  <sheetFormatPr defaultColWidth="9.140625" defaultRowHeight="12"/>
  <cols>
    <col min="1" max="1" width="8.28125" style="0" customWidth="1"/>
    <col min="2" max="2" width="1.7109375" style="0" customWidth="1"/>
    <col min="3" max="3" width="4.281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28125" style="0" hidden="1" customWidth="1"/>
    <col min="54" max="54" width="25.00390625" style="0" hidden="1" customWidth="1"/>
    <col min="55" max="55" width="21.7109375" style="0" hidden="1" customWidth="1"/>
    <col min="56" max="56" width="19.281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7" customHeight="1">
      <c r="AR2" s="263" t="s">
        <v>6</v>
      </c>
      <c r="AS2" s="261"/>
      <c r="AT2" s="261"/>
      <c r="AU2" s="261"/>
      <c r="AV2" s="261"/>
      <c r="AW2" s="261"/>
      <c r="AX2" s="261"/>
      <c r="AY2" s="261"/>
      <c r="AZ2" s="261"/>
      <c r="BA2" s="261"/>
      <c r="BB2" s="261"/>
      <c r="BC2" s="261"/>
      <c r="BD2" s="261"/>
      <c r="BE2" s="261"/>
      <c r="BS2" s="16" t="s">
        <v>7</v>
      </c>
      <c r="BT2" s="16" t="s">
        <v>8</v>
      </c>
    </row>
    <row r="3" spans="2:72" ht="7"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5" customHeight="1">
      <c r="B4" s="19"/>
      <c r="D4" s="20" t="s">
        <v>10</v>
      </c>
      <c r="AR4" s="19"/>
      <c r="AS4" s="21" t="s">
        <v>11</v>
      </c>
      <c r="BS4" s="16" t="s">
        <v>12</v>
      </c>
    </row>
    <row r="5" spans="2:71" ht="12" customHeight="1">
      <c r="B5" s="19"/>
      <c r="D5" s="22" t="s">
        <v>13</v>
      </c>
      <c r="K5" s="260" t="s">
        <v>14</v>
      </c>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R5" s="19"/>
      <c r="BS5" s="16" t="s">
        <v>7</v>
      </c>
    </row>
    <row r="6" spans="2:71" ht="37" customHeight="1">
      <c r="B6" s="19"/>
      <c r="D6" s="23" t="s">
        <v>15</v>
      </c>
      <c r="K6" s="262" t="s">
        <v>16</v>
      </c>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R6" s="19"/>
      <c r="BS6" s="16" t="s">
        <v>7</v>
      </c>
    </row>
    <row r="7" spans="2:71" ht="12" customHeight="1">
      <c r="B7" s="19"/>
      <c r="D7" s="24" t="s">
        <v>17</v>
      </c>
      <c r="K7" s="16" t="s">
        <v>3</v>
      </c>
      <c r="AK7" s="24" t="s">
        <v>18</v>
      </c>
      <c r="AN7" s="16" t="s">
        <v>3</v>
      </c>
      <c r="AR7" s="19"/>
      <c r="BS7" s="16" t="s">
        <v>7</v>
      </c>
    </row>
    <row r="8" spans="2:71" ht="12" customHeight="1">
      <c r="B8" s="19"/>
      <c r="D8" s="24" t="s">
        <v>19</v>
      </c>
      <c r="K8" s="16" t="s">
        <v>20</v>
      </c>
      <c r="AK8" s="24" t="s">
        <v>21</v>
      </c>
      <c r="AN8" s="16" t="s">
        <v>22</v>
      </c>
      <c r="AR8" s="19"/>
      <c r="BS8" s="16" t="s">
        <v>7</v>
      </c>
    </row>
    <row r="9" spans="2:71" ht="14.4" customHeight="1">
      <c r="B9" s="19"/>
      <c r="AR9" s="19"/>
      <c r="BS9" s="16" t="s">
        <v>7</v>
      </c>
    </row>
    <row r="10" spans="2:71" ht="12" customHeight="1">
      <c r="B10" s="19"/>
      <c r="D10" s="24" t="s">
        <v>23</v>
      </c>
      <c r="AK10" s="24" t="s">
        <v>24</v>
      </c>
      <c r="AN10" s="16" t="s">
        <v>25</v>
      </c>
      <c r="AR10" s="19"/>
      <c r="BS10" s="16" t="s">
        <v>7</v>
      </c>
    </row>
    <row r="11" spans="2:71" ht="18.5" customHeight="1">
      <c r="B11" s="19"/>
      <c r="E11" s="16" t="s">
        <v>26</v>
      </c>
      <c r="AK11" s="24" t="s">
        <v>27</v>
      </c>
      <c r="AN11" s="16" t="s">
        <v>3</v>
      </c>
      <c r="AR11" s="19"/>
      <c r="BS11" s="16" t="s">
        <v>7</v>
      </c>
    </row>
    <row r="12" spans="2:71" ht="7" customHeight="1">
      <c r="B12" s="19"/>
      <c r="AR12" s="19"/>
      <c r="BS12" s="16" t="s">
        <v>7</v>
      </c>
    </row>
    <row r="13" spans="2:71" ht="12" customHeight="1">
      <c r="B13" s="19"/>
      <c r="D13" s="24" t="s">
        <v>28</v>
      </c>
      <c r="AK13" s="24" t="s">
        <v>24</v>
      </c>
      <c r="AN13" s="16" t="s">
        <v>29</v>
      </c>
      <c r="AR13" s="19"/>
      <c r="BS13" s="16" t="s">
        <v>7</v>
      </c>
    </row>
    <row r="14" spans="2:71" ht="10">
      <c r="B14" s="19"/>
      <c r="E14" s="16" t="s">
        <v>30</v>
      </c>
      <c r="AK14" s="24" t="s">
        <v>27</v>
      </c>
      <c r="AN14" s="16" t="s">
        <v>31</v>
      </c>
      <c r="AR14" s="19"/>
      <c r="BS14" s="16" t="s">
        <v>7</v>
      </c>
    </row>
    <row r="15" spans="2:71" ht="7" customHeight="1">
      <c r="B15" s="19"/>
      <c r="AR15" s="19"/>
      <c r="BS15" s="16" t="s">
        <v>4</v>
      </c>
    </row>
    <row r="16" spans="2:71" ht="12" customHeight="1">
      <c r="B16" s="19"/>
      <c r="D16" s="24" t="s">
        <v>32</v>
      </c>
      <c r="AK16" s="24" t="s">
        <v>24</v>
      </c>
      <c r="AN16" s="16" t="s">
        <v>33</v>
      </c>
      <c r="AR16" s="19"/>
      <c r="BS16" s="16" t="s">
        <v>4</v>
      </c>
    </row>
    <row r="17" spans="2:71" ht="18.5" customHeight="1">
      <c r="B17" s="19"/>
      <c r="E17" s="16" t="s">
        <v>34</v>
      </c>
      <c r="AK17" s="24" t="s">
        <v>27</v>
      </c>
      <c r="AN17" s="16" t="s">
        <v>35</v>
      </c>
      <c r="AR17" s="19"/>
      <c r="BS17" s="16" t="s">
        <v>36</v>
      </c>
    </row>
    <row r="18" spans="2:71" ht="7" customHeight="1">
      <c r="B18" s="19"/>
      <c r="AR18" s="19"/>
      <c r="BS18" s="16" t="s">
        <v>7</v>
      </c>
    </row>
    <row r="19" spans="2:71" ht="12" customHeight="1">
      <c r="B19" s="19"/>
      <c r="D19" s="24" t="s">
        <v>37</v>
      </c>
      <c r="AK19" s="24" t="s">
        <v>24</v>
      </c>
      <c r="AN19" s="16" t="s">
        <v>29</v>
      </c>
      <c r="AR19" s="19"/>
      <c r="BS19" s="16" t="s">
        <v>7</v>
      </c>
    </row>
    <row r="20" spans="2:71" ht="18.5" customHeight="1">
      <c r="B20" s="19"/>
      <c r="E20" s="16" t="s">
        <v>30</v>
      </c>
      <c r="AK20" s="24" t="s">
        <v>27</v>
      </c>
      <c r="AN20" s="16" t="s">
        <v>31</v>
      </c>
      <c r="AR20" s="19"/>
      <c r="BS20" s="16" t="s">
        <v>4</v>
      </c>
    </row>
    <row r="21" spans="2:44" ht="7" customHeight="1">
      <c r="B21" s="19"/>
      <c r="AR21" s="19"/>
    </row>
    <row r="22" spans="2:44" ht="12" customHeight="1">
      <c r="B22" s="19"/>
      <c r="D22" s="24" t="s">
        <v>38</v>
      </c>
      <c r="AR22" s="19"/>
    </row>
    <row r="23" spans="2:44" ht="45" customHeight="1">
      <c r="B23" s="19"/>
      <c r="E23" s="264" t="s">
        <v>39</v>
      </c>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R23" s="19"/>
    </row>
    <row r="24" spans="2:44" ht="7" customHeight="1">
      <c r="B24" s="19"/>
      <c r="AR24" s="19"/>
    </row>
    <row r="25" spans="2:44" ht="7" customHeight="1">
      <c r="B25" s="19"/>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9"/>
    </row>
    <row r="26" spans="2:44" s="1" customFormat="1" ht="25.9" customHeight="1">
      <c r="B26" s="27"/>
      <c r="D26" s="28" t="s">
        <v>40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65">
        <f>ROUND(AG54,2)</f>
        <v>238844.2</v>
      </c>
      <c r="AL26" s="266"/>
      <c r="AM26" s="266"/>
      <c r="AN26" s="266"/>
      <c r="AO26" s="266"/>
      <c r="AR26" s="27"/>
    </row>
    <row r="27" spans="2:44" s="1" customFormat="1" ht="7" customHeight="1">
      <c r="B27" s="27"/>
      <c r="AR27" s="27"/>
    </row>
    <row r="28" spans="2:44" s="1" customFormat="1" ht="10">
      <c r="B28" s="27"/>
      <c r="L28" s="267" t="s">
        <v>41</v>
      </c>
      <c r="M28" s="267"/>
      <c r="N28" s="267"/>
      <c r="O28" s="267"/>
      <c r="P28" s="267"/>
      <c r="W28" s="267" t="s">
        <v>42</v>
      </c>
      <c r="X28" s="267"/>
      <c r="Y28" s="267"/>
      <c r="Z28" s="267"/>
      <c r="AA28" s="267"/>
      <c r="AB28" s="267"/>
      <c r="AC28" s="267"/>
      <c r="AD28" s="267"/>
      <c r="AE28" s="267"/>
      <c r="AK28" s="267" t="s">
        <v>43</v>
      </c>
      <c r="AL28" s="267"/>
      <c r="AM28" s="267"/>
      <c r="AN28" s="267"/>
      <c r="AO28" s="267"/>
      <c r="AR28" s="27"/>
    </row>
    <row r="29" spans="2:44" s="2" customFormat="1" ht="14.4" customHeight="1">
      <c r="B29" s="31"/>
      <c r="D29" s="24" t="s">
        <v>44</v>
      </c>
      <c r="F29" s="24" t="s">
        <v>45</v>
      </c>
      <c r="L29" s="270">
        <v>0.21</v>
      </c>
      <c r="M29" s="269"/>
      <c r="N29" s="269"/>
      <c r="O29" s="269"/>
      <c r="P29" s="269"/>
      <c r="W29" s="268">
        <f>ROUND(AZ54,2)</f>
        <v>238844.2</v>
      </c>
      <c r="X29" s="269"/>
      <c r="Y29" s="269"/>
      <c r="Z29" s="269"/>
      <c r="AA29" s="269"/>
      <c r="AB29" s="269"/>
      <c r="AC29" s="269"/>
      <c r="AD29" s="269"/>
      <c r="AE29" s="269"/>
      <c r="AK29" s="268">
        <f>ROUND(AV54,2)</f>
        <v>50157.28</v>
      </c>
      <c r="AL29" s="269"/>
      <c r="AM29" s="269"/>
      <c r="AN29" s="269"/>
      <c r="AO29" s="269"/>
      <c r="AR29" s="31"/>
    </row>
    <row r="30" spans="2:44" s="2" customFormat="1" ht="14.4" customHeight="1">
      <c r="B30" s="31"/>
      <c r="F30" s="24" t="s">
        <v>46</v>
      </c>
      <c r="L30" s="270">
        <v>0.15</v>
      </c>
      <c r="M30" s="269"/>
      <c r="N30" s="269"/>
      <c r="O30" s="269"/>
      <c r="P30" s="269"/>
      <c r="W30" s="268">
        <f>ROUND(BA54,2)</f>
        <v>0</v>
      </c>
      <c r="X30" s="269"/>
      <c r="Y30" s="269"/>
      <c r="Z30" s="269"/>
      <c r="AA30" s="269"/>
      <c r="AB30" s="269"/>
      <c r="AC30" s="269"/>
      <c r="AD30" s="269"/>
      <c r="AE30" s="269"/>
      <c r="AK30" s="268">
        <f>ROUND(AW54,2)</f>
        <v>0</v>
      </c>
      <c r="AL30" s="269"/>
      <c r="AM30" s="269"/>
      <c r="AN30" s="269"/>
      <c r="AO30" s="269"/>
      <c r="AR30" s="31"/>
    </row>
    <row r="31" spans="2:44" s="2" customFormat="1" ht="14.4" customHeight="1" hidden="1">
      <c r="B31" s="31"/>
      <c r="F31" s="24" t="s">
        <v>47</v>
      </c>
      <c r="L31" s="270">
        <v>0.21</v>
      </c>
      <c r="M31" s="269"/>
      <c r="N31" s="269"/>
      <c r="O31" s="269"/>
      <c r="P31" s="269"/>
      <c r="W31" s="268">
        <f>ROUND(BB54,2)</f>
        <v>0</v>
      </c>
      <c r="X31" s="269"/>
      <c r="Y31" s="269"/>
      <c r="Z31" s="269"/>
      <c r="AA31" s="269"/>
      <c r="AB31" s="269"/>
      <c r="AC31" s="269"/>
      <c r="AD31" s="269"/>
      <c r="AE31" s="269"/>
      <c r="AK31" s="268">
        <v>0</v>
      </c>
      <c r="AL31" s="269"/>
      <c r="AM31" s="269"/>
      <c r="AN31" s="269"/>
      <c r="AO31" s="269"/>
      <c r="AR31" s="31"/>
    </row>
    <row r="32" spans="2:44" s="2" customFormat="1" ht="14.4" customHeight="1" hidden="1">
      <c r="B32" s="31"/>
      <c r="F32" s="24" t="s">
        <v>48</v>
      </c>
      <c r="L32" s="270">
        <v>0.15</v>
      </c>
      <c r="M32" s="269"/>
      <c r="N32" s="269"/>
      <c r="O32" s="269"/>
      <c r="P32" s="269"/>
      <c r="W32" s="268">
        <f>ROUND(BC54,2)</f>
        <v>0</v>
      </c>
      <c r="X32" s="269"/>
      <c r="Y32" s="269"/>
      <c r="Z32" s="269"/>
      <c r="AA32" s="269"/>
      <c r="AB32" s="269"/>
      <c r="AC32" s="269"/>
      <c r="AD32" s="269"/>
      <c r="AE32" s="269"/>
      <c r="AK32" s="268">
        <v>0</v>
      </c>
      <c r="AL32" s="269"/>
      <c r="AM32" s="269"/>
      <c r="AN32" s="269"/>
      <c r="AO32" s="269"/>
      <c r="AR32" s="31"/>
    </row>
    <row r="33" spans="2:44" s="2" customFormat="1" ht="14.4" customHeight="1" hidden="1">
      <c r="B33" s="31"/>
      <c r="F33" s="24" t="s">
        <v>49</v>
      </c>
      <c r="L33" s="270">
        <v>0</v>
      </c>
      <c r="M33" s="269"/>
      <c r="N33" s="269"/>
      <c r="O33" s="269"/>
      <c r="P33" s="269"/>
      <c r="W33" s="268">
        <f>ROUND(BD54,2)</f>
        <v>0</v>
      </c>
      <c r="X33" s="269"/>
      <c r="Y33" s="269"/>
      <c r="Z33" s="269"/>
      <c r="AA33" s="269"/>
      <c r="AB33" s="269"/>
      <c r="AC33" s="269"/>
      <c r="AD33" s="269"/>
      <c r="AE33" s="269"/>
      <c r="AK33" s="268">
        <v>0</v>
      </c>
      <c r="AL33" s="269"/>
      <c r="AM33" s="269"/>
      <c r="AN33" s="269"/>
      <c r="AO33" s="269"/>
      <c r="AR33" s="31"/>
    </row>
    <row r="34" spans="2:44" s="1" customFormat="1" ht="7" customHeight="1">
      <c r="B34" s="27"/>
      <c r="AR34" s="27"/>
    </row>
    <row r="35" spans="2:44" s="1" customFormat="1" ht="25.9" customHeight="1">
      <c r="B35" s="27"/>
      <c r="C35" s="33"/>
      <c r="D35" s="34" t="s">
        <v>50</v>
      </c>
      <c r="E35" s="35"/>
      <c r="F35" s="35"/>
      <c r="G35" s="35"/>
      <c r="H35" s="35"/>
      <c r="I35" s="35"/>
      <c r="J35" s="35"/>
      <c r="K35" s="35"/>
      <c r="L35" s="35"/>
      <c r="M35" s="35"/>
      <c r="N35" s="35"/>
      <c r="O35" s="35"/>
      <c r="P35" s="35"/>
      <c r="Q35" s="35"/>
      <c r="R35" s="35"/>
      <c r="S35" s="35"/>
      <c r="T35" s="36" t="s">
        <v>51</v>
      </c>
      <c r="U35" s="35"/>
      <c r="V35" s="35"/>
      <c r="W35" s="35"/>
      <c r="X35" s="271" t="s">
        <v>52</v>
      </c>
      <c r="Y35" s="272"/>
      <c r="Z35" s="272"/>
      <c r="AA35" s="272"/>
      <c r="AB35" s="272"/>
      <c r="AC35" s="35"/>
      <c r="AD35" s="35"/>
      <c r="AE35" s="35"/>
      <c r="AF35" s="35"/>
      <c r="AG35" s="35"/>
      <c r="AH35" s="35"/>
      <c r="AI35" s="35"/>
      <c r="AJ35" s="35"/>
      <c r="AK35" s="273">
        <f>SUM(AK26:AK33)</f>
        <v>289001.48</v>
      </c>
      <c r="AL35" s="272"/>
      <c r="AM35" s="272"/>
      <c r="AN35" s="272"/>
      <c r="AO35" s="274"/>
      <c r="AP35" s="33"/>
      <c r="AQ35" s="33"/>
      <c r="AR35" s="27"/>
    </row>
    <row r="36" spans="2:44" s="1" customFormat="1" ht="7" customHeight="1">
      <c r="B36" s="27"/>
      <c r="AR36" s="27"/>
    </row>
    <row r="37" spans="2:44" s="1" customFormat="1" ht="7"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7"/>
    </row>
    <row r="41" spans="2:44" s="1" customFormat="1" ht="7"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7"/>
    </row>
    <row r="42" spans="2:44" s="1" customFormat="1" ht="25" customHeight="1">
      <c r="B42" s="27"/>
      <c r="C42" s="20" t="s">
        <v>53</v>
      </c>
      <c r="AR42" s="27"/>
    </row>
    <row r="43" spans="2:44" s="1" customFormat="1" ht="7" customHeight="1">
      <c r="B43" s="27"/>
      <c r="AR43" s="27"/>
    </row>
    <row r="44" spans="2:44" s="1" customFormat="1" ht="12" customHeight="1">
      <c r="B44" s="27"/>
      <c r="C44" s="24" t="s">
        <v>13</v>
      </c>
      <c r="L44" s="1" t="str">
        <f>K5</f>
        <v>TT19002-1</v>
      </c>
      <c r="AR44" s="27"/>
    </row>
    <row r="45" spans="2:44" s="3" customFormat="1" ht="37" customHeight="1">
      <c r="B45" s="41"/>
      <c r="C45" s="42" t="s">
        <v>15</v>
      </c>
      <c r="L45" s="242" t="str">
        <f>K6</f>
        <v>KOMUNITNÍ CENTRUM JOSEFOV</v>
      </c>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R45" s="41"/>
    </row>
    <row r="46" spans="2:44" s="1" customFormat="1" ht="7" customHeight="1">
      <c r="B46" s="27"/>
      <c r="AR46" s="27"/>
    </row>
    <row r="47" spans="2:44" s="1" customFormat="1" ht="12" customHeight="1">
      <c r="B47" s="27"/>
      <c r="C47" s="24" t="s">
        <v>19</v>
      </c>
      <c r="L47" s="43" t="str">
        <f>IF(K8="","",K8)</f>
        <v>Josefov</v>
      </c>
      <c r="AI47" s="24" t="s">
        <v>21</v>
      </c>
      <c r="AM47" s="244" t="str">
        <f>IF(AN8="","",AN8)</f>
        <v>15. 4. 2019</v>
      </c>
      <c r="AN47" s="244"/>
      <c r="AR47" s="27"/>
    </row>
    <row r="48" spans="2:44" s="1" customFormat="1" ht="7" customHeight="1">
      <c r="B48" s="27"/>
      <c r="AR48" s="27"/>
    </row>
    <row r="49" spans="2:56" s="1" customFormat="1" ht="13.65" customHeight="1">
      <c r="B49" s="27"/>
      <c r="C49" s="24" t="s">
        <v>23</v>
      </c>
      <c r="L49" s="1" t="str">
        <f>IF(E11="","",E11)</f>
        <v>Obec Josefov</v>
      </c>
      <c r="AI49" s="24" t="s">
        <v>32</v>
      </c>
      <c r="AM49" s="245" t="str">
        <f>IF(E17="","",E17)</f>
        <v>CENTRA STAV s.r.o.</v>
      </c>
      <c r="AN49" s="246"/>
      <c r="AO49" s="246"/>
      <c r="AP49" s="246"/>
      <c r="AR49" s="27"/>
      <c r="AS49" s="247" t="s">
        <v>54</v>
      </c>
      <c r="AT49" s="248"/>
      <c r="AU49" s="45"/>
      <c r="AV49" s="45"/>
      <c r="AW49" s="45"/>
      <c r="AX49" s="45"/>
      <c r="AY49" s="45"/>
      <c r="AZ49" s="45"/>
      <c r="BA49" s="45"/>
      <c r="BB49" s="45"/>
      <c r="BC49" s="45"/>
      <c r="BD49" s="46"/>
    </row>
    <row r="50" spans="2:56" s="1" customFormat="1" ht="13.65" customHeight="1">
      <c r="B50" s="27"/>
      <c r="C50" s="24" t="s">
        <v>28</v>
      </c>
      <c r="L50" s="1" t="str">
        <f>IF(E14="","",E14)</f>
        <v>Stavby Trubač s.r.o.</v>
      </c>
      <c r="AI50" s="24" t="s">
        <v>37</v>
      </c>
      <c r="AM50" s="245" t="str">
        <f>IF(E20="","",E20)</f>
        <v>Stavby Trubač s.r.o.</v>
      </c>
      <c r="AN50" s="246"/>
      <c r="AO50" s="246"/>
      <c r="AP50" s="246"/>
      <c r="AR50" s="27"/>
      <c r="AS50" s="249"/>
      <c r="AT50" s="250"/>
      <c r="AU50" s="48"/>
      <c r="AV50" s="48"/>
      <c r="AW50" s="48"/>
      <c r="AX50" s="48"/>
      <c r="AY50" s="48"/>
      <c r="AZ50" s="48"/>
      <c r="BA50" s="48"/>
      <c r="BB50" s="48"/>
      <c r="BC50" s="48"/>
      <c r="BD50" s="49"/>
    </row>
    <row r="51" spans="2:56" s="1" customFormat="1" ht="10.75" customHeight="1">
      <c r="B51" s="27"/>
      <c r="AR51" s="27"/>
      <c r="AS51" s="249"/>
      <c r="AT51" s="250"/>
      <c r="AU51" s="48"/>
      <c r="AV51" s="48"/>
      <c r="AW51" s="48"/>
      <c r="AX51" s="48"/>
      <c r="AY51" s="48"/>
      <c r="AZ51" s="48"/>
      <c r="BA51" s="48"/>
      <c r="BB51" s="48"/>
      <c r="BC51" s="48"/>
      <c r="BD51" s="49"/>
    </row>
    <row r="52" spans="2:56" s="1" customFormat="1" ht="29.25" customHeight="1">
      <c r="B52" s="27"/>
      <c r="C52" s="251" t="s">
        <v>55</v>
      </c>
      <c r="D52" s="252"/>
      <c r="E52" s="252"/>
      <c r="F52" s="252"/>
      <c r="G52" s="252"/>
      <c r="H52" s="50"/>
      <c r="I52" s="253" t="s">
        <v>56</v>
      </c>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4" t="s">
        <v>57</v>
      </c>
      <c r="AH52" s="252"/>
      <c r="AI52" s="252"/>
      <c r="AJ52" s="252"/>
      <c r="AK52" s="252"/>
      <c r="AL52" s="252"/>
      <c r="AM52" s="252"/>
      <c r="AN52" s="253" t="s">
        <v>58</v>
      </c>
      <c r="AO52" s="252"/>
      <c r="AP52" s="252"/>
      <c r="AQ52" s="51" t="s">
        <v>59</v>
      </c>
      <c r="AR52" s="27"/>
      <c r="AS52" s="52" t="s">
        <v>60</v>
      </c>
      <c r="AT52" s="53" t="s">
        <v>61</v>
      </c>
      <c r="AU52" s="53" t="s">
        <v>62</v>
      </c>
      <c r="AV52" s="53" t="s">
        <v>63</v>
      </c>
      <c r="AW52" s="53" t="s">
        <v>64</v>
      </c>
      <c r="AX52" s="53" t="s">
        <v>65</v>
      </c>
      <c r="AY52" s="53" t="s">
        <v>66</v>
      </c>
      <c r="AZ52" s="53" t="s">
        <v>67</v>
      </c>
      <c r="BA52" s="53" t="s">
        <v>68</v>
      </c>
      <c r="BB52" s="53" t="s">
        <v>69</v>
      </c>
      <c r="BC52" s="53" t="s">
        <v>70</v>
      </c>
      <c r="BD52" s="54" t="s">
        <v>71</v>
      </c>
    </row>
    <row r="53" spans="2:56" s="1" customFormat="1" ht="10.75" customHeight="1">
      <c r="B53" s="27"/>
      <c r="AR53" s="27"/>
      <c r="AS53" s="55"/>
      <c r="AT53" s="45"/>
      <c r="AU53" s="45"/>
      <c r="AV53" s="45"/>
      <c r="AW53" s="45"/>
      <c r="AX53" s="45"/>
      <c r="AY53" s="45"/>
      <c r="AZ53" s="45"/>
      <c r="BA53" s="45"/>
      <c r="BB53" s="45"/>
      <c r="BC53" s="45"/>
      <c r="BD53" s="46"/>
    </row>
    <row r="54" spans="2:90" s="4" customFormat="1" ht="32.4" customHeight="1">
      <c r="B54" s="56"/>
      <c r="C54" s="57" t="s">
        <v>72</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58">
        <f>ROUND(AG55,2)</f>
        <v>238844.2</v>
      </c>
      <c r="AH54" s="258"/>
      <c r="AI54" s="258"/>
      <c r="AJ54" s="258"/>
      <c r="AK54" s="258"/>
      <c r="AL54" s="258"/>
      <c r="AM54" s="258"/>
      <c r="AN54" s="259">
        <f>SUM(AG54,AT54)</f>
        <v>289001.48</v>
      </c>
      <c r="AO54" s="259"/>
      <c r="AP54" s="259"/>
      <c r="AQ54" s="60" t="s">
        <v>3</v>
      </c>
      <c r="AR54" s="56"/>
      <c r="AS54" s="61">
        <f>ROUND(AS55,2)</f>
        <v>0</v>
      </c>
      <c r="AT54" s="62">
        <f>ROUND(SUM(AV54:AW54),2)</f>
        <v>50157.28</v>
      </c>
      <c r="AU54" s="63">
        <f>ROUND(AU55,5)</f>
        <v>482.39696</v>
      </c>
      <c r="AV54" s="62">
        <f>ROUND(AZ54*L29,2)</f>
        <v>50157.28</v>
      </c>
      <c r="AW54" s="62">
        <f>ROUND(BA54*L30,2)</f>
        <v>0</v>
      </c>
      <c r="AX54" s="62">
        <f>ROUND(BB54*L29,2)</f>
        <v>0</v>
      </c>
      <c r="AY54" s="62">
        <f>ROUND(BC54*L30,2)</f>
        <v>0</v>
      </c>
      <c r="AZ54" s="62">
        <f>ROUND(AZ55,2)</f>
        <v>238844.2</v>
      </c>
      <c r="BA54" s="62">
        <f>ROUND(BA55,2)</f>
        <v>0</v>
      </c>
      <c r="BB54" s="62">
        <f>ROUND(BB55,2)</f>
        <v>0</v>
      </c>
      <c r="BC54" s="62">
        <f>ROUND(BC55,2)</f>
        <v>0</v>
      </c>
      <c r="BD54" s="64">
        <f>ROUND(BD55,2)</f>
        <v>0</v>
      </c>
      <c r="BS54" s="65" t="s">
        <v>73</v>
      </c>
      <c r="BT54" s="65" t="s">
        <v>74</v>
      </c>
      <c r="BU54" s="66" t="s">
        <v>75</v>
      </c>
      <c r="BV54" s="65" t="s">
        <v>76</v>
      </c>
      <c r="BW54" s="65" t="s">
        <v>5</v>
      </c>
      <c r="BX54" s="65" t="s">
        <v>77</v>
      </c>
      <c r="CL54" s="65" t="s">
        <v>3</v>
      </c>
    </row>
    <row r="55" spans="1:91" s="5" customFormat="1" ht="16.5" customHeight="1">
      <c r="A55" s="67" t="s">
        <v>78</v>
      </c>
      <c r="B55" s="68"/>
      <c r="C55" s="69"/>
      <c r="D55" s="257" t="s">
        <v>79</v>
      </c>
      <c r="E55" s="257"/>
      <c r="F55" s="257"/>
      <c r="G55" s="257"/>
      <c r="H55" s="257"/>
      <c r="I55" s="70"/>
      <c r="J55" s="257" t="s">
        <v>80</v>
      </c>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5">
        <f>'ZL-VP1 - Návrh drenáže s ...'!J30</f>
        <v>238844.2</v>
      </c>
      <c r="AH55" s="256"/>
      <c r="AI55" s="256"/>
      <c r="AJ55" s="256"/>
      <c r="AK55" s="256"/>
      <c r="AL55" s="256"/>
      <c r="AM55" s="256"/>
      <c r="AN55" s="255">
        <f>SUM(AG55,AT55)</f>
        <v>289001.48</v>
      </c>
      <c r="AO55" s="256"/>
      <c r="AP55" s="256"/>
      <c r="AQ55" s="71" t="s">
        <v>81</v>
      </c>
      <c r="AR55" s="68"/>
      <c r="AS55" s="72">
        <v>0</v>
      </c>
      <c r="AT55" s="73">
        <f>ROUND(SUM(AV55:AW55),2)</f>
        <v>50157.28</v>
      </c>
      <c r="AU55" s="74">
        <f>'ZL-VP1 - Návrh drenáže s ...'!P85</f>
        <v>482.396964</v>
      </c>
      <c r="AV55" s="73">
        <f>'ZL-VP1 - Návrh drenáže s ...'!J33</f>
        <v>50157.28</v>
      </c>
      <c r="AW55" s="73">
        <f>'ZL-VP1 - Návrh drenáže s ...'!J34</f>
        <v>0</v>
      </c>
      <c r="AX55" s="73">
        <f>'ZL-VP1 - Návrh drenáže s ...'!J35</f>
        <v>0</v>
      </c>
      <c r="AY55" s="73">
        <f>'ZL-VP1 - Návrh drenáže s ...'!J36</f>
        <v>0</v>
      </c>
      <c r="AZ55" s="73">
        <f>'ZL-VP1 - Návrh drenáže s ...'!F33</f>
        <v>238844.2</v>
      </c>
      <c r="BA55" s="73">
        <f>'ZL-VP1 - Návrh drenáže s ...'!F34</f>
        <v>0</v>
      </c>
      <c r="BB55" s="73">
        <f>'ZL-VP1 - Návrh drenáže s ...'!F35</f>
        <v>0</v>
      </c>
      <c r="BC55" s="73">
        <f>'ZL-VP1 - Návrh drenáže s ...'!F36</f>
        <v>0</v>
      </c>
      <c r="BD55" s="75">
        <f>'ZL-VP1 - Návrh drenáže s ...'!F37</f>
        <v>0</v>
      </c>
      <c r="BT55" s="76" t="s">
        <v>82</v>
      </c>
      <c r="BV55" s="76" t="s">
        <v>76</v>
      </c>
      <c r="BW55" s="76" t="s">
        <v>83</v>
      </c>
      <c r="BX55" s="76" t="s">
        <v>5</v>
      </c>
      <c r="CL55" s="76" t="s">
        <v>3</v>
      </c>
      <c r="CM55" s="76" t="s">
        <v>84</v>
      </c>
    </row>
    <row r="56" spans="2:44" s="1" customFormat="1" ht="30" customHeight="1">
      <c r="B56" s="27"/>
      <c r="AR56" s="27"/>
    </row>
    <row r="57" spans="2:44" s="1" customFormat="1" ht="7"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27"/>
    </row>
  </sheetData>
  <mergeCells count="40">
    <mergeCell ref="X35:AB35"/>
    <mergeCell ref="AK35:AO35"/>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s>
  <hyperlinks>
    <hyperlink ref="A55" location="'ZL-VP1 - Návrh drenáže s ...'!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93"/>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8.7109375" style="0" customWidth="1"/>
    <col min="8" max="8" width="11.28125" style="0" customWidth="1"/>
    <col min="9" max="9" width="14.28125" style="0" customWidth="1"/>
    <col min="10" max="10" width="23.421875" style="0" customWidth="1"/>
    <col min="11" max="11" width="15.42187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77"/>
    </row>
    <row r="2" spans="12:46" ht="37" customHeight="1">
      <c r="L2" s="263" t="s">
        <v>6</v>
      </c>
      <c r="M2" s="261"/>
      <c r="N2" s="261"/>
      <c r="O2" s="261"/>
      <c r="P2" s="261"/>
      <c r="Q2" s="261"/>
      <c r="R2" s="261"/>
      <c r="S2" s="261"/>
      <c r="T2" s="261"/>
      <c r="U2" s="261"/>
      <c r="V2" s="261"/>
      <c r="AT2" s="16" t="s">
        <v>83</v>
      </c>
    </row>
    <row r="3" spans="2:46" ht="7" customHeight="1">
      <c r="B3" s="17"/>
      <c r="C3" s="18"/>
      <c r="D3" s="18"/>
      <c r="E3" s="18"/>
      <c r="F3" s="18"/>
      <c r="G3" s="18"/>
      <c r="H3" s="18"/>
      <c r="I3" s="18"/>
      <c r="J3" s="18"/>
      <c r="K3" s="18"/>
      <c r="L3" s="19"/>
      <c r="AT3" s="16" t="s">
        <v>84</v>
      </c>
    </row>
    <row r="4" spans="2:46" ht="25" customHeight="1">
      <c r="B4" s="19"/>
      <c r="D4" s="20" t="s">
        <v>85</v>
      </c>
      <c r="L4" s="19"/>
      <c r="M4" s="21" t="s">
        <v>11</v>
      </c>
      <c r="AT4" s="16" t="s">
        <v>4</v>
      </c>
    </row>
    <row r="5" spans="2:12" ht="7" customHeight="1">
      <c r="B5" s="19"/>
      <c r="L5" s="19"/>
    </row>
    <row r="6" spans="2:12" ht="12" customHeight="1">
      <c r="B6" s="19"/>
      <c r="D6" s="24" t="s">
        <v>15</v>
      </c>
      <c r="L6" s="19"/>
    </row>
    <row r="7" spans="2:12" ht="16.5" customHeight="1">
      <c r="B7" s="19"/>
      <c r="E7" s="275" t="str">
        <f>'Rekapitulace stavby'!K6</f>
        <v>KOMUNITNÍ CENTRUM JOSEFOV</v>
      </c>
      <c r="F7" s="276"/>
      <c r="G7" s="276"/>
      <c r="H7" s="276"/>
      <c r="L7" s="19"/>
    </row>
    <row r="8" spans="2:12" s="1" customFormat="1" ht="12" customHeight="1">
      <c r="B8" s="27"/>
      <c r="D8" s="24" t="s">
        <v>86</v>
      </c>
      <c r="L8" s="27"/>
    </row>
    <row r="9" spans="2:12" s="1" customFormat="1" ht="37" customHeight="1">
      <c r="B9" s="27"/>
      <c r="E9" s="242" t="s">
        <v>87</v>
      </c>
      <c r="F9" s="246"/>
      <c r="G9" s="246"/>
      <c r="H9" s="246"/>
      <c r="L9" s="27"/>
    </row>
    <row r="10" spans="2:12" s="1" customFormat="1" ht="10">
      <c r="B10" s="27"/>
      <c r="L10" s="27"/>
    </row>
    <row r="11" spans="2:12" s="1" customFormat="1" ht="12" customHeight="1">
      <c r="B11" s="27"/>
      <c r="D11" s="24" t="s">
        <v>17</v>
      </c>
      <c r="F11" s="16" t="s">
        <v>3</v>
      </c>
      <c r="I11" s="24" t="s">
        <v>18</v>
      </c>
      <c r="J11" s="16" t="s">
        <v>3</v>
      </c>
      <c r="L11" s="27"/>
    </row>
    <row r="12" spans="2:12" s="1" customFormat="1" ht="12" customHeight="1">
      <c r="B12" s="27"/>
      <c r="D12" s="24" t="s">
        <v>19</v>
      </c>
      <c r="F12" s="16" t="s">
        <v>20</v>
      </c>
      <c r="I12" s="24" t="s">
        <v>21</v>
      </c>
      <c r="J12" s="44" t="str">
        <f>'Rekapitulace stavby'!AN8</f>
        <v>15. 4. 2019</v>
      </c>
      <c r="L12" s="27"/>
    </row>
    <row r="13" spans="2:12" s="1" customFormat="1" ht="10.75" customHeight="1">
      <c r="B13" s="27"/>
      <c r="L13" s="27"/>
    </row>
    <row r="14" spans="2:12" s="1" customFormat="1" ht="12" customHeight="1">
      <c r="B14" s="27"/>
      <c r="D14" s="24" t="s">
        <v>23</v>
      </c>
      <c r="I14" s="24" t="s">
        <v>24</v>
      </c>
      <c r="J14" s="16" t="s">
        <v>25</v>
      </c>
      <c r="L14" s="27"/>
    </row>
    <row r="15" spans="2:12" s="1" customFormat="1" ht="18" customHeight="1">
      <c r="B15" s="27"/>
      <c r="E15" s="16" t="s">
        <v>26</v>
      </c>
      <c r="I15" s="24" t="s">
        <v>27</v>
      </c>
      <c r="J15" s="16" t="s">
        <v>3</v>
      </c>
      <c r="L15" s="27"/>
    </row>
    <row r="16" spans="2:12" s="1" customFormat="1" ht="7" customHeight="1">
      <c r="B16" s="27"/>
      <c r="L16" s="27"/>
    </row>
    <row r="17" spans="2:12" s="1" customFormat="1" ht="12" customHeight="1">
      <c r="B17" s="27"/>
      <c r="D17" s="24" t="s">
        <v>28</v>
      </c>
      <c r="I17" s="24" t="s">
        <v>24</v>
      </c>
      <c r="J17" s="16" t="s">
        <v>29</v>
      </c>
      <c r="L17" s="27"/>
    </row>
    <row r="18" spans="2:12" s="1" customFormat="1" ht="18" customHeight="1">
      <c r="B18" s="27"/>
      <c r="E18" s="16" t="s">
        <v>30</v>
      </c>
      <c r="I18" s="24" t="s">
        <v>27</v>
      </c>
      <c r="J18" s="16" t="s">
        <v>31</v>
      </c>
      <c r="L18" s="27"/>
    </row>
    <row r="19" spans="2:12" s="1" customFormat="1" ht="7" customHeight="1">
      <c r="B19" s="27"/>
      <c r="L19" s="27"/>
    </row>
    <row r="20" spans="2:12" s="1" customFormat="1" ht="12" customHeight="1">
      <c r="B20" s="27"/>
      <c r="D20" s="24" t="s">
        <v>32</v>
      </c>
      <c r="I20" s="24" t="s">
        <v>24</v>
      </c>
      <c r="J20" s="16" t="s">
        <v>33</v>
      </c>
      <c r="L20" s="27"/>
    </row>
    <row r="21" spans="2:12" s="1" customFormat="1" ht="18" customHeight="1">
      <c r="B21" s="27"/>
      <c r="E21" s="16" t="s">
        <v>34</v>
      </c>
      <c r="I21" s="24" t="s">
        <v>27</v>
      </c>
      <c r="J21" s="16" t="s">
        <v>35</v>
      </c>
      <c r="L21" s="27"/>
    </row>
    <row r="22" spans="2:12" s="1" customFormat="1" ht="7" customHeight="1">
      <c r="B22" s="27"/>
      <c r="L22" s="27"/>
    </row>
    <row r="23" spans="2:12" s="1" customFormat="1" ht="12" customHeight="1">
      <c r="B23" s="27"/>
      <c r="D23" s="24" t="s">
        <v>37</v>
      </c>
      <c r="I23" s="24" t="s">
        <v>24</v>
      </c>
      <c r="J23" s="16" t="s">
        <v>29</v>
      </c>
      <c r="L23" s="27"/>
    </row>
    <row r="24" spans="2:12" s="1" customFormat="1" ht="18" customHeight="1">
      <c r="B24" s="27"/>
      <c r="E24" s="16" t="s">
        <v>30</v>
      </c>
      <c r="I24" s="24" t="s">
        <v>27</v>
      </c>
      <c r="J24" s="16" t="s">
        <v>31</v>
      </c>
      <c r="L24" s="27"/>
    </row>
    <row r="25" spans="2:12" s="1" customFormat="1" ht="7" customHeight="1">
      <c r="B25" s="27"/>
      <c r="L25" s="27"/>
    </row>
    <row r="26" spans="2:12" s="1" customFormat="1" ht="12" customHeight="1">
      <c r="B26" s="27"/>
      <c r="D26" s="24" t="s">
        <v>38</v>
      </c>
      <c r="L26" s="27"/>
    </row>
    <row r="27" spans="2:12" s="6" customFormat="1" ht="16.5" customHeight="1">
      <c r="B27" s="78"/>
      <c r="E27" s="264" t="s">
        <v>3</v>
      </c>
      <c r="F27" s="264"/>
      <c r="G27" s="264"/>
      <c r="H27" s="264"/>
      <c r="L27" s="78"/>
    </row>
    <row r="28" spans="2:12" s="1" customFormat="1" ht="7" customHeight="1">
      <c r="B28" s="27"/>
      <c r="L28" s="27"/>
    </row>
    <row r="29" spans="2:12" s="1" customFormat="1" ht="7" customHeight="1">
      <c r="B29" s="27"/>
      <c r="D29" s="45"/>
      <c r="E29" s="45"/>
      <c r="F29" s="45"/>
      <c r="G29" s="45"/>
      <c r="H29" s="45"/>
      <c r="I29" s="45"/>
      <c r="J29" s="45"/>
      <c r="K29" s="45"/>
      <c r="L29" s="27"/>
    </row>
    <row r="30" spans="2:12" s="1" customFormat="1" ht="25.4" customHeight="1">
      <c r="B30" s="27"/>
      <c r="D30" s="79" t="s">
        <v>40</v>
      </c>
      <c r="J30" s="59">
        <f>ROUND(J85,2)</f>
        <v>238844.2</v>
      </c>
      <c r="L30" s="27"/>
    </row>
    <row r="31" spans="2:12" s="1" customFormat="1" ht="7" customHeight="1">
      <c r="B31" s="27"/>
      <c r="D31" s="45"/>
      <c r="E31" s="45"/>
      <c r="F31" s="45"/>
      <c r="G31" s="45"/>
      <c r="H31" s="45"/>
      <c r="I31" s="45"/>
      <c r="J31" s="45"/>
      <c r="K31" s="45"/>
      <c r="L31" s="27"/>
    </row>
    <row r="32" spans="2:12" s="1" customFormat="1" ht="14.4" customHeight="1">
      <c r="B32" s="27"/>
      <c r="F32" s="30" t="s">
        <v>42</v>
      </c>
      <c r="I32" s="30" t="s">
        <v>41</v>
      </c>
      <c r="J32" s="30" t="s">
        <v>43</v>
      </c>
      <c r="L32" s="27"/>
    </row>
    <row r="33" spans="2:12" s="1" customFormat="1" ht="14.4" customHeight="1">
      <c r="B33" s="27"/>
      <c r="D33" s="24" t="s">
        <v>44</v>
      </c>
      <c r="E33" s="24" t="s">
        <v>45</v>
      </c>
      <c r="F33" s="80">
        <f>ROUND((SUM(BE85:BE192)),2)</f>
        <v>238844.2</v>
      </c>
      <c r="I33" s="32">
        <v>0.21</v>
      </c>
      <c r="J33" s="80">
        <f>ROUND(((SUM(BE85:BE192))*I33),2)</f>
        <v>50157.28</v>
      </c>
      <c r="L33" s="27"/>
    </row>
    <row r="34" spans="2:12" s="1" customFormat="1" ht="14.4" customHeight="1">
      <c r="B34" s="27"/>
      <c r="E34" s="24" t="s">
        <v>46</v>
      </c>
      <c r="F34" s="80">
        <f>ROUND((SUM(BF85:BF192)),2)</f>
        <v>0</v>
      </c>
      <c r="I34" s="32">
        <v>0.15</v>
      </c>
      <c r="J34" s="80">
        <f>ROUND(((SUM(BF85:BF192))*I34),2)</f>
        <v>0</v>
      </c>
      <c r="L34" s="27"/>
    </row>
    <row r="35" spans="2:12" s="1" customFormat="1" ht="14.4" customHeight="1" hidden="1">
      <c r="B35" s="27"/>
      <c r="E35" s="24" t="s">
        <v>47</v>
      </c>
      <c r="F35" s="80">
        <f>ROUND((SUM(BG85:BG192)),2)</f>
        <v>0</v>
      </c>
      <c r="I35" s="32">
        <v>0.21</v>
      </c>
      <c r="J35" s="80">
        <f>0</f>
        <v>0</v>
      </c>
      <c r="L35" s="27"/>
    </row>
    <row r="36" spans="2:12" s="1" customFormat="1" ht="14.4" customHeight="1" hidden="1">
      <c r="B36" s="27"/>
      <c r="E36" s="24" t="s">
        <v>48</v>
      </c>
      <c r="F36" s="80">
        <f>ROUND((SUM(BH85:BH192)),2)</f>
        <v>0</v>
      </c>
      <c r="I36" s="32">
        <v>0.15</v>
      </c>
      <c r="J36" s="80">
        <f>0</f>
        <v>0</v>
      </c>
      <c r="L36" s="27"/>
    </row>
    <row r="37" spans="2:12" s="1" customFormat="1" ht="14.4" customHeight="1" hidden="1">
      <c r="B37" s="27"/>
      <c r="E37" s="24" t="s">
        <v>49</v>
      </c>
      <c r="F37" s="80">
        <f>ROUND((SUM(BI85:BI192)),2)</f>
        <v>0</v>
      </c>
      <c r="I37" s="32">
        <v>0</v>
      </c>
      <c r="J37" s="80">
        <f>0</f>
        <v>0</v>
      </c>
      <c r="L37" s="27"/>
    </row>
    <row r="38" spans="2:12" s="1" customFormat="1" ht="7" customHeight="1">
      <c r="B38" s="27"/>
      <c r="L38" s="27"/>
    </row>
    <row r="39" spans="2:12" s="1" customFormat="1" ht="25.4" customHeight="1">
      <c r="B39" s="27"/>
      <c r="C39" s="81"/>
      <c r="D39" s="82" t="s">
        <v>50</v>
      </c>
      <c r="E39" s="50"/>
      <c r="F39" s="50"/>
      <c r="G39" s="83" t="s">
        <v>51</v>
      </c>
      <c r="H39" s="84" t="s">
        <v>52</v>
      </c>
      <c r="I39" s="50"/>
      <c r="J39" s="85">
        <f>SUM(J30:J37)</f>
        <v>289001.48</v>
      </c>
      <c r="K39" s="86"/>
      <c r="L39" s="27"/>
    </row>
    <row r="40" spans="2:12" s="1" customFormat="1" ht="14.4" customHeight="1">
      <c r="B40" s="37"/>
      <c r="C40" s="38"/>
      <c r="D40" s="38"/>
      <c r="E40" s="38"/>
      <c r="F40" s="38"/>
      <c r="G40" s="38"/>
      <c r="H40" s="38"/>
      <c r="I40" s="38"/>
      <c r="J40" s="38"/>
      <c r="K40" s="38"/>
      <c r="L40" s="27"/>
    </row>
    <row r="44" spans="2:12" s="1" customFormat="1" ht="7" customHeight="1">
      <c r="B44" s="39"/>
      <c r="C44" s="40"/>
      <c r="D44" s="40"/>
      <c r="E44" s="40"/>
      <c r="F44" s="40"/>
      <c r="G44" s="40"/>
      <c r="H44" s="40"/>
      <c r="I44" s="40"/>
      <c r="J44" s="40"/>
      <c r="K44" s="40"/>
      <c r="L44" s="27"/>
    </row>
    <row r="45" spans="2:12" s="1" customFormat="1" ht="25" customHeight="1">
      <c r="B45" s="27"/>
      <c r="C45" s="20" t="s">
        <v>88</v>
      </c>
      <c r="L45" s="27"/>
    </row>
    <row r="46" spans="2:12" s="1" customFormat="1" ht="7" customHeight="1">
      <c r="B46" s="27"/>
      <c r="L46" s="27"/>
    </row>
    <row r="47" spans="2:12" s="1" customFormat="1" ht="12" customHeight="1">
      <c r="B47" s="27"/>
      <c r="C47" s="24" t="s">
        <v>15</v>
      </c>
      <c r="L47" s="27"/>
    </row>
    <row r="48" spans="2:12" s="1" customFormat="1" ht="16.5" customHeight="1">
      <c r="B48" s="27"/>
      <c r="E48" s="275" t="str">
        <f>E7</f>
        <v>KOMUNITNÍ CENTRUM JOSEFOV</v>
      </c>
      <c r="F48" s="276"/>
      <c r="G48" s="276"/>
      <c r="H48" s="276"/>
      <c r="L48" s="27"/>
    </row>
    <row r="49" spans="2:12" s="1" customFormat="1" ht="12" customHeight="1">
      <c r="B49" s="27"/>
      <c r="C49" s="24" t="s">
        <v>86</v>
      </c>
      <c r="L49" s="27"/>
    </row>
    <row r="50" spans="2:12" s="1" customFormat="1" ht="16.5" customHeight="1">
      <c r="B50" s="27"/>
      <c r="E50" s="242" t="str">
        <f>E9</f>
        <v>ZL-VP1 - Návrh drenáže s dočasnou RT</v>
      </c>
      <c r="F50" s="246"/>
      <c r="G50" s="246"/>
      <c r="H50" s="246"/>
      <c r="L50" s="27"/>
    </row>
    <row r="51" spans="2:12" s="1" customFormat="1" ht="7" customHeight="1">
      <c r="B51" s="27"/>
      <c r="L51" s="27"/>
    </row>
    <row r="52" spans="2:12" s="1" customFormat="1" ht="12" customHeight="1">
      <c r="B52" s="27"/>
      <c r="C52" s="24" t="s">
        <v>19</v>
      </c>
      <c r="F52" s="16" t="str">
        <f>F12</f>
        <v>Josefov</v>
      </c>
      <c r="I52" s="24" t="s">
        <v>21</v>
      </c>
      <c r="J52" s="44" t="str">
        <f>IF(J12="","",J12)</f>
        <v>15. 4. 2019</v>
      </c>
      <c r="L52" s="27"/>
    </row>
    <row r="53" spans="2:12" s="1" customFormat="1" ht="7" customHeight="1">
      <c r="B53" s="27"/>
      <c r="L53" s="27"/>
    </row>
    <row r="54" spans="2:12" s="1" customFormat="1" ht="13.65" customHeight="1">
      <c r="B54" s="27"/>
      <c r="C54" s="24" t="s">
        <v>23</v>
      </c>
      <c r="F54" s="16" t="str">
        <f>E15</f>
        <v>Obec Josefov</v>
      </c>
      <c r="I54" s="24" t="s">
        <v>32</v>
      </c>
      <c r="J54" s="25" t="str">
        <f>E21</f>
        <v>CENTRA STAV s.r.o.</v>
      </c>
      <c r="L54" s="27"/>
    </row>
    <row r="55" spans="2:12" s="1" customFormat="1" ht="13.65" customHeight="1">
      <c r="B55" s="27"/>
      <c r="C55" s="24" t="s">
        <v>28</v>
      </c>
      <c r="F55" s="16" t="str">
        <f>IF(E18="","",E18)</f>
        <v>Stavby Trubač s.r.o.</v>
      </c>
      <c r="I55" s="24" t="s">
        <v>37</v>
      </c>
      <c r="J55" s="25" t="str">
        <f>E24</f>
        <v>Stavby Trubač s.r.o.</v>
      </c>
      <c r="L55" s="27"/>
    </row>
    <row r="56" spans="2:12" s="1" customFormat="1" ht="10.25" customHeight="1">
      <c r="B56" s="27"/>
      <c r="L56" s="27"/>
    </row>
    <row r="57" spans="2:12" s="1" customFormat="1" ht="29.25" customHeight="1">
      <c r="B57" s="27"/>
      <c r="C57" s="87" t="s">
        <v>89</v>
      </c>
      <c r="D57" s="81"/>
      <c r="E57" s="81"/>
      <c r="F57" s="81"/>
      <c r="G57" s="81"/>
      <c r="H57" s="81"/>
      <c r="I57" s="81"/>
      <c r="J57" s="88" t="s">
        <v>90</v>
      </c>
      <c r="K57" s="81"/>
      <c r="L57" s="27"/>
    </row>
    <row r="58" spans="2:12" s="1" customFormat="1" ht="10.25" customHeight="1">
      <c r="B58" s="27"/>
      <c r="L58" s="27"/>
    </row>
    <row r="59" spans="2:47" s="1" customFormat="1" ht="22.75" customHeight="1">
      <c r="B59" s="27"/>
      <c r="C59" s="89" t="s">
        <v>72</v>
      </c>
      <c r="J59" s="59">
        <f>J85</f>
        <v>238844.19999999998</v>
      </c>
      <c r="L59" s="27"/>
      <c r="AU59" s="16" t="s">
        <v>91</v>
      </c>
    </row>
    <row r="60" spans="2:12" s="7" customFormat="1" ht="25" customHeight="1">
      <c r="B60" s="90"/>
      <c r="D60" s="91" t="s">
        <v>92</v>
      </c>
      <c r="E60" s="92"/>
      <c r="F60" s="92"/>
      <c r="G60" s="92"/>
      <c r="H60" s="92"/>
      <c r="I60" s="92"/>
      <c r="J60" s="93">
        <f>J86</f>
        <v>238844.19999999998</v>
      </c>
      <c r="L60" s="90"/>
    </row>
    <row r="61" spans="2:12" s="8" customFormat="1" ht="19.9" customHeight="1">
      <c r="B61" s="94"/>
      <c r="D61" s="95" t="s">
        <v>93</v>
      </c>
      <c r="E61" s="96"/>
      <c r="F61" s="96"/>
      <c r="G61" s="96"/>
      <c r="H61" s="96"/>
      <c r="I61" s="96"/>
      <c r="J61" s="97">
        <f>J87</f>
        <v>140402.37</v>
      </c>
      <c r="L61" s="94"/>
    </row>
    <row r="62" spans="2:12" s="8" customFormat="1" ht="19.9" customHeight="1">
      <c r="B62" s="94"/>
      <c r="D62" s="95" t="s">
        <v>94</v>
      </c>
      <c r="E62" s="96"/>
      <c r="F62" s="96"/>
      <c r="G62" s="96"/>
      <c r="H62" s="96"/>
      <c r="I62" s="96"/>
      <c r="J62" s="97">
        <f>J151</f>
        <v>74420.64000000001</v>
      </c>
      <c r="L62" s="94"/>
    </row>
    <row r="63" spans="2:12" s="8" customFormat="1" ht="19.9" customHeight="1">
      <c r="B63" s="94"/>
      <c r="D63" s="95" t="s">
        <v>95</v>
      </c>
      <c r="E63" s="96"/>
      <c r="F63" s="96"/>
      <c r="G63" s="96"/>
      <c r="H63" s="96"/>
      <c r="I63" s="96"/>
      <c r="J63" s="97">
        <f>J169</f>
        <v>64.37</v>
      </c>
      <c r="L63" s="94"/>
    </row>
    <row r="64" spans="2:12" s="8" customFormat="1" ht="19.9" customHeight="1">
      <c r="B64" s="94"/>
      <c r="D64" s="95" t="s">
        <v>96</v>
      </c>
      <c r="E64" s="96"/>
      <c r="F64" s="96"/>
      <c r="G64" s="96"/>
      <c r="H64" s="96"/>
      <c r="I64" s="96"/>
      <c r="J64" s="97">
        <f>J174</f>
        <v>23738.8</v>
      </c>
      <c r="L64" s="94"/>
    </row>
    <row r="65" spans="2:12" s="8" customFormat="1" ht="19.9" customHeight="1">
      <c r="B65" s="94"/>
      <c r="D65" s="95" t="s">
        <v>97</v>
      </c>
      <c r="E65" s="96"/>
      <c r="F65" s="96"/>
      <c r="G65" s="96"/>
      <c r="H65" s="96"/>
      <c r="I65" s="96"/>
      <c r="J65" s="97">
        <f>J190</f>
        <v>218.02</v>
      </c>
      <c r="L65" s="94"/>
    </row>
    <row r="66" spans="2:12" s="1" customFormat="1" ht="21.75" customHeight="1">
      <c r="B66" s="27"/>
      <c r="L66" s="27"/>
    </row>
    <row r="67" spans="2:12" s="1" customFormat="1" ht="7" customHeight="1">
      <c r="B67" s="37"/>
      <c r="C67" s="38"/>
      <c r="D67" s="38"/>
      <c r="E67" s="38"/>
      <c r="F67" s="38"/>
      <c r="G67" s="38"/>
      <c r="H67" s="38"/>
      <c r="I67" s="38"/>
      <c r="J67" s="38"/>
      <c r="K67" s="38"/>
      <c r="L67" s="27"/>
    </row>
    <row r="71" spans="2:12" s="1" customFormat="1" ht="7" customHeight="1">
      <c r="B71" s="39"/>
      <c r="C71" s="40"/>
      <c r="D71" s="40"/>
      <c r="E71" s="40"/>
      <c r="F71" s="40"/>
      <c r="G71" s="40"/>
      <c r="H71" s="40"/>
      <c r="I71" s="40"/>
      <c r="J71" s="40"/>
      <c r="K71" s="40"/>
      <c r="L71" s="27"/>
    </row>
    <row r="72" spans="2:12" s="1" customFormat="1" ht="25" customHeight="1">
      <c r="B72" s="27"/>
      <c r="C72" s="20" t="s">
        <v>98</v>
      </c>
      <c r="L72" s="27"/>
    </row>
    <row r="73" spans="2:12" s="1" customFormat="1" ht="7" customHeight="1">
      <c r="B73" s="27"/>
      <c r="L73" s="27"/>
    </row>
    <row r="74" spans="2:12" s="1" customFormat="1" ht="12" customHeight="1">
      <c r="B74" s="27"/>
      <c r="C74" s="24" t="s">
        <v>15</v>
      </c>
      <c r="L74" s="27"/>
    </row>
    <row r="75" spans="2:12" s="1" customFormat="1" ht="16.5" customHeight="1">
      <c r="B75" s="27"/>
      <c r="E75" s="275" t="str">
        <f>E7</f>
        <v>KOMUNITNÍ CENTRUM JOSEFOV</v>
      </c>
      <c r="F75" s="276"/>
      <c r="G75" s="276"/>
      <c r="H75" s="276"/>
      <c r="L75" s="27"/>
    </row>
    <row r="76" spans="2:12" s="1" customFormat="1" ht="12" customHeight="1">
      <c r="B76" s="27"/>
      <c r="C76" s="24" t="s">
        <v>86</v>
      </c>
      <c r="L76" s="27"/>
    </row>
    <row r="77" spans="2:12" s="1" customFormat="1" ht="16.5" customHeight="1">
      <c r="B77" s="27"/>
      <c r="E77" s="242" t="str">
        <f>E9</f>
        <v>ZL-VP1 - Návrh drenáže s dočasnou RT</v>
      </c>
      <c r="F77" s="246"/>
      <c r="G77" s="246"/>
      <c r="H77" s="246"/>
      <c r="L77" s="27"/>
    </row>
    <row r="78" spans="2:12" s="1" customFormat="1" ht="7" customHeight="1">
      <c r="B78" s="27"/>
      <c r="L78" s="27"/>
    </row>
    <row r="79" spans="2:12" s="1" customFormat="1" ht="12" customHeight="1">
      <c r="B79" s="27"/>
      <c r="C79" s="24" t="s">
        <v>19</v>
      </c>
      <c r="F79" s="16" t="str">
        <f>F12</f>
        <v>Josefov</v>
      </c>
      <c r="I79" s="24" t="s">
        <v>21</v>
      </c>
      <c r="J79" s="44" t="str">
        <f>IF(J12="","",J12)</f>
        <v>15. 4. 2019</v>
      </c>
      <c r="L79" s="27"/>
    </row>
    <row r="80" spans="2:12" s="1" customFormat="1" ht="7" customHeight="1">
      <c r="B80" s="27"/>
      <c r="L80" s="27"/>
    </row>
    <row r="81" spans="2:12" s="1" customFormat="1" ht="13.65" customHeight="1">
      <c r="B81" s="27"/>
      <c r="C81" s="24" t="s">
        <v>23</v>
      </c>
      <c r="F81" s="16" t="str">
        <f>E15</f>
        <v>Obec Josefov</v>
      </c>
      <c r="I81" s="24" t="s">
        <v>32</v>
      </c>
      <c r="J81" s="25" t="str">
        <f>E21</f>
        <v>CENTRA STAV s.r.o.</v>
      </c>
      <c r="L81" s="27"/>
    </row>
    <row r="82" spans="2:12" s="1" customFormat="1" ht="13.65" customHeight="1">
      <c r="B82" s="27"/>
      <c r="C82" s="24" t="s">
        <v>28</v>
      </c>
      <c r="F82" s="16" t="str">
        <f>IF(E18="","",E18)</f>
        <v>Stavby Trubač s.r.o.</v>
      </c>
      <c r="I82" s="24" t="s">
        <v>37</v>
      </c>
      <c r="J82" s="25" t="str">
        <f>E24</f>
        <v>Stavby Trubač s.r.o.</v>
      </c>
      <c r="L82" s="27"/>
    </row>
    <row r="83" spans="2:12" s="1" customFormat="1" ht="10.25" customHeight="1">
      <c r="B83" s="27"/>
      <c r="L83" s="27"/>
    </row>
    <row r="84" spans="2:20" s="9" customFormat="1" ht="29.25" customHeight="1">
      <c r="B84" s="98"/>
      <c r="C84" s="99" t="s">
        <v>99</v>
      </c>
      <c r="D84" s="100" t="s">
        <v>59</v>
      </c>
      <c r="E84" s="100" t="s">
        <v>55</v>
      </c>
      <c r="F84" s="100" t="s">
        <v>56</v>
      </c>
      <c r="G84" s="100" t="s">
        <v>100</v>
      </c>
      <c r="H84" s="100" t="s">
        <v>101</v>
      </c>
      <c r="I84" s="100" t="s">
        <v>102</v>
      </c>
      <c r="J84" s="100" t="s">
        <v>90</v>
      </c>
      <c r="K84" s="101" t="s">
        <v>103</v>
      </c>
      <c r="L84" s="98"/>
      <c r="M84" s="52" t="s">
        <v>3</v>
      </c>
      <c r="N84" s="53" t="s">
        <v>44</v>
      </c>
      <c r="O84" s="53" t="s">
        <v>104</v>
      </c>
      <c r="P84" s="53" t="s">
        <v>105</v>
      </c>
      <c r="Q84" s="53" t="s">
        <v>106</v>
      </c>
      <c r="R84" s="53" t="s">
        <v>107</v>
      </c>
      <c r="S84" s="53" t="s">
        <v>108</v>
      </c>
      <c r="T84" s="54" t="s">
        <v>109</v>
      </c>
    </row>
    <row r="85" spans="2:63" s="1" customFormat="1" ht="22.75" customHeight="1">
      <c r="B85" s="27"/>
      <c r="C85" s="57" t="s">
        <v>110</v>
      </c>
      <c r="J85" s="102">
        <f>BK85</f>
        <v>238844.19999999998</v>
      </c>
      <c r="L85" s="27"/>
      <c r="M85" s="55"/>
      <c r="N85" s="45"/>
      <c r="O85" s="45"/>
      <c r="P85" s="103">
        <f>P86</f>
        <v>482.396964</v>
      </c>
      <c r="Q85" s="45"/>
      <c r="R85" s="103">
        <f>R86</f>
        <v>1.22570625</v>
      </c>
      <c r="S85" s="45"/>
      <c r="T85" s="104">
        <f>T86</f>
        <v>0</v>
      </c>
      <c r="AT85" s="16" t="s">
        <v>73</v>
      </c>
      <c r="AU85" s="16" t="s">
        <v>91</v>
      </c>
      <c r="BK85" s="105">
        <f>BK86</f>
        <v>238844.19999999998</v>
      </c>
    </row>
    <row r="86" spans="2:63" s="10" customFormat="1" ht="25.9" customHeight="1">
      <c r="B86" s="106"/>
      <c r="D86" s="107" t="s">
        <v>73</v>
      </c>
      <c r="E86" s="108" t="s">
        <v>111</v>
      </c>
      <c r="F86" s="108" t="s">
        <v>112</v>
      </c>
      <c r="J86" s="109">
        <f>BK86</f>
        <v>238844.19999999998</v>
      </c>
      <c r="L86" s="106"/>
      <c r="M86" s="110"/>
      <c r="N86" s="111"/>
      <c r="O86" s="111"/>
      <c r="P86" s="112">
        <f>P87+P151+P169+P174+P190</f>
        <v>482.396964</v>
      </c>
      <c r="Q86" s="111"/>
      <c r="R86" s="112">
        <f>R87+R151+R169+R174+R190</f>
        <v>1.22570625</v>
      </c>
      <c r="S86" s="111"/>
      <c r="T86" s="113">
        <f>T87+T151+T169+T174+T190</f>
        <v>0</v>
      </c>
      <c r="AR86" s="107" t="s">
        <v>82</v>
      </c>
      <c r="AT86" s="114" t="s">
        <v>73</v>
      </c>
      <c r="AU86" s="114" t="s">
        <v>74</v>
      </c>
      <c r="AY86" s="107" t="s">
        <v>113</v>
      </c>
      <c r="BK86" s="115">
        <f>BK87+BK151+BK169+BK174+BK190</f>
        <v>238844.19999999998</v>
      </c>
    </row>
    <row r="87" spans="2:63" s="10" customFormat="1" ht="22.75" customHeight="1">
      <c r="B87" s="106"/>
      <c r="D87" s="107" t="s">
        <v>73</v>
      </c>
      <c r="E87" s="116" t="s">
        <v>82</v>
      </c>
      <c r="F87" s="116" t="s">
        <v>114</v>
      </c>
      <c r="J87" s="117">
        <f>BK87</f>
        <v>140402.37</v>
      </c>
      <c r="L87" s="106"/>
      <c r="M87" s="110"/>
      <c r="N87" s="111"/>
      <c r="O87" s="111"/>
      <c r="P87" s="112">
        <f>SUM(P88:P150)</f>
        <v>363.190963</v>
      </c>
      <c r="Q87" s="111"/>
      <c r="R87" s="112">
        <f>SUM(R88:R150)</f>
        <v>1.026</v>
      </c>
      <c r="S87" s="111"/>
      <c r="T87" s="113">
        <f>SUM(T88:T150)</f>
        <v>0</v>
      </c>
      <c r="AR87" s="107" t="s">
        <v>82</v>
      </c>
      <c r="AT87" s="114" t="s">
        <v>73</v>
      </c>
      <c r="AU87" s="114" t="s">
        <v>82</v>
      </c>
      <c r="AY87" s="107" t="s">
        <v>113</v>
      </c>
      <c r="BK87" s="115">
        <f>SUM(BK88:BK150)</f>
        <v>140402.37</v>
      </c>
    </row>
    <row r="88" spans="2:65" s="1" customFormat="1" ht="16.5" customHeight="1">
      <c r="B88" s="118"/>
      <c r="C88" s="119" t="s">
        <v>82</v>
      </c>
      <c r="D88" s="119" t="s">
        <v>115</v>
      </c>
      <c r="E88" s="120" t="s">
        <v>116</v>
      </c>
      <c r="F88" s="121" t="s">
        <v>117</v>
      </c>
      <c r="G88" s="122" t="s">
        <v>118</v>
      </c>
      <c r="H88" s="123">
        <v>7.2</v>
      </c>
      <c r="I88" s="124">
        <v>70.7</v>
      </c>
      <c r="J88" s="124">
        <f>ROUND(I88*H88,2)</f>
        <v>509.04</v>
      </c>
      <c r="K88" s="121" t="s">
        <v>119</v>
      </c>
      <c r="L88" s="27"/>
      <c r="M88" s="47" t="s">
        <v>3</v>
      </c>
      <c r="N88" s="125" t="s">
        <v>45</v>
      </c>
      <c r="O88" s="126">
        <v>0.2</v>
      </c>
      <c r="P88" s="126">
        <f>O88*H88</f>
        <v>1.4400000000000002</v>
      </c>
      <c r="Q88" s="126">
        <v>0</v>
      </c>
      <c r="R88" s="126">
        <f>Q88*H88</f>
        <v>0</v>
      </c>
      <c r="S88" s="126">
        <v>0</v>
      </c>
      <c r="T88" s="127">
        <f>S88*H88</f>
        <v>0</v>
      </c>
      <c r="AR88" s="16" t="s">
        <v>120</v>
      </c>
      <c r="AT88" s="16" t="s">
        <v>115</v>
      </c>
      <c r="AU88" s="16" t="s">
        <v>84</v>
      </c>
      <c r="AY88" s="16" t="s">
        <v>113</v>
      </c>
      <c r="BE88" s="128">
        <f>IF(N88="základní",J88,0)</f>
        <v>509.04</v>
      </c>
      <c r="BF88" s="128">
        <f>IF(N88="snížená",J88,0)</f>
        <v>0</v>
      </c>
      <c r="BG88" s="128">
        <f>IF(N88="zákl. přenesená",J88,0)</f>
        <v>0</v>
      </c>
      <c r="BH88" s="128">
        <f>IF(N88="sníž. přenesená",J88,0)</f>
        <v>0</v>
      </c>
      <c r="BI88" s="128">
        <f>IF(N88="nulová",J88,0)</f>
        <v>0</v>
      </c>
      <c r="BJ88" s="16" t="s">
        <v>82</v>
      </c>
      <c r="BK88" s="128">
        <f>ROUND(I88*H88,2)</f>
        <v>509.04</v>
      </c>
      <c r="BL88" s="16" t="s">
        <v>120</v>
      </c>
      <c r="BM88" s="16" t="s">
        <v>121</v>
      </c>
    </row>
    <row r="89" spans="2:47" s="1" customFormat="1" ht="189">
      <c r="B89" s="27"/>
      <c r="D89" s="129" t="s">
        <v>122</v>
      </c>
      <c r="F89" s="130" t="s">
        <v>123</v>
      </c>
      <c r="L89" s="27"/>
      <c r="M89" s="131"/>
      <c r="N89" s="48"/>
      <c r="O89" s="48"/>
      <c r="P89" s="48"/>
      <c r="Q89" s="48"/>
      <c r="R89" s="48"/>
      <c r="S89" s="48"/>
      <c r="T89" s="49"/>
      <c r="AT89" s="16" t="s">
        <v>122</v>
      </c>
      <c r="AU89" s="16" t="s">
        <v>84</v>
      </c>
    </row>
    <row r="90" spans="2:51" s="11" customFormat="1" ht="10">
      <c r="B90" s="132"/>
      <c r="D90" s="129" t="s">
        <v>124</v>
      </c>
      <c r="E90" s="133" t="s">
        <v>3</v>
      </c>
      <c r="F90" s="134" t="s">
        <v>125</v>
      </c>
      <c r="H90" s="133" t="s">
        <v>3</v>
      </c>
      <c r="L90" s="132"/>
      <c r="M90" s="135"/>
      <c r="N90" s="136"/>
      <c r="O90" s="136"/>
      <c r="P90" s="136"/>
      <c r="Q90" s="136"/>
      <c r="R90" s="136"/>
      <c r="S90" s="136"/>
      <c r="T90" s="137"/>
      <c r="AT90" s="133" t="s">
        <v>124</v>
      </c>
      <c r="AU90" s="133" t="s">
        <v>84</v>
      </c>
      <c r="AV90" s="11" t="s">
        <v>82</v>
      </c>
      <c r="AW90" s="11" t="s">
        <v>36</v>
      </c>
      <c r="AX90" s="11" t="s">
        <v>74</v>
      </c>
      <c r="AY90" s="133" t="s">
        <v>113</v>
      </c>
    </row>
    <row r="91" spans="2:51" s="12" customFormat="1" ht="10">
      <c r="B91" s="138"/>
      <c r="D91" s="129" t="s">
        <v>124</v>
      </c>
      <c r="E91" s="139" t="s">
        <v>3</v>
      </c>
      <c r="F91" s="140" t="s">
        <v>126</v>
      </c>
      <c r="H91" s="141">
        <v>7.2</v>
      </c>
      <c r="L91" s="138"/>
      <c r="M91" s="142"/>
      <c r="N91" s="143"/>
      <c r="O91" s="143"/>
      <c r="P91" s="143"/>
      <c r="Q91" s="143"/>
      <c r="R91" s="143"/>
      <c r="S91" s="143"/>
      <c r="T91" s="144"/>
      <c r="AT91" s="139" t="s">
        <v>124</v>
      </c>
      <c r="AU91" s="139" t="s">
        <v>84</v>
      </c>
      <c r="AV91" s="12" t="s">
        <v>84</v>
      </c>
      <c r="AW91" s="12" t="s">
        <v>36</v>
      </c>
      <c r="AX91" s="12" t="s">
        <v>82</v>
      </c>
      <c r="AY91" s="139" t="s">
        <v>113</v>
      </c>
    </row>
    <row r="92" spans="2:65" s="1" customFormat="1" ht="16.5" customHeight="1">
      <c r="B92" s="118"/>
      <c r="C92" s="119" t="s">
        <v>84</v>
      </c>
      <c r="D92" s="119" t="s">
        <v>115</v>
      </c>
      <c r="E92" s="120" t="s">
        <v>127</v>
      </c>
      <c r="F92" s="121" t="s">
        <v>128</v>
      </c>
      <c r="G92" s="122" t="s">
        <v>129</v>
      </c>
      <c r="H92" s="123">
        <v>1</v>
      </c>
      <c r="I92" s="124">
        <v>44.3</v>
      </c>
      <c r="J92" s="124">
        <f>ROUND(I92*H92,2)</f>
        <v>44.3</v>
      </c>
      <c r="K92" s="121" t="s">
        <v>119</v>
      </c>
      <c r="L92" s="27"/>
      <c r="M92" s="47" t="s">
        <v>3</v>
      </c>
      <c r="N92" s="125" t="s">
        <v>45</v>
      </c>
      <c r="O92" s="126">
        <v>0</v>
      </c>
      <c r="P92" s="126">
        <f>O92*H92</f>
        <v>0</v>
      </c>
      <c r="Q92" s="126">
        <v>0</v>
      </c>
      <c r="R92" s="126">
        <f>Q92*H92</f>
        <v>0</v>
      </c>
      <c r="S92" s="126">
        <v>0</v>
      </c>
      <c r="T92" s="127">
        <f>S92*H92</f>
        <v>0</v>
      </c>
      <c r="AR92" s="16" t="s">
        <v>120</v>
      </c>
      <c r="AT92" s="16" t="s">
        <v>115</v>
      </c>
      <c r="AU92" s="16" t="s">
        <v>84</v>
      </c>
      <c r="AY92" s="16" t="s">
        <v>113</v>
      </c>
      <c r="BE92" s="128">
        <f>IF(N92="základní",J92,0)</f>
        <v>44.3</v>
      </c>
      <c r="BF92" s="128">
        <f>IF(N92="snížená",J92,0)</f>
        <v>0</v>
      </c>
      <c r="BG92" s="128">
        <f>IF(N92="zákl. přenesená",J92,0)</f>
        <v>0</v>
      </c>
      <c r="BH92" s="128">
        <f>IF(N92="sníž. přenesená",J92,0)</f>
        <v>0</v>
      </c>
      <c r="BI92" s="128">
        <f>IF(N92="nulová",J92,0)</f>
        <v>0</v>
      </c>
      <c r="BJ92" s="16" t="s">
        <v>82</v>
      </c>
      <c r="BK92" s="128">
        <f>ROUND(I92*H92,2)</f>
        <v>44.3</v>
      </c>
      <c r="BL92" s="16" t="s">
        <v>120</v>
      </c>
      <c r="BM92" s="16" t="s">
        <v>130</v>
      </c>
    </row>
    <row r="93" spans="2:47" s="1" customFormat="1" ht="117">
      <c r="B93" s="27"/>
      <c r="D93" s="129" t="s">
        <v>122</v>
      </c>
      <c r="F93" s="130" t="s">
        <v>131</v>
      </c>
      <c r="L93" s="27"/>
      <c r="M93" s="131"/>
      <c r="N93" s="48"/>
      <c r="O93" s="48"/>
      <c r="P93" s="48"/>
      <c r="Q93" s="48"/>
      <c r="R93" s="48"/>
      <c r="S93" s="48"/>
      <c r="T93" s="49"/>
      <c r="AT93" s="16" t="s">
        <v>122</v>
      </c>
      <c r="AU93" s="16" t="s">
        <v>84</v>
      </c>
    </row>
    <row r="94" spans="2:51" s="11" customFormat="1" ht="10">
      <c r="B94" s="132"/>
      <c r="D94" s="129" t="s">
        <v>124</v>
      </c>
      <c r="E94" s="133" t="s">
        <v>3</v>
      </c>
      <c r="F94" s="134" t="s">
        <v>132</v>
      </c>
      <c r="H94" s="133" t="s">
        <v>3</v>
      </c>
      <c r="L94" s="132"/>
      <c r="M94" s="135"/>
      <c r="N94" s="136"/>
      <c r="O94" s="136"/>
      <c r="P94" s="136"/>
      <c r="Q94" s="136"/>
      <c r="R94" s="136"/>
      <c r="S94" s="136"/>
      <c r="T94" s="137"/>
      <c r="AT94" s="133" t="s">
        <v>124</v>
      </c>
      <c r="AU94" s="133" t="s">
        <v>84</v>
      </c>
      <c r="AV94" s="11" t="s">
        <v>82</v>
      </c>
      <c r="AW94" s="11" t="s">
        <v>36</v>
      </c>
      <c r="AX94" s="11" t="s">
        <v>74</v>
      </c>
      <c r="AY94" s="133" t="s">
        <v>113</v>
      </c>
    </row>
    <row r="95" spans="2:51" s="12" customFormat="1" ht="10">
      <c r="B95" s="138"/>
      <c r="D95" s="129" t="s">
        <v>124</v>
      </c>
      <c r="E95" s="139" t="s">
        <v>3</v>
      </c>
      <c r="F95" s="140" t="s">
        <v>82</v>
      </c>
      <c r="H95" s="141">
        <v>1</v>
      </c>
      <c r="L95" s="138"/>
      <c r="M95" s="142"/>
      <c r="N95" s="143"/>
      <c r="O95" s="143"/>
      <c r="P95" s="143"/>
      <c r="Q95" s="143"/>
      <c r="R95" s="143"/>
      <c r="S95" s="143"/>
      <c r="T95" s="144"/>
      <c r="AT95" s="139" t="s">
        <v>124</v>
      </c>
      <c r="AU95" s="139" t="s">
        <v>84</v>
      </c>
      <c r="AV95" s="12" t="s">
        <v>84</v>
      </c>
      <c r="AW95" s="12" t="s">
        <v>36</v>
      </c>
      <c r="AX95" s="12" t="s">
        <v>82</v>
      </c>
      <c r="AY95" s="139" t="s">
        <v>113</v>
      </c>
    </row>
    <row r="96" spans="2:65" s="1" customFormat="1" ht="22.5" customHeight="1">
      <c r="B96" s="118"/>
      <c r="C96" s="119" t="s">
        <v>133</v>
      </c>
      <c r="D96" s="119" t="s">
        <v>115</v>
      </c>
      <c r="E96" s="120" t="s">
        <v>134</v>
      </c>
      <c r="F96" s="121" t="s">
        <v>135</v>
      </c>
      <c r="G96" s="122" t="s">
        <v>136</v>
      </c>
      <c r="H96" s="123">
        <v>2.529</v>
      </c>
      <c r="I96" s="124">
        <v>32.19</v>
      </c>
      <c r="J96" s="124">
        <f>ROUND(I96*H96,2)</f>
        <v>81.41</v>
      </c>
      <c r="K96" s="121" t="s">
        <v>137</v>
      </c>
      <c r="L96" s="27"/>
      <c r="M96" s="47" t="s">
        <v>3</v>
      </c>
      <c r="N96" s="125" t="s">
        <v>45</v>
      </c>
      <c r="O96" s="126">
        <v>0.097</v>
      </c>
      <c r="P96" s="126">
        <f>O96*H96</f>
        <v>0.245313</v>
      </c>
      <c r="Q96" s="126">
        <v>0</v>
      </c>
      <c r="R96" s="126">
        <f>Q96*H96</f>
        <v>0</v>
      </c>
      <c r="S96" s="126">
        <v>0</v>
      </c>
      <c r="T96" s="127">
        <f>S96*H96</f>
        <v>0</v>
      </c>
      <c r="AR96" s="16" t="s">
        <v>120</v>
      </c>
      <c r="AT96" s="16" t="s">
        <v>115</v>
      </c>
      <c r="AU96" s="16" t="s">
        <v>84</v>
      </c>
      <c r="AY96" s="16" t="s">
        <v>113</v>
      </c>
      <c r="BE96" s="128">
        <f>IF(N96="základní",J96,0)</f>
        <v>81.41</v>
      </c>
      <c r="BF96" s="128">
        <f>IF(N96="snížená",J96,0)</f>
        <v>0</v>
      </c>
      <c r="BG96" s="128">
        <f>IF(N96="zákl. přenesená",J96,0)</f>
        <v>0</v>
      </c>
      <c r="BH96" s="128">
        <f>IF(N96="sníž. přenesená",J96,0)</f>
        <v>0</v>
      </c>
      <c r="BI96" s="128">
        <f>IF(N96="nulová",J96,0)</f>
        <v>0</v>
      </c>
      <c r="BJ96" s="16" t="s">
        <v>82</v>
      </c>
      <c r="BK96" s="128">
        <f>ROUND(I96*H96,2)</f>
        <v>81.41</v>
      </c>
      <c r="BL96" s="16" t="s">
        <v>120</v>
      </c>
      <c r="BM96" s="16" t="s">
        <v>138</v>
      </c>
    </row>
    <row r="97" spans="2:47" s="1" customFormat="1" ht="162">
      <c r="B97" s="27"/>
      <c r="D97" s="129" t="s">
        <v>122</v>
      </c>
      <c r="F97" s="130" t="s">
        <v>139</v>
      </c>
      <c r="L97" s="27"/>
      <c r="M97" s="131"/>
      <c r="N97" s="48"/>
      <c r="O97" s="48"/>
      <c r="P97" s="48"/>
      <c r="Q97" s="48"/>
      <c r="R97" s="48"/>
      <c r="S97" s="48"/>
      <c r="T97" s="49"/>
      <c r="AT97" s="16" t="s">
        <v>122</v>
      </c>
      <c r="AU97" s="16" t="s">
        <v>84</v>
      </c>
    </row>
    <row r="98" spans="2:51" s="11" customFormat="1" ht="10">
      <c r="B98" s="132"/>
      <c r="D98" s="129" t="s">
        <v>124</v>
      </c>
      <c r="E98" s="133" t="s">
        <v>3</v>
      </c>
      <c r="F98" s="134" t="s">
        <v>140</v>
      </c>
      <c r="H98" s="133" t="s">
        <v>3</v>
      </c>
      <c r="L98" s="132"/>
      <c r="M98" s="135"/>
      <c r="N98" s="136"/>
      <c r="O98" s="136"/>
      <c r="P98" s="136"/>
      <c r="Q98" s="136"/>
      <c r="R98" s="136"/>
      <c r="S98" s="136"/>
      <c r="T98" s="137"/>
      <c r="AT98" s="133" t="s">
        <v>124</v>
      </c>
      <c r="AU98" s="133" t="s">
        <v>84</v>
      </c>
      <c r="AV98" s="11" t="s">
        <v>82</v>
      </c>
      <c r="AW98" s="11" t="s">
        <v>36</v>
      </c>
      <c r="AX98" s="11" t="s">
        <v>74</v>
      </c>
      <c r="AY98" s="133" t="s">
        <v>113</v>
      </c>
    </row>
    <row r="99" spans="2:51" s="12" customFormat="1" ht="10">
      <c r="B99" s="138"/>
      <c r="D99" s="129" t="s">
        <v>124</v>
      </c>
      <c r="E99" s="139" t="s">
        <v>3</v>
      </c>
      <c r="F99" s="140" t="s">
        <v>141</v>
      </c>
      <c r="H99" s="141">
        <v>2.529</v>
      </c>
      <c r="L99" s="138"/>
      <c r="M99" s="142"/>
      <c r="N99" s="143"/>
      <c r="O99" s="143"/>
      <c r="P99" s="143"/>
      <c r="Q99" s="143"/>
      <c r="R99" s="143"/>
      <c r="S99" s="143"/>
      <c r="T99" s="144"/>
      <c r="AT99" s="139" t="s">
        <v>124</v>
      </c>
      <c r="AU99" s="139" t="s">
        <v>84</v>
      </c>
      <c r="AV99" s="12" t="s">
        <v>84</v>
      </c>
      <c r="AW99" s="12" t="s">
        <v>36</v>
      </c>
      <c r="AX99" s="12" t="s">
        <v>82</v>
      </c>
      <c r="AY99" s="139" t="s">
        <v>113</v>
      </c>
    </row>
    <row r="100" spans="2:65" s="1" customFormat="1" ht="16.5" customHeight="1">
      <c r="B100" s="118"/>
      <c r="C100" s="119" t="s">
        <v>120</v>
      </c>
      <c r="D100" s="119" t="s">
        <v>115</v>
      </c>
      <c r="E100" s="120" t="s">
        <v>142</v>
      </c>
      <c r="F100" s="121" t="s">
        <v>143</v>
      </c>
      <c r="G100" s="122" t="s">
        <v>136</v>
      </c>
      <c r="H100" s="123">
        <v>38.438</v>
      </c>
      <c r="I100" s="124">
        <v>279</v>
      </c>
      <c r="J100" s="124">
        <f>ROUND(I100*H100,2)</f>
        <v>10724.2</v>
      </c>
      <c r="K100" s="121" t="s">
        <v>119</v>
      </c>
      <c r="L100" s="27"/>
      <c r="M100" s="47" t="s">
        <v>3</v>
      </c>
      <c r="N100" s="125" t="s">
        <v>45</v>
      </c>
      <c r="O100" s="126">
        <v>0.871</v>
      </c>
      <c r="P100" s="126">
        <f>O100*H100</f>
        <v>33.479498</v>
      </c>
      <c r="Q100" s="126">
        <v>0</v>
      </c>
      <c r="R100" s="126">
        <f>Q100*H100</f>
        <v>0</v>
      </c>
      <c r="S100" s="126">
        <v>0</v>
      </c>
      <c r="T100" s="127">
        <f>S100*H100</f>
        <v>0</v>
      </c>
      <c r="AR100" s="16" t="s">
        <v>120</v>
      </c>
      <c r="AT100" s="16" t="s">
        <v>115</v>
      </c>
      <c r="AU100" s="16" t="s">
        <v>84</v>
      </c>
      <c r="AY100" s="16" t="s">
        <v>113</v>
      </c>
      <c r="BE100" s="128">
        <f>IF(N100="základní",J100,0)</f>
        <v>10724.2</v>
      </c>
      <c r="BF100" s="128">
        <f>IF(N100="snížená",J100,0)</f>
        <v>0</v>
      </c>
      <c r="BG100" s="128">
        <f>IF(N100="zákl. přenesená",J100,0)</f>
        <v>0</v>
      </c>
      <c r="BH100" s="128">
        <f>IF(N100="sníž. přenesená",J100,0)</f>
        <v>0</v>
      </c>
      <c r="BI100" s="128">
        <f>IF(N100="nulová",J100,0)</f>
        <v>0</v>
      </c>
      <c r="BJ100" s="16" t="s">
        <v>82</v>
      </c>
      <c r="BK100" s="128">
        <f>ROUND(I100*H100,2)</f>
        <v>10724.2</v>
      </c>
      <c r="BL100" s="16" t="s">
        <v>120</v>
      </c>
      <c r="BM100" s="16" t="s">
        <v>144</v>
      </c>
    </row>
    <row r="101" spans="2:47" s="1" customFormat="1" ht="135">
      <c r="B101" s="27"/>
      <c r="D101" s="129" t="s">
        <v>122</v>
      </c>
      <c r="F101" s="130" t="s">
        <v>145</v>
      </c>
      <c r="L101" s="27"/>
      <c r="M101" s="131"/>
      <c r="N101" s="48"/>
      <c r="O101" s="48"/>
      <c r="P101" s="48"/>
      <c r="Q101" s="48"/>
      <c r="R101" s="48"/>
      <c r="S101" s="48"/>
      <c r="T101" s="49"/>
      <c r="AT101" s="16" t="s">
        <v>122</v>
      </c>
      <c r="AU101" s="16" t="s">
        <v>84</v>
      </c>
    </row>
    <row r="102" spans="2:51" s="11" customFormat="1" ht="10">
      <c r="B102" s="132"/>
      <c r="D102" s="129" t="s">
        <v>124</v>
      </c>
      <c r="E102" s="133" t="s">
        <v>3</v>
      </c>
      <c r="F102" s="134" t="s">
        <v>146</v>
      </c>
      <c r="H102" s="133" t="s">
        <v>3</v>
      </c>
      <c r="L102" s="132"/>
      <c r="M102" s="135"/>
      <c r="N102" s="136"/>
      <c r="O102" s="136"/>
      <c r="P102" s="136"/>
      <c r="Q102" s="136"/>
      <c r="R102" s="136"/>
      <c r="S102" s="136"/>
      <c r="T102" s="137"/>
      <c r="AT102" s="133" t="s">
        <v>124</v>
      </c>
      <c r="AU102" s="133" t="s">
        <v>84</v>
      </c>
      <c r="AV102" s="11" t="s">
        <v>82</v>
      </c>
      <c r="AW102" s="11" t="s">
        <v>36</v>
      </c>
      <c r="AX102" s="11" t="s">
        <v>74</v>
      </c>
      <c r="AY102" s="133" t="s">
        <v>113</v>
      </c>
    </row>
    <row r="103" spans="2:51" s="12" customFormat="1" ht="10">
      <c r="B103" s="138"/>
      <c r="D103" s="129" t="s">
        <v>124</v>
      </c>
      <c r="E103" s="139" t="s">
        <v>3</v>
      </c>
      <c r="F103" s="140" t="s">
        <v>147</v>
      </c>
      <c r="H103" s="141">
        <v>38.438</v>
      </c>
      <c r="L103" s="138"/>
      <c r="M103" s="142"/>
      <c r="N103" s="143"/>
      <c r="O103" s="143"/>
      <c r="P103" s="143"/>
      <c r="Q103" s="143"/>
      <c r="R103" s="143"/>
      <c r="S103" s="143"/>
      <c r="T103" s="144"/>
      <c r="AT103" s="139" t="s">
        <v>124</v>
      </c>
      <c r="AU103" s="139" t="s">
        <v>84</v>
      </c>
      <c r="AV103" s="12" t="s">
        <v>84</v>
      </c>
      <c r="AW103" s="12" t="s">
        <v>36</v>
      </c>
      <c r="AX103" s="12" t="s">
        <v>82</v>
      </c>
      <c r="AY103" s="139" t="s">
        <v>113</v>
      </c>
    </row>
    <row r="104" spans="2:65" s="1" customFormat="1" ht="22.5" customHeight="1">
      <c r="B104" s="118"/>
      <c r="C104" s="119" t="s">
        <v>148</v>
      </c>
      <c r="D104" s="119" t="s">
        <v>115</v>
      </c>
      <c r="E104" s="120" t="s">
        <v>149</v>
      </c>
      <c r="F104" s="121" t="s">
        <v>150</v>
      </c>
      <c r="G104" s="122" t="s">
        <v>136</v>
      </c>
      <c r="H104" s="123">
        <v>19.219</v>
      </c>
      <c r="I104" s="124">
        <v>23</v>
      </c>
      <c r="J104" s="124">
        <f>ROUND(I104*H104,2)</f>
        <v>442.04</v>
      </c>
      <c r="K104" s="121" t="s">
        <v>119</v>
      </c>
      <c r="L104" s="27"/>
      <c r="M104" s="47" t="s">
        <v>3</v>
      </c>
      <c r="N104" s="125" t="s">
        <v>45</v>
      </c>
      <c r="O104" s="126">
        <v>0.04</v>
      </c>
      <c r="P104" s="126">
        <f>O104*H104</f>
        <v>0.7687600000000001</v>
      </c>
      <c r="Q104" s="126">
        <v>0</v>
      </c>
      <c r="R104" s="126">
        <f>Q104*H104</f>
        <v>0</v>
      </c>
      <c r="S104" s="126">
        <v>0</v>
      </c>
      <c r="T104" s="127">
        <f>S104*H104</f>
        <v>0</v>
      </c>
      <c r="AR104" s="16" t="s">
        <v>120</v>
      </c>
      <c r="AT104" s="16" t="s">
        <v>115</v>
      </c>
      <c r="AU104" s="16" t="s">
        <v>84</v>
      </c>
      <c r="AY104" s="16" t="s">
        <v>113</v>
      </c>
      <c r="BE104" s="128">
        <f>IF(N104="základní",J104,0)</f>
        <v>442.04</v>
      </c>
      <c r="BF104" s="128">
        <f>IF(N104="snížená",J104,0)</f>
        <v>0</v>
      </c>
      <c r="BG104" s="128">
        <f>IF(N104="zákl. přenesená",J104,0)</f>
        <v>0</v>
      </c>
      <c r="BH104" s="128">
        <f>IF(N104="sníž. přenesená",J104,0)</f>
        <v>0</v>
      </c>
      <c r="BI104" s="128">
        <f>IF(N104="nulová",J104,0)</f>
        <v>0</v>
      </c>
      <c r="BJ104" s="16" t="s">
        <v>82</v>
      </c>
      <c r="BK104" s="128">
        <f>ROUND(I104*H104,2)</f>
        <v>442.04</v>
      </c>
      <c r="BL104" s="16" t="s">
        <v>120</v>
      </c>
      <c r="BM104" s="16" t="s">
        <v>151</v>
      </c>
    </row>
    <row r="105" spans="2:47" s="1" customFormat="1" ht="135">
      <c r="B105" s="27"/>
      <c r="D105" s="129" t="s">
        <v>122</v>
      </c>
      <c r="F105" s="130" t="s">
        <v>145</v>
      </c>
      <c r="L105" s="27"/>
      <c r="M105" s="131"/>
      <c r="N105" s="48"/>
      <c r="O105" s="48"/>
      <c r="P105" s="48"/>
      <c r="Q105" s="48"/>
      <c r="R105" s="48"/>
      <c r="S105" s="48"/>
      <c r="T105" s="49"/>
      <c r="AT105" s="16" t="s">
        <v>122</v>
      </c>
      <c r="AU105" s="16" t="s">
        <v>84</v>
      </c>
    </row>
    <row r="106" spans="2:51" s="11" customFormat="1" ht="10">
      <c r="B106" s="132"/>
      <c r="D106" s="129" t="s">
        <v>124</v>
      </c>
      <c r="E106" s="133" t="s">
        <v>3</v>
      </c>
      <c r="F106" s="134" t="s">
        <v>152</v>
      </c>
      <c r="H106" s="133" t="s">
        <v>3</v>
      </c>
      <c r="L106" s="132"/>
      <c r="M106" s="135"/>
      <c r="N106" s="136"/>
      <c r="O106" s="136"/>
      <c r="P106" s="136"/>
      <c r="Q106" s="136"/>
      <c r="R106" s="136"/>
      <c r="S106" s="136"/>
      <c r="T106" s="137"/>
      <c r="AT106" s="133" t="s">
        <v>124</v>
      </c>
      <c r="AU106" s="133" t="s">
        <v>84</v>
      </c>
      <c r="AV106" s="11" t="s">
        <v>82</v>
      </c>
      <c r="AW106" s="11" t="s">
        <v>36</v>
      </c>
      <c r="AX106" s="11" t="s">
        <v>74</v>
      </c>
      <c r="AY106" s="133" t="s">
        <v>113</v>
      </c>
    </row>
    <row r="107" spans="2:51" s="12" customFormat="1" ht="10">
      <c r="B107" s="138"/>
      <c r="D107" s="129" t="s">
        <v>124</v>
      </c>
      <c r="E107" s="139" t="s">
        <v>3</v>
      </c>
      <c r="F107" s="140" t="s">
        <v>153</v>
      </c>
      <c r="H107" s="141">
        <v>19.219</v>
      </c>
      <c r="L107" s="138"/>
      <c r="M107" s="142"/>
      <c r="N107" s="143"/>
      <c r="O107" s="143"/>
      <c r="P107" s="143"/>
      <c r="Q107" s="143"/>
      <c r="R107" s="143"/>
      <c r="S107" s="143"/>
      <c r="T107" s="144"/>
      <c r="AT107" s="139" t="s">
        <v>124</v>
      </c>
      <c r="AU107" s="139" t="s">
        <v>84</v>
      </c>
      <c r="AV107" s="12" t="s">
        <v>84</v>
      </c>
      <c r="AW107" s="12" t="s">
        <v>36</v>
      </c>
      <c r="AX107" s="12" t="s">
        <v>82</v>
      </c>
      <c r="AY107" s="139" t="s">
        <v>113</v>
      </c>
    </row>
    <row r="108" spans="2:65" s="1" customFormat="1" ht="22.5" customHeight="1">
      <c r="B108" s="118"/>
      <c r="C108" s="119" t="s">
        <v>154</v>
      </c>
      <c r="D108" s="119" t="s">
        <v>115</v>
      </c>
      <c r="E108" s="120" t="s">
        <v>155</v>
      </c>
      <c r="F108" s="121" t="s">
        <v>156</v>
      </c>
      <c r="G108" s="122" t="s">
        <v>136</v>
      </c>
      <c r="H108" s="123">
        <v>98.844</v>
      </c>
      <c r="I108" s="124">
        <v>371.78</v>
      </c>
      <c r="J108" s="124">
        <f>ROUND(I108*H108,2)</f>
        <v>36748.22</v>
      </c>
      <c r="K108" s="121" t="s">
        <v>137</v>
      </c>
      <c r="L108" s="27"/>
      <c r="M108" s="47" t="s">
        <v>3</v>
      </c>
      <c r="N108" s="125" t="s">
        <v>45</v>
      </c>
      <c r="O108" s="126">
        <v>2.32</v>
      </c>
      <c r="P108" s="126">
        <f>O108*H108</f>
        <v>229.31807999999998</v>
      </c>
      <c r="Q108" s="126">
        <v>0</v>
      </c>
      <c r="R108" s="126">
        <f>Q108*H108</f>
        <v>0</v>
      </c>
      <c r="S108" s="126">
        <v>0</v>
      </c>
      <c r="T108" s="127">
        <f>S108*H108</f>
        <v>0</v>
      </c>
      <c r="AR108" s="16" t="s">
        <v>120</v>
      </c>
      <c r="AT108" s="16" t="s">
        <v>115</v>
      </c>
      <c r="AU108" s="16" t="s">
        <v>84</v>
      </c>
      <c r="AY108" s="16" t="s">
        <v>113</v>
      </c>
      <c r="BE108" s="128">
        <f>IF(N108="základní",J108,0)</f>
        <v>36748.22</v>
      </c>
      <c r="BF108" s="128">
        <f>IF(N108="snížená",J108,0)</f>
        <v>0</v>
      </c>
      <c r="BG108" s="128">
        <f>IF(N108="zákl. přenesená",J108,0)</f>
        <v>0</v>
      </c>
      <c r="BH108" s="128">
        <f>IF(N108="sníž. přenesená",J108,0)</f>
        <v>0</v>
      </c>
      <c r="BI108" s="128">
        <f>IF(N108="nulová",J108,0)</f>
        <v>0</v>
      </c>
      <c r="BJ108" s="16" t="s">
        <v>82</v>
      </c>
      <c r="BK108" s="128">
        <f>ROUND(I108*H108,2)</f>
        <v>36748.22</v>
      </c>
      <c r="BL108" s="16" t="s">
        <v>120</v>
      </c>
      <c r="BM108" s="16" t="s">
        <v>157</v>
      </c>
    </row>
    <row r="109" spans="2:47" s="1" customFormat="1" ht="90">
      <c r="B109" s="27"/>
      <c r="D109" s="129" t="s">
        <v>122</v>
      </c>
      <c r="F109" s="130" t="s">
        <v>158</v>
      </c>
      <c r="L109" s="27"/>
      <c r="M109" s="131"/>
      <c r="N109" s="48"/>
      <c r="O109" s="48"/>
      <c r="P109" s="48"/>
      <c r="Q109" s="48"/>
      <c r="R109" s="48"/>
      <c r="S109" s="48"/>
      <c r="T109" s="49"/>
      <c r="AT109" s="16" t="s">
        <v>122</v>
      </c>
      <c r="AU109" s="16" t="s">
        <v>84</v>
      </c>
    </row>
    <row r="110" spans="2:51" s="11" customFormat="1" ht="10">
      <c r="B110" s="132"/>
      <c r="D110" s="129" t="s">
        <v>124</v>
      </c>
      <c r="E110" s="133" t="s">
        <v>3</v>
      </c>
      <c r="F110" s="134" t="s">
        <v>140</v>
      </c>
      <c r="H110" s="133" t="s">
        <v>3</v>
      </c>
      <c r="L110" s="132"/>
      <c r="M110" s="135"/>
      <c r="N110" s="136"/>
      <c r="O110" s="136"/>
      <c r="P110" s="136"/>
      <c r="Q110" s="136"/>
      <c r="R110" s="136"/>
      <c r="S110" s="136"/>
      <c r="T110" s="137"/>
      <c r="AT110" s="133" t="s">
        <v>124</v>
      </c>
      <c r="AU110" s="133" t="s">
        <v>84</v>
      </c>
      <c r="AV110" s="11" t="s">
        <v>82</v>
      </c>
      <c r="AW110" s="11" t="s">
        <v>36</v>
      </c>
      <c r="AX110" s="11" t="s">
        <v>74</v>
      </c>
      <c r="AY110" s="133" t="s">
        <v>113</v>
      </c>
    </row>
    <row r="111" spans="2:51" s="12" customFormat="1" ht="10">
      <c r="B111" s="138"/>
      <c r="D111" s="129" t="s">
        <v>124</v>
      </c>
      <c r="E111" s="139" t="s">
        <v>3</v>
      </c>
      <c r="F111" s="140" t="s">
        <v>159</v>
      </c>
      <c r="H111" s="141">
        <v>30.113</v>
      </c>
      <c r="L111" s="138"/>
      <c r="M111" s="142"/>
      <c r="N111" s="143"/>
      <c r="O111" s="143"/>
      <c r="P111" s="143"/>
      <c r="Q111" s="143"/>
      <c r="R111" s="143"/>
      <c r="S111" s="143"/>
      <c r="T111" s="144"/>
      <c r="AT111" s="139" t="s">
        <v>124</v>
      </c>
      <c r="AU111" s="139" t="s">
        <v>84</v>
      </c>
      <c r="AV111" s="12" t="s">
        <v>84</v>
      </c>
      <c r="AW111" s="12" t="s">
        <v>36</v>
      </c>
      <c r="AX111" s="12" t="s">
        <v>74</v>
      </c>
      <c r="AY111" s="139" t="s">
        <v>113</v>
      </c>
    </row>
    <row r="112" spans="2:51" s="12" customFormat="1" ht="10">
      <c r="B112" s="138"/>
      <c r="D112" s="129" t="s">
        <v>124</v>
      </c>
      <c r="E112" s="139" t="s">
        <v>3</v>
      </c>
      <c r="F112" s="140" t="s">
        <v>160</v>
      </c>
      <c r="H112" s="141">
        <v>19.251</v>
      </c>
      <c r="L112" s="138"/>
      <c r="M112" s="142"/>
      <c r="N112" s="143"/>
      <c r="O112" s="143"/>
      <c r="P112" s="143"/>
      <c r="Q112" s="143"/>
      <c r="R112" s="143"/>
      <c r="S112" s="143"/>
      <c r="T112" s="144"/>
      <c r="AT112" s="139" t="s">
        <v>124</v>
      </c>
      <c r="AU112" s="139" t="s">
        <v>84</v>
      </c>
      <c r="AV112" s="12" t="s">
        <v>84</v>
      </c>
      <c r="AW112" s="12" t="s">
        <v>36</v>
      </c>
      <c r="AX112" s="12" t="s">
        <v>74</v>
      </c>
      <c r="AY112" s="139" t="s">
        <v>113</v>
      </c>
    </row>
    <row r="113" spans="2:51" s="12" customFormat="1" ht="10">
      <c r="B113" s="138"/>
      <c r="D113" s="129" t="s">
        <v>124</v>
      </c>
      <c r="E113" s="139" t="s">
        <v>3</v>
      </c>
      <c r="F113" s="140" t="s">
        <v>161</v>
      </c>
      <c r="H113" s="141">
        <v>23.513</v>
      </c>
      <c r="L113" s="138"/>
      <c r="M113" s="142"/>
      <c r="N113" s="143"/>
      <c r="O113" s="143"/>
      <c r="P113" s="143"/>
      <c r="Q113" s="143"/>
      <c r="R113" s="143"/>
      <c r="S113" s="143"/>
      <c r="T113" s="144"/>
      <c r="AT113" s="139" t="s">
        <v>124</v>
      </c>
      <c r="AU113" s="139" t="s">
        <v>84</v>
      </c>
      <c r="AV113" s="12" t="s">
        <v>84</v>
      </c>
      <c r="AW113" s="12" t="s">
        <v>36</v>
      </c>
      <c r="AX113" s="12" t="s">
        <v>74</v>
      </c>
      <c r="AY113" s="139" t="s">
        <v>113</v>
      </c>
    </row>
    <row r="114" spans="2:51" s="12" customFormat="1" ht="10">
      <c r="B114" s="138"/>
      <c r="D114" s="129" t="s">
        <v>124</v>
      </c>
      <c r="E114" s="139" t="s">
        <v>3</v>
      </c>
      <c r="F114" s="140" t="s">
        <v>162</v>
      </c>
      <c r="H114" s="141">
        <v>24.767</v>
      </c>
      <c r="L114" s="138"/>
      <c r="M114" s="142"/>
      <c r="N114" s="143"/>
      <c r="O114" s="143"/>
      <c r="P114" s="143"/>
      <c r="Q114" s="143"/>
      <c r="R114" s="143"/>
      <c r="S114" s="143"/>
      <c r="T114" s="144"/>
      <c r="AT114" s="139" t="s">
        <v>124</v>
      </c>
      <c r="AU114" s="139" t="s">
        <v>84</v>
      </c>
      <c r="AV114" s="12" t="s">
        <v>84</v>
      </c>
      <c r="AW114" s="12" t="s">
        <v>36</v>
      </c>
      <c r="AX114" s="12" t="s">
        <v>74</v>
      </c>
      <c r="AY114" s="139" t="s">
        <v>113</v>
      </c>
    </row>
    <row r="115" spans="2:51" s="11" customFormat="1" ht="10">
      <c r="B115" s="132"/>
      <c r="D115" s="129" t="s">
        <v>124</v>
      </c>
      <c r="E115" s="133" t="s">
        <v>3</v>
      </c>
      <c r="F115" s="134" t="s">
        <v>163</v>
      </c>
      <c r="H115" s="133" t="s">
        <v>3</v>
      </c>
      <c r="L115" s="132"/>
      <c r="M115" s="135"/>
      <c r="N115" s="136"/>
      <c r="O115" s="136"/>
      <c r="P115" s="136"/>
      <c r="Q115" s="136"/>
      <c r="R115" s="136"/>
      <c r="S115" s="136"/>
      <c r="T115" s="137"/>
      <c r="AT115" s="133" t="s">
        <v>124</v>
      </c>
      <c r="AU115" s="133" t="s">
        <v>84</v>
      </c>
      <c r="AV115" s="11" t="s">
        <v>82</v>
      </c>
      <c r="AW115" s="11" t="s">
        <v>36</v>
      </c>
      <c r="AX115" s="11" t="s">
        <v>74</v>
      </c>
      <c r="AY115" s="133" t="s">
        <v>113</v>
      </c>
    </row>
    <row r="116" spans="2:51" s="12" customFormat="1" ht="10">
      <c r="B116" s="138"/>
      <c r="D116" s="129" t="s">
        <v>124</v>
      </c>
      <c r="E116" s="139" t="s">
        <v>3</v>
      </c>
      <c r="F116" s="140" t="s">
        <v>164</v>
      </c>
      <c r="H116" s="141">
        <v>1.2</v>
      </c>
      <c r="L116" s="138"/>
      <c r="M116" s="142"/>
      <c r="N116" s="143"/>
      <c r="O116" s="143"/>
      <c r="P116" s="143"/>
      <c r="Q116" s="143"/>
      <c r="R116" s="143"/>
      <c r="S116" s="143"/>
      <c r="T116" s="144"/>
      <c r="AT116" s="139" t="s">
        <v>124</v>
      </c>
      <c r="AU116" s="139" t="s">
        <v>84</v>
      </c>
      <c r="AV116" s="12" t="s">
        <v>84</v>
      </c>
      <c r="AW116" s="12" t="s">
        <v>36</v>
      </c>
      <c r="AX116" s="12" t="s">
        <v>74</v>
      </c>
      <c r="AY116" s="139" t="s">
        <v>113</v>
      </c>
    </row>
    <row r="117" spans="2:51" s="13" customFormat="1" ht="10">
      <c r="B117" s="145"/>
      <c r="D117" s="129" t="s">
        <v>124</v>
      </c>
      <c r="E117" s="146" t="s">
        <v>3</v>
      </c>
      <c r="F117" s="147" t="s">
        <v>165</v>
      </c>
      <c r="H117" s="148">
        <v>98.84400000000001</v>
      </c>
      <c r="L117" s="145"/>
      <c r="M117" s="149"/>
      <c r="N117" s="150"/>
      <c r="O117" s="150"/>
      <c r="P117" s="150"/>
      <c r="Q117" s="150"/>
      <c r="R117" s="150"/>
      <c r="S117" s="150"/>
      <c r="T117" s="151"/>
      <c r="AT117" s="146" t="s">
        <v>124</v>
      </c>
      <c r="AU117" s="146" t="s">
        <v>84</v>
      </c>
      <c r="AV117" s="13" t="s">
        <v>120</v>
      </c>
      <c r="AW117" s="13" t="s">
        <v>36</v>
      </c>
      <c r="AX117" s="13" t="s">
        <v>82</v>
      </c>
      <c r="AY117" s="146" t="s">
        <v>113</v>
      </c>
    </row>
    <row r="118" spans="2:65" s="1" customFormat="1" ht="22.5" customHeight="1">
      <c r="B118" s="118"/>
      <c r="C118" s="119" t="s">
        <v>166</v>
      </c>
      <c r="D118" s="119" t="s">
        <v>115</v>
      </c>
      <c r="E118" s="120" t="s">
        <v>167</v>
      </c>
      <c r="F118" s="121" t="s">
        <v>168</v>
      </c>
      <c r="G118" s="122" t="s">
        <v>136</v>
      </c>
      <c r="H118" s="123">
        <v>49.422</v>
      </c>
      <c r="I118" s="124">
        <v>160.96</v>
      </c>
      <c r="J118" s="124">
        <f>ROUND(I118*H118,2)</f>
        <v>7954.97</v>
      </c>
      <c r="K118" s="121" t="s">
        <v>137</v>
      </c>
      <c r="L118" s="27"/>
      <c r="M118" s="47" t="s">
        <v>3</v>
      </c>
      <c r="N118" s="125" t="s">
        <v>45</v>
      </c>
      <c r="O118" s="126">
        <v>0.654</v>
      </c>
      <c r="P118" s="126">
        <f>O118*H118</f>
        <v>32.321988</v>
      </c>
      <c r="Q118" s="126">
        <v>0</v>
      </c>
      <c r="R118" s="126">
        <f>Q118*H118</f>
        <v>0</v>
      </c>
      <c r="S118" s="126">
        <v>0</v>
      </c>
      <c r="T118" s="127">
        <f>S118*H118</f>
        <v>0</v>
      </c>
      <c r="AR118" s="16" t="s">
        <v>120</v>
      </c>
      <c r="AT118" s="16" t="s">
        <v>115</v>
      </c>
      <c r="AU118" s="16" t="s">
        <v>84</v>
      </c>
      <c r="AY118" s="16" t="s">
        <v>113</v>
      </c>
      <c r="BE118" s="128">
        <f>IF(N118="základní",J118,0)</f>
        <v>7954.97</v>
      </c>
      <c r="BF118" s="128">
        <f>IF(N118="snížená",J118,0)</f>
        <v>0</v>
      </c>
      <c r="BG118" s="128">
        <f>IF(N118="zákl. přenesená",J118,0)</f>
        <v>0</v>
      </c>
      <c r="BH118" s="128">
        <f>IF(N118="sníž. přenesená",J118,0)</f>
        <v>0</v>
      </c>
      <c r="BI118" s="128">
        <f>IF(N118="nulová",J118,0)</f>
        <v>0</v>
      </c>
      <c r="BJ118" s="16" t="s">
        <v>82</v>
      </c>
      <c r="BK118" s="128">
        <f>ROUND(I118*H118,2)</f>
        <v>7954.97</v>
      </c>
      <c r="BL118" s="16" t="s">
        <v>120</v>
      </c>
      <c r="BM118" s="16" t="s">
        <v>169</v>
      </c>
    </row>
    <row r="119" spans="2:47" s="1" customFormat="1" ht="90">
      <c r="B119" s="27"/>
      <c r="D119" s="129" t="s">
        <v>122</v>
      </c>
      <c r="F119" s="130" t="s">
        <v>158</v>
      </c>
      <c r="L119" s="27"/>
      <c r="M119" s="131"/>
      <c r="N119" s="48"/>
      <c r="O119" s="48"/>
      <c r="P119" s="48"/>
      <c r="Q119" s="48"/>
      <c r="R119" s="48"/>
      <c r="S119" s="48"/>
      <c r="T119" s="49"/>
      <c r="AT119" s="16" t="s">
        <v>122</v>
      </c>
      <c r="AU119" s="16" t="s">
        <v>84</v>
      </c>
    </row>
    <row r="120" spans="2:51" s="11" customFormat="1" ht="10">
      <c r="B120" s="132"/>
      <c r="D120" s="129" t="s">
        <v>124</v>
      </c>
      <c r="E120" s="133" t="s">
        <v>3</v>
      </c>
      <c r="F120" s="134" t="s">
        <v>152</v>
      </c>
      <c r="H120" s="133" t="s">
        <v>3</v>
      </c>
      <c r="L120" s="132"/>
      <c r="M120" s="135"/>
      <c r="N120" s="136"/>
      <c r="O120" s="136"/>
      <c r="P120" s="136"/>
      <c r="Q120" s="136"/>
      <c r="R120" s="136"/>
      <c r="S120" s="136"/>
      <c r="T120" s="137"/>
      <c r="AT120" s="133" t="s">
        <v>124</v>
      </c>
      <c r="AU120" s="133" t="s">
        <v>84</v>
      </c>
      <c r="AV120" s="11" t="s">
        <v>82</v>
      </c>
      <c r="AW120" s="11" t="s">
        <v>36</v>
      </c>
      <c r="AX120" s="11" t="s">
        <v>74</v>
      </c>
      <c r="AY120" s="133" t="s">
        <v>113</v>
      </c>
    </row>
    <row r="121" spans="2:51" s="12" customFormat="1" ht="10">
      <c r="B121" s="138"/>
      <c r="D121" s="129" t="s">
        <v>124</v>
      </c>
      <c r="E121" s="139" t="s">
        <v>3</v>
      </c>
      <c r="F121" s="140" t="s">
        <v>170</v>
      </c>
      <c r="H121" s="141">
        <v>49.422</v>
      </c>
      <c r="L121" s="138"/>
      <c r="M121" s="142"/>
      <c r="N121" s="143"/>
      <c r="O121" s="143"/>
      <c r="P121" s="143"/>
      <c r="Q121" s="143"/>
      <c r="R121" s="143"/>
      <c r="S121" s="143"/>
      <c r="T121" s="144"/>
      <c r="AT121" s="139" t="s">
        <v>124</v>
      </c>
      <c r="AU121" s="139" t="s">
        <v>84</v>
      </c>
      <c r="AV121" s="12" t="s">
        <v>84</v>
      </c>
      <c r="AW121" s="12" t="s">
        <v>36</v>
      </c>
      <c r="AX121" s="12" t="s">
        <v>82</v>
      </c>
      <c r="AY121" s="139" t="s">
        <v>113</v>
      </c>
    </row>
    <row r="122" spans="2:65" s="1" customFormat="1" ht="22.5" customHeight="1">
      <c r="B122" s="118"/>
      <c r="C122" s="119" t="s">
        <v>171</v>
      </c>
      <c r="D122" s="119" t="s">
        <v>115</v>
      </c>
      <c r="E122" s="120" t="s">
        <v>172</v>
      </c>
      <c r="F122" s="121" t="s">
        <v>173</v>
      </c>
      <c r="G122" s="122" t="s">
        <v>136</v>
      </c>
      <c r="H122" s="123">
        <v>137.282</v>
      </c>
      <c r="I122" s="124">
        <v>88.27</v>
      </c>
      <c r="J122" s="124">
        <f>ROUND(I122*H122,2)</f>
        <v>12117.88</v>
      </c>
      <c r="K122" s="121" t="s">
        <v>137</v>
      </c>
      <c r="L122" s="27"/>
      <c r="M122" s="47" t="s">
        <v>3</v>
      </c>
      <c r="N122" s="125" t="s">
        <v>45</v>
      </c>
      <c r="O122" s="126">
        <v>0.345</v>
      </c>
      <c r="P122" s="126">
        <f>O122*H122</f>
        <v>47.36229</v>
      </c>
      <c r="Q122" s="126">
        <v>0</v>
      </c>
      <c r="R122" s="126">
        <f>Q122*H122</f>
        <v>0</v>
      </c>
      <c r="S122" s="126">
        <v>0</v>
      </c>
      <c r="T122" s="127">
        <f>S122*H122</f>
        <v>0</v>
      </c>
      <c r="AR122" s="16" t="s">
        <v>120</v>
      </c>
      <c r="AT122" s="16" t="s">
        <v>115</v>
      </c>
      <c r="AU122" s="16" t="s">
        <v>84</v>
      </c>
      <c r="AY122" s="16" t="s">
        <v>113</v>
      </c>
      <c r="BE122" s="128">
        <f>IF(N122="základní",J122,0)</f>
        <v>12117.88</v>
      </c>
      <c r="BF122" s="128">
        <f>IF(N122="snížená",J122,0)</f>
        <v>0</v>
      </c>
      <c r="BG122" s="128">
        <f>IF(N122="zákl. přenesená",J122,0)</f>
        <v>0</v>
      </c>
      <c r="BH122" s="128">
        <f>IF(N122="sníž. přenesená",J122,0)</f>
        <v>0</v>
      </c>
      <c r="BI122" s="128">
        <f>IF(N122="nulová",J122,0)</f>
        <v>0</v>
      </c>
      <c r="BJ122" s="16" t="s">
        <v>82</v>
      </c>
      <c r="BK122" s="128">
        <f>ROUND(I122*H122,2)</f>
        <v>12117.88</v>
      </c>
      <c r="BL122" s="16" t="s">
        <v>120</v>
      </c>
      <c r="BM122" s="16" t="s">
        <v>174</v>
      </c>
    </row>
    <row r="123" spans="2:47" s="1" customFormat="1" ht="54">
      <c r="B123" s="27"/>
      <c r="D123" s="129" t="s">
        <v>122</v>
      </c>
      <c r="F123" s="130" t="s">
        <v>175</v>
      </c>
      <c r="L123" s="27"/>
      <c r="M123" s="131"/>
      <c r="N123" s="48"/>
      <c r="O123" s="48"/>
      <c r="P123" s="48"/>
      <c r="Q123" s="48"/>
      <c r="R123" s="48"/>
      <c r="S123" s="48"/>
      <c r="T123" s="49"/>
      <c r="AT123" s="16" t="s">
        <v>122</v>
      </c>
      <c r="AU123" s="16" t="s">
        <v>84</v>
      </c>
    </row>
    <row r="124" spans="2:51" s="11" customFormat="1" ht="10">
      <c r="B124" s="132"/>
      <c r="D124" s="129" t="s">
        <v>124</v>
      </c>
      <c r="E124" s="133" t="s">
        <v>3</v>
      </c>
      <c r="F124" s="134" t="s">
        <v>176</v>
      </c>
      <c r="H124" s="133" t="s">
        <v>3</v>
      </c>
      <c r="L124" s="132"/>
      <c r="M124" s="135"/>
      <c r="N124" s="136"/>
      <c r="O124" s="136"/>
      <c r="P124" s="136"/>
      <c r="Q124" s="136"/>
      <c r="R124" s="136"/>
      <c r="S124" s="136"/>
      <c r="T124" s="137"/>
      <c r="AT124" s="133" t="s">
        <v>124</v>
      </c>
      <c r="AU124" s="133" t="s">
        <v>84</v>
      </c>
      <c r="AV124" s="11" t="s">
        <v>82</v>
      </c>
      <c r="AW124" s="11" t="s">
        <v>36</v>
      </c>
      <c r="AX124" s="11" t="s">
        <v>74</v>
      </c>
      <c r="AY124" s="133" t="s">
        <v>113</v>
      </c>
    </row>
    <row r="125" spans="2:51" s="12" customFormat="1" ht="10">
      <c r="B125" s="138"/>
      <c r="D125" s="129" t="s">
        <v>124</v>
      </c>
      <c r="E125" s="139" t="s">
        <v>3</v>
      </c>
      <c r="F125" s="140" t="s">
        <v>177</v>
      </c>
      <c r="H125" s="141">
        <v>137.282</v>
      </c>
      <c r="L125" s="138"/>
      <c r="M125" s="142"/>
      <c r="N125" s="143"/>
      <c r="O125" s="143"/>
      <c r="P125" s="143"/>
      <c r="Q125" s="143"/>
      <c r="R125" s="143"/>
      <c r="S125" s="143"/>
      <c r="T125" s="144"/>
      <c r="AT125" s="139" t="s">
        <v>124</v>
      </c>
      <c r="AU125" s="139" t="s">
        <v>84</v>
      </c>
      <c r="AV125" s="12" t="s">
        <v>84</v>
      </c>
      <c r="AW125" s="12" t="s">
        <v>36</v>
      </c>
      <c r="AX125" s="12" t="s">
        <v>82</v>
      </c>
      <c r="AY125" s="139" t="s">
        <v>113</v>
      </c>
    </row>
    <row r="126" spans="2:65" s="1" customFormat="1" ht="22.5" customHeight="1">
      <c r="B126" s="118"/>
      <c r="C126" s="119" t="s">
        <v>178</v>
      </c>
      <c r="D126" s="119" t="s">
        <v>115</v>
      </c>
      <c r="E126" s="120" t="s">
        <v>179</v>
      </c>
      <c r="F126" s="121" t="s">
        <v>180</v>
      </c>
      <c r="G126" s="122" t="s">
        <v>136</v>
      </c>
      <c r="H126" s="123">
        <v>124.668</v>
      </c>
      <c r="I126" s="124">
        <v>243</v>
      </c>
      <c r="J126" s="124">
        <f>ROUND(I126*H126,2)</f>
        <v>30294.32</v>
      </c>
      <c r="K126" s="121" t="s">
        <v>137</v>
      </c>
      <c r="L126" s="27"/>
      <c r="M126" s="47" t="s">
        <v>3</v>
      </c>
      <c r="N126" s="125" t="s">
        <v>45</v>
      </c>
      <c r="O126" s="126">
        <v>0.083</v>
      </c>
      <c r="P126" s="126">
        <f>O126*H126</f>
        <v>10.347444000000001</v>
      </c>
      <c r="Q126" s="126">
        <v>0</v>
      </c>
      <c r="R126" s="126">
        <f>Q126*H126</f>
        <v>0</v>
      </c>
      <c r="S126" s="126">
        <v>0</v>
      </c>
      <c r="T126" s="127">
        <f>S126*H126</f>
        <v>0</v>
      </c>
      <c r="AR126" s="16" t="s">
        <v>120</v>
      </c>
      <c r="AT126" s="16" t="s">
        <v>115</v>
      </c>
      <c r="AU126" s="16" t="s">
        <v>84</v>
      </c>
      <c r="AY126" s="16" t="s">
        <v>113</v>
      </c>
      <c r="BE126" s="128">
        <f>IF(N126="základní",J126,0)</f>
        <v>30294.32</v>
      </c>
      <c r="BF126" s="128">
        <f>IF(N126="snížená",J126,0)</f>
        <v>0</v>
      </c>
      <c r="BG126" s="128">
        <f>IF(N126="zákl. přenesená",J126,0)</f>
        <v>0</v>
      </c>
      <c r="BH126" s="128">
        <f>IF(N126="sníž. přenesená",J126,0)</f>
        <v>0</v>
      </c>
      <c r="BI126" s="128">
        <f>IF(N126="nulová",J126,0)</f>
        <v>0</v>
      </c>
      <c r="BJ126" s="16" t="s">
        <v>82</v>
      </c>
      <c r="BK126" s="128">
        <f>ROUND(I126*H126,2)</f>
        <v>30294.32</v>
      </c>
      <c r="BL126" s="16" t="s">
        <v>120</v>
      </c>
      <c r="BM126" s="16" t="s">
        <v>181</v>
      </c>
    </row>
    <row r="127" spans="2:47" s="1" customFormat="1" ht="126">
      <c r="B127" s="27"/>
      <c r="D127" s="129" t="s">
        <v>122</v>
      </c>
      <c r="F127" s="130" t="s">
        <v>182</v>
      </c>
      <c r="L127" s="27"/>
      <c r="M127" s="131"/>
      <c r="N127" s="48"/>
      <c r="O127" s="48"/>
      <c r="P127" s="48"/>
      <c r="Q127" s="48"/>
      <c r="R127" s="48"/>
      <c r="S127" s="48"/>
      <c r="T127" s="49"/>
      <c r="AT127" s="16" t="s">
        <v>122</v>
      </c>
      <c r="AU127" s="16" t="s">
        <v>84</v>
      </c>
    </row>
    <row r="128" spans="2:65" s="1" customFormat="1" ht="22.5" customHeight="1">
      <c r="B128" s="118"/>
      <c r="C128" s="119" t="s">
        <v>183</v>
      </c>
      <c r="D128" s="119" t="s">
        <v>115</v>
      </c>
      <c r="E128" s="120" t="s">
        <v>184</v>
      </c>
      <c r="F128" s="121" t="s">
        <v>185</v>
      </c>
      <c r="G128" s="122" t="s">
        <v>136</v>
      </c>
      <c r="H128" s="123">
        <v>249.336</v>
      </c>
      <c r="I128" s="124">
        <v>11.94</v>
      </c>
      <c r="J128" s="124">
        <f>ROUND(I128*H128,2)</f>
        <v>2977.07</v>
      </c>
      <c r="K128" s="121" t="s">
        <v>137</v>
      </c>
      <c r="L128" s="27"/>
      <c r="M128" s="47" t="s">
        <v>3</v>
      </c>
      <c r="N128" s="125" t="s">
        <v>45</v>
      </c>
      <c r="O128" s="126">
        <v>0.004</v>
      </c>
      <c r="P128" s="126">
        <f>O128*H128</f>
        <v>0.9973440000000001</v>
      </c>
      <c r="Q128" s="126">
        <v>0</v>
      </c>
      <c r="R128" s="126">
        <f>Q128*H128</f>
        <v>0</v>
      </c>
      <c r="S128" s="126">
        <v>0</v>
      </c>
      <c r="T128" s="127">
        <f>S128*H128</f>
        <v>0</v>
      </c>
      <c r="AR128" s="16" t="s">
        <v>120</v>
      </c>
      <c r="AT128" s="16" t="s">
        <v>115</v>
      </c>
      <c r="AU128" s="16" t="s">
        <v>84</v>
      </c>
      <c r="AY128" s="16" t="s">
        <v>113</v>
      </c>
      <c r="BE128" s="128">
        <f>IF(N128="základní",J128,0)</f>
        <v>2977.07</v>
      </c>
      <c r="BF128" s="128">
        <f>IF(N128="snížená",J128,0)</f>
        <v>0</v>
      </c>
      <c r="BG128" s="128">
        <f>IF(N128="zákl. přenesená",J128,0)</f>
        <v>0</v>
      </c>
      <c r="BH128" s="128">
        <f>IF(N128="sníž. přenesená",J128,0)</f>
        <v>0</v>
      </c>
      <c r="BI128" s="128">
        <f>IF(N128="nulová",J128,0)</f>
        <v>0</v>
      </c>
      <c r="BJ128" s="16" t="s">
        <v>82</v>
      </c>
      <c r="BK128" s="128">
        <f>ROUND(I128*H128,2)</f>
        <v>2977.07</v>
      </c>
      <c r="BL128" s="16" t="s">
        <v>120</v>
      </c>
      <c r="BM128" s="16" t="s">
        <v>186</v>
      </c>
    </row>
    <row r="129" spans="2:47" s="1" customFormat="1" ht="126">
      <c r="B129" s="27"/>
      <c r="D129" s="129" t="s">
        <v>122</v>
      </c>
      <c r="F129" s="130" t="s">
        <v>182</v>
      </c>
      <c r="L129" s="27"/>
      <c r="M129" s="131"/>
      <c r="N129" s="48"/>
      <c r="O129" s="48"/>
      <c r="P129" s="48"/>
      <c r="Q129" s="48"/>
      <c r="R129" s="48"/>
      <c r="S129" s="48"/>
      <c r="T129" s="49"/>
      <c r="AT129" s="16" t="s">
        <v>122</v>
      </c>
      <c r="AU129" s="16" t="s">
        <v>84</v>
      </c>
    </row>
    <row r="130" spans="2:51" s="12" customFormat="1" ht="10">
      <c r="B130" s="138"/>
      <c r="D130" s="129" t="s">
        <v>124</v>
      </c>
      <c r="F130" s="140" t="s">
        <v>187</v>
      </c>
      <c r="H130" s="141">
        <v>249.336</v>
      </c>
      <c r="L130" s="138"/>
      <c r="M130" s="142"/>
      <c r="N130" s="143"/>
      <c r="O130" s="143"/>
      <c r="P130" s="143"/>
      <c r="Q130" s="143"/>
      <c r="R130" s="143"/>
      <c r="S130" s="143"/>
      <c r="T130" s="144"/>
      <c r="AT130" s="139" t="s">
        <v>124</v>
      </c>
      <c r="AU130" s="139" t="s">
        <v>84</v>
      </c>
      <c r="AV130" s="12" t="s">
        <v>84</v>
      </c>
      <c r="AW130" s="12" t="s">
        <v>4</v>
      </c>
      <c r="AX130" s="12" t="s">
        <v>82</v>
      </c>
      <c r="AY130" s="139" t="s">
        <v>113</v>
      </c>
    </row>
    <row r="131" spans="2:65" s="1" customFormat="1" ht="22.5" customHeight="1">
      <c r="B131" s="118"/>
      <c r="C131" s="119" t="s">
        <v>188</v>
      </c>
      <c r="D131" s="119" t="s">
        <v>115</v>
      </c>
      <c r="E131" s="120" t="s">
        <v>189</v>
      </c>
      <c r="F131" s="121" t="s">
        <v>190</v>
      </c>
      <c r="G131" s="122" t="s">
        <v>191</v>
      </c>
      <c r="H131" s="123">
        <v>249.336</v>
      </c>
      <c r="I131" s="124">
        <v>145.39</v>
      </c>
      <c r="J131" s="124">
        <f>ROUND(I131*H131,2)</f>
        <v>36250.96</v>
      </c>
      <c r="K131" s="121" t="s">
        <v>137</v>
      </c>
      <c r="L131" s="27"/>
      <c r="M131" s="47" t="s">
        <v>3</v>
      </c>
      <c r="N131" s="125" t="s">
        <v>45</v>
      </c>
      <c r="O131" s="126">
        <v>0</v>
      </c>
      <c r="P131" s="126">
        <f>O131*H131</f>
        <v>0</v>
      </c>
      <c r="Q131" s="126">
        <v>0</v>
      </c>
      <c r="R131" s="126">
        <f>Q131*H131</f>
        <v>0</v>
      </c>
      <c r="S131" s="126">
        <v>0</v>
      </c>
      <c r="T131" s="127">
        <f>S131*H131</f>
        <v>0</v>
      </c>
      <c r="AR131" s="16" t="s">
        <v>120</v>
      </c>
      <c r="AT131" s="16" t="s">
        <v>115</v>
      </c>
      <c r="AU131" s="16" t="s">
        <v>84</v>
      </c>
      <c r="AY131" s="16" t="s">
        <v>113</v>
      </c>
      <c r="BE131" s="128">
        <f>IF(N131="základní",J131,0)</f>
        <v>36250.96</v>
      </c>
      <c r="BF131" s="128">
        <f>IF(N131="snížená",J131,0)</f>
        <v>0</v>
      </c>
      <c r="BG131" s="128">
        <f>IF(N131="zákl. přenesená",J131,0)</f>
        <v>0</v>
      </c>
      <c r="BH131" s="128">
        <f>IF(N131="sníž. přenesená",J131,0)</f>
        <v>0</v>
      </c>
      <c r="BI131" s="128">
        <f>IF(N131="nulová",J131,0)</f>
        <v>0</v>
      </c>
      <c r="BJ131" s="16" t="s">
        <v>82</v>
      </c>
      <c r="BK131" s="128">
        <f>ROUND(I131*H131,2)</f>
        <v>36250.96</v>
      </c>
      <c r="BL131" s="16" t="s">
        <v>120</v>
      </c>
      <c r="BM131" s="16" t="s">
        <v>192</v>
      </c>
    </row>
    <row r="132" spans="2:47" s="1" customFormat="1" ht="27">
      <c r="B132" s="27"/>
      <c r="D132" s="129" t="s">
        <v>122</v>
      </c>
      <c r="F132" s="130" t="s">
        <v>193</v>
      </c>
      <c r="L132" s="27"/>
      <c r="M132" s="131"/>
      <c r="N132" s="48"/>
      <c r="O132" s="48"/>
      <c r="P132" s="48"/>
      <c r="Q132" s="48"/>
      <c r="R132" s="48"/>
      <c r="S132" s="48"/>
      <c r="T132" s="49"/>
      <c r="AT132" s="16" t="s">
        <v>122</v>
      </c>
      <c r="AU132" s="16" t="s">
        <v>84</v>
      </c>
    </row>
    <row r="133" spans="2:51" s="12" customFormat="1" ht="10">
      <c r="B133" s="138"/>
      <c r="D133" s="129" t="s">
        <v>124</v>
      </c>
      <c r="F133" s="140" t="s">
        <v>187</v>
      </c>
      <c r="H133" s="141">
        <v>249.336</v>
      </c>
      <c r="L133" s="138"/>
      <c r="M133" s="142"/>
      <c r="N133" s="143"/>
      <c r="O133" s="143"/>
      <c r="P133" s="143"/>
      <c r="Q133" s="143"/>
      <c r="R133" s="143"/>
      <c r="S133" s="143"/>
      <c r="T133" s="144"/>
      <c r="AT133" s="139" t="s">
        <v>124</v>
      </c>
      <c r="AU133" s="139" t="s">
        <v>84</v>
      </c>
      <c r="AV133" s="12" t="s">
        <v>84</v>
      </c>
      <c r="AW133" s="12" t="s">
        <v>4</v>
      </c>
      <c r="AX133" s="12" t="s">
        <v>82</v>
      </c>
      <c r="AY133" s="139" t="s">
        <v>113</v>
      </c>
    </row>
    <row r="134" spans="2:65" s="1" customFormat="1" ht="22.5" customHeight="1">
      <c r="B134" s="118"/>
      <c r="C134" s="119" t="s">
        <v>194</v>
      </c>
      <c r="D134" s="119" t="s">
        <v>115</v>
      </c>
      <c r="E134" s="120" t="s">
        <v>195</v>
      </c>
      <c r="F134" s="121" t="s">
        <v>196</v>
      </c>
      <c r="G134" s="122" t="s">
        <v>136</v>
      </c>
      <c r="H134" s="123">
        <v>12.614</v>
      </c>
      <c r="I134" s="124">
        <v>88.27</v>
      </c>
      <c r="J134" s="124">
        <f>ROUND(I134*H134,2)</f>
        <v>1113.44</v>
      </c>
      <c r="K134" s="121" t="s">
        <v>137</v>
      </c>
      <c r="L134" s="27"/>
      <c r="M134" s="47" t="s">
        <v>3</v>
      </c>
      <c r="N134" s="125" t="s">
        <v>45</v>
      </c>
      <c r="O134" s="126">
        <v>0.299</v>
      </c>
      <c r="P134" s="126">
        <f>O134*H134</f>
        <v>3.771586</v>
      </c>
      <c r="Q134" s="126">
        <v>0</v>
      </c>
      <c r="R134" s="126">
        <f>Q134*H134</f>
        <v>0</v>
      </c>
      <c r="S134" s="126">
        <v>0</v>
      </c>
      <c r="T134" s="127">
        <f>S134*H134</f>
        <v>0</v>
      </c>
      <c r="AR134" s="16" t="s">
        <v>120</v>
      </c>
      <c r="AT134" s="16" t="s">
        <v>115</v>
      </c>
      <c r="AU134" s="16" t="s">
        <v>84</v>
      </c>
      <c r="AY134" s="16" t="s">
        <v>113</v>
      </c>
      <c r="BE134" s="128">
        <f>IF(N134="základní",J134,0)</f>
        <v>1113.44</v>
      </c>
      <c r="BF134" s="128">
        <f>IF(N134="snížená",J134,0)</f>
        <v>0</v>
      </c>
      <c r="BG134" s="128">
        <f>IF(N134="zákl. přenesená",J134,0)</f>
        <v>0</v>
      </c>
      <c r="BH134" s="128">
        <f>IF(N134="sníž. přenesená",J134,0)</f>
        <v>0</v>
      </c>
      <c r="BI134" s="128">
        <f>IF(N134="nulová",J134,0)</f>
        <v>0</v>
      </c>
      <c r="BJ134" s="16" t="s">
        <v>82</v>
      </c>
      <c r="BK134" s="128">
        <f>ROUND(I134*H134,2)</f>
        <v>1113.44</v>
      </c>
      <c r="BL134" s="16" t="s">
        <v>120</v>
      </c>
      <c r="BM134" s="16" t="s">
        <v>197</v>
      </c>
    </row>
    <row r="135" spans="2:47" s="1" customFormat="1" ht="306">
      <c r="B135" s="27"/>
      <c r="D135" s="129" t="s">
        <v>122</v>
      </c>
      <c r="F135" s="130" t="s">
        <v>198</v>
      </c>
      <c r="L135" s="27"/>
      <c r="M135" s="131"/>
      <c r="N135" s="48"/>
      <c r="O135" s="48"/>
      <c r="P135" s="48"/>
      <c r="Q135" s="48"/>
      <c r="R135" s="48"/>
      <c r="S135" s="48"/>
      <c r="T135" s="49"/>
      <c r="AT135" s="16" t="s">
        <v>122</v>
      </c>
      <c r="AU135" s="16" t="s">
        <v>84</v>
      </c>
    </row>
    <row r="136" spans="2:47" s="1" customFormat="1" ht="18">
      <c r="B136" s="27"/>
      <c r="D136" s="129" t="s">
        <v>199</v>
      </c>
      <c r="F136" s="130" t="s">
        <v>200</v>
      </c>
      <c r="L136" s="27"/>
      <c r="M136" s="131"/>
      <c r="N136" s="48"/>
      <c r="O136" s="48"/>
      <c r="P136" s="48"/>
      <c r="Q136" s="48"/>
      <c r="R136" s="48"/>
      <c r="S136" s="48"/>
      <c r="T136" s="49"/>
      <c r="AT136" s="16" t="s">
        <v>199</v>
      </c>
      <c r="AU136" s="16" t="s">
        <v>84</v>
      </c>
    </row>
    <row r="137" spans="2:51" s="11" customFormat="1" ht="10">
      <c r="B137" s="132"/>
      <c r="D137" s="129" t="s">
        <v>124</v>
      </c>
      <c r="E137" s="133" t="s">
        <v>3</v>
      </c>
      <c r="F137" s="134" t="s">
        <v>176</v>
      </c>
      <c r="H137" s="133" t="s">
        <v>3</v>
      </c>
      <c r="L137" s="132"/>
      <c r="M137" s="135"/>
      <c r="N137" s="136"/>
      <c r="O137" s="136"/>
      <c r="P137" s="136"/>
      <c r="Q137" s="136"/>
      <c r="R137" s="136"/>
      <c r="S137" s="136"/>
      <c r="T137" s="137"/>
      <c r="AT137" s="133" t="s">
        <v>124</v>
      </c>
      <c r="AU137" s="133" t="s">
        <v>84</v>
      </c>
      <c r="AV137" s="11" t="s">
        <v>82</v>
      </c>
      <c r="AW137" s="11" t="s">
        <v>36</v>
      </c>
      <c r="AX137" s="11" t="s">
        <v>74</v>
      </c>
      <c r="AY137" s="133" t="s">
        <v>113</v>
      </c>
    </row>
    <row r="138" spans="2:51" s="12" customFormat="1" ht="10">
      <c r="B138" s="138"/>
      <c r="D138" s="129" t="s">
        <v>124</v>
      </c>
      <c r="E138" s="139" t="s">
        <v>3</v>
      </c>
      <c r="F138" s="140" t="s">
        <v>201</v>
      </c>
      <c r="H138" s="141">
        <v>12.614</v>
      </c>
      <c r="L138" s="138"/>
      <c r="M138" s="142"/>
      <c r="N138" s="143"/>
      <c r="O138" s="143"/>
      <c r="P138" s="143"/>
      <c r="Q138" s="143"/>
      <c r="R138" s="143"/>
      <c r="S138" s="143"/>
      <c r="T138" s="144"/>
      <c r="AT138" s="139" t="s">
        <v>124</v>
      </c>
      <c r="AU138" s="139" t="s">
        <v>84</v>
      </c>
      <c r="AV138" s="12" t="s">
        <v>84</v>
      </c>
      <c r="AW138" s="12" t="s">
        <v>36</v>
      </c>
      <c r="AX138" s="12" t="s">
        <v>82</v>
      </c>
      <c r="AY138" s="139" t="s">
        <v>113</v>
      </c>
    </row>
    <row r="139" spans="2:65" s="1" customFormat="1" ht="22.5" customHeight="1">
      <c r="B139" s="118"/>
      <c r="C139" s="119" t="s">
        <v>202</v>
      </c>
      <c r="D139" s="119" t="s">
        <v>115</v>
      </c>
      <c r="E139" s="120" t="s">
        <v>203</v>
      </c>
      <c r="F139" s="121" t="s">
        <v>204</v>
      </c>
      <c r="G139" s="122" t="s">
        <v>136</v>
      </c>
      <c r="H139" s="123">
        <v>0.54</v>
      </c>
      <c r="I139" s="124">
        <v>189</v>
      </c>
      <c r="J139" s="124">
        <f>ROUND(I139*H139,2)</f>
        <v>102.06</v>
      </c>
      <c r="K139" s="121" t="s">
        <v>137</v>
      </c>
      <c r="L139" s="27"/>
      <c r="M139" s="47" t="s">
        <v>3</v>
      </c>
      <c r="N139" s="125" t="s">
        <v>45</v>
      </c>
      <c r="O139" s="126">
        <v>0.286</v>
      </c>
      <c r="P139" s="126">
        <f>O139*H139</f>
        <v>0.15444</v>
      </c>
      <c r="Q139" s="126">
        <v>0</v>
      </c>
      <c r="R139" s="126">
        <f>Q139*H139</f>
        <v>0</v>
      </c>
      <c r="S139" s="126">
        <v>0</v>
      </c>
      <c r="T139" s="127">
        <f>S139*H139</f>
        <v>0</v>
      </c>
      <c r="AR139" s="16" t="s">
        <v>120</v>
      </c>
      <c r="AT139" s="16" t="s">
        <v>115</v>
      </c>
      <c r="AU139" s="16" t="s">
        <v>84</v>
      </c>
      <c r="AY139" s="16" t="s">
        <v>113</v>
      </c>
      <c r="BE139" s="128">
        <f>IF(N139="základní",J139,0)</f>
        <v>102.06</v>
      </c>
      <c r="BF139" s="128">
        <f>IF(N139="snížená",J139,0)</f>
        <v>0</v>
      </c>
      <c r="BG139" s="128">
        <f>IF(N139="zákl. přenesená",J139,0)</f>
        <v>0</v>
      </c>
      <c r="BH139" s="128">
        <f>IF(N139="sníž. přenesená",J139,0)</f>
        <v>0</v>
      </c>
      <c r="BI139" s="128">
        <f>IF(N139="nulová",J139,0)</f>
        <v>0</v>
      </c>
      <c r="BJ139" s="16" t="s">
        <v>82</v>
      </c>
      <c r="BK139" s="128">
        <f>ROUND(I139*H139,2)</f>
        <v>102.06</v>
      </c>
      <c r="BL139" s="16" t="s">
        <v>120</v>
      </c>
      <c r="BM139" s="16" t="s">
        <v>205</v>
      </c>
    </row>
    <row r="140" spans="2:47" s="1" customFormat="1" ht="81">
      <c r="B140" s="27"/>
      <c r="D140" s="129" t="s">
        <v>122</v>
      </c>
      <c r="F140" s="130" t="s">
        <v>206</v>
      </c>
      <c r="L140" s="27"/>
      <c r="M140" s="131"/>
      <c r="N140" s="48"/>
      <c r="O140" s="48"/>
      <c r="P140" s="48"/>
      <c r="Q140" s="48"/>
      <c r="R140" s="48"/>
      <c r="S140" s="48"/>
      <c r="T140" s="49"/>
      <c r="AT140" s="16" t="s">
        <v>122</v>
      </c>
      <c r="AU140" s="16" t="s">
        <v>84</v>
      </c>
    </row>
    <row r="141" spans="2:51" s="11" customFormat="1" ht="10">
      <c r="B141" s="132"/>
      <c r="D141" s="129" t="s">
        <v>124</v>
      </c>
      <c r="E141" s="133" t="s">
        <v>3</v>
      </c>
      <c r="F141" s="134" t="s">
        <v>163</v>
      </c>
      <c r="H141" s="133" t="s">
        <v>3</v>
      </c>
      <c r="L141" s="132"/>
      <c r="M141" s="135"/>
      <c r="N141" s="136"/>
      <c r="O141" s="136"/>
      <c r="P141" s="136"/>
      <c r="Q141" s="136"/>
      <c r="R141" s="136"/>
      <c r="S141" s="136"/>
      <c r="T141" s="137"/>
      <c r="AT141" s="133" t="s">
        <v>124</v>
      </c>
      <c r="AU141" s="133" t="s">
        <v>84</v>
      </c>
      <c r="AV141" s="11" t="s">
        <v>82</v>
      </c>
      <c r="AW141" s="11" t="s">
        <v>36</v>
      </c>
      <c r="AX141" s="11" t="s">
        <v>74</v>
      </c>
      <c r="AY141" s="133" t="s">
        <v>113</v>
      </c>
    </row>
    <row r="142" spans="2:51" s="12" customFormat="1" ht="10">
      <c r="B142" s="138"/>
      <c r="D142" s="129" t="s">
        <v>124</v>
      </c>
      <c r="E142" s="139" t="s">
        <v>3</v>
      </c>
      <c r="F142" s="140" t="s">
        <v>207</v>
      </c>
      <c r="H142" s="141">
        <v>0.54</v>
      </c>
      <c r="L142" s="138"/>
      <c r="M142" s="142"/>
      <c r="N142" s="143"/>
      <c r="O142" s="143"/>
      <c r="P142" s="143"/>
      <c r="Q142" s="143"/>
      <c r="R142" s="143"/>
      <c r="S142" s="143"/>
      <c r="T142" s="144"/>
      <c r="AT142" s="139" t="s">
        <v>124</v>
      </c>
      <c r="AU142" s="139" t="s">
        <v>84</v>
      </c>
      <c r="AV142" s="12" t="s">
        <v>84</v>
      </c>
      <c r="AW142" s="12" t="s">
        <v>36</v>
      </c>
      <c r="AX142" s="12" t="s">
        <v>74</v>
      </c>
      <c r="AY142" s="139" t="s">
        <v>113</v>
      </c>
    </row>
    <row r="143" spans="2:51" s="13" customFormat="1" ht="10">
      <c r="B143" s="145"/>
      <c r="D143" s="129" t="s">
        <v>124</v>
      </c>
      <c r="E143" s="146" t="s">
        <v>3</v>
      </c>
      <c r="F143" s="147" t="s">
        <v>165</v>
      </c>
      <c r="H143" s="148">
        <v>0.54</v>
      </c>
      <c r="L143" s="145"/>
      <c r="M143" s="149"/>
      <c r="N143" s="150"/>
      <c r="O143" s="150"/>
      <c r="P143" s="150"/>
      <c r="Q143" s="150"/>
      <c r="R143" s="150"/>
      <c r="S143" s="150"/>
      <c r="T143" s="151"/>
      <c r="AT143" s="146" t="s">
        <v>124</v>
      </c>
      <c r="AU143" s="146" t="s">
        <v>84</v>
      </c>
      <c r="AV143" s="13" t="s">
        <v>120</v>
      </c>
      <c r="AW143" s="13" t="s">
        <v>36</v>
      </c>
      <c r="AX143" s="13" t="s">
        <v>82</v>
      </c>
      <c r="AY143" s="146" t="s">
        <v>113</v>
      </c>
    </row>
    <row r="144" spans="2:65" s="1" customFormat="1" ht="16.5" customHeight="1">
      <c r="B144" s="118"/>
      <c r="C144" s="152" t="s">
        <v>208</v>
      </c>
      <c r="D144" s="152" t="s">
        <v>209</v>
      </c>
      <c r="E144" s="153" t="s">
        <v>210</v>
      </c>
      <c r="F144" s="154" t="s">
        <v>211</v>
      </c>
      <c r="G144" s="155" t="s">
        <v>191</v>
      </c>
      <c r="H144" s="156">
        <v>1.026</v>
      </c>
      <c r="I144" s="157">
        <v>325.05</v>
      </c>
      <c r="J144" s="157">
        <f>ROUND(I144*H144,2)</f>
        <v>333.5</v>
      </c>
      <c r="K144" s="154" t="s">
        <v>137</v>
      </c>
      <c r="L144" s="158"/>
      <c r="M144" s="159" t="s">
        <v>3</v>
      </c>
      <c r="N144" s="160" t="s">
        <v>45</v>
      </c>
      <c r="O144" s="126">
        <v>0</v>
      </c>
      <c r="P144" s="126">
        <f>O144*H144</f>
        <v>0</v>
      </c>
      <c r="Q144" s="126">
        <v>1</v>
      </c>
      <c r="R144" s="126">
        <f>Q144*H144</f>
        <v>1.026</v>
      </c>
      <c r="S144" s="126">
        <v>0</v>
      </c>
      <c r="T144" s="127">
        <f>S144*H144</f>
        <v>0</v>
      </c>
      <c r="AR144" s="16" t="s">
        <v>171</v>
      </c>
      <c r="AT144" s="16" t="s">
        <v>209</v>
      </c>
      <c r="AU144" s="16" t="s">
        <v>84</v>
      </c>
      <c r="AY144" s="16" t="s">
        <v>113</v>
      </c>
      <c r="BE144" s="128">
        <f>IF(N144="základní",J144,0)</f>
        <v>333.5</v>
      </c>
      <c r="BF144" s="128">
        <f>IF(N144="snížená",J144,0)</f>
        <v>0</v>
      </c>
      <c r="BG144" s="128">
        <f>IF(N144="zákl. přenesená",J144,0)</f>
        <v>0</v>
      </c>
      <c r="BH144" s="128">
        <f>IF(N144="sníž. přenesená",J144,0)</f>
        <v>0</v>
      </c>
      <c r="BI144" s="128">
        <f>IF(N144="nulová",J144,0)</f>
        <v>0</v>
      </c>
      <c r="BJ144" s="16" t="s">
        <v>82</v>
      </c>
      <c r="BK144" s="128">
        <f>ROUND(I144*H144,2)</f>
        <v>333.5</v>
      </c>
      <c r="BL144" s="16" t="s">
        <v>120</v>
      </c>
      <c r="BM144" s="16" t="s">
        <v>212</v>
      </c>
    </row>
    <row r="145" spans="2:51" s="12" customFormat="1" ht="10">
      <c r="B145" s="138"/>
      <c r="D145" s="129" t="s">
        <v>124</v>
      </c>
      <c r="E145" s="139" t="s">
        <v>3</v>
      </c>
      <c r="F145" s="140" t="s">
        <v>213</v>
      </c>
      <c r="H145" s="141">
        <v>1.026</v>
      </c>
      <c r="L145" s="138"/>
      <c r="M145" s="142"/>
      <c r="N145" s="143"/>
      <c r="O145" s="143"/>
      <c r="P145" s="143"/>
      <c r="Q145" s="143"/>
      <c r="R145" s="143"/>
      <c r="S145" s="143"/>
      <c r="T145" s="144"/>
      <c r="AT145" s="139" t="s">
        <v>124</v>
      </c>
      <c r="AU145" s="139" t="s">
        <v>84</v>
      </c>
      <c r="AV145" s="12" t="s">
        <v>84</v>
      </c>
      <c r="AW145" s="12" t="s">
        <v>36</v>
      </c>
      <c r="AX145" s="12" t="s">
        <v>74</v>
      </c>
      <c r="AY145" s="139" t="s">
        <v>113</v>
      </c>
    </row>
    <row r="146" spans="2:51" s="13" customFormat="1" ht="10">
      <c r="B146" s="145"/>
      <c r="D146" s="129" t="s">
        <v>124</v>
      </c>
      <c r="E146" s="146" t="s">
        <v>3</v>
      </c>
      <c r="F146" s="147" t="s">
        <v>165</v>
      </c>
      <c r="H146" s="148">
        <v>1.026</v>
      </c>
      <c r="L146" s="145"/>
      <c r="M146" s="149"/>
      <c r="N146" s="150"/>
      <c r="O146" s="150"/>
      <c r="P146" s="150"/>
      <c r="Q146" s="150"/>
      <c r="R146" s="150"/>
      <c r="S146" s="150"/>
      <c r="T146" s="151"/>
      <c r="AT146" s="146" t="s">
        <v>124</v>
      </c>
      <c r="AU146" s="146" t="s">
        <v>84</v>
      </c>
      <c r="AV146" s="13" t="s">
        <v>120</v>
      </c>
      <c r="AW146" s="13" t="s">
        <v>36</v>
      </c>
      <c r="AX146" s="13" t="s">
        <v>82</v>
      </c>
      <c r="AY146" s="146" t="s">
        <v>113</v>
      </c>
    </row>
    <row r="147" spans="2:65" s="1" customFormat="1" ht="22.5" customHeight="1">
      <c r="B147" s="118"/>
      <c r="C147" s="119" t="s">
        <v>9</v>
      </c>
      <c r="D147" s="119" t="s">
        <v>115</v>
      </c>
      <c r="E147" s="120" t="s">
        <v>214</v>
      </c>
      <c r="F147" s="121" t="s">
        <v>215</v>
      </c>
      <c r="G147" s="122" t="s">
        <v>216</v>
      </c>
      <c r="H147" s="123">
        <v>16.86</v>
      </c>
      <c r="I147" s="124">
        <v>42.05</v>
      </c>
      <c r="J147" s="124">
        <f>ROUND(I147*H147,2)</f>
        <v>708.96</v>
      </c>
      <c r="K147" s="121" t="s">
        <v>137</v>
      </c>
      <c r="L147" s="27"/>
      <c r="M147" s="47" t="s">
        <v>3</v>
      </c>
      <c r="N147" s="125" t="s">
        <v>45</v>
      </c>
      <c r="O147" s="126">
        <v>0.177</v>
      </c>
      <c r="P147" s="126">
        <f>O147*H147</f>
        <v>2.9842199999999997</v>
      </c>
      <c r="Q147" s="126">
        <v>0</v>
      </c>
      <c r="R147" s="126">
        <f>Q147*H147</f>
        <v>0</v>
      </c>
      <c r="S147" s="126">
        <v>0</v>
      </c>
      <c r="T147" s="127">
        <f>S147*H147</f>
        <v>0</v>
      </c>
      <c r="AR147" s="16" t="s">
        <v>120</v>
      </c>
      <c r="AT147" s="16" t="s">
        <v>115</v>
      </c>
      <c r="AU147" s="16" t="s">
        <v>84</v>
      </c>
      <c r="AY147" s="16" t="s">
        <v>113</v>
      </c>
      <c r="BE147" s="128">
        <f>IF(N147="základní",J147,0)</f>
        <v>708.96</v>
      </c>
      <c r="BF147" s="128">
        <f>IF(N147="snížená",J147,0)</f>
        <v>0</v>
      </c>
      <c r="BG147" s="128">
        <f>IF(N147="zákl. přenesená",J147,0)</f>
        <v>0</v>
      </c>
      <c r="BH147" s="128">
        <f>IF(N147="sníž. přenesená",J147,0)</f>
        <v>0</v>
      </c>
      <c r="BI147" s="128">
        <f>IF(N147="nulová",J147,0)</f>
        <v>0</v>
      </c>
      <c r="BJ147" s="16" t="s">
        <v>82</v>
      </c>
      <c r="BK147" s="128">
        <f>ROUND(I147*H147,2)</f>
        <v>708.96</v>
      </c>
      <c r="BL147" s="16" t="s">
        <v>120</v>
      </c>
      <c r="BM147" s="16" t="s">
        <v>217</v>
      </c>
    </row>
    <row r="148" spans="2:47" s="1" customFormat="1" ht="90">
      <c r="B148" s="27"/>
      <c r="D148" s="129" t="s">
        <v>122</v>
      </c>
      <c r="F148" s="130" t="s">
        <v>218</v>
      </c>
      <c r="L148" s="27"/>
      <c r="M148" s="131"/>
      <c r="N148" s="48"/>
      <c r="O148" s="48"/>
      <c r="P148" s="48"/>
      <c r="Q148" s="48"/>
      <c r="R148" s="48"/>
      <c r="S148" s="48"/>
      <c r="T148" s="49"/>
      <c r="AT148" s="16" t="s">
        <v>122</v>
      </c>
      <c r="AU148" s="16" t="s">
        <v>84</v>
      </c>
    </row>
    <row r="149" spans="2:51" s="11" customFormat="1" ht="10">
      <c r="B149" s="132"/>
      <c r="D149" s="129" t="s">
        <v>124</v>
      </c>
      <c r="E149" s="133" t="s">
        <v>3</v>
      </c>
      <c r="F149" s="134" t="s">
        <v>140</v>
      </c>
      <c r="H149" s="133" t="s">
        <v>3</v>
      </c>
      <c r="L149" s="132"/>
      <c r="M149" s="135"/>
      <c r="N149" s="136"/>
      <c r="O149" s="136"/>
      <c r="P149" s="136"/>
      <c r="Q149" s="136"/>
      <c r="R149" s="136"/>
      <c r="S149" s="136"/>
      <c r="T149" s="137"/>
      <c r="AT149" s="133" t="s">
        <v>124</v>
      </c>
      <c r="AU149" s="133" t="s">
        <v>84</v>
      </c>
      <c r="AV149" s="11" t="s">
        <v>82</v>
      </c>
      <c r="AW149" s="11" t="s">
        <v>36</v>
      </c>
      <c r="AX149" s="11" t="s">
        <v>74</v>
      </c>
      <c r="AY149" s="133" t="s">
        <v>113</v>
      </c>
    </row>
    <row r="150" spans="2:51" s="12" customFormat="1" ht="10">
      <c r="B150" s="138"/>
      <c r="D150" s="129" t="s">
        <v>124</v>
      </c>
      <c r="E150" s="139" t="s">
        <v>3</v>
      </c>
      <c r="F150" s="140" t="s">
        <v>219</v>
      </c>
      <c r="H150" s="141">
        <v>16.86</v>
      </c>
      <c r="L150" s="138"/>
      <c r="M150" s="142"/>
      <c r="N150" s="143"/>
      <c r="O150" s="143"/>
      <c r="P150" s="143"/>
      <c r="Q150" s="143"/>
      <c r="R150" s="143"/>
      <c r="S150" s="143"/>
      <c r="T150" s="144"/>
      <c r="AT150" s="139" t="s">
        <v>124</v>
      </c>
      <c r="AU150" s="139" t="s">
        <v>84</v>
      </c>
      <c r="AV150" s="12" t="s">
        <v>84</v>
      </c>
      <c r="AW150" s="12" t="s">
        <v>36</v>
      </c>
      <c r="AX150" s="12" t="s">
        <v>82</v>
      </c>
      <c r="AY150" s="139" t="s">
        <v>113</v>
      </c>
    </row>
    <row r="151" spans="2:63" s="10" customFormat="1" ht="22.75" customHeight="1">
      <c r="B151" s="106"/>
      <c r="D151" s="107" t="s">
        <v>73</v>
      </c>
      <c r="E151" s="116" t="s">
        <v>84</v>
      </c>
      <c r="F151" s="116" t="s">
        <v>220</v>
      </c>
      <c r="J151" s="117">
        <f>BK151</f>
        <v>74420.64000000001</v>
      </c>
      <c r="L151" s="106"/>
      <c r="M151" s="110"/>
      <c r="N151" s="111"/>
      <c r="O151" s="111"/>
      <c r="P151" s="112">
        <f>SUM(P152:P168)</f>
        <v>104.61848099999999</v>
      </c>
      <c r="Q151" s="111"/>
      <c r="R151" s="112">
        <f>SUM(R152:R168)</f>
        <v>0.05273625</v>
      </c>
      <c r="S151" s="111"/>
      <c r="T151" s="113">
        <f>SUM(T152:T168)</f>
        <v>0</v>
      </c>
      <c r="AR151" s="107" t="s">
        <v>82</v>
      </c>
      <c r="AT151" s="114" t="s">
        <v>73</v>
      </c>
      <c r="AU151" s="114" t="s">
        <v>82</v>
      </c>
      <c r="AY151" s="107" t="s">
        <v>113</v>
      </c>
      <c r="BK151" s="115">
        <f>SUM(BK152:BK168)</f>
        <v>74420.64000000001</v>
      </c>
    </row>
    <row r="152" spans="2:65" s="1" customFormat="1" ht="16.5" customHeight="1">
      <c r="B152" s="118"/>
      <c r="C152" s="119" t="s">
        <v>221</v>
      </c>
      <c r="D152" s="119" t="s">
        <v>115</v>
      </c>
      <c r="E152" s="120" t="s">
        <v>222</v>
      </c>
      <c r="F152" s="121" t="s">
        <v>223</v>
      </c>
      <c r="G152" s="122" t="s">
        <v>136</v>
      </c>
      <c r="H152" s="123">
        <v>5.274</v>
      </c>
      <c r="I152" s="124">
        <v>773.07</v>
      </c>
      <c r="J152" s="124">
        <f>ROUND(I152*H152,2)</f>
        <v>4077.17</v>
      </c>
      <c r="K152" s="121" t="s">
        <v>137</v>
      </c>
      <c r="L152" s="27"/>
      <c r="M152" s="47" t="s">
        <v>3</v>
      </c>
      <c r="N152" s="125" t="s">
        <v>45</v>
      </c>
      <c r="O152" s="126">
        <v>1.584</v>
      </c>
      <c r="P152" s="126">
        <f>O152*H152</f>
        <v>8.354016</v>
      </c>
      <c r="Q152" s="126">
        <v>0</v>
      </c>
      <c r="R152" s="126">
        <f>Q152*H152</f>
        <v>0</v>
      </c>
      <c r="S152" s="126">
        <v>0</v>
      </c>
      <c r="T152" s="127">
        <f>S152*H152</f>
        <v>0</v>
      </c>
      <c r="AR152" s="16" t="s">
        <v>120</v>
      </c>
      <c r="AT152" s="16" t="s">
        <v>115</v>
      </c>
      <c r="AU152" s="16" t="s">
        <v>84</v>
      </c>
      <c r="AY152" s="16" t="s">
        <v>113</v>
      </c>
      <c r="BE152" s="128">
        <f>IF(N152="základní",J152,0)</f>
        <v>4077.17</v>
      </c>
      <c r="BF152" s="128">
        <f>IF(N152="snížená",J152,0)</f>
        <v>0</v>
      </c>
      <c r="BG152" s="128">
        <f>IF(N152="zákl. přenesená",J152,0)</f>
        <v>0</v>
      </c>
      <c r="BH152" s="128">
        <f>IF(N152="sníž. přenesená",J152,0)</f>
        <v>0</v>
      </c>
      <c r="BI152" s="128">
        <f>IF(N152="nulová",J152,0)</f>
        <v>0</v>
      </c>
      <c r="BJ152" s="16" t="s">
        <v>82</v>
      </c>
      <c r="BK152" s="128">
        <f>ROUND(I152*H152,2)</f>
        <v>4077.17</v>
      </c>
      <c r="BL152" s="16" t="s">
        <v>120</v>
      </c>
      <c r="BM152" s="16" t="s">
        <v>224</v>
      </c>
    </row>
    <row r="153" spans="2:47" s="1" customFormat="1" ht="36">
      <c r="B153" s="27"/>
      <c r="D153" s="129" t="s">
        <v>122</v>
      </c>
      <c r="F153" s="130" t="s">
        <v>225</v>
      </c>
      <c r="L153" s="27"/>
      <c r="M153" s="131"/>
      <c r="N153" s="48"/>
      <c r="O153" s="48"/>
      <c r="P153" s="48"/>
      <c r="Q153" s="48"/>
      <c r="R153" s="48"/>
      <c r="S153" s="48"/>
      <c r="T153" s="49"/>
      <c r="AT153" s="16" t="s">
        <v>122</v>
      </c>
      <c r="AU153" s="16" t="s">
        <v>84</v>
      </c>
    </row>
    <row r="154" spans="2:51" s="11" customFormat="1" ht="10">
      <c r="B154" s="132"/>
      <c r="D154" s="129" t="s">
        <v>124</v>
      </c>
      <c r="E154" s="133" t="s">
        <v>3</v>
      </c>
      <c r="F154" s="134" t="s">
        <v>140</v>
      </c>
      <c r="H154" s="133" t="s">
        <v>3</v>
      </c>
      <c r="L154" s="132"/>
      <c r="M154" s="135"/>
      <c r="N154" s="136"/>
      <c r="O154" s="136"/>
      <c r="P154" s="136"/>
      <c r="Q154" s="136"/>
      <c r="R154" s="136"/>
      <c r="S154" s="136"/>
      <c r="T154" s="137"/>
      <c r="AT154" s="133" t="s">
        <v>124</v>
      </c>
      <c r="AU154" s="133" t="s">
        <v>84</v>
      </c>
      <c r="AV154" s="11" t="s">
        <v>82</v>
      </c>
      <c r="AW154" s="11" t="s">
        <v>36</v>
      </c>
      <c r="AX154" s="11" t="s">
        <v>74</v>
      </c>
      <c r="AY154" s="133" t="s">
        <v>113</v>
      </c>
    </row>
    <row r="155" spans="2:51" s="12" customFormat="1" ht="10">
      <c r="B155" s="138"/>
      <c r="D155" s="129" t="s">
        <v>124</v>
      </c>
      <c r="E155" s="139" t="s">
        <v>3</v>
      </c>
      <c r="F155" s="140" t="s">
        <v>226</v>
      </c>
      <c r="H155" s="141">
        <v>5.274</v>
      </c>
      <c r="L155" s="138"/>
      <c r="M155" s="142"/>
      <c r="N155" s="143"/>
      <c r="O155" s="143"/>
      <c r="P155" s="143"/>
      <c r="Q155" s="143"/>
      <c r="R155" s="143"/>
      <c r="S155" s="143"/>
      <c r="T155" s="144"/>
      <c r="AT155" s="139" t="s">
        <v>124</v>
      </c>
      <c r="AU155" s="139" t="s">
        <v>84</v>
      </c>
      <c r="AV155" s="12" t="s">
        <v>84</v>
      </c>
      <c r="AW155" s="12" t="s">
        <v>36</v>
      </c>
      <c r="AX155" s="12" t="s">
        <v>82</v>
      </c>
      <c r="AY155" s="139" t="s">
        <v>113</v>
      </c>
    </row>
    <row r="156" spans="2:65" s="1" customFormat="1" ht="22.5" customHeight="1">
      <c r="B156" s="118"/>
      <c r="C156" s="119" t="s">
        <v>227</v>
      </c>
      <c r="D156" s="119" t="s">
        <v>115</v>
      </c>
      <c r="E156" s="120" t="s">
        <v>228</v>
      </c>
      <c r="F156" s="121" t="s">
        <v>229</v>
      </c>
      <c r="G156" s="122" t="s">
        <v>216</v>
      </c>
      <c r="H156" s="123">
        <v>27.615</v>
      </c>
      <c r="I156" s="124">
        <v>25.2</v>
      </c>
      <c r="J156" s="124">
        <f>ROUND(I156*H156,2)</f>
        <v>695.9</v>
      </c>
      <c r="K156" s="121" t="s">
        <v>119</v>
      </c>
      <c r="L156" s="27"/>
      <c r="M156" s="47" t="s">
        <v>3</v>
      </c>
      <c r="N156" s="125" t="s">
        <v>45</v>
      </c>
      <c r="O156" s="126">
        <v>0.075</v>
      </c>
      <c r="P156" s="126">
        <f>O156*H156</f>
        <v>2.071125</v>
      </c>
      <c r="Q156" s="126">
        <v>0.00017</v>
      </c>
      <c r="R156" s="126">
        <f>Q156*H156</f>
        <v>0.0046945500000000005</v>
      </c>
      <c r="S156" s="126">
        <v>0</v>
      </c>
      <c r="T156" s="127">
        <f>S156*H156</f>
        <v>0</v>
      </c>
      <c r="AR156" s="16" t="s">
        <v>120</v>
      </c>
      <c r="AT156" s="16" t="s">
        <v>115</v>
      </c>
      <c r="AU156" s="16" t="s">
        <v>84</v>
      </c>
      <c r="AY156" s="16" t="s">
        <v>113</v>
      </c>
      <c r="BE156" s="128">
        <f>IF(N156="základní",J156,0)</f>
        <v>695.9</v>
      </c>
      <c r="BF156" s="128">
        <f>IF(N156="snížená",J156,0)</f>
        <v>0</v>
      </c>
      <c r="BG156" s="128">
        <f>IF(N156="zákl. přenesená",J156,0)</f>
        <v>0</v>
      </c>
      <c r="BH156" s="128">
        <f>IF(N156="sníž. přenesená",J156,0)</f>
        <v>0</v>
      </c>
      <c r="BI156" s="128">
        <f>IF(N156="nulová",J156,0)</f>
        <v>0</v>
      </c>
      <c r="BJ156" s="16" t="s">
        <v>82</v>
      </c>
      <c r="BK156" s="128">
        <f>ROUND(I156*H156,2)</f>
        <v>695.9</v>
      </c>
      <c r="BL156" s="16" t="s">
        <v>120</v>
      </c>
      <c r="BM156" s="16" t="s">
        <v>230</v>
      </c>
    </row>
    <row r="157" spans="2:47" s="1" customFormat="1" ht="171">
      <c r="B157" s="27"/>
      <c r="D157" s="129" t="s">
        <v>122</v>
      </c>
      <c r="F157" s="130" t="s">
        <v>231</v>
      </c>
      <c r="L157" s="27"/>
      <c r="M157" s="131"/>
      <c r="N157" s="48"/>
      <c r="O157" s="48"/>
      <c r="P157" s="48"/>
      <c r="Q157" s="48"/>
      <c r="R157" s="48"/>
      <c r="S157" s="48"/>
      <c r="T157" s="49"/>
      <c r="AT157" s="16" t="s">
        <v>122</v>
      </c>
      <c r="AU157" s="16" t="s">
        <v>84</v>
      </c>
    </row>
    <row r="158" spans="2:51" s="11" customFormat="1" ht="10">
      <c r="B158" s="132"/>
      <c r="D158" s="129" t="s">
        <v>124</v>
      </c>
      <c r="E158" s="133" t="s">
        <v>3</v>
      </c>
      <c r="F158" s="134" t="s">
        <v>140</v>
      </c>
      <c r="H158" s="133" t="s">
        <v>3</v>
      </c>
      <c r="L158" s="132"/>
      <c r="M158" s="135"/>
      <c r="N158" s="136"/>
      <c r="O158" s="136"/>
      <c r="P158" s="136"/>
      <c r="Q158" s="136"/>
      <c r="R158" s="136"/>
      <c r="S158" s="136"/>
      <c r="T158" s="137"/>
      <c r="AT158" s="133" t="s">
        <v>124</v>
      </c>
      <c r="AU158" s="133" t="s">
        <v>84</v>
      </c>
      <c r="AV158" s="11" t="s">
        <v>82</v>
      </c>
      <c r="AW158" s="11" t="s">
        <v>36</v>
      </c>
      <c r="AX158" s="11" t="s">
        <v>74</v>
      </c>
      <c r="AY158" s="133" t="s">
        <v>113</v>
      </c>
    </row>
    <row r="159" spans="2:51" s="12" customFormat="1" ht="10">
      <c r="B159" s="138"/>
      <c r="D159" s="129" t="s">
        <v>124</v>
      </c>
      <c r="E159" s="139" t="s">
        <v>3</v>
      </c>
      <c r="F159" s="140" t="s">
        <v>232</v>
      </c>
      <c r="H159" s="141">
        <v>27.615</v>
      </c>
      <c r="L159" s="138"/>
      <c r="M159" s="142"/>
      <c r="N159" s="143"/>
      <c r="O159" s="143"/>
      <c r="P159" s="143"/>
      <c r="Q159" s="143"/>
      <c r="R159" s="143"/>
      <c r="S159" s="143"/>
      <c r="T159" s="144"/>
      <c r="AT159" s="139" t="s">
        <v>124</v>
      </c>
      <c r="AU159" s="139" t="s">
        <v>84</v>
      </c>
      <c r="AV159" s="12" t="s">
        <v>84</v>
      </c>
      <c r="AW159" s="12" t="s">
        <v>36</v>
      </c>
      <c r="AX159" s="12" t="s">
        <v>82</v>
      </c>
      <c r="AY159" s="139" t="s">
        <v>113</v>
      </c>
    </row>
    <row r="160" spans="2:65" s="1" customFormat="1" ht="16.5" customHeight="1">
      <c r="B160" s="118"/>
      <c r="C160" s="152" t="s">
        <v>233</v>
      </c>
      <c r="D160" s="152" t="s">
        <v>209</v>
      </c>
      <c r="E160" s="153" t="s">
        <v>234</v>
      </c>
      <c r="F160" s="154" t="s">
        <v>235</v>
      </c>
      <c r="G160" s="155" t="s">
        <v>216</v>
      </c>
      <c r="H160" s="156">
        <v>27.615</v>
      </c>
      <c r="I160" s="157">
        <v>28.9</v>
      </c>
      <c r="J160" s="157">
        <f>ROUND(I160*H160,2)</f>
        <v>798.07</v>
      </c>
      <c r="K160" s="154" t="s">
        <v>119</v>
      </c>
      <c r="L160" s="158"/>
      <c r="M160" s="159" t="s">
        <v>3</v>
      </c>
      <c r="N160" s="160" t="s">
        <v>45</v>
      </c>
      <c r="O160" s="126">
        <v>0</v>
      </c>
      <c r="P160" s="126">
        <f>O160*H160</f>
        <v>0</v>
      </c>
      <c r="Q160" s="126">
        <v>0.00018</v>
      </c>
      <c r="R160" s="126">
        <f>Q160*H160</f>
        <v>0.0049707</v>
      </c>
      <c r="S160" s="126">
        <v>0</v>
      </c>
      <c r="T160" s="127">
        <f>S160*H160</f>
        <v>0</v>
      </c>
      <c r="AR160" s="16" t="s">
        <v>171</v>
      </c>
      <c r="AT160" s="16" t="s">
        <v>209</v>
      </c>
      <c r="AU160" s="16" t="s">
        <v>84</v>
      </c>
      <c r="AY160" s="16" t="s">
        <v>113</v>
      </c>
      <c r="BE160" s="128">
        <f>IF(N160="základní",J160,0)</f>
        <v>798.07</v>
      </c>
      <c r="BF160" s="128">
        <f>IF(N160="snížená",J160,0)</f>
        <v>0</v>
      </c>
      <c r="BG160" s="128">
        <f>IF(N160="zákl. přenesená",J160,0)</f>
        <v>0</v>
      </c>
      <c r="BH160" s="128">
        <f>IF(N160="sníž. přenesená",J160,0)</f>
        <v>0</v>
      </c>
      <c r="BI160" s="128">
        <f>IF(N160="nulová",J160,0)</f>
        <v>0</v>
      </c>
      <c r="BJ160" s="16" t="s">
        <v>82</v>
      </c>
      <c r="BK160" s="128">
        <f>ROUND(I160*H160,2)</f>
        <v>798.07</v>
      </c>
      <c r="BL160" s="16" t="s">
        <v>120</v>
      </c>
      <c r="BM160" s="16" t="s">
        <v>236</v>
      </c>
    </row>
    <row r="161" spans="2:65" s="1" customFormat="1" ht="22.5" customHeight="1">
      <c r="B161" s="118"/>
      <c r="C161" s="119" t="s">
        <v>237</v>
      </c>
      <c r="D161" s="119" t="s">
        <v>115</v>
      </c>
      <c r="E161" s="120" t="s">
        <v>238</v>
      </c>
      <c r="F161" s="121" t="s">
        <v>239</v>
      </c>
      <c r="G161" s="122" t="s">
        <v>136</v>
      </c>
      <c r="H161" s="123">
        <v>118.734</v>
      </c>
      <c r="I161" s="124">
        <v>543.07</v>
      </c>
      <c r="J161" s="124">
        <f>ROUND(I161*H161,2)</f>
        <v>64480.87</v>
      </c>
      <c r="K161" s="121" t="s">
        <v>137</v>
      </c>
      <c r="L161" s="27"/>
      <c r="M161" s="47" t="s">
        <v>3</v>
      </c>
      <c r="N161" s="125" t="s">
        <v>45</v>
      </c>
      <c r="O161" s="126">
        <v>0.76</v>
      </c>
      <c r="P161" s="126">
        <f>O161*H161</f>
        <v>90.23783999999999</v>
      </c>
      <c r="Q161" s="126">
        <v>0</v>
      </c>
      <c r="R161" s="126">
        <f>Q161*H161</f>
        <v>0</v>
      </c>
      <c r="S161" s="126">
        <v>0</v>
      </c>
      <c r="T161" s="127">
        <f>S161*H161</f>
        <v>0</v>
      </c>
      <c r="AR161" s="16" t="s">
        <v>120</v>
      </c>
      <c r="AT161" s="16" t="s">
        <v>115</v>
      </c>
      <c r="AU161" s="16" t="s">
        <v>84</v>
      </c>
      <c r="AY161" s="16" t="s">
        <v>113</v>
      </c>
      <c r="BE161" s="128">
        <f>IF(N161="základní",J161,0)</f>
        <v>64480.87</v>
      </c>
      <c r="BF161" s="128">
        <f>IF(N161="snížená",J161,0)</f>
        <v>0</v>
      </c>
      <c r="BG161" s="128">
        <f>IF(N161="zákl. přenesená",J161,0)</f>
        <v>0</v>
      </c>
      <c r="BH161" s="128">
        <f>IF(N161="sníž. přenesená",J161,0)</f>
        <v>0</v>
      </c>
      <c r="BI161" s="128">
        <f>IF(N161="nulová",J161,0)</f>
        <v>0</v>
      </c>
      <c r="BJ161" s="16" t="s">
        <v>82</v>
      </c>
      <c r="BK161" s="128">
        <f>ROUND(I161*H161,2)</f>
        <v>64480.87</v>
      </c>
      <c r="BL161" s="16" t="s">
        <v>120</v>
      </c>
      <c r="BM161" s="16" t="s">
        <v>240</v>
      </c>
    </row>
    <row r="162" spans="2:47" s="1" customFormat="1" ht="63">
      <c r="B162" s="27"/>
      <c r="D162" s="129" t="s">
        <v>122</v>
      </c>
      <c r="F162" s="130" t="s">
        <v>241</v>
      </c>
      <c r="L162" s="27"/>
      <c r="M162" s="131"/>
      <c r="N162" s="48"/>
      <c r="O162" s="48"/>
      <c r="P162" s="48"/>
      <c r="Q162" s="48"/>
      <c r="R162" s="48"/>
      <c r="S162" s="48"/>
      <c r="T162" s="49"/>
      <c r="AT162" s="16" t="s">
        <v>122</v>
      </c>
      <c r="AU162" s="16" t="s">
        <v>84</v>
      </c>
    </row>
    <row r="163" spans="2:51" s="11" customFormat="1" ht="10">
      <c r="B163" s="132"/>
      <c r="D163" s="129" t="s">
        <v>124</v>
      </c>
      <c r="E163" s="133" t="s">
        <v>3</v>
      </c>
      <c r="F163" s="134" t="s">
        <v>176</v>
      </c>
      <c r="H163" s="133" t="s">
        <v>3</v>
      </c>
      <c r="L163" s="132"/>
      <c r="M163" s="135"/>
      <c r="N163" s="136"/>
      <c r="O163" s="136"/>
      <c r="P163" s="136"/>
      <c r="Q163" s="136"/>
      <c r="R163" s="136"/>
      <c r="S163" s="136"/>
      <c r="T163" s="137"/>
      <c r="AT163" s="133" t="s">
        <v>124</v>
      </c>
      <c r="AU163" s="133" t="s">
        <v>84</v>
      </c>
      <c r="AV163" s="11" t="s">
        <v>82</v>
      </c>
      <c r="AW163" s="11" t="s">
        <v>36</v>
      </c>
      <c r="AX163" s="11" t="s">
        <v>74</v>
      </c>
      <c r="AY163" s="133" t="s">
        <v>113</v>
      </c>
    </row>
    <row r="164" spans="2:51" s="12" customFormat="1" ht="10">
      <c r="B164" s="138"/>
      <c r="D164" s="129" t="s">
        <v>124</v>
      </c>
      <c r="E164" s="139" t="s">
        <v>3</v>
      </c>
      <c r="F164" s="140" t="s">
        <v>242</v>
      </c>
      <c r="H164" s="141">
        <v>118.734</v>
      </c>
      <c r="L164" s="138"/>
      <c r="M164" s="142"/>
      <c r="N164" s="143"/>
      <c r="O164" s="143"/>
      <c r="P164" s="143"/>
      <c r="Q164" s="143"/>
      <c r="R164" s="143"/>
      <c r="S164" s="143"/>
      <c r="T164" s="144"/>
      <c r="AT164" s="139" t="s">
        <v>124</v>
      </c>
      <c r="AU164" s="139" t="s">
        <v>84</v>
      </c>
      <c r="AV164" s="12" t="s">
        <v>84</v>
      </c>
      <c r="AW164" s="12" t="s">
        <v>36</v>
      </c>
      <c r="AX164" s="12" t="s">
        <v>82</v>
      </c>
      <c r="AY164" s="139" t="s">
        <v>113</v>
      </c>
    </row>
    <row r="165" spans="2:65" s="1" customFormat="1" ht="16.5" customHeight="1">
      <c r="B165" s="118"/>
      <c r="C165" s="119" t="s">
        <v>243</v>
      </c>
      <c r="D165" s="119" t="s">
        <v>115</v>
      </c>
      <c r="E165" s="120" t="s">
        <v>244</v>
      </c>
      <c r="F165" s="121" t="s">
        <v>245</v>
      </c>
      <c r="G165" s="122" t="s">
        <v>246</v>
      </c>
      <c r="H165" s="123">
        <v>87.9</v>
      </c>
      <c r="I165" s="124">
        <v>49.7</v>
      </c>
      <c r="J165" s="124">
        <f>ROUND(I165*H165,2)</f>
        <v>4368.63</v>
      </c>
      <c r="K165" s="121" t="s">
        <v>119</v>
      </c>
      <c r="L165" s="27"/>
      <c r="M165" s="47" t="s">
        <v>3</v>
      </c>
      <c r="N165" s="125" t="s">
        <v>45</v>
      </c>
      <c r="O165" s="126">
        <v>0.045</v>
      </c>
      <c r="P165" s="126">
        <f>O165*H165</f>
        <v>3.9555000000000002</v>
      </c>
      <c r="Q165" s="126">
        <v>0.00049</v>
      </c>
      <c r="R165" s="126">
        <f>Q165*H165</f>
        <v>0.043071</v>
      </c>
      <c r="S165" s="126">
        <v>0</v>
      </c>
      <c r="T165" s="127">
        <f>S165*H165</f>
        <v>0</v>
      </c>
      <c r="AR165" s="16" t="s">
        <v>120</v>
      </c>
      <c r="AT165" s="16" t="s">
        <v>115</v>
      </c>
      <c r="AU165" s="16" t="s">
        <v>84</v>
      </c>
      <c r="AY165" s="16" t="s">
        <v>113</v>
      </c>
      <c r="BE165" s="128">
        <f>IF(N165="základní",J165,0)</f>
        <v>4368.63</v>
      </c>
      <c r="BF165" s="128">
        <f>IF(N165="snížená",J165,0)</f>
        <v>0</v>
      </c>
      <c r="BG165" s="128">
        <f>IF(N165="zákl. přenesená",J165,0)</f>
        <v>0</v>
      </c>
      <c r="BH165" s="128">
        <f>IF(N165="sníž. přenesená",J165,0)</f>
        <v>0</v>
      </c>
      <c r="BI165" s="128">
        <f>IF(N165="nulová",J165,0)</f>
        <v>0</v>
      </c>
      <c r="BJ165" s="16" t="s">
        <v>82</v>
      </c>
      <c r="BK165" s="128">
        <f>ROUND(I165*H165,2)</f>
        <v>4368.63</v>
      </c>
      <c r="BL165" s="16" t="s">
        <v>120</v>
      </c>
      <c r="BM165" s="16" t="s">
        <v>247</v>
      </c>
    </row>
    <row r="166" spans="2:47" s="1" customFormat="1" ht="45">
      <c r="B166" s="27"/>
      <c r="D166" s="129" t="s">
        <v>122</v>
      </c>
      <c r="F166" s="130" t="s">
        <v>248</v>
      </c>
      <c r="L166" s="27"/>
      <c r="M166" s="131"/>
      <c r="N166" s="48"/>
      <c r="O166" s="48"/>
      <c r="P166" s="48"/>
      <c r="Q166" s="48"/>
      <c r="R166" s="48"/>
      <c r="S166" s="48"/>
      <c r="T166" s="49"/>
      <c r="AT166" s="16" t="s">
        <v>122</v>
      </c>
      <c r="AU166" s="16" t="s">
        <v>84</v>
      </c>
    </row>
    <row r="167" spans="2:51" s="11" customFormat="1" ht="10">
      <c r="B167" s="132"/>
      <c r="D167" s="129" t="s">
        <v>124</v>
      </c>
      <c r="E167" s="133" t="s">
        <v>3</v>
      </c>
      <c r="F167" s="134" t="s">
        <v>140</v>
      </c>
      <c r="H167" s="133" t="s">
        <v>3</v>
      </c>
      <c r="L167" s="132"/>
      <c r="M167" s="135"/>
      <c r="N167" s="136"/>
      <c r="O167" s="136"/>
      <c r="P167" s="136"/>
      <c r="Q167" s="136"/>
      <c r="R167" s="136"/>
      <c r="S167" s="136"/>
      <c r="T167" s="137"/>
      <c r="AT167" s="133" t="s">
        <v>124</v>
      </c>
      <c r="AU167" s="133" t="s">
        <v>84</v>
      </c>
      <c r="AV167" s="11" t="s">
        <v>82</v>
      </c>
      <c r="AW167" s="11" t="s">
        <v>36</v>
      </c>
      <c r="AX167" s="11" t="s">
        <v>74</v>
      </c>
      <c r="AY167" s="133" t="s">
        <v>113</v>
      </c>
    </row>
    <row r="168" spans="2:51" s="12" customFormat="1" ht="10">
      <c r="B168" s="138"/>
      <c r="D168" s="129" t="s">
        <v>124</v>
      </c>
      <c r="E168" s="139" t="s">
        <v>3</v>
      </c>
      <c r="F168" s="140" t="s">
        <v>249</v>
      </c>
      <c r="H168" s="141">
        <v>87.9</v>
      </c>
      <c r="L168" s="138"/>
      <c r="M168" s="142"/>
      <c r="N168" s="143"/>
      <c r="O168" s="143"/>
      <c r="P168" s="143"/>
      <c r="Q168" s="143"/>
      <c r="R168" s="143"/>
      <c r="S168" s="143"/>
      <c r="T168" s="144"/>
      <c r="AT168" s="139" t="s">
        <v>124</v>
      </c>
      <c r="AU168" s="139" t="s">
        <v>84</v>
      </c>
      <c r="AV168" s="12" t="s">
        <v>84</v>
      </c>
      <c r="AW168" s="12" t="s">
        <v>36</v>
      </c>
      <c r="AX168" s="12" t="s">
        <v>82</v>
      </c>
      <c r="AY168" s="139" t="s">
        <v>113</v>
      </c>
    </row>
    <row r="169" spans="2:63" s="10" customFormat="1" ht="22.75" customHeight="1">
      <c r="B169" s="106"/>
      <c r="D169" s="107" t="s">
        <v>73</v>
      </c>
      <c r="E169" s="116" t="s">
        <v>120</v>
      </c>
      <c r="F169" s="116" t="s">
        <v>250</v>
      </c>
      <c r="J169" s="117">
        <f>BK169</f>
        <v>64.37</v>
      </c>
      <c r="L169" s="106"/>
      <c r="M169" s="110"/>
      <c r="N169" s="111"/>
      <c r="O169" s="111"/>
      <c r="P169" s="112">
        <f>SUM(P170:P173)</f>
        <v>0.15803999999999999</v>
      </c>
      <c r="Q169" s="111"/>
      <c r="R169" s="112">
        <f>SUM(R170:R173)</f>
        <v>0</v>
      </c>
      <c r="S169" s="111"/>
      <c r="T169" s="113">
        <f>SUM(T170:T173)</f>
        <v>0</v>
      </c>
      <c r="AR169" s="107" t="s">
        <v>82</v>
      </c>
      <c r="AT169" s="114" t="s">
        <v>73</v>
      </c>
      <c r="AU169" s="114" t="s">
        <v>82</v>
      </c>
      <c r="AY169" s="107" t="s">
        <v>113</v>
      </c>
      <c r="BK169" s="115">
        <f>SUM(BK170:BK173)</f>
        <v>64.37</v>
      </c>
    </row>
    <row r="170" spans="2:65" s="1" customFormat="1" ht="16.5" customHeight="1">
      <c r="B170" s="118"/>
      <c r="C170" s="119" t="s">
        <v>8</v>
      </c>
      <c r="D170" s="119" t="s">
        <v>115</v>
      </c>
      <c r="E170" s="120" t="s">
        <v>251</v>
      </c>
      <c r="F170" s="121" t="s">
        <v>252</v>
      </c>
      <c r="G170" s="122" t="s">
        <v>136</v>
      </c>
      <c r="H170" s="123">
        <v>0.12</v>
      </c>
      <c r="I170" s="124">
        <v>536.38</v>
      </c>
      <c r="J170" s="124">
        <f>ROUND(I170*H170,2)</f>
        <v>64.37</v>
      </c>
      <c r="K170" s="121" t="s">
        <v>137</v>
      </c>
      <c r="L170" s="27"/>
      <c r="M170" s="47" t="s">
        <v>3</v>
      </c>
      <c r="N170" s="125" t="s">
        <v>45</v>
      </c>
      <c r="O170" s="126">
        <v>1.317</v>
      </c>
      <c r="P170" s="126">
        <f>O170*H170</f>
        <v>0.15803999999999999</v>
      </c>
      <c r="Q170" s="126">
        <v>0</v>
      </c>
      <c r="R170" s="126">
        <f>Q170*H170</f>
        <v>0</v>
      </c>
      <c r="S170" s="126">
        <v>0</v>
      </c>
      <c r="T170" s="127">
        <f>S170*H170</f>
        <v>0</v>
      </c>
      <c r="AR170" s="16" t="s">
        <v>120</v>
      </c>
      <c r="AT170" s="16" t="s">
        <v>115</v>
      </c>
      <c r="AU170" s="16" t="s">
        <v>84</v>
      </c>
      <c r="AY170" s="16" t="s">
        <v>113</v>
      </c>
      <c r="BE170" s="128">
        <f>IF(N170="základní",J170,0)</f>
        <v>64.37</v>
      </c>
      <c r="BF170" s="128">
        <f>IF(N170="snížená",J170,0)</f>
        <v>0</v>
      </c>
      <c r="BG170" s="128">
        <f>IF(N170="zákl. přenesená",J170,0)</f>
        <v>0</v>
      </c>
      <c r="BH170" s="128">
        <f>IF(N170="sníž. přenesená",J170,0)</f>
        <v>0</v>
      </c>
      <c r="BI170" s="128">
        <f>IF(N170="nulová",J170,0)</f>
        <v>0</v>
      </c>
      <c r="BJ170" s="16" t="s">
        <v>82</v>
      </c>
      <c r="BK170" s="128">
        <f>ROUND(I170*H170,2)</f>
        <v>64.37</v>
      </c>
      <c r="BL170" s="16" t="s">
        <v>120</v>
      </c>
      <c r="BM170" s="16" t="s">
        <v>253</v>
      </c>
    </row>
    <row r="171" spans="2:47" s="1" customFormat="1" ht="36">
      <c r="B171" s="27"/>
      <c r="D171" s="129" t="s">
        <v>122</v>
      </c>
      <c r="F171" s="130" t="s">
        <v>254</v>
      </c>
      <c r="L171" s="27"/>
      <c r="M171" s="131"/>
      <c r="N171" s="48"/>
      <c r="O171" s="48"/>
      <c r="P171" s="48"/>
      <c r="Q171" s="48"/>
      <c r="R171" s="48"/>
      <c r="S171" s="48"/>
      <c r="T171" s="49"/>
      <c r="AT171" s="16" t="s">
        <v>122</v>
      </c>
      <c r="AU171" s="16" t="s">
        <v>84</v>
      </c>
    </row>
    <row r="172" spans="2:51" s="11" customFormat="1" ht="10">
      <c r="B172" s="132"/>
      <c r="D172" s="129" t="s">
        <v>124</v>
      </c>
      <c r="E172" s="133" t="s">
        <v>3</v>
      </c>
      <c r="F172" s="134" t="s">
        <v>163</v>
      </c>
      <c r="H172" s="133" t="s">
        <v>3</v>
      </c>
      <c r="L172" s="132"/>
      <c r="M172" s="135"/>
      <c r="N172" s="136"/>
      <c r="O172" s="136"/>
      <c r="P172" s="136"/>
      <c r="Q172" s="136"/>
      <c r="R172" s="136"/>
      <c r="S172" s="136"/>
      <c r="T172" s="137"/>
      <c r="AT172" s="133" t="s">
        <v>124</v>
      </c>
      <c r="AU172" s="133" t="s">
        <v>84</v>
      </c>
      <c r="AV172" s="11" t="s">
        <v>82</v>
      </c>
      <c r="AW172" s="11" t="s">
        <v>36</v>
      </c>
      <c r="AX172" s="11" t="s">
        <v>74</v>
      </c>
      <c r="AY172" s="133" t="s">
        <v>113</v>
      </c>
    </row>
    <row r="173" spans="2:51" s="12" customFormat="1" ht="10">
      <c r="B173" s="138"/>
      <c r="D173" s="129" t="s">
        <v>124</v>
      </c>
      <c r="E173" s="139" t="s">
        <v>3</v>
      </c>
      <c r="F173" s="140" t="s">
        <v>255</v>
      </c>
      <c r="H173" s="141">
        <v>0.12</v>
      </c>
      <c r="L173" s="138"/>
      <c r="M173" s="142"/>
      <c r="N173" s="143"/>
      <c r="O173" s="143"/>
      <c r="P173" s="143"/>
      <c r="Q173" s="143"/>
      <c r="R173" s="143"/>
      <c r="S173" s="143"/>
      <c r="T173" s="144"/>
      <c r="AT173" s="139" t="s">
        <v>124</v>
      </c>
      <c r="AU173" s="139" t="s">
        <v>84</v>
      </c>
      <c r="AV173" s="12" t="s">
        <v>84</v>
      </c>
      <c r="AW173" s="12" t="s">
        <v>36</v>
      </c>
      <c r="AX173" s="12" t="s">
        <v>82</v>
      </c>
      <c r="AY173" s="139" t="s">
        <v>113</v>
      </c>
    </row>
    <row r="174" spans="2:63" s="10" customFormat="1" ht="22.75" customHeight="1">
      <c r="B174" s="106"/>
      <c r="D174" s="107" t="s">
        <v>73</v>
      </c>
      <c r="E174" s="116" t="s">
        <v>171</v>
      </c>
      <c r="F174" s="116" t="s">
        <v>256</v>
      </c>
      <c r="J174" s="117">
        <f>BK174</f>
        <v>23738.8</v>
      </c>
      <c r="L174" s="106"/>
      <c r="M174" s="110"/>
      <c r="N174" s="111"/>
      <c r="O174" s="111"/>
      <c r="P174" s="112">
        <f>SUM(P175:P189)</f>
        <v>12.615</v>
      </c>
      <c r="Q174" s="111"/>
      <c r="R174" s="112">
        <f>SUM(R175:R189)</f>
        <v>0.14697000000000002</v>
      </c>
      <c r="S174" s="111"/>
      <c r="T174" s="113">
        <f>SUM(T175:T189)</f>
        <v>0</v>
      </c>
      <c r="AR174" s="107" t="s">
        <v>82</v>
      </c>
      <c r="AT174" s="114" t="s">
        <v>73</v>
      </c>
      <c r="AU174" s="114" t="s">
        <v>82</v>
      </c>
      <c r="AY174" s="107" t="s">
        <v>113</v>
      </c>
      <c r="BK174" s="115">
        <f>SUM(BK175:BK189)</f>
        <v>23738.8</v>
      </c>
    </row>
    <row r="175" spans="2:65" s="1" customFormat="1" ht="22.5" customHeight="1">
      <c r="B175" s="118"/>
      <c r="C175" s="119" t="s">
        <v>257</v>
      </c>
      <c r="D175" s="119" t="s">
        <v>115</v>
      </c>
      <c r="E175" s="120" t="s">
        <v>258</v>
      </c>
      <c r="F175" s="121" t="s">
        <v>259</v>
      </c>
      <c r="G175" s="122" t="s">
        <v>246</v>
      </c>
      <c r="H175" s="123">
        <v>2</v>
      </c>
      <c r="I175" s="124">
        <v>340.12</v>
      </c>
      <c r="J175" s="124">
        <f>ROUND(I175*H175,2)</f>
        <v>680.24</v>
      </c>
      <c r="K175" s="121" t="s">
        <v>137</v>
      </c>
      <c r="L175" s="27"/>
      <c r="M175" s="47" t="s">
        <v>3</v>
      </c>
      <c r="N175" s="125" t="s">
        <v>45</v>
      </c>
      <c r="O175" s="126">
        <v>0.258</v>
      </c>
      <c r="P175" s="126">
        <f>O175*H175</f>
        <v>0.516</v>
      </c>
      <c r="Q175" s="126">
        <v>0.00268</v>
      </c>
      <c r="R175" s="126">
        <f>Q175*H175</f>
        <v>0.00536</v>
      </c>
      <c r="S175" s="126">
        <v>0</v>
      </c>
      <c r="T175" s="127">
        <f>S175*H175</f>
        <v>0</v>
      </c>
      <c r="AR175" s="16" t="s">
        <v>120</v>
      </c>
      <c r="AT175" s="16" t="s">
        <v>115</v>
      </c>
      <c r="AU175" s="16" t="s">
        <v>84</v>
      </c>
      <c r="AY175" s="16" t="s">
        <v>113</v>
      </c>
      <c r="BE175" s="128">
        <f>IF(N175="základní",J175,0)</f>
        <v>680.24</v>
      </c>
      <c r="BF175" s="128">
        <f>IF(N175="snížená",J175,0)</f>
        <v>0</v>
      </c>
      <c r="BG175" s="128">
        <f>IF(N175="zákl. přenesená",J175,0)</f>
        <v>0</v>
      </c>
      <c r="BH175" s="128">
        <f>IF(N175="sníž. přenesená",J175,0)</f>
        <v>0</v>
      </c>
      <c r="BI175" s="128">
        <f>IF(N175="nulová",J175,0)</f>
        <v>0</v>
      </c>
      <c r="BJ175" s="16" t="s">
        <v>82</v>
      </c>
      <c r="BK175" s="128">
        <f>ROUND(I175*H175,2)</f>
        <v>680.24</v>
      </c>
      <c r="BL175" s="16" t="s">
        <v>120</v>
      </c>
      <c r="BM175" s="16" t="s">
        <v>260</v>
      </c>
    </row>
    <row r="176" spans="2:47" s="1" customFormat="1" ht="81">
      <c r="B176" s="27"/>
      <c r="D176" s="129" t="s">
        <v>122</v>
      </c>
      <c r="F176" s="130" t="s">
        <v>261</v>
      </c>
      <c r="L176" s="27"/>
      <c r="M176" s="131"/>
      <c r="N176" s="48"/>
      <c r="O176" s="48"/>
      <c r="P176" s="48"/>
      <c r="Q176" s="48"/>
      <c r="R176" s="48"/>
      <c r="S176" s="48"/>
      <c r="T176" s="49"/>
      <c r="AT176" s="16" t="s">
        <v>122</v>
      </c>
      <c r="AU176" s="16" t="s">
        <v>84</v>
      </c>
    </row>
    <row r="177" spans="2:51" s="11" customFormat="1" ht="10">
      <c r="B177" s="132"/>
      <c r="D177" s="129" t="s">
        <v>124</v>
      </c>
      <c r="E177" s="133" t="s">
        <v>3</v>
      </c>
      <c r="F177" s="134" t="s">
        <v>262</v>
      </c>
      <c r="H177" s="133" t="s">
        <v>3</v>
      </c>
      <c r="L177" s="132"/>
      <c r="M177" s="135"/>
      <c r="N177" s="136"/>
      <c r="O177" s="136"/>
      <c r="P177" s="136"/>
      <c r="Q177" s="136"/>
      <c r="R177" s="136"/>
      <c r="S177" s="136"/>
      <c r="T177" s="137"/>
      <c r="AT177" s="133" t="s">
        <v>124</v>
      </c>
      <c r="AU177" s="133" t="s">
        <v>84</v>
      </c>
      <c r="AV177" s="11" t="s">
        <v>82</v>
      </c>
      <c r="AW177" s="11" t="s">
        <v>36</v>
      </c>
      <c r="AX177" s="11" t="s">
        <v>74</v>
      </c>
      <c r="AY177" s="133" t="s">
        <v>113</v>
      </c>
    </row>
    <row r="178" spans="2:51" s="12" customFormat="1" ht="10">
      <c r="B178" s="138"/>
      <c r="D178" s="129" t="s">
        <v>124</v>
      </c>
      <c r="E178" s="139" t="s">
        <v>3</v>
      </c>
      <c r="F178" s="140" t="s">
        <v>84</v>
      </c>
      <c r="H178" s="141">
        <v>2</v>
      </c>
      <c r="L178" s="138"/>
      <c r="M178" s="142"/>
      <c r="N178" s="143"/>
      <c r="O178" s="143"/>
      <c r="P178" s="143"/>
      <c r="Q178" s="143"/>
      <c r="R178" s="143"/>
      <c r="S178" s="143"/>
      <c r="T178" s="144"/>
      <c r="AT178" s="139" t="s">
        <v>124</v>
      </c>
      <c r="AU178" s="139" t="s">
        <v>84</v>
      </c>
      <c r="AV178" s="12" t="s">
        <v>84</v>
      </c>
      <c r="AW178" s="12" t="s">
        <v>36</v>
      </c>
      <c r="AX178" s="12" t="s">
        <v>82</v>
      </c>
      <c r="AY178" s="139" t="s">
        <v>113</v>
      </c>
    </row>
    <row r="179" spans="2:65" s="1" customFormat="1" ht="22.5" customHeight="1">
      <c r="B179" s="118"/>
      <c r="C179" s="119" t="s">
        <v>263</v>
      </c>
      <c r="D179" s="119" t="s">
        <v>115</v>
      </c>
      <c r="E179" s="120" t="s">
        <v>264</v>
      </c>
      <c r="F179" s="121" t="s">
        <v>265</v>
      </c>
      <c r="G179" s="122" t="s">
        <v>266</v>
      </c>
      <c r="H179" s="123">
        <v>1</v>
      </c>
      <c r="I179" s="124">
        <v>6660</v>
      </c>
      <c r="J179" s="124">
        <f>ROUND(I179*H179,2)</f>
        <v>6660</v>
      </c>
      <c r="K179" s="121" t="s">
        <v>119</v>
      </c>
      <c r="L179" s="27"/>
      <c r="M179" s="47" t="s">
        <v>3</v>
      </c>
      <c r="N179" s="125" t="s">
        <v>45</v>
      </c>
      <c r="O179" s="126">
        <v>3.448</v>
      </c>
      <c r="P179" s="126">
        <f>O179*H179</f>
        <v>3.448</v>
      </c>
      <c r="Q179" s="126">
        <v>0.04073</v>
      </c>
      <c r="R179" s="126">
        <f>Q179*H179</f>
        <v>0.04073</v>
      </c>
      <c r="S179" s="126">
        <v>0</v>
      </c>
      <c r="T179" s="127">
        <f>S179*H179</f>
        <v>0</v>
      </c>
      <c r="AR179" s="16" t="s">
        <v>120</v>
      </c>
      <c r="AT179" s="16" t="s">
        <v>115</v>
      </c>
      <c r="AU179" s="16" t="s">
        <v>84</v>
      </c>
      <c r="AY179" s="16" t="s">
        <v>113</v>
      </c>
      <c r="BE179" s="128">
        <f>IF(N179="základní",J179,0)</f>
        <v>6660</v>
      </c>
      <c r="BF179" s="128">
        <f>IF(N179="snížená",J179,0)</f>
        <v>0</v>
      </c>
      <c r="BG179" s="128">
        <f>IF(N179="zákl. přenesená",J179,0)</f>
        <v>0</v>
      </c>
      <c r="BH179" s="128">
        <f>IF(N179="sníž. přenesená",J179,0)</f>
        <v>0</v>
      </c>
      <c r="BI179" s="128">
        <f>IF(N179="nulová",J179,0)</f>
        <v>0</v>
      </c>
      <c r="BJ179" s="16" t="s">
        <v>82</v>
      </c>
      <c r="BK179" s="128">
        <f>ROUND(I179*H179,2)</f>
        <v>6660</v>
      </c>
      <c r="BL179" s="16" t="s">
        <v>120</v>
      </c>
      <c r="BM179" s="16" t="s">
        <v>267</v>
      </c>
    </row>
    <row r="180" spans="2:47" s="1" customFormat="1" ht="54">
      <c r="B180" s="27"/>
      <c r="D180" s="129" t="s">
        <v>122</v>
      </c>
      <c r="F180" s="130" t="s">
        <v>268</v>
      </c>
      <c r="L180" s="27"/>
      <c r="M180" s="131"/>
      <c r="N180" s="48"/>
      <c r="O180" s="48"/>
      <c r="P180" s="48"/>
      <c r="Q180" s="48"/>
      <c r="R180" s="48"/>
      <c r="S180" s="48"/>
      <c r="T180" s="49"/>
      <c r="AT180" s="16" t="s">
        <v>122</v>
      </c>
      <c r="AU180" s="16" t="s">
        <v>84</v>
      </c>
    </row>
    <row r="181" spans="2:51" s="12" customFormat="1" ht="10">
      <c r="B181" s="138"/>
      <c r="D181" s="129" t="s">
        <v>124</v>
      </c>
      <c r="E181" s="139" t="s">
        <v>3</v>
      </c>
      <c r="F181" s="140" t="s">
        <v>269</v>
      </c>
      <c r="H181" s="141">
        <v>1</v>
      </c>
      <c r="L181" s="138"/>
      <c r="M181" s="142"/>
      <c r="N181" s="143"/>
      <c r="O181" s="143"/>
      <c r="P181" s="143"/>
      <c r="Q181" s="143"/>
      <c r="R181" s="143"/>
      <c r="S181" s="143"/>
      <c r="T181" s="144"/>
      <c r="AT181" s="139" t="s">
        <v>124</v>
      </c>
      <c r="AU181" s="139" t="s">
        <v>84</v>
      </c>
      <c r="AV181" s="12" t="s">
        <v>84</v>
      </c>
      <c r="AW181" s="12" t="s">
        <v>36</v>
      </c>
      <c r="AX181" s="12" t="s">
        <v>82</v>
      </c>
      <c r="AY181" s="139" t="s">
        <v>113</v>
      </c>
    </row>
    <row r="182" spans="2:65" s="1" customFormat="1" ht="22.5" customHeight="1">
      <c r="B182" s="118"/>
      <c r="C182" s="119" t="s">
        <v>270</v>
      </c>
      <c r="D182" s="119" t="s">
        <v>115</v>
      </c>
      <c r="E182" s="120" t="s">
        <v>271</v>
      </c>
      <c r="F182" s="121" t="s">
        <v>272</v>
      </c>
      <c r="G182" s="122" t="s">
        <v>266</v>
      </c>
      <c r="H182" s="123">
        <v>2</v>
      </c>
      <c r="I182" s="124">
        <v>7320</v>
      </c>
      <c r="J182" s="124">
        <f>ROUND(I182*H182,2)</f>
        <v>14640</v>
      </c>
      <c r="K182" s="121" t="s">
        <v>119</v>
      </c>
      <c r="L182" s="27"/>
      <c r="M182" s="47" t="s">
        <v>3</v>
      </c>
      <c r="N182" s="125" t="s">
        <v>45</v>
      </c>
      <c r="O182" s="126">
        <v>4.048</v>
      </c>
      <c r="P182" s="126">
        <f>O182*H182</f>
        <v>8.096</v>
      </c>
      <c r="Q182" s="126">
        <v>0.0474</v>
      </c>
      <c r="R182" s="126">
        <f>Q182*H182</f>
        <v>0.0948</v>
      </c>
      <c r="S182" s="126">
        <v>0</v>
      </c>
      <c r="T182" s="127">
        <f>S182*H182</f>
        <v>0</v>
      </c>
      <c r="AR182" s="16" t="s">
        <v>120</v>
      </c>
      <c r="AT182" s="16" t="s">
        <v>115</v>
      </c>
      <c r="AU182" s="16" t="s">
        <v>84</v>
      </c>
      <c r="AY182" s="16" t="s">
        <v>113</v>
      </c>
      <c r="BE182" s="128">
        <f>IF(N182="základní",J182,0)</f>
        <v>14640</v>
      </c>
      <c r="BF182" s="128">
        <f>IF(N182="snížená",J182,0)</f>
        <v>0</v>
      </c>
      <c r="BG182" s="128">
        <f>IF(N182="zákl. přenesená",J182,0)</f>
        <v>0</v>
      </c>
      <c r="BH182" s="128">
        <f>IF(N182="sníž. přenesená",J182,0)</f>
        <v>0</v>
      </c>
      <c r="BI182" s="128">
        <f>IF(N182="nulová",J182,0)</f>
        <v>0</v>
      </c>
      <c r="BJ182" s="16" t="s">
        <v>82</v>
      </c>
      <c r="BK182" s="128">
        <f>ROUND(I182*H182,2)</f>
        <v>14640</v>
      </c>
      <c r="BL182" s="16" t="s">
        <v>120</v>
      </c>
      <c r="BM182" s="16" t="s">
        <v>273</v>
      </c>
    </row>
    <row r="183" spans="2:47" s="1" customFormat="1" ht="54">
      <c r="B183" s="27"/>
      <c r="D183" s="129" t="s">
        <v>122</v>
      </c>
      <c r="F183" s="130" t="s">
        <v>268</v>
      </c>
      <c r="L183" s="27"/>
      <c r="M183" s="131"/>
      <c r="N183" s="48"/>
      <c r="O183" s="48"/>
      <c r="P183" s="48"/>
      <c r="Q183" s="48"/>
      <c r="R183" s="48"/>
      <c r="S183" s="48"/>
      <c r="T183" s="49"/>
      <c r="AT183" s="16" t="s">
        <v>122</v>
      </c>
      <c r="AU183" s="16" t="s">
        <v>84</v>
      </c>
    </row>
    <row r="184" spans="2:51" s="12" customFormat="1" ht="10">
      <c r="B184" s="138"/>
      <c r="D184" s="129" t="s">
        <v>124</v>
      </c>
      <c r="E184" s="139" t="s">
        <v>3</v>
      </c>
      <c r="F184" s="140" t="s">
        <v>274</v>
      </c>
      <c r="H184" s="141">
        <v>2</v>
      </c>
      <c r="L184" s="138"/>
      <c r="M184" s="142"/>
      <c r="N184" s="143"/>
      <c r="O184" s="143"/>
      <c r="P184" s="143"/>
      <c r="Q184" s="143"/>
      <c r="R184" s="143"/>
      <c r="S184" s="143"/>
      <c r="T184" s="144"/>
      <c r="AT184" s="139" t="s">
        <v>124</v>
      </c>
      <c r="AU184" s="139" t="s">
        <v>84</v>
      </c>
      <c r="AV184" s="12" t="s">
        <v>84</v>
      </c>
      <c r="AW184" s="12" t="s">
        <v>36</v>
      </c>
      <c r="AX184" s="12" t="s">
        <v>82</v>
      </c>
      <c r="AY184" s="139" t="s">
        <v>113</v>
      </c>
    </row>
    <row r="185" spans="2:65" s="1" customFormat="1" ht="16.5" customHeight="1">
      <c r="B185" s="118"/>
      <c r="C185" s="119" t="s">
        <v>275</v>
      </c>
      <c r="D185" s="119" t="s">
        <v>115</v>
      </c>
      <c r="E185" s="120" t="s">
        <v>276</v>
      </c>
      <c r="F185" s="121" t="s">
        <v>277</v>
      </c>
      <c r="G185" s="122" t="s">
        <v>266</v>
      </c>
      <c r="H185" s="123">
        <v>3</v>
      </c>
      <c r="I185" s="124">
        <v>576</v>
      </c>
      <c r="J185" s="124">
        <f>ROUND(I185*H185,2)</f>
        <v>1728</v>
      </c>
      <c r="K185" s="121" t="s">
        <v>119</v>
      </c>
      <c r="L185" s="27"/>
      <c r="M185" s="47" t="s">
        <v>3</v>
      </c>
      <c r="N185" s="125" t="s">
        <v>45</v>
      </c>
      <c r="O185" s="126">
        <v>0.167</v>
      </c>
      <c r="P185" s="126">
        <f>O185*H185</f>
        <v>0.501</v>
      </c>
      <c r="Q185" s="126">
        <v>0.00194</v>
      </c>
      <c r="R185" s="126">
        <f>Q185*H185</f>
        <v>0.0058200000000000005</v>
      </c>
      <c r="S185" s="126">
        <v>0</v>
      </c>
      <c r="T185" s="127">
        <f>S185*H185</f>
        <v>0</v>
      </c>
      <c r="AR185" s="16" t="s">
        <v>120</v>
      </c>
      <c r="AT185" s="16" t="s">
        <v>115</v>
      </c>
      <c r="AU185" s="16" t="s">
        <v>84</v>
      </c>
      <c r="AY185" s="16" t="s">
        <v>113</v>
      </c>
      <c r="BE185" s="128">
        <f>IF(N185="základní",J185,0)</f>
        <v>1728</v>
      </c>
      <c r="BF185" s="128">
        <f>IF(N185="snížená",J185,0)</f>
        <v>0</v>
      </c>
      <c r="BG185" s="128">
        <f>IF(N185="zákl. přenesená",J185,0)</f>
        <v>0</v>
      </c>
      <c r="BH185" s="128">
        <f>IF(N185="sníž. přenesená",J185,0)</f>
        <v>0</v>
      </c>
      <c r="BI185" s="128">
        <f>IF(N185="nulová",J185,0)</f>
        <v>0</v>
      </c>
      <c r="BJ185" s="16" t="s">
        <v>82</v>
      </c>
      <c r="BK185" s="128">
        <f>ROUND(I185*H185,2)</f>
        <v>1728</v>
      </c>
      <c r="BL185" s="16" t="s">
        <v>120</v>
      </c>
      <c r="BM185" s="16" t="s">
        <v>278</v>
      </c>
    </row>
    <row r="186" spans="2:47" s="1" customFormat="1" ht="81">
      <c r="B186" s="27"/>
      <c r="D186" s="129" t="s">
        <v>122</v>
      </c>
      <c r="F186" s="130" t="s">
        <v>279</v>
      </c>
      <c r="L186" s="27"/>
      <c r="M186" s="131"/>
      <c r="N186" s="48"/>
      <c r="O186" s="48"/>
      <c r="P186" s="48"/>
      <c r="Q186" s="48"/>
      <c r="R186" s="48"/>
      <c r="S186" s="48"/>
      <c r="T186" s="49"/>
      <c r="AT186" s="16" t="s">
        <v>122</v>
      </c>
      <c r="AU186" s="16" t="s">
        <v>84</v>
      </c>
    </row>
    <row r="187" spans="2:65" s="1" customFormat="1" ht="16.5" customHeight="1">
      <c r="B187" s="118"/>
      <c r="C187" s="119" t="s">
        <v>280</v>
      </c>
      <c r="D187" s="119" t="s">
        <v>115</v>
      </c>
      <c r="E187" s="120" t="s">
        <v>281</v>
      </c>
      <c r="F187" s="121" t="s">
        <v>282</v>
      </c>
      <c r="G187" s="122" t="s">
        <v>246</v>
      </c>
      <c r="H187" s="123">
        <v>2</v>
      </c>
      <c r="I187" s="124">
        <v>15.28</v>
      </c>
      <c r="J187" s="124">
        <f>ROUND(I187*H187,2)</f>
        <v>30.56</v>
      </c>
      <c r="K187" s="121" t="s">
        <v>137</v>
      </c>
      <c r="L187" s="27"/>
      <c r="M187" s="47" t="s">
        <v>3</v>
      </c>
      <c r="N187" s="125" t="s">
        <v>45</v>
      </c>
      <c r="O187" s="126">
        <v>0.027</v>
      </c>
      <c r="P187" s="126">
        <f>O187*H187</f>
        <v>0.054</v>
      </c>
      <c r="Q187" s="126">
        <v>0.00013</v>
      </c>
      <c r="R187" s="126">
        <f>Q187*H187</f>
        <v>0.00026</v>
      </c>
      <c r="S187" s="126">
        <v>0</v>
      </c>
      <c r="T187" s="127">
        <f>S187*H187</f>
        <v>0</v>
      </c>
      <c r="AR187" s="16" t="s">
        <v>120</v>
      </c>
      <c r="AT187" s="16" t="s">
        <v>115</v>
      </c>
      <c r="AU187" s="16" t="s">
        <v>84</v>
      </c>
      <c r="AY187" s="16" t="s">
        <v>113</v>
      </c>
      <c r="BE187" s="128">
        <f>IF(N187="základní",J187,0)</f>
        <v>30.56</v>
      </c>
      <c r="BF187" s="128">
        <f>IF(N187="snížená",J187,0)</f>
        <v>0</v>
      </c>
      <c r="BG187" s="128">
        <f>IF(N187="zákl. přenesená",J187,0)</f>
        <v>0</v>
      </c>
      <c r="BH187" s="128">
        <f>IF(N187="sníž. přenesená",J187,0)</f>
        <v>0</v>
      </c>
      <c r="BI187" s="128">
        <f>IF(N187="nulová",J187,0)</f>
        <v>0</v>
      </c>
      <c r="BJ187" s="16" t="s">
        <v>82</v>
      </c>
      <c r="BK187" s="128">
        <f>ROUND(I187*H187,2)</f>
        <v>30.56</v>
      </c>
      <c r="BL187" s="16" t="s">
        <v>120</v>
      </c>
      <c r="BM187" s="16" t="s">
        <v>283</v>
      </c>
    </row>
    <row r="188" spans="2:51" s="11" customFormat="1" ht="10">
      <c r="B188" s="132"/>
      <c r="D188" s="129" t="s">
        <v>124</v>
      </c>
      <c r="E188" s="133" t="s">
        <v>3</v>
      </c>
      <c r="F188" s="134" t="s">
        <v>176</v>
      </c>
      <c r="H188" s="133" t="s">
        <v>3</v>
      </c>
      <c r="L188" s="132"/>
      <c r="M188" s="135"/>
      <c r="N188" s="136"/>
      <c r="O188" s="136"/>
      <c r="P188" s="136"/>
      <c r="Q188" s="136"/>
      <c r="R188" s="136"/>
      <c r="S188" s="136"/>
      <c r="T188" s="137"/>
      <c r="AT188" s="133" t="s">
        <v>124</v>
      </c>
      <c r="AU188" s="133" t="s">
        <v>84</v>
      </c>
      <c r="AV188" s="11" t="s">
        <v>82</v>
      </c>
      <c r="AW188" s="11" t="s">
        <v>36</v>
      </c>
      <c r="AX188" s="11" t="s">
        <v>74</v>
      </c>
      <c r="AY188" s="133" t="s">
        <v>113</v>
      </c>
    </row>
    <row r="189" spans="2:51" s="12" customFormat="1" ht="10">
      <c r="B189" s="138"/>
      <c r="D189" s="129" t="s">
        <v>124</v>
      </c>
      <c r="E189" s="139" t="s">
        <v>3</v>
      </c>
      <c r="F189" s="140" t="s">
        <v>84</v>
      </c>
      <c r="H189" s="141">
        <v>2</v>
      </c>
      <c r="L189" s="138"/>
      <c r="M189" s="142"/>
      <c r="N189" s="143"/>
      <c r="O189" s="143"/>
      <c r="P189" s="143"/>
      <c r="Q189" s="143"/>
      <c r="R189" s="143"/>
      <c r="S189" s="143"/>
      <c r="T189" s="144"/>
      <c r="AT189" s="139" t="s">
        <v>124</v>
      </c>
      <c r="AU189" s="139" t="s">
        <v>84</v>
      </c>
      <c r="AV189" s="12" t="s">
        <v>84</v>
      </c>
      <c r="AW189" s="12" t="s">
        <v>36</v>
      </c>
      <c r="AX189" s="12" t="s">
        <v>82</v>
      </c>
      <c r="AY189" s="139" t="s">
        <v>113</v>
      </c>
    </row>
    <row r="190" spans="2:63" s="10" customFormat="1" ht="22.75" customHeight="1">
      <c r="B190" s="106"/>
      <c r="D190" s="107" t="s">
        <v>73</v>
      </c>
      <c r="E190" s="116" t="s">
        <v>284</v>
      </c>
      <c r="F190" s="116" t="s">
        <v>285</v>
      </c>
      <c r="J190" s="117">
        <f>BK190</f>
        <v>218.02</v>
      </c>
      <c r="L190" s="106"/>
      <c r="M190" s="110"/>
      <c r="N190" s="111"/>
      <c r="O190" s="111"/>
      <c r="P190" s="112">
        <f>SUM(P191:P192)</f>
        <v>1.8144799999999999</v>
      </c>
      <c r="Q190" s="111"/>
      <c r="R190" s="112">
        <f>SUM(R191:R192)</f>
        <v>0</v>
      </c>
      <c r="S190" s="111"/>
      <c r="T190" s="113">
        <f>SUM(T191:T192)</f>
        <v>0</v>
      </c>
      <c r="AR190" s="107" t="s">
        <v>82</v>
      </c>
      <c r="AT190" s="114" t="s">
        <v>73</v>
      </c>
      <c r="AU190" s="114" t="s">
        <v>82</v>
      </c>
      <c r="AY190" s="107" t="s">
        <v>113</v>
      </c>
      <c r="BK190" s="115">
        <f>SUM(BK191:BK192)</f>
        <v>218.02</v>
      </c>
    </row>
    <row r="191" spans="2:65" s="1" customFormat="1" ht="22.5" customHeight="1">
      <c r="B191" s="118"/>
      <c r="C191" s="119" t="s">
        <v>286</v>
      </c>
      <c r="D191" s="119" t="s">
        <v>115</v>
      </c>
      <c r="E191" s="120" t="s">
        <v>287</v>
      </c>
      <c r="F191" s="121" t="s">
        <v>288</v>
      </c>
      <c r="G191" s="122" t="s">
        <v>191</v>
      </c>
      <c r="H191" s="123">
        <v>1.226</v>
      </c>
      <c r="I191" s="124">
        <v>177.83</v>
      </c>
      <c r="J191" s="124">
        <f>ROUND(I191*H191,2)</f>
        <v>218.02</v>
      </c>
      <c r="K191" s="121" t="s">
        <v>137</v>
      </c>
      <c r="L191" s="27"/>
      <c r="M191" s="47" t="s">
        <v>3</v>
      </c>
      <c r="N191" s="125" t="s">
        <v>45</v>
      </c>
      <c r="O191" s="126">
        <v>1.48</v>
      </c>
      <c r="P191" s="126">
        <f>O191*H191</f>
        <v>1.8144799999999999</v>
      </c>
      <c r="Q191" s="126">
        <v>0</v>
      </c>
      <c r="R191" s="126">
        <f>Q191*H191</f>
        <v>0</v>
      </c>
      <c r="S191" s="126">
        <v>0</v>
      </c>
      <c r="T191" s="127">
        <f>S191*H191</f>
        <v>0</v>
      </c>
      <c r="AR191" s="16" t="s">
        <v>120</v>
      </c>
      <c r="AT191" s="16" t="s">
        <v>115</v>
      </c>
      <c r="AU191" s="16" t="s">
        <v>84</v>
      </c>
      <c r="AY191" s="16" t="s">
        <v>113</v>
      </c>
      <c r="BE191" s="128">
        <f>IF(N191="základní",J191,0)</f>
        <v>218.02</v>
      </c>
      <c r="BF191" s="128">
        <f>IF(N191="snížená",J191,0)</f>
        <v>0</v>
      </c>
      <c r="BG191" s="128">
        <f>IF(N191="zákl. přenesená",J191,0)</f>
        <v>0</v>
      </c>
      <c r="BH191" s="128">
        <f>IF(N191="sníž. přenesená",J191,0)</f>
        <v>0</v>
      </c>
      <c r="BI191" s="128">
        <f>IF(N191="nulová",J191,0)</f>
        <v>0</v>
      </c>
      <c r="BJ191" s="16" t="s">
        <v>82</v>
      </c>
      <c r="BK191" s="128">
        <f>ROUND(I191*H191,2)</f>
        <v>218.02</v>
      </c>
      <c r="BL191" s="16" t="s">
        <v>120</v>
      </c>
      <c r="BM191" s="16" t="s">
        <v>289</v>
      </c>
    </row>
    <row r="192" spans="2:47" s="1" customFormat="1" ht="36">
      <c r="B192" s="27"/>
      <c r="D192" s="129" t="s">
        <v>122</v>
      </c>
      <c r="F192" s="130" t="s">
        <v>290</v>
      </c>
      <c r="L192" s="27"/>
      <c r="M192" s="161"/>
      <c r="N192" s="162"/>
      <c r="O192" s="162"/>
      <c r="P192" s="162"/>
      <c r="Q192" s="162"/>
      <c r="R192" s="162"/>
      <c r="S192" s="162"/>
      <c r="T192" s="163"/>
      <c r="AT192" s="16" t="s">
        <v>122</v>
      </c>
      <c r="AU192" s="16" t="s">
        <v>84</v>
      </c>
    </row>
    <row r="193" spans="2:12" s="1" customFormat="1" ht="7" customHeight="1">
      <c r="B193" s="37"/>
      <c r="C193" s="38"/>
      <c r="D193" s="38"/>
      <c r="E193" s="38"/>
      <c r="F193" s="38"/>
      <c r="G193" s="38"/>
      <c r="H193" s="38"/>
      <c r="I193" s="38"/>
      <c r="J193" s="38"/>
      <c r="K193" s="38"/>
      <c r="L193" s="27"/>
    </row>
  </sheetData>
  <autoFilter ref="C84:K192"/>
  <mergeCells count="8">
    <mergeCell ref="E75:H75"/>
    <mergeCell ref="E77:H77"/>
    <mergeCell ref="L2:V2"/>
    <mergeCell ref="E7:H7"/>
    <mergeCell ref="E9:H9"/>
    <mergeCell ref="E27:H27"/>
    <mergeCell ref="E48:H48"/>
    <mergeCell ref="E50:H5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workbookViewId="0" topLeftCell="A1"/>
  </sheetViews>
  <sheetFormatPr defaultColWidth="9.140625" defaultRowHeight="12"/>
  <cols>
    <col min="1" max="1" width="8.28125" style="164" customWidth="1"/>
    <col min="2" max="2" width="1.7109375" style="164" customWidth="1"/>
    <col min="3" max="4" width="5.00390625" style="164" customWidth="1"/>
    <col min="5" max="5" width="11.7109375" style="164" customWidth="1"/>
    <col min="6" max="6" width="9.28125" style="164" customWidth="1"/>
    <col min="7" max="7" width="5.00390625" style="164" customWidth="1"/>
    <col min="8" max="8" width="77.7109375" style="164" customWidth="1"/>
    <col min="9" max="10" width="20.00390625" style="164" customWidth="1"/>
    <col min="11" max="11" width="1.7109375" style="164" customWidth="1"/>
  </cols>
  <sheetData>
    <row r="1" ht="37.5" customHeight="1"/>
    <row r="2" spans="2:11" ht="7.5" customHeight="1">
      <c r="B2" s="165"/>
      <c r="C2" s="166"/>
      <c r="D2" s="166"/>
      <c r="E2" s="166"/>
      <c r="F2" s="166"/>
      <c r="G2" s="166"/>
      <c r="H2" s="166"/>
      <c r="I2" s="166"/>
      <c r="J2" s="166"/>
      <c r="K2" s="167"/>
    </row>
    <row r="3" spans="2:11" s="14" customFormat="1" ht="45" customHeight="1">
      <c r="B3" s="168"/>
      <c r="C3" s="280" t="s">
        <v>291</v>
      </c>
      <c r="D3" s="280"/>
      <c r="E3" s="280"/>
      <c r="F3" s="280"/>
      <c r="G3" s="280"/>
      <c r="H3" s="280"/>
      <c r="I3" s="280"/>
      <c r="J3" s="280"/>
      <c r="K3" s="169"/>
    </row>
    <row r="4" spans="2:11" ht="25.5" customHeight="1">
      <c r="B4" s="170"/>
      <c r="C4" s="283" t="s">
        <v>292</v>
      </c>
      <c r="D4" s="283"/>
      <c r="E4" s="283"/>
      <c r="F4" s="283"/>
      <c r="G4" s="283"/>
      <c r="H4" s="283"/>
      <c r="I4" s="283"/>
      <c r="J4" s="283"/>
      <c r="K4" s="171"/>
    </row>
    <row r="5" spans="2:11" ht="5.25" customHeight="1">
      <c r="B5" s="170"/>
      <c r="C5" s="172"/>
      <c r="D5" s="172"/>
      <c r="E5" s="172"/>
      <c r="F5" s="172"/>
      <c r="G5" s="172"/>
      <c r="H5" s="172"/>
      <c r="I5" s="172"/>
      <c r="J5" s="172"/>
      <c r="K5" s="171"/>
    </row>
    <row r="6" spans="2:11" ht="15" customHeight="1">
      <c r="B6" s="170"/>
      <c r="C6" s="281" t="s">
        <v>293</v>
      </c>
      <c r="D6" s="281"/>
      <c r="E6" s="281"/>
      <c r="F6" s="281"/>
      <c r="G6" s="281"/>
      <c r="H6" s="281"/>
      <c r="I6" s="281"/>
      <c r="J6" s="281"/>
      <c r="K6" s="171"/>
    </row>
    <row r="7" spans="2:11" ht="15" customHeight="1">
      <c r="B7" s="174"/>
      <c r="C7" s="281" t="s">
        <v>294</v>
      </c>
      <c r="D7" s="281"/>
      <c r="E7" s="281"/>
      <c r="F7" s="281"/>
      <c r="G7" s="281"/>
      <c r="H7" s="281"/>
      <c r="I7" s="281"/>
      <c r="J7" s="281"/>
      <c r="K7" s="171"/>
    </row>
    <row r="8" spans="2:11" ht="12.75" customHeight="1">
      <c r="B8" s="174"/>
      <c r="C8" s="173"/>
      <c r="D8" s="173"/>
      <c r="E8" s="173"/>
      <c r="F8" s="173"/>
      <c r="G8" s="173"/>
      <c r="H8" s="173"/>
      <c r="I8" s="173"/>
      <c r="J8" s="173"/>
      <c r="K8" s="171"/>
    </row>
    <row r="9" spans="2:11" ht="15" customHeight="1">
      <c r="B9" s="174"/>
      <c r="C9" s="281" t="s">
        <v>295</v>
      </c>
      <c r="D9" s="281"/>
      <c r="E9" s="281"/>
      <c r="F9" s="281"/>
      <c r="G9" s="281"/>
      <c r="H9" s="281"/>
      <c r="I9" s="281"/>
      <c r="J9" s="281"/>
      <c r="K9" s="171"/>
    </row>
    <row r="10" spans="2:11" ht="15" customHeight="1">
      <c r="B10" s="174"/>
      <c r="C10" s="173"/>
      <c r="D10" s="281" t="s">
        <v>296</v>
      </c>
      <c r="E10" s="281"/>
      <c r="F10" s="281"/>
      <c r="G10" s="281"/>
      <c r="H10" s="281"/>
      <c r="I10" s="281"/>
      <c r="J10" s="281"/>
      <c r="K10" s="171"/>
    </row>
    <row r="11" spans="2:11" ht="15" customHeight="1">
      <c r="B11" s="174"/>
      <c r="C11" s="175"/>
      <c r="D11" s="281" t="s">
        <v>297</v>
      </c>
      <c r="E11" s="281"/>
      <c r="F11" s="281"/>
      <c r="G11" s="281"/>
      <c r="H11" s="281"/>
      <c r="I11" s="281"/>
      <c r="J11" s="281"/>
      <c r="K11" s="171"/>
    </row>
    <row r="12" spans="2:11" ht="15" customHeight="1">
      <c r="B12" s="174"/>
      <c r="C12" s="175"/>
      <c r="D12" s="173"/>
      <c r="E12" s="173"/>
      <c r="F12" s="173"/>
      <c r="G12" s="173"/>
      <c r="H12" s="173"/>
      <c r="I12" s="173"/>
      <c r="J12" s="173"/>
      <c r="K12" s="171"/>
    </row>
    <row r="13" spans="2:11" ht="15" customHeight="1">
      <c r="B13" s="174"/>
      <c r="C13" s="175"/>
      <c r="D13" s="176" t="s">
        <v>298</v>
      </c>
      <c r="E13" s="173"/>
      <c r="F13" s="173"/>
      <c r="G13" s="173"/>
      <c r="H13" s="173"/>
      <c r="I13" s="173"/>
      <c r="J13" s="173"/>
      <c r="K13" s="171"/>
    </row>
    <row r="14" spans="2:11" ht="12.75" customHeight="1">
      <c r="B14" s="174"/>
      <c r="C14" s="175"/>
      <c r="D14" s="175"/>
      <c r="E14" s="175"/>
      <c r="F14" s="175"/>
      <c r="G14" s="175"/>
      <c r="H14" s="175"/>
      <c r="I14" s="175"/>
      <c r="J14" s="175"/>
      <c r="K14" s="171"/>
    </row>
    <row r="15" spans="2:11" ht="15" customHeight="1">
      <c r="B15" s="174"/>
      <c r="C15" s="175"/>
      <c r="D15" s="281" t="s">
        <v>299</v>
      </c>
      <c r="E15" s="281"/>
      <c r="F15" s="281"/>
      <c r="G15" s="281"/>
      <c r="H15" s="281"/>
      <c r="I15" s="281"/>
      <c r="J15" s="281"/>
      <c r="K15" s="171"/>
    </row>
    <row r="16" spans="2:11" ht="15" customHeight="1">
      <c r="B16" s="174"/>
      <c r="C16" s="175"/>
      <c r="D16" s="281" t="s">
        <v>300</v>
      </c>
      <c r="E16" s="281"/>
      <c r="F16" s="281"/>
      <c r="G16" s="281"/>
      <c r="H16" s="281"/>
      <c r="I16" s="281"/>
      <c r="J16" s="281"/>
      <c r="K16" s="171"/>
    </row>
    <row r="17" spans="2:11" ht="15" customHeight="1">
      <c r="B17" s="174"/>
      <c r="C17" s="175"/>
      <c r="D17" s="281" t="s">
        <v>301</v>
      </c>
      <c r="E17" s="281"/>
      <c r="F17" s="281"/>
      <c r="G17" s="281"/>
      <c r="H17" s="281"/>
      <c r="I17" s="281"/>
      <c r="J17" s="281"/>
      <c r="K17" s="171"/>
    </row>
    <row r="18" spans="2:11" ht="15" customHeight="1">
      <c r="B18" s="174"/>
      <c r="C18" s="175"/>
      <c r="D18" s="175"/>
      <c r="E18" s="177" t="s">
        <v>81</v>
      </c>
      <c r="F18" s="281" t="s">
        <v>302</v>
      </c>
      <c r="G18" s="281"/>
      <c r="H18" s="281"/>
      <c r="I18" s="281"/>
      <c r="J18" s="281"/>
      <c r="K18" s="171"/>
    </row>
    <row r="19" spans="2:11" ht="15" customHeight="1">
      <c r="B19" s="174"/>
      <c r="C19" s="175"/>
      <c r="D19" s="175"/>
      <c r="E19" s="177" t="s">
        <v>303</v>
      </c>
      <c r="F19" s="281" t="s">
        <v>304</v>
      </c>
      <c r="G19" s="281"/>
      <c r="H19" s="281"/>
      <c r="I19" s="281"/>
      <c r="J19" s="281"/>
      <c r="K19" s="171"/>
    </row>
    <row r="20" spans="2:11" ht="15" customHeight="1">
      <c r="B20" s="174"/>
      <c r="C20" s="175"/>
      <c r="D20" s="175"/>
      <c r="E20" s="177" t="s">
        <v>305</v>
      </c>
      <c r="F20" s="281" t="s">
        <v>306</v>
      </c>
      <c r="G20" s="281"/>
      <c r="H20" s="281"/>
      <c r="I20" s="281"/>
      <c r="J20" s="281"/>
      <c r="K20" s="171"/>
    </row>
    <row r="21" spans="2:11" ht="15" customHeight="1">
      <c r="B21" s="174"/>
      <c r="C21" s="175"/>
      <c r="D21" s="175"/>
      <c r="E21" s="177" t="s">
        <v>307</v>
      </c>
      <c r="F21" s="281" t="s">
        <v>308</v>
      </c>
      <c r="G21" s="281"/>
      <c r="H21" s="281"/>
      <c r="I21" s="281"/>
      <c r="J21" s="281"/>
      <c r="K21" s="171"/>
    </row>
    <row r="22" spans="2:11" ht="15" customHeight="1">
      <c r="B22" s="174"/>
      <c r="C22" s="175"/>
      <c r="D22" s="175"/>
      <c r="E22" s="177" t="s">
        <v>309</v>
      </c>
      <c r="F22" s="281" t="s">
        <v>310</v>
      </c>
      <c r="G22" s="281"/>
      <c r="H22" s="281"/>
      <c r="I22" s="281"/>
      <c r="J22" s="281"/>
      <c r="K22" s="171"/>
    </row>
    <row r="23" spans="2:11" ht="15" customHeight="1">
      <c r="B23" s="174"/>
      <c r="C23" s="175"/>
      <c r="D23" s="175"/>
      <c r="E23" s="177" t="s">
        <v>311</v>
      </c>
      <c r="F23" s="281" t="s">
        <v>312</v>
      </c>
      <c r="G23" s="281"/>
      <c r="H23" s="281"/>
      <c r="I23" s="281"/>
      <c r="J23" s="281"/>
      <c r="K23" s="171"/>
    </row>
    <row r="24" spans="2:11" ht="12.75" customHeight="1">
      <c r="B24" s="174"/>
      <c r="C24" s="175"/>
      <c r="D24" s="175"/>
      <c r="E24" s="175"/>
      <c r="F24" s="175"/>
      <c r="G24" s="175"/>
      <c r="H24" s="175"/>
      <c r="I24" s="175"/>
      <c r="J24" s="175"/>
      <c r="K24" s="171"/>
    </row>
    <row r="25" spans="2:11" ht="15" customHeight="1">
      <c r="B25" s="174"/>
      <c r="C25" s="281" t="s">
        <v>313</v>
      </c>
      <c r="D25" s="281"/>
      <c r="E25" s="281"/>
      <c r="F25" s="281"/>
      <c r="G25" s="281"/>
      <c r="H25" s="281"/>
      <c r="I25" s="281"/>
      <c r="J25" s="281"/>
      <c r="K25" s="171"/>
    </row>
    <row r="26" spans="2:11" ht="15" customHeight="1">
      <c r="B26" s="174"/>
      <c r="C26" s="281" t="s">
        <v>314</v>
      </c>
      <c r="D26" s="281"/>
      <c r="E26" s="281"/>
      <c r="F26" s="281"/>
      <c r="G26" s="281"/>
      <c r="H26" s="281"/>
      <c r="I26" s="281"/>
      <c r="J26" s="281"/>
      <c r="K26" s="171"/>
    </row>
    <row r="27" spans="2:11" ht="15" customHeight="1">
      <c r="B27" s="174"/>
      <c r="C27" s="173"/>
      <c r="D27" s="281" t="s">
        <v>315</v>
      </c>
      <c r="E27" s="281"/>
      <c r="F27" s="281"/>
      <c r="G27" s="281"/>
      <c r="H27" s="281"/>
      <c r="I27" s="281"/>
      <c r="J27" s="281"/>
      <c r="K27" s="171"/>
    </row>
    <row r="28" spans="2:11" ht="15" customHeight="1">
      <c r="B28" s="174"/>
      <c r="C28" s="175"/>
      <c r="D28" s="281" t="s">
        <v>316</v>
      </c>
      <c r="E28" s="281"/>
      <c r="F28" s="281"/>
      <c r="G28" s="281"/>
      <c r="H28" s="281"/>
      <c r="I28" s="281"/>
      <c r="J28" s="281"/>
      <c r="K28" s="171"/>
    </row>
    <row r="29" spans="2:11" ht="12.75" customHeight="1">
      <c r="B29" s="174"/>
      <c r="C29" s="175"/>
      <c r="D29" s="175"/>
      <c r="E29" s="175"/>
      <c r="F29" s="175"/>
      <c r="G29" s="175"/>
      <c r="H29" s="175"/>
      <c r="I29" s="175"/>
      <c r="J29" s="175"/>
      <c r="K29" s="171"/>
    </row>
    <row r="30" spans="2:11" ht="15" customHeight="1">
      <c r="B30" s="174"/>
      <c r="C30" s="175"/>
      <c r="D30" s="281" t="s">
        <v>317</v>
      </c>
      <c r="E30" s="281"/>
      <c r="F30" s="281"/>
      <c r="G30" s="281"/>
      <c r="H30" s="281"/>
      <c r="I30" s="281"/>
      <c r="J30" s="281"/>
      <c r="K30" s="171"/>
    </row>
    <row r="31" spans="2:11" ht="15" customHeight="1">
      <c r="B31" s="174"/>
      <c r="C31" s="175"/>
      <c r="D31" s="281" t="s">
        <v>318</v>
      </c>
      <c r="E31" s="281"/>
      <c r="F31" s="281"/>
      <c r="G31" s="281"/>
      <c r="H31" s="281"/>
      <c r="I31" s="281"/>
      <c r="J31" s="281"/>
      <c r="K31" s="171"/>
    </row>
    <row r="32" spans="2:11" ht="12.75" customHeight="1">
      <c r="B32" s="174"/>
      <c r="C32" s="175"/>
      <c r="D32" s="175"/>
      <c r="E32" s="175"/>
      <c r="F32" s="175"/>
      <c r="G32" s="175"/>
      <c r="H32" s="175"/>
      <c r="I32" s="175"/>
      <c r="J32" s="175"/>
      <c r="K32" s="171"/>
    </row>
    <row r="33" spans="2:11" ht="15" customHeight="1">
      <c r="B33" s="174"/>
      <c r="C33" s="175"/>
      <c r="D33" s="281" t="s">
        <v>319</v>
      </c>
      <c r="E33" s="281"/>
      <c r="F33" s="281"/>
      <c r="G33" s="281"/>
      <c r="H33" s="281"/>
      <c r="I33" s="281"/>
      <c r="J33" s="281"/>
      <c r="K33" s="171"/>
    </row>
    <row r="34" spans="2:11" ht="15" customHeight="1">
      <c r="B34" s="174"/>
      <c r="C34" s="175"/>
      <c r="D34" s="281" t="s">
        <v>320</v>
      </c>
      <c r="E34" s="281"/>
      <c r="F34" s="281"/>
      <c r="G34" s="281"/>
      <c r="H34" s="281"/>
      <c r="I34" s="281"/>
      <c r="J34" s="281"/>
      <c r="K34" s="171"/>
    </row>
    <row r="35" spans="2:11" ht="15" customHeight="1">
      <c r="B35" s="174"/>
      <c r="C35" s="175"/>
      <c r="D35" s="281" t="s">
        <v>321</v>
      </c>
      <c r="E35" s="281"/>
      <c r="F35" s="281"/>
      <c r="G35" s="281"/>
      <c r="H35" s="281"/>
      <c r="I35" s="281"/>
      <c r="J35" s="281"/>
      <c r="K35" s="171"/>
    </row>
    <row r="36" spans="2:11" ht="15" customHeight="1">
      <c r="B36" s="174"/>
      <c r="C36" s="175"/>
      <c r="D36" s="173"/>
      <c r="E36" s="176" t="s">
        <v>99</v>
      </c>
      <c r="F36" s="173"/>
      <c r="G36" s="281" t="s">
        <v>322</v>
      </c>
      <c r="H36" s="281"/>
      <c r="I36" s="281"/>
      <c r="J36" s="281"/>
      <c r="K36" s="171"/>
    </row>
    <row r="37" spans="2:11" ht="30.75" customHeight="1">
      <c r="B37" s="174"/>
      <c r="C37" s="175"/>
      <c r="D37" s="173"/>
      <c r="E37" s="176" t="s">
        <v>323</v>
      </c>
      <c r="F37" s="173"/>
      <c r="G37" s="281" t="s">
        <v>324</v>
      </c>
      <c r="H37" s="281"/>
      <c r="I37" s="281"/>
      <c r="J37" s="281"/>
      <c r="K37" s="171"/>
    </row>
    <row r="38" spans="2:11" ht="15" customHeight="1">
      <c r="B38" s="174"/>
      <c r="C38" s="175"/>
      <c r="D38" s="173"/>
      <c r="E38" s="176" t="s">
        <v>55</v>
      </c>
      <c r="F38" s="173"/>
      <c r="G38" s="281" t="s">
        <v>325</v>
      </c>
      <c r="H38" s="281"/>
      <c r="I38" s="281"/>
      <c r="J38" s="281"/>
      <c r="K38" s="171"/>
    </row>
    <row r="39" spans="2:11" ht="15" customHeight="1">
      <c r="B39" s="174"/>
      <c r="C39" s="175"/>
      <c r="D39" s="173"/>
      <c r="E39" s="176" t="s">
        <v>56</v>
      </c>
      <c r="F39" s="173"/>
      <c r="G39" s="281" t="s">
        <v>326</v>
      </c>
      <c r="H39" s="281"/>
      <c r="I39" s="281"/>
      <c r="J39" s="281"/>
      <c r="K39" s="171"/>
    </row>
    <row r="40" spans="2:11" ht="15" customHeight="1">
      <c r="B40" s="174"/>
      <c r="C40" s="175"/>
      <c r="D40" s="173"/>
      <c r="E40" s="176" t="s">
        <v>100</v>
      </c>
      <c r="F40" s="173"/>
      <c r="G40" s="281" t="s">
        <v>327</v>
      </c>
      <c r="H40" s="281"/>
      <c r="I40" s="281"/>
      <c r="J40" s="281"/>
      <c r="K40" s="171"/>
    </row>
    <row r="41" spans="2:11" ht="15" customHeight="1">
      <c r="B41" s="174"/>
      <c r="C41" s="175"/>
      <c r="D41" s="173"/>
      <c r="E41" s="176" t="s">
        <v>101</v>
      </c>
      <c r="F41" s="173"/>
      <c r="G41" s="281" t="s">
        <v>328</v>
      </c>
      <c r="H41" s="281"/>
      <c r="I41" s="281"/>
      <c r="J41" s="281"/>
      <c r="K41" s="171"/>
    </row>
    <row r="42" spans="2:11" ht="15" customHeight="1">
      <c r="B42" s="174"/>
      <c r="C42" s="175"/>
      <c r="D42" s="173"/>
      <c r="E42" s="176" t="s">
        <v>329</v>
      </c>
      <c r="F42" s="173"/>
      <c r="G42" s="281" t="s">
        <v>330</v>
      </c>
      <c r="H42" s="281"/>
      <c r="I42" s="281"/>
      <c r="J42" s="281"/>
      <c r="K42" s="171"/>
    </row>
    <row r="43" spans="2:11" ht="15" customHeight="1">
      <c r="B43" s="174"/>
      <c r="C43" s="175"/>
      <c r="D43" s="173"/>
      <c r="E43" s="176"/>
      <c r="F43" s="173"/>
      <c r="G43" s="281" t="s">
        <v>331</v>
      </c>
      <c r="H43" s="281"/>
      <c r="I43" s="281"/>
      <c r="J43" s="281"/>
      <c r="K43" s="171"/>
    </row>
    <row r="44" spans="2:11" ht="15" customHeight="1">
      <c r="B44" s="174"/>
      <c r="C44" s="175"/>
      <c r="D44" s="173"/>
      <c r="E44" s="176" t="s">
        <v>332</v>
      </c>
      <c r="F44" s="173"/>
      <c r="G44" s="281" t="s">
        <v>333</v>
      </c>
      <c r="H44" s="281"/>
      <c r="I44" s="281"/>
      <c r="J44" s="281"/>
      <c r="K44" s="171"/>
    </row>
    <row r="45" spans="2:11" ht="15" customHeight="1">
      <c r="B45" s="174"/>
      <c r="C45" s="175"/>
      <c r="D45" s="173"/>
      <c r="E45" s="176" t="s">
        <v>103</v>
      </c>
      <c r="F45" s="173"/>
      <c r="G45" s="281" t="s">
        <v>334</v>
      </c>
      <c r="H45" s="281"/>
      <c r="I45" s="281"/>
      <c r="J45" s="281"/>
      <c r="K45" s="171"/>
    </row>
    <row r="46" spans="2:11" ht="12.75" customHeight="1">
      <c r="B46" s="174"/>
      <c r="C46" s="175"/>
      <c r="D46" s="173"/>
      <c r="E46" s="173"/>
      <c r="F46" s="173"/>
      <c r="G46" s="173"/>
      <c r="H46" s="173"/>
      <c r="I46" s="173"/>
      <c r="J46" s="173"/>
      <c r="K46" s="171"/>
    </row>
    <row r="47" spans="2:11" ht="15" customHeight="1">
      <c r="B47" s="174"/>
      <c r="C47" s="175"/>
      <c r="D47" s="281" t="s">
        <v>335</v>
      </c>
      <c r="E47" s="281"/>
      <c r="F47" s="281"/>
      <c r="G47" s="281"/>
      <c r="H47" s="281"/>
      <c r="I47" s="281"/>
      <c r="J47" s="281"/>
      <c r="K47" s="171"/>
    </row>
    <row r="48" spans="2:11" ht="15" customHeight="1">
      <c r="B48" s="174"/>
      <c r="C48" s="175"/>
      <c r="D48" s="175"/>
      <c r="E48" s="281" t="s">
        <v>336</v>
      </c>
      <c r="F48" s="281"/>
      <c r="G48" s="281"/>
      <c r="H48" s="281"/>
      <c r="I48" s="281"/>
      <c r="J48" s="281"/>
      <c r="K48" s="171"/>
    </row>
    <row r="49" spans="2:11" ht="15" customHeight="1">
      <c r="B49" s="174"/>
      <c r="C49" s="175"/>
      <c r="D49" s="175"/>
      <c r="E49" s="281" t="s">
        <v>337</v>
      </c>
      <c r="F49" s="281"/>
      <c r="G49" s="281"/>
      <c r="H49" s="281"/>
      <c r="I49" s="281"/>
      <c r="J49" s="281"/>
      <c r="K49" s="171"/>
    </row>
    <row r="50" spans="2:11" ht="15" customHeight="1">
      <c r="B50" s="174"/>
      <c r="C50" s="175"/>
      <c r="D50" s="175"/>
      <c r="E50" s="281" t="s">
        <v>338</v>
      </c>
      <c r="F50" s="281"/>
      <c r="G50" s="281"/>
      <c r="H50" s="281"/>
      <c r="I50" s="281"/>
      <c r="J50" s="281"/>
      <c r="K50" s="171"/>
    </row>
    <row r="51" spans="2:11" ht="15" customHeight="1">
      <c r="B51" s="174"/>
      <c r="C51" s="175"/>
      <c r="D51" s="281" t="s">
        <v>339</v>
      </c>
      <c r="E51" s="281"/>
      <c r="F51" s="281"/>
      <c r="G51" s="281"/>
      <c r="H51" s="281"/>
      <c r="I51" s="281"/>
      <c r="J51" s="281"/>
      <c r="K51" s="171"/>
    </row>
    <row r="52" spans="2:11" ht="25.5" customHeight="1">
      <c r="B52" s="170"/>
      <c r="C52" s="283" t="s">
        <v>340</v>
      </c>
      <c r="D52" s="283"/>
      <c r="E52" s="283"/>
      <c r="F52" s="283"/>
      <c r="G52" s="283"/>
      <c r="H52" s="283"/>
      <c r="I52" s="283"/>
      <c r="J52" s="283"/>
      <c r="K52" s="171"/>
    </row>
    <row r="53" spans="2:11" ht="5.25" customHeight="1">
      <c r="B53" s="170"/>
      <c r="C53" s="172"/>
      <c r="D53" s="172"/>
      <c r="E53" s="172"/>
      <c r="F53" s="172"/>
      <c r="G53" s="172"/>
      <c r="H53" s="172"/>
      <c r="I53" s="172"/>
      <c r="J53" s="172"/>
      <c r="K53" s="171"/>
    </row>
    <row r="54" spans="2:11" ht="15" customHeight="1">
      <c r="B54" s="170"/>
      <c r="C54" s="281" t="s">
        <v>341</v>
      </c>
      <c r="D54" s="281"/>
      <c r="E54" s="281"/>
      <c r="F54" s="281"/>
      <c r="G54" s="281"/>
      <c r="H54" s="281"/>
      <c r="I54" s="281"/>
      <c r="J54" s="281"/>
      <c r="K54" s="171"/>
    </row>
    <row r="55" spans="2:11" ht="15" customHeight="1">
      <c r="B55" s="170"/>
      <c r="C55" s="281" t="s">
        <v>342</v>
      </c>
      <c r="D55" s="281"/>
      <c r="E55" s="281"/>
      <c r="F55" s="281"/>
      <c r="G55" s="281"/>
      <c r="H55" s="281"/>
      <c r="I55" s="281"/>
      <c r="J55" s="281"/>
      <c r="K55" s="171"/>
    </row>
    <row r="56" spans="2:11" ht="12.75" customHeight="1">
      <c r="B56" s="170"/>
      <c r="C56" s="173"/>
      <c r="D56" s="173"/>
      <c r="E56" s="173"/>
      <c r="F56" s="173"/>
      <c r="G56" s="173"/>
      <c r="H56" s="173"/>
      <c r="I56" s="173"/>
      <c r="J56" s="173"/>
      <c r="K56" s="171"/>
    </row>
    <row r="57" spans="2:11" ht="15" customHeight="1">
      <c r="B57" s="170"/>
      <c r="C57" s="281" t="s">
        <v>343</v>
      </c>
      <c r="D57" s="281"/>
      <c r="E57" s="281"/>
      <c r="F57" s="281"/>
      <c r="G57" s="281"/>
      <c r="H57" s="281"/>
      <c r="I57" s="281"/>
      <c r="J57" s="281"/>
      <c r="K57" s="171"/>
    </row>
    <row r="58" spans="2:11" ht="15" customHeight="1">
      <c r="B58" s="170"/>
      <c r="C58" s="175"/>
      <c r="D58" s="281" t="s">
        <v>344</v>
      </c>
      <c r="E58" s="281"/>
      <c r="F58" s="281"/>
      <c r="G58" s="281"/>
      <c r="H58" s="281"/>
      <c r="I58" s="281"/>
      <c r="J58" s="281"/>
      <c r="K58" s="171"/>
    </row>
    <row r="59" spans="2:11" ht="15" customHeight="1">
      <c r="B59" s="170"/>
      <c r="C59" s="175"/>
      <c r="D59" s="281" t="s">
        <v>345</v>
      </c>
      <c r="E59" s="281"/>
      <c r="F59" s="281"/>
      <c r="G59" s="281"/>
      <c r="H59" s="281"/>
      <c r="I59" s="281"/>
      <c r="J59" s="281"/>
      <c r="K59" s="171"/>
    </row>
    <row r="60" spans="2:11" ht="15" customHeight="1">
      <c r="B60" s="170"/>
      <c r="C60" s="175"/>
      <c r="D60" s="281" t="s">
        <v>346</v>
      </c>
      <c r="E60" s="281"/>
      <c r="F60" s="281"/>
      <c r="G60" s="281"/>
      <c r="H60" s="281"/>
      <c r="I60" s="281"/>
      <c r="J60" s="281"/>
      <c r="K60" s="171"/>
    </row>
    <row r="61" spans="2:11" ht="15" customHeight="1">
      <c r="B61" s="170"/>
      <c r="C61" s="175"/>
      <c r="D61" s="281" t="s">
        <v>347</v>
      </c>
      <c r="E61" s="281"/>
      <c r="F61" s="281"/>
      <c r="G61" s="281"/>
      <c r="H61" s="281"/>
      <c r="I61" s="281"/>
      <c r="J61" s="281"/>
      <c r="K61" s="171"/>
    </row>
    <row r="62" spans="2:11" ht="15" customHeight="1">
      <c r="B62" s="170"/>
      <c r="C62" s="175"/>
      <c r="D62" s="284" t="s">
        <v>348</v>
      </c>
      <c r="E62" s="284"/>
      <c r="F62" s="284"/>
      <c r="G62" s="284"/>
      <c r="H62" s="284"/>
      <c r="I62" s="284"/>
      <c r="J62" s="284"/>
      <c r="K62" s="171"/>
    </row>
    <row r="63" spans="2:11" ht="15" customHeight="1">
      <c r="B63" s="170"/>
      <c r="C63" s="175"/>
      <c r="D63" s="281" t="s">
        <v>349</v>
      </c>
      <c r="E63" s="281"/>
      <c r="F63" s="281"/>
      <c r="G63" s="281"/>
      <c r="H63" s="281"/>
      <c r="I63" s="281"/>
      <c r="J63" s="281"/>
      <c r="K63" s="171"/>
    </row>
    <row r="64" spans="2:11" ht="12.75" customHeight="1">
      <c r="B64" s="170"/>
      <c r="C64" s="175"/>
      <c r="D64" s="175"/>
      <c r="E64" s="178"/>
      <c r="F64" s="175"/>
      <c r="G64" s="175"/>
      <c r="H64" s="175"/>
      <c r="I64" s="175"/>
      <c r="J64" s="175"/>
      <c r="K64" s="171"/>
    </row>
    <row r="65" spans="2:11" ht="15" customHeight="1">
      <c r="B65" s="170"/>
      <c r="C65" s="175"/>
      <c r="D65" s="281" t="s">
        <v>350</v>
      </c>
      <c r="E65" s="281"/>
      <c r="F65" s="281"/>
      <c r="G65" s="281"/>
      <c r="H65" s="281"/>
      <c r="I65" s="281"/>
      <c r="J65" s="281"/>
      <c r="K65" s="171"/>
    </row>
    <row r="66" spans="2:11" ht="15" customHeight="1">
      <c r="B66" s="170"/>
      <c r="C66" s="175"/>
      <c r="D66" s="284" t="s">
        <v>351</v>
      </c>
      <c r="E66" s="284"/>
      <c r="F66" s="284"/>
      <c r="G66" s="284"/>
      <c r="H66" s="284"/>
      <c r="I66" s="284"/>
      <c r="J66" s="284"/>
      <c r="K66" s="171"/>
    </row>
    <row r="67" spans="2:11" ht="15" customHeight="1">
      <c r="B67" s="170"/>
      <c r="C67" s="175"/>
      <c r="D67" s="281" t="s">
        <v>352</v>
      </c>
      <c r="E67" s="281"/>
      <c r="F67" s="281"/>
      <c r="G67" s="281"/>
      <c r="H67" s="281"/>
      <c r="I67" s="281"/>
      <c r="J67" s="281"/>
      <c r="K67" s="171"/>
    </row>
    <row r="68" spans="2:11" ht="15" customHeight="1">
      <c r="B68" s="170"/>
      <c r="C68" s="175"/>
      <c r="D68" s="281" t="s">
        <v>353</v>
      </c>
      <c r="E68" s="281"/>
      <c r="F68" s="281"/>
      <c r="G68" s="281"/>
      <c r="H68" s="281"/>
      <c r="I68" s="281"/>
      <c r="J68" s="281"/>
      <c r="K68" s="171"/>
    </row>
    <row r="69" spans="2:11" ht="15" customHeight="1">
      <c r="B69" s="170"/>
      <c r="C69" s="175"/>
      <c r="D69" s="281" t="s">
        <v>354</v>
      </c>
      <c r="E69" s="281"/>
      <c r="F69" s="281"/>
      <c r="G69" s="281"/>
      <c r="H69" s="281"/>
      <c r="I69" s="281"/>
      <c r="J69" s="281"/>
      <c r="K69" s="171"/>
    </row>
    <row r="70" spans="2:11" ht="15" customHeight="1">
      <c r="B70" s="170"/>
      <c r="C70" s="175"/>
      <c r="D70" s="281" t="s">
        <v>355</v>
      </c>
      <c r="E70" s="281"/>
      <c r="F70" s="281"/>
      <c r="G70" s="281"/>
      <c r="H70" s="281"/>
      <c r="I70" s="281"/>
      <c r="J70" s="281"/>
      <c r="K70" s="171"/>
    </row>
    <row r="71" spans="2:11" ht="12.75" customHeight="1">
      <c r="B71" s="179"/>
      <c r="C71" s="180"/>
      <c r="D71" s="180"/>
      <c r="E71" s="180"/>
      <c r="F71" s="180"/>
      <c r="G71" s="180"/>
      <c r="H71" s="180"/>
      <c r="I71" s="180"/>
      <c r="J71" s="180"/>
      <c r="K71" s="181"/>
    </row>
    <row r="72" spans="2:11" ht="18.75" customHeight="1">
      <c r="B72" s="182"/>
      <c r="C72" s="182"/>
      <c r="D72" s="182"/>
      <c r="E72" s="182"/>
      <c r="F72" s="182"/>
      <c r="G72" s="182"/>
      <c r="H72" s="182"/>
      <c r="I72" s="182"/>
      <c r="J72" s="182"/>
      <c r="K72" s="183"/>
    </row>
    <row r="73" spans="2:11" ht="18.75" customHeight="1">
      <c r="B73" s="183"/>
      <c r="C73" s="183"/>
      <c r="D73" s="183"/>
      <c r="E73" s="183"/>
      <c r="F73" s="183"/>
      <c r="G73" s="183"/>
      <c r="H73" s="183"/>
      <c r="I73" s="183"/>
      <c r="J73" s="183"/>
      <c r="K73" s="183"/>
    </row>
    <row r="74" spans="2:11" ht="7.5" customHeight="1">
      <c r="B74" s="184"/>
      <c r="C74" s="185"/>
      <c r="D74" s="185"/>
      <c r="E74" s="185"/>
      <c r="F74" s="185"/>
      <c r="G74" s="185"/>
      <c r="H74" s="185"/>
      <c r="I74" s="185"/>
      <c r="J74" s="185"/>
      <c r="K74" s="186"/>
    </row>
    <row r="75" spans="2:11" ht="45" customHeight="1">
      <c r="B75" s="187"/>
      <c r="C75" s="282" t="s">
        <v>356</v>
      </c>
      <c r="D75" s="282"/>
      <c r="E75" s="282"/>
      <c r="F75" s="282"/>
      <c r="G75" s="282"/>
      <c r="H75" s="282"/>
      <c r="I75" s="282"/>
      <c r="J75" s="282"/>
      <c r="K75" s="188"/>
    </row>
    <row r="76" spans="2:11" ht="17.25" customHeight="1">
      <c r="B76" s="187"/>
      <c r="C76" s="189" t="s">
        <v>357</v>
      </c>
      <c r="D76" s="189"/>
      <c r="E76" s="189"/>
      <c r="F76" s="189" t="s">
        <v>358</v>
      </c>
      <c r="G76" s="190"/>
      <c r="H76" s="189" t="s">
        <v>56</v>
      </c>
      <c r="I76" s="189" t="s">
        <v>59</v>
      </c>
      <c r="J76" s="189" t="s">
        <v>359</v>
      </c>
      <c r="K76" s="188"/>
    </row>
    <row r="77" spans="2:11" ht="17.25" customHeight="1">
      <c r="B77" s="187"/>
      <c r="C77" s="191" t="s">
        <v>360</v>
      </c>
      <c r="D77" s="191"/>
      <c r="E77" s="191"/>
      <c r="F77" s="192" t="s">
        <v>361</v>
      </c>
      <c r="G77" s="193"/>
      <c r="H77" s="191"/>
      <c r="I77" s="191"/>
      <c r="J77" s="191" t="s">
        <v>362</v>
      </c>
      <c r="K77" s="188"/>
    </row>
    <row r="78" spans="2:11" ht="5.25" customHeight="1">
      <c r="B78" s="187"/>
      <c r="C78" s="194"/>
      <c r="D78" s="194"/>
      <c r="E78" s="194"/>
      <c r="F78" s="194"/>
      <c r="G78" s="195"/>
      <c r="H78" s="194"/>
      <c r="I78" s="194"/>
      <c r="J78" s="194"/>
      <c r="K78" s="188"/>
    </row>
    <row r="79" spans="2:11" ht="15" customHeight="1">
      <c r="B79" s="187"/>
      <c r="C79" s="176" t="s">
        <v>55</v>
      </c>
      <c r="D79" s="194"/>
      <c r="E79" s="194"/>
      <c r="F79" s="196" t="s">
        <v>363</v>
      </c>
      <c r="G79" s="195"/>
      <c r="H79" s="176" t="s">
        <v>364</v>
      </c>
      <c r="I79" s="176" t="s">
        <v>365</v>
      </c>
      <c r="J79" s="176">
        <v>20</v>
      </c>
      <c r="K79" s="188"/>
    </row>
    <row r="80" spans="2:11" ht="15" customHeight="1">
      <c r="B80" s="187"/>
      <c r="C80" s="176" t="s">
        <v>366</v>
      </c>
      <c r="D80" s="176"/>
      <c r="E80" s="176"/>
      <c r="F80" s="196" t="s">
        <v>363</v>
      </c>
      <c r="G80" s="195"/>
      <c r="H80" s="176" t="s">
        <v>367</v>
      </c>
      <c r="I80" s="176" t="s">
        <v>365</v>
      </c>
      <c r="J80" s="176">
        <v>120</v>
      </c>
      <c r="K80" s="188"/>
    </row>
    <row r="81" spans="2:11" ht="15" customHeight="1">
      <c r="B81" s="197"/>
      <c r="C81" s="176" t="s">
        <v>368</v>
      </c>
      <c r="D81" s="176"/>
      <c r="E81" s="176"/>
      <c r="F81" s="196" t="s">
        <v>369</v>
      </c>
      <c r="G81" s="195"/>
      <c r="H81" s="176" t="s">
        <v>370</v>
      </c>
      <c r="I81" s="176" t="s">
        <v>365</v>
      </c>
      <c r="J81" s="176">
        <v>50</v>
      </c>
      <c r="K81" s="188"/>
    </row>
    <row r="82" spans="2:11" ht="15" customHeight="1">
      <c r="B82" s="197"/>
      <c r="C82" s="176" t="s">
        <v>371</v>
      </c>
      <c r="D82" s="176"/>
      <c r="E82" s="176"/>
      <c r="F82" s="196" t="s">
        <v>363</v>
      </c>
      <c r="G82" s="195"/>
      <c r="H82" s="176" t="s">
        <v>372</v>
      </c>
      <c r="I82" s="176" t="s">
        <v>373</v>
      </c>
      <c r="J82" s="176"/>
      <c r="K82" s="188"/>
    </row>
    <row r="83" spans="2:11" ht="15" customHeight="1">
      <c r="B83" s="197"/>
      <c r="C83" s="198" t="s">
        <v>374</v>
      </c>
      <c r="D83" s="198"/>
      <c r="E83" s="198"/>
      <c r="F83" s="199" t="s">
        <v>369</v>
      </c>
      <c r="G83" s="198"/>
      <c r="H83" s="198" t="s">
        <v>375</v>
      </c>
      <c r="I83" s="198" t="s">
        <v>365</v>
      </c>
      <c r="J83" s="198">
        <v>15</v>
      </c>
      <c r="K83" s="188"/>
    </row>
    <row r="84" spans="2:11" ht="15" customHeight="1">
      <c r="B84" s="197"/>
      <c r="C84" s="198" t="s">
        <v>376</v>
      </c>
      <c r="D84" s="198"/>
      <c r="E84" s="198"/>
      <c r="F84" s="199" t="s">
        <v>369</v>
      </c>
      <c r="G84" s="198"/>
      <c r="H84" s="198" t="s">
        <v>377</v>
      </c>
      <c r="I84" s="198" t="s">
        <v>365</v>
      </c>
      <c r="J84" s="198">
        <v>15</v>
      </c>
      <c r="K84" s="188"/>
    </row>
    <row r="85" spans="2:11" ht="15" customHeight="1">
      <c r="B85" s="197"/>
      <c r="C85" s="198" t="s">
        <v>378</v>
      </c>
      <c r="D85" s="198"/>
      <c r="E85" s="198"/>
      <c r="F85" s="199" t="s">
        <v>369</v>
      </c>
      <c r="G85" s="198"/>
      <c r="H85" s="198" t="s">
        <v>379</v>
      </c>
      <c r="I85" s="198" t="s">
        <v>365</v>
      </c>
      <c r="J85" s="198">
        <v>20</v>
      </c>
      <c r="K85" s="188"/>
    </row>
    <row r="86" spans="2:11" ht="15" customHeight="1">
      <c r="B86" s="197"/>
      <c r="C86" s="198" t="s">
        <v>380</v>
      </c>
      <c r="D86" s="198"/>
      <c r="E86" s="198"/>
      <c r="F86" s="199" t="s">
        <v>369</v>
      </c>
      <c r="G86" s="198"/>
      <c r="H86" s="198" t="s">
        <v>381</v>
      </c>
      <c r="I86" s="198" t="s">
        <v>365</v>
      </c>
      <c r="J86" s="198">
        <v>20</v>
      </c>
      <c r="K86" s="188"/>
    </row>
    <row r="87" spans="2:11" ht="15" customHeight="1">
      <c r="B87" s="197"/>
      <c r="C87" s="176" t="s">
        <v>382</v>
      </c>
      <c r="D87" s="176"/>
      <c r="E87" s="176"/>
      <c r="F87" s="196" t="s">
        <v>369</v>
      </c>
      <c r="G87" s="195"/>
      <c r="H87" s="176" t="s">
        <v>383</v>
      </c>
      <c r="I87" s="176" t="s">
        <v>365</v>
      </c>
      <c r="J87" s="176">
        <v>50</v>
      </c>
      <c r="K87" s="188"/>
    </row>
    <row r="88" spans="2:11" ht="15" customHeight="1">
      <c r="B88" s="197"/>
      <c r="C88" s="176" t="s">
        <v>384</v>
      </c>
      <c r="D88" s="176"/>
      <c r="E88" s="176"/>
      <c r="F88" s="196" t="s">
        <v>369</v>
      </c>
      <c r="G88" s="195"/>
      <c r="H88" s="176" t="s">
        <v>385</v>
      </c>
      <c r="I88" s="176" t="s">
        <v>365</v>
      </c>
      <c r="J88" s="176">
        <v>20</v>
      </c>
      <c r="K88" s="188"/>
    </row>
    <row r="89" spans="2:11" ht="15" customHeight="1">
      <c r="B89" s="197"/>
      <c r="C89" s="176" t="s">
        <v>386</v>
      </c>
      <c r="D89" s="176"/>
      <c r="E89" s="176"/>
      <c r="F89" s="196" t="s">
        <v>369</v>
      </c>
      <c r="G89" s="195"/>
      <c r="H89" s="176" t="s">
        <v>387</v>
      </c>
      <c r="I89" s="176" t="s">
        <v>365</v>
      </c>
      <c r="J89" s="176">
        <v>20</v>
      </c>
      <c r="K89" s="188"/>
    </row>
    <row r="90" spans="2:11" ht="15" customHeight="1">
      <c r="B90" s="197"/>
      <c r="C90" s="176" t="s">
        <v>388</v>
      </c>
      <c r="D90" s="176"/>
      <c r="E90" s="176"/>
      <c r="F90" s="196" t="s">
        <v>369</v>
      </c>
      <c r="G90" s="195"/>
      <c r="H90" s="176" t="s">
        <v>389</v>
      </c>
      <c r="I90" s="176" t="s">
        <v>365</v>
      </c>
      <c r="J90" s="176">
        <v>50</v>
      </c>
      <c r="K90" s="188"/>
    </row>
    <row r="91" spans="2:11" ht="15" customHeight="1">
      <c r="B91" s="197"/>
      <c r="C91" s="176" t="s">
        <v>390</v>
      </c>
      <c r="D91" s="176"/>
      <c r="E91" s="176"/>
      <c r="F91" s="196" t="s">
        <v>369</v>
      </c>
      <c r="G91" s="195"/>
      <c r="H91" s="176" t="s">
        <v>390</v>
      </c>
      <c r="I91" s="176" t="s">
        <v>365</v>
      </c>
      <c r="J91" s="176">
        <v>50</v>
      </c>
      <c r="K91" s="188"/>
    </row>
    <row r="92" spans="2:11" ht="15" customHeight="1">
      <c r="B92" s="197"/>
      <c r="C92" s="176" t="s">
        <v>391</v>
      </c>
      <c r="D92" s="176"/>
      <c r="E92" s="176"/>
      <c r="F92" s="196" t="s">
        <v>369</v>
      </c>
      <c r="G92" s="195"/>
      <c r="H92" s="176" t="s">
        <v>392</v>
      </c>
      <c r="I92" s="176" t="s">
        <v>365</v>
      </c>
      <c r="J92" s="176">
        <v>255</v>
      </c>
      <c r="K92" s="188"/>
    </row>
    <row r="93" spans="2:11" ht="15" customHeight="1">
      <c r="B93" s="197"/>
      <c r="C93" s="176" t="s">
        <v>393</v>
      </c>
      <c r="D93" s="176"/>
      <c r="E93" s="176"/>
      <c r="F93" s="196" t="s">
        <v>363</v>
      </c>
      <c r="G93" s="195"/>
      <c r="H93" s="176" t="s">
        <v>394</v>
      </c>
      <c r="I93" s="176" t="s">
        <v>395</v>
      </c>
      <c r="J93" s="176"/>
      <c r="K93" s="188"/>
    </row>
    <row r="94" spans="2:11" ht="15" customHeight="1">
      <c r="B94" s="197"/>
      <c r="C94" s="176" t="s">
        <v>396</v>
      </c>
      <c r="D94" s="176"/>
      <c r="E94" s="176"/>
      <c r="F94" s="196" t="s">
        <v>363</v>
      </c>
      <c r="G94" s="195"/>
      <c r="H94" s="176" t="s">
        <v>397</v>
      </c>
      <c r="I94" s="176" t="s">
        <v>398</v>
      </c>
      <c r="J94" s="176"/>
      <c r="K94" s="188"/>
    </row>
    <row r="95" spans="2:11" ht="15" customHeight="1">
      <c r="B95" s="197"/>
      <c r="C95" s="176" t="s">
        <v>399</v>
      </c>
      <c r="D95" s="176"/>
      <c r="E95" s="176"/>
      <c r="F95" s="196" t="s">
        <v>363</v>
      </c>
      <c r="G95" s="195"/>
      <c r="H95" s="176" t="s">
        <v>399</v>
      </c>
      <c r="I95" s="176" t="s">
        <v>398</v>
      </c>
      <c r="J95" s="176"/>
      <c r="K95" s="188"/>
    </row>
    <row r="96" spans="2:11" ht="15" customHeight="1">
      <c r="B96" s="197"/>
      <c r="C96" s="176" t="s">
        <v>40</v>
      </c>
      <c r="D96" s="176"/>
      <c r="E96" s="176"/>
      <c r="F96" s="196" t="s">
        <v>363</v>
      </c>
      <c r="G96" s="195"/>
      <c r="H96" s="176" t="s">
        <v>400</v>
      </c>
      <c r="I96" s="176" t="s">
        <v>398</v>
      </c>
      <c r="J96" s="176"/>
      <c r="K96" s="188"/>
    </row>
    <row r="97" spans="2:11" ht="15" customHeight="1">
      <c r="B97" s="197"/>
      <c r="C97" s="176" t="s">
        <v>50</v>
      </c>
      <c r="D97" s="176"/>
      <c r="E97" s="176"/>
      <c r="F97" s="196" t="s">
        <v>363</v>
      </c>
      <c r="G97" s="195"/>
      <c r="H97" s="176" t="s">
        <v>401</v>
      </c>
      <c r="I97" s="176" t="s">
        <v>398</v>
      </c>
      <c r="J97" s="176"/>
      <c r="K97" s="188"/>
    </row>
    <row r="98" spans="2:11" ht="15" customHeight="1">
      <c r="B98" s="200"/>
      <c r="C98" s="201"/>
      <c r="D98" s="201"/>
      <c r="E98" s="201"/>
      <c r="F98" s="201"/>
      <c r="G98" s="201"/>
      <c r="H98" s="201"/>
      <c r="I98" s="201"/>
      <c r="J98" s="201"/>
      <c r="K98" s="202"/>
    </row>
    <row r="99" spans="2:11" ht="18.75" customHeight="1">
      <c r="B99" s="203"/>
      <c r="C99" s="204"/>
      <c r="D99" s="204"/>
      <c r="E99" s="204"/>
      <c r="F99" s="204"/>
      <c r="G99" s="204"/>
      <c r="H99" s="204"/>
      <c r="I99" s="204"/>
      <c r="J99" s="204"/>
      <c r="K99" s="203"/>
    </row>
    <row r="100" spans="2:11" ht="18.75" customHeight="1">
      <c r="B100" s="183"/>
      <c r="C100" s="183"/>
      <c r="D100" s="183"/>
      <c r="E100" s="183"/>
      <c r="F100" s="183"/>
      <c r="G100" s="183"/>
      <c r="H100" s="183"/>
      <c r="I100" s="183"/>
      <c r="J100" s="183"/>
      <c r="K100" s="183"/>
    </row>
    <row r="101" spans="2:11" ht="7.5" customHeight="1">
      <c r="B101" s="184"/>
      <c r="C101" s="185"/>
      <c r="D101" s="185"/>
      <c r="E101" s="185"/>
      <c r="F101" s="185"/>
      <c r="G101" s="185"/>
      <c r="H101" s="185"/>
      <c r="I101" s="185"/>
      <c r="J101" s="185"/>
      <c r="K101" s="186"/>
    </row>
    <row r="102" spans="2:11" ht="45" customHeight="1">
      <c r="B102" s="187"/>
      <c r="C102" s="282" t="s">
        <v>402</v>
      </c>
      <c r="D102" s="282"/>
      <c r="E102" s="282"/>
      <c r="F102" s="282"/>
      <c r="G102" s="282"/>
      <c r="H102" s="282"/>
      <c r="I102" s="282"/>
      <c r="J102" s="282"/>
      <c r="K102" s="188"/>
    </row>
    <row r="103" spans="2:11" ht="17.25" customHeight="1">
      <c r="B103" s="187"/>
      <c r="C103" s="189" t="s">
        <v>357</v>
      </c>
      <c r="D103" s="189"/>
      <c r="E103" s="189"/>
      <c r="F103" s="189" t="s">
        <v>358</v>
      </c>
      <c r="G103" s="190"/>
      <c r="H103" s="189" t="s">
        <v>56</v>
      </c>
      <c r="I103" s="189" t="s">
        <v>59</v>
      </c>
      <c r="J103" s="189" t="s">
        <v>359</v>
      </c>
      <c r="K103" s="188"/>
    </row>
    <row r="104" spans="2:11" ht="17.25" customHeight="1">
      <c r="B104" s="187"/>
      <c r="C104" s="191" t="s">
        <v>360</v>
      </c>
      <c r="D104" s="191"/>
      <c r="E104" s="191"/>
      <c r="F104" s="192" t="s">
        <v>361</v>
      </c>
      <c r="G104" s="193"/>
      <c r="H104" s="191"/>
      <c r="I104" s="191"/>
      <c r="J104" s="191" t="s">
        <v>362</v>
      </c>
      <c r="K104" s="188"/>
    </row>
    <row r="105" spans="2:11" ht="5.25" customHeight="1">
      <c r="B105" s="187"/>
      <c r="C105" s="189"/>
      <c r="D105" s="189"/>
      <c r="E105" s="189"/>
      <c r="F105" s="189"/>
      <c r="G105" s="205"/>
      <c r="H105" s="189"/>
      <c r="I105" s="189"/>
      <c r="J105" s="189"/>
      <c r="K105" s="188"/>
    </row>
    <row r="106" spans="2:11" ht="15" customHeight="1">
      <c r="B106" s="187"/>
      <c r="C106" s="176" t="s">
        <v>55</v>
      </c>
      <c r="D106" s="194"/>
      <c r="E106" s="194"/>
      <c r="F106" s="196" t="s">
        <v>363</v>
      </c>
      <c r="G106" s="205"/>
      <c r="H106" s="176" t="s">
        <v>403</v>
      </c>
      <c r="I106" s="176" t="s">
        <v>365</v>
      </c>
      <c r="J106" s="176">
        <v>20</v>
      </c>
      <c r="K106" s="188"/>
    </row>
    <row r="107" spans="2:11" ht="15" customHeight="1">
      <c r="B107" s="187"/>
      <c r="C107" s="176" t="s">
        <v>366</v>
      </c>
      <c r="D107" s="176"/>
      <c r="E107" s="176"/>
      <c r="F107" s="196" t="s">
        <v>363</v>
      </c>
      <c r="G107" s="176"/>
      <c r="H107" s="176" t="s">
        <v>403</v>
      </c>
      <c r="I107" s="176" t="s">
        <v>365</v>
      </c>
      <c r="J107" s="176">
        <v>120</v>
      </c>
      <c r="K107" s="188"/>
    </row>
    <row r="108" spans="2:11" ht="15" customHeight="1">
      <c r="B108" s="197"/>
      <c r="C108" s="176" t="s">
        <v>368</v>
      </c>
      <c r="D108" s="176"/>
      <c r="E108" s="176"/>
      <c r="F108" s="196" t="s">
        <v>369</v>
      </c>
      <c r="G108" s="176"/>
      <c r="H108" s="176" t="s">
        <v>403</v>
      </c>
      <c r="I108" s="176" t="s">
        <v>365</v>
      </c>
      <c r="J108" s="176">
        <v>50</v>
      </c>
      <c r="K108" s="188"/>
    </row>
    <row r="109" spans="2:11" ht="15" customHeight="1">
      <c r="B109" s="197"/>
      <c r="C109" s="176" t="s">
        <v>371</v>
      </c>
      <c r="D109" s="176"/>
      <c r="E109" s="176"/>
      <c r="F109" s="196" t="s">
        <v>363</v>
      </c>
      <c r="G109" s="176"/>
      <c r="H109" s="176" t="s">
        <v>403</v>
      </c>
      <c r="I109" s="176" t="s">
        <v>373</v>
      </c>
      <c r="J109" s="176"/>
      <c r="K109" s="188"/>
    </row>
    <row r="110" spans="2:11" ht="15" customHeight="1">
      <c r="B110" s="197"/>
      <c r="C110" s="176" t="s">
        <v>382</v>
      </c>
      <c r="D110" s="176"/>
      <c r="E110" s="176"/>
      <c r="F110" s="196" t="s">
        <v>369</v>
      </c>
      <c r="G110" s="176"/>
      <c r="H110" s="176" t="s">
        <v>403</v>
      </c>
      <c r="I110" s="176" t="s">
        <v>365</v>
      </c>
      <c r="J110" s="176">
        <v>50</v>
      </c>
      <c r="K110" s="188"/>
    </row>
    <row r="111" spans="2:11" ht="15" customHeight="1">
      <c r="B111" s="197"/>
      <c r="C111" s="176" t="s">
        <v>390</v>
      </c>
      <c r="D111" s="176"/>
      <c r="E111" s="176"/>
      <c r="F111" s="196" t="s">
        <v>369</v>
      </c>
      <c r="G111" s="176"/>
      <c r="H111" s="176" t="s">
        <v>403</v>
      </c>
      <c r="I111" s="176" t="s">
        <v>365</v>
      </c>
      <c r="J111" s="176">
        <v>50</v>
      </c>
      <c r="K111" s="188"/>
    </row>
    <row r="112" spans="2:11" ht="15" customHeight="1">
      <c r="B112" s="197"/>
      <c r="C112" s="176" t="s">
        <v>388</v>
      </c>
      <c r="D112" s="176"/>
      <c r="E112" s="176"/>
      <c r="F112" s="196" t="s">
        <v>369</v>
      </c>
      <c r="G112" s="176"/>
      <c r="H112" s="176" t="s">
        <v>403</v>
      </c>
      <c r="I112" s="176" t="s">
        <v>365</v>
      </c>
      <c r="J112" s="176">
        <v>50</v>
      </c>
      <c r="K112" s="188"/>
    </row>
    <row r="113" spans="2:11" ht="15" customHeight="1">
      <c r="B113" s="197"/>
      <c r="C113" s="176" t="s">
        <v>55</v>
      </c>
      <c r="D113" s="176"/>
      <c r="E113" s="176"/>
      <c r="F113" s="196" t="s">
        <v>363</v>
      </c>
      <c r="G113" s="176"/>
      <c r="H113" s="176" t="s">
        <v>404</v>
      </c>
      <c r="I113" s="176" t="s">
        <v>365</v>
      </c>
      <c r="J113" s="176">
        <v>20</v>
      </c>
      <c r="K113" s="188"/>
    </row>
    <row r="114" spans="2:11" ht="15" customHeight="1">
      <c r="B114" s="197"/>
      <c r="C114" s="176" t="s">
        <v>405</v>
      </c>
      <c r="D114" s="176"/>
      <c r="E114" s="176"/>
      <c r="F114" s="196" t="s">
        <v>363</v>
      </c>
      <c r="G114" s="176"/>
      <c r="H114" s="176" t="s">
        <v>406</v>
      </c>
      <c r="I114" s="176" t="s">
        <v>365</v>
      </c>
      <c r="J114" s="176">
        <v>120</v>
      </c>
      <c r="K114" s="188"/>
    </row>
    <row r="115" spans="2:11" ht="15" customHeight="1">
      <c r="B115" s="197"/>
      <c r="C115" s="176" t="s">
        <v>40</v>
      </c>
      <c r="D115" s="176"/>
      <c r="E115" s="176"/>
      <c r="F115" s="196" t="s">
        <v>363</v>
      </c>
      <c r="G115" s="176"/>
      <c r="H115" s="176" t="s">
        <v>407</v>
      </c>
      <c r="I115" s="176" t="s">
        <v>398</v>
      </c>
      <c r="J115" s="176"/>
      <c r="K115" s="188"/>
    </row>
    <row r="116" spans="2:11" ht="15" customHeight="1">
      <c r="B116" s="197"/>
      <c r="C116" s="176" t="s">
        <v>50</v>
      </c>
      <c r="D116" s="176"/>
      <c r="E116" s="176"/>
      <c r="F116" s="196" t="s">
        <v>363</v>
      </c>
      <c r="G116" s="176"/>
      <c r="H116" s="176" t="s">
        <v>408</v>
      </c>
      <c r="I116" s="176" t="s">
        <v>398</v>
      </c>
      <c r="J116" s="176"/>
      <c r="K116" s="188"/>
    </row>
    <row r="117" spans="2:11" ht="15" customHeight="1">
      <c r="B117" s="197"/>
      <c r="C117" s="176" t="s">
        <v>59</v>
      </c>
      <c r="D117" s="176"/>
      <c r="E117" s="176"/>
      <c r="F117" s="196" t="s">
        <v>363</v>
      </c>
      <c r="G117" s="176"/>
      <c r="H117" s="176" t="s">
        <v>409</v>
      </c>
      <c r="I117" s="176" t="s">
        <v>410</v>
      </c>
      <c r="J117" s="176"/>
      <c r="K117" s="188"/>
    </row>
    <row r="118" spans="2:11" ht="15" customHeight="1">
      <c r="B118" s="200"/>
      <c r="C118" s="206"/>
      <c r="D118" s="206"/>
      <c r="E118" s="206"/>
      <c r="F118" s="206"/>
      <c r="G118" s="206"/>
      <c r="H118" s="206"/>
      <c r="I118" s="206"/>
      <c r="J118" s="206"/>
      <c r="K118" s="202"/>
    </row>
    <row r="119" spans="2:11" ht="18.75" customHeight="1">
      <c r="B119" s="207"/>
      <c r="C119" s="173"/>
      <c r="D119" s="173"/>
      <c r="E119" s="173"/>
      <c r="F119" s="208"/>
      <c r="G119" s="173"/>
      <c r="H119" s="173"/>
      <c r="I119" s="173"/>
      <c r="J119" s="173"/>
      <c r="K119" s="207"/>
    </row>
    <row r="120" spans="2:11" ht="18.75" customHeight="1">
      <c r="B120" s="183"/>
      <c r="C120" s="183"/>
      <c r="D120" s="183"/>
      <c r="E120" s="183"/>
      <c r="F120" s="183"/>
      <c r="G120" s="183"/>
      <c r="H120" s="183"/>
      <c r="I120" s="183"/>
      <c r="J120" s="183"/>
      <c r="K120" s="183"/>
    </row>
    <row r="121" spans="2:11" ht="7.5" customHeight="1">
      <c r="B121" s="209"/>
      <c r="C121" s="210"/>
      <c r="D121" s="210"/>
      <c r="E121" s="210"/>
      <c r="F121" s="210"/>
      <c r="G121" s="210"/>
      <c r="H121" s="210"/>
      <c r="I121" s="210"/>
      <c r="J121" s="210"/>
      <c r="K121" s="211"/>
    </row>
    <row r="122" spans="2:11" ht="45" customHeight="1">
      <c r="B122" s="212"/>
      <c r="C122" s="280" t="s">
        <v>411</v>
      </c>
      <c r="D122" s="280"/>
      <c r="E122" s="280"/>
      <c r="F122" s="280"/>
      <c r="G122" s="280"/>
      <c r="H122" s="280"/>
      <c r="I122" s="280"/>
      <c r="J122" s="280"/>
      <c r="K122" s="213"/>
    </row>
    <row r="123" spans="2:11" ht="17.25" customHeight="1">
      <c r="B123" s="214"/>
      <c r="C123" s="189" t="s">
        <v>357</v>
      </c>
      <c r="D123" s="189"/>
      <c r="E123" s="189"/>
      <c r="F123" s="189" t="s">
        <v>358</v>
      </c>
      <c r="G123" s="190"/>
      <c r="H123" s="189" t="s">
        <v>56</v>
      </c>
      <c r="I123" s="189" t="s">
        <v>59</v>
      </c>
      <c r="J123" s="189" t="s">
        <v>359</v>
      </c>
      <c r="K123" s="215"/>
    </row>
    <row r="124" spans="2:11" ht="17.25" customHeight="1">
      <c r="B124" s="214"/>
      <c r="C124" s="191" t="s">
        <v>360</v>
      </c>
      <c r="D124" s="191"/>
      <c r="E124" s="191"/>
      <c r="F124" s="192" t="s">
        <v>361</v>
      </c>
      <c r="G124" s="193"/>
      <c r="H124" s="191"/>
      <c r="I124" s="191"/>
      <c r="J124" s="191" t="s">
        <v>362</v>
      </c>
      <c r="K124" s="215"/>
    </row>
    <row r="125" spans="2:11" ht="5.25" customHeight="1">
      <c r="B125" s="216"/>
      <c r="C125" s="194"/>
      <c r="D125" s="194"/>
      <c r="E125" s="194"/>
      <c r="F125" s="194"/>
      <c r="G125" s="176"/>
      <c r="H125" s="194"/>
      <c r="I125" s="194"/>
      <c r="J125" s="194"/>
      <c r="K125" s="217"/>
    </row>
    <row r="126" spans="2:11" ht="15" customHeight="1">
      <c r="B126" s="216"/>
      <c r="C126" s="176" t="s">
        <v>366</v>
      </c>
      <c r="D126" s="194"/>
      <c r="E126" s="194"/>
      <c r="F126" s="196" t="s">
        <v>363</v>
      </c>
      <c r="G126" s="176"/>
      <c r="H126" s="176" t="s">
        <v>403</v>
      </c>
      <c r="I126" s="176" t="s">
        <v>365</v>
      </c>
      <c r="J126" s="176">
        <v>120</v>
      </c>
      <c r="K126" s="218"/>
    </row>
    <row r="127" spans="2:11" ht="15" customHeight="1">
      <c r="B127" s="216"/>
      <c r="C127" s="176" t="s">
        <v>412</v>
      </c>
      <c r="D127" s="176"/>
      <c r="E127" s="176"/>
      <c r="F127" s="196" t="s">
        <v>363</v>
      </c>
      <c r="G127" s="176"/>
      <c r="H127" s="176" t="s">
        <v>413</v>
      </c>
      <c r="I127" s="176" t="s">
        <v>365</v>
      </c>
      <c r="J127" s="176" t="s">
        <v>414</v>
      </c>
      <c r="K127" s="218"/>
    </row>
    <row r="128" spans="2:11" ht="15" customHeight="1">
      <c r="B128" s="216"/>
      <c r="C128" s="176" t="s">
        <v>311</v>
      </c>
      <c r="D128" s="176"/>
      <c r="E128" s="176"/>
      <c r="F128" s="196" t="s">
        <v>363</v>
      </c>
      <c r="G128" s="176"/>
      <c r="H128" s="176" t="s">
        <v>415</v>
      </c>
      <c r="I128" s="176" t="s">
        <v>365</v>
      </c>
      <c r="J128" s="176" t="s">
        <v>414</v>
      </c>
      <c r="K128" s="218"/>
    </row>
    <row r="129" spans="2:11" ht="15" customHeight="1">
      <c r="B129" s="216"/>
      <c r="C129" s="176" t="s">
        <v>374</v>
      </c>
      <c r="D129" s="176"/>
      <c r="E129" s="176"/>
      <c r="F129" s="196" t="s">
        <v>369</v>
      </c>
      <c r="G129" s="176"/>
      <c r="H129" s="176" t="s">
        <v>375</v>
      </c>
      <c r="I129" s="176" t="s">
        <v>365</v>
      </c>
      <c r="J129" s="176">
        <v>15</v>
      </c>
      <c r="K129" s="218"/>
    </row>
    <row r="130" spans="2:11" ht="15" customHeight="1">
      <c r="B130" s="216"/>
      <c r="C130" s="198" t="s">
        <v>376</v>
      </c>
      <c r="D130" s="198"/>
      <c r="E130" s="198"/>
      <c r="F130" s="199" t="s">
        <v>369</v>
      </c>
      <c r="G130" s="198"/>
      <c r="H130" s="198" t="s">
        <v>377</v>
      </c>
      <c r="I130" s="198" t="s">
        <v>365</v>
      </c>
      <c r="J130" s="198">
        <v>15</v>
      </c>
      <c r="K130" s="218"/>
    </row>
    <row r="131" spans="2:11" ht="15" customHeight="1">
      <c r="B131" s="216"/>
      <c r="C131" s="198" t="s">
        <v>378</v>
      </c>
      <c r="D131" s="198"/>
      <c r="E131" s="198"/>
      <c r="F131" s="199" t="s">
        <v>369</v>
      </c>
      <c r="G131" s="198"/>
      <c r="H131" s="198" t="s">
        <v>379</v>
      </c>
      <c r="I131" s="198" t="s">
        <v>365</v>
      </c>
      <c r="J131" s="198">
        <v>20</v>
      </c>
      <c r="K131" s="218"/>
    </row>
    <row r="132" spans="2:11" ht="15" customHeight="1">
      <c r="B132" s="216"/>
      <c r="C132" s="198" t="s">
        <v>380</v>
      </c>
      <c r="D132" s="198"/>
      <c r="E132" s="198"/>
      <c r="F132" s="199" t="s">
        <v>369</v>
      </c>
      <c r="G132" s="198"/>
      <c r="H132" s="198" t="s">
        <v>381</v>
      </c>
      <c r="I132" s="198" t="s">
        <v>365</v>
      </c>
      <c r="J132" s="198">
        <v>20</v>
      </c>
      <c r="K132" s="218"/>
    </row>
    <row r="133" spans="2:11" ht="15" customHeight="1">
      <c r="B133" s="216"/>
      <c r="C133" s="176" t="s">
        <v>368</v>
      </c>
      <c r="D133" s="176"/>
      <c r="E133" s="176"/>
      <c r="F133" s="196" t="s">
        <v>369</v>
      </c>
      <c r="G133" s="176"/>
      <c r="H133" s="176" t="s">
        <v>403</v>
      </c>
      <c r="I133" s="176" t="s">
        <v>365</v>
      </c>
      <c r="J133" s="176">
        <v>50</v>
      </c>
      <c r="K133" s="218"/>
    </row>
    <row r="134" spans="2:11" ht="15" customHeight="1">
      <c r="B134" s="216"/>
      <c r="C134" s="176" t="s">
        <v>382</v>
      </c>
      <c r="D134" s="176"/>
      <c r="E134" s="176"/>
      <c r="F134" s="196" t="s">
        <v>369</v>
      </c>
      <c r="G134" s="176"/>
      <c r="H134" s="176" t="s">
        <v>403</v>
      </c>
      <c r="I134" s="176" t="s">
        <v>365</v>
      </c>
      <c r="J134" s="176">
        <v>50</v>
      </c>
      <c r="K134" s="218"/>
    </row>
    <row r="135" spans="2:11" ht="15" customHeight="1">
      <c r="B135" s="216"/>
      <c r="C135" s="176" t="s">
        <v>388</v>
      </c>
      <c r="D135" s="176"/>
      <c r="E135" s="176"/>
      <c r="F135" s="196" t="s">
        <v>369</v>
      </c>
      <c r="G135" s="176"/>
      <c r="H135" s="176" t="s">
        <v>403</v>
      </c>
      <c r="I135" s="176" t="s">
        <v>365</v>
      </c>
      <c r="J135" s="176">
        <v>50</v>
      </c>
      <c r="K135" s="218"/>
    </row>
    <row r="136" spans="2:11" ht="15" customHeight="1">
      <c r="B136" s="216"/>
      <c r="C136" s="176" t="s">
        <v>390</v>
      </c>
      <c r="D136" s="176"/>
      <c r="E136" s="176"/>
      <c r="F136" s="196" t="s">
        <v>369</v>
      </c>
      <c r="G136" s="176"/>
      <c r="H136" s="176" t="s">
        <v>403</v>
      </c>
      <c r="I136" s="176" t="s">
        <v>365</v>
      </c>
      <c r="J136" s="176">
        <v>50</v>
      </c>
      <c r="K136" s="218"/>
    </row>
    <row r="137" spans="2:11" ht="15" customHeight="1">
      <c r="B137" s="216"/>
      <c r="C137" s="176" t="s">
        <v>391</v>
      </c>
      <c r="D137" s="176"/>
      <c r="E137" s="176"/>
      <c r="F137" s="196" t="s">
        <v>369</v>
      </c>
      <c r="G137" s="176"/>
      <c r="H137" s="176" t="s">
        <v>416</v>
      </c>
      <c r="I137" s="176" t="s">
        <v>365</v>
      </c>
      <c r="J137" s="176">
        <v>255</v>
      </c>
      <c r="K137" s="218"/>
    </row>
    <row r="138" spans="2:11" ht="15" customHeight="1">
      <c r="B138" s="216"/>
      <c r="C138" s="176" t="s">
        <v>393</v>
      </c>
      <c r="D138" s="176"/>
      <c r="E138" s="176"/>
      <c r="F138" s="196" t="s">
        <v>363</v>
      </c>
      <c r="G138" s="176"/>
      <c r="H138" s="176" t="s">
        <v>417</v>
      </c>
      <c r="I138" s="176" t="s">
        <v>395</v>
      </c>
      <c r="J138" s="176"/>
      <c r="K138" s="218"/>
    </row>
    <row r="139" spans="2:11" ht="15" customHeight="1">
      <c r="B139" s="216"/>
      <c r="C139" s="176" t="s">
        <v>396</v>
      </c>
      <c r="D139" s="176"/>
      <c r="E139" s="176"/>
      <c r="F139" s="196" t="s">
        <v>363</v>
      </c>
      <c r="G139" s="176"/>
      <c r="H139" s="176" t="s">
        <v>418</v>
      </c>
      <c r="I139" s="176" t="s">
        <v>398</v>
      </c>
      <c r="J139" s="176"/>
      <c r="K139" s="218"/>
    </row>
    <row r="140" spans="2:11" ht="15" customHeight="1">
      <c r="B140" s="216"/>
      <c r="C140" s="176" t="s">
        <v>399</v>
      </c>
      <c r="D140" s="176"/>
      <c r="E140" s="176"/>
      <c r="F140" s="196" t="s">
        <v>363</v>
      </c>
      <c r="G140" s="176"/>
      <c r="H140" s="176" t="s">
        <v>399</v>
      </c>
      <c r="I140" s="176" t="s">
        <v>398</v>
      </c>
      <c r="J140" s="176"/>
      <c r="K140" s="218"/>
    </row>
    <row r="141" spans="2:11" ht="15" customHeight="1">
      <c r="B141" s="216"/>
      <c r="C141" s="176" t="s">
        <v>40</v>
      </c>
      <c r="D141" s="176"/>
      <c r="E141" s="176"/>
      <c r="F141" s="196" t="s">
        <v>363</v>
      </c>
      <c r="G141" s="176"/>
      <c r="H141" s="176" t="s">
        <v>419</v>
      </c>
      <c r="I141" s="176" t="s">
        <v>398</v>
      </c>
      <c r="J141" s="176"/>
      <c r="K141" s="218"/>
    </row>
    <row r="142" spans="2:11" ht="15" customHeight="1">
      <c r="B142" s="216"/>
      <c r="C142" s="176" t="s">
        <v>420</v>
      </c>
      <c r="D142" s="176"/>
      <c r="E142" s="176"/>
      <c r="F142" s="196" t="s">
        <v>363</v>
      </c>
      <c r="G142" s="176"/>
      <c r="H142" s="176" t="s">
        <v>421</v>
      </c>
      <c r="I142" s="176" t="s">
        <v>398</v>
      </c>
      <c r="J142" s="176"/>
      <c r="K142" s="218"/>
    </row>
    <row r="143" spans="2:11" ht="15" customHeight="1">
      <c r="B143" s="219"/>
      <c r="C143" s="220"/>
      <c r="D143" s="220"/>
      <c r="E143" s="220"/>
      <c r="F143" s="220"/>
      <c r="G143" s="220"/>
      <c r="H143" s="220"/>
      <c r="I143" s="220"/>
      <c r="J143" s="220"/>
      <c r="K143" s="221"/>
    </row>
    <row r="144" spans="2:11" ht="18.75" customHeight="1">
      <c r="B144" s="173"/>
      <c r="C144" s="173"/>
      <c r="D144" s="173"/>
      <c r="E144" s="173"/>
      <c r="F144" s="208"/>
      <c r="G144" s="173"/>
      <c r="H144" s="173"/>
      <c r="I144" s="173"/>
      <c r="J144" s="173"/>
      <c r="K144" s="173"/>
    </row>
    <row r="145" spans="2:11" ht="18.75" customHeight="1">
      <c r="B145" s="183"/>
      <c r="C145" s="183"/>
      <c r="D145" s="183"/>
      <c r="E145" s="183"/>
      <c r="F145" s="183"/>
      <c r="G145" s="183"/>
      <c r="H145" s="183"/>
      <c r="I145" s="183"/>
      <c r="J145" s="183"/>
      <c r="K145" s="183"/>
    </row>
    <row r="146" spans="2:11" ht="7.5" customHeight="1">
      <c r="B146" s="184"/>
      <c r="C146" s="185"/>
      <c r="D146" s="185"/>
      <c r="E146" s="185"/>
      <c r="F146" s="185"/>
      <c r="G146" s="185"/>
      <c r="H146" s="185"/>
      <c r="I146" s="185"/>
      <c r="J146" s="185"/>
      <c r="K146" s="186"/>
    </row>
    <row r="147" spans="2:11" ht="45" customHeight="1">
      <c r="B147" s="187"/>
      <c r="C147" s="282" t="s">
        <v>422</v>
      </c>
      <c r="D147" s="282"/>
      <c r="E147" s="282"/>
      <c r="F147" s="282"/>
      <c r="G147" s="282"/>
      <c r="H147" s="282"/>
      <c r="I147" s="282"/>
      <c r="J147" s="282"/>
      <c r="K147" s="188"/>
    </row>
    <row r="148" spans="2:11" ht="17.25" customHeight="1">
      <c r="B148" s="187"/>
      <c r="C148" s="189" t="s">
        <v>357</v>
      </c>
      <c r="D148" s="189"/>
      <c r="E148" s="189"/>
      <c r="F148" s="189" t="s">
        <v>358</v>
      </c>
      <c r="G148" s="190"/>
      <c r="H148" s="189" t="s">
        <v>56</v>
      </c>
      <c r="I148" s="189" t="s">
        <v>59</v>
      </c>
      <c r="J148" s="189" t="s">
        <v>359</v>
      </c>
      <c r="K148" s="188"/>
    </row>
    <row r="149" spans="2:11" ht="17.25" customHeight="1">
      <c r="B149" s="187"/>
      <c r="C149" s="191" t="s">
        <v>360</v>
      </c>
      <c r="D149" s="191"/>
      <c r="E149" s="191"/>
      <c r="F149" s="192" t="s">
        <v>361</v>
      </c>
      <c r="G149" s="193"/>
      <c r="H149" s="191"/>
      <c r="I149" s="191"/>
      <c r="J149" s="191" t="s">
        <v>362</v>
      </c>
      <c r="K149" s="188"/>
    </row>
    <row r="150" spans="2:11" ht="5.25" customHeight="1">
      <c r="B150" s="197"/>
      <c r="C150" s="194"/>
      <c r="D150" s="194"/>
      <c r="E150" s="194"/>
      <c r="F150" s="194"/>
      <c r="G150" s="195"/>
      <c r="H150" s="194"/>
      <c r="I150" s="194"/>
      <c r="J150" s="194"/>
      <c r="K150" s="218"/>
    </row>
    <row r="151" spans="2:11" ht="15" customHeight="1">
      <c r="B151" s="197"/>
      <c r="C151" s="222" t="s">
        <v>366</v>
      </c>
      <c r="D151" s="176"/>
      <c r="E151" s="176"/>
      <c r="F151" s="223" t="s">
        <v>363</v>
      </c>
      <c r="G151" s="176"/>
      <c r="H151" s="222" t="s">
        <v>403</v>
      </c>
      <c r="I151" s="222" t="s">
        <v>365</v>
      </c>
      <c r="J151" s="222">
        <v>120</v>
      </c>
      <c r="K151" s="218"/>
    </row>
    <row r="152" spans="2:11" ht="15" customHeight="1">
      <c r="B152" s="197"/>
      <c r="C152" s="222" t="s">
        <v>412</v>
      </c>
      <c r="D152" s="176"/>
      <c r="E152" s="176"/>
      <c r="F152" s="223" t="s">
        <v>363</v>
      </c>
      <c r="G152" s="176"/>
      <c r="H152" s="222" t="s">
        <v>423</v>
      </c>
      <c r="I152" s="222" t="s">
        <v>365</v>
      </c>
      <c r="J152" s="222" t="s">
        <v>414</v>
      </c>
      <c r="K152" s="218"/>
    </row>
    <row r="153" spans="2:11" ht="15" customHeight="1">
      <c r="B153" s="197"/>
      <c r="C153" s="222" t="s">
        <v>311</v>
      </c>
      <c r="D153" s="176"/>
      <c r="E153" s="176"/>
      <c r="F153" s="223" t="s">
        <v>363</v>
      </c>
      <c r="G153" s="176"/>
      <c r="H153" s="222" t="s">
        <v>424</v>
      </c>
      <c r="I153" s="222" t="s">
        <v>365</v>
      </c>
      <c r="J153" s="222" t="s">
        <v>414</v>
      </c>
      <c r="K153" s="218"/>
    </row>
    <row r="154" spans="2:11" ht="15" customHeight="1">
      <c r="B154" s="197"/>
      <c r="C154" s="222" t="s">
        <v>368</v>
      </c>
      <c r="D154" s="176"/>
      <c r="E154" s="176"/>
      <c r="F154" s="223" t="s">
        <v>369</v>
      </c>
      <c r="G154" s="176"/>
      <c r="H154" s="222" t="s">
        <v>403</v>
      </c>
      <c r="I154" s="222" t="s">
        <v>365</v>
      </c>
      <c r="J154" s="222">
        <v>50</v>
      </c>
      <c r="K154" s="218"/>
    </row>
    <row r="155" spans="2:11" ht="15" customHeight="1">
      <c r="B155" s="197"/>
      <c r="C155" s="222" t="s">
        <v>371</v>
      </c>
      <c r="D155" s="176"/>
      <c r="E155" s="176"/>
      <c r="F155" s="223" t="s">
        <v>363</v>
      </c>
      <c r="G155" s="176"/>
      <c r="H155" s="222" t="s">
        <v>403</v>
      </c>
      <c r="I155" s="222" t="s">
        <v>373</v>
      </c>
      <c r="J155" s="222"/>
      <c r="K155" s="218"/>
    </row>
    <row r="156" spans="2:11" ht="15" customHeight="1">
      <c r="B156" s="197"/>
      <c r="C156" s="222" t="s">
        <v>382</v>
      </c>
      <c r="D156" s="176"/>
      <c r="E156" s="176"/>
      <c r="F156" s="223" t="s">
        <v>369</v>
      </c>
      <c r="G156" s="176"/>
      <c r="H156" s="222" t="s">
        <v>403</v>
      </c>
      <c r="I156" s="222" t="s">
        <v>365</v>
      </c>
      <c r="J156" s="222">
        <v>50</v>
      </c>
      <c r="K156" s="218"/>
    </row>
    <row r="157" spans="2:11" ht="15" customHeight="1">
      <c r="B157" s="197"/>
      <c r="C157" s="222" t="s">
        <v>390</v>
      </c>
      <c r="D157" s="176"/>
      <c r="E157" s="176"/>
      <c r="F157" s="223" t="s">
        <v>369</v>
      </c>
      <c r="G157" s="176"/>
      <c r="H157" s="222" t="s">
        <v>403</v>
      </c>
      <c r="I157" s="222" t="s">
        <v>365</v>
      </c>
      <c r="J157" s="222">
        <v>50</v>
      </c>
      <c r="K157" s="218"/>
    </row>
    <row r="158" spans="2:11" ht="15" customHeight="1">
      <c r="B158" s="197"/>
      <c r="C158" s="222" t="s">
        <v>388</v>
      </c>
      <c r="D158" s="176"/>
      <c r="E158" s="176"/>
      <c r="F158" s="223" t="s">
        <v>369</v>
      </c>
      <c r="G158" s="176"/>
      <c r="H158" s="222" t="s">
        <v>403</v>
      </c>
      <c r="I158" s="222" t="s">
        <v>365</v>
      </c>
      <c r="J158" s="222">
        <v>50</v>
      </c>
      <c r="K158" s="218"/>
    </row>
    <row r="159" spans="2:11" ht="15" customHeight="1">
      <c r="B159" s="197"/>
      <c r="C159" s="222" t="s">
        <v>89</v>
      </c>
      <c r="D159" s="176"/>
      <c r="E159" s="176"/>
      <c r="F159" s="223" t="s">
        <v>363</v>
      </c>
      <c r="G159" s="176"/>
      <c r="H159" s="222" t="s">
        <v>425</v>
      </c>
      <c r="I159" s="222" t="s">
        <v>365</v>
      </c>
      <c r="J159" s="222" t="s">
        <v>426</v>
      </c>
      <c r="K159" s="218"/>
    </row>
    <row r="160" spans="2:11" ht="15" customHeight="1">
      <c r="B160" s="197"/>
      <c r="C160" s="222" t="s">
        <v>427</v>
      </c>
      <c r="D160" s="176"/>
      <c r="E160" s="176"/>
      <c r="F160" s="223" t="s">
        <v>363</v>
      </c>
      <c r="G160" s="176"/>
      <c r="H160" s="222" t="s">
        <v>428</v>
      </c>
      <c r="I160" s="222" t="s">
        <v>398</v>
      </c>
      <c r="J160" s="222"/>
      <c r="K160" s="218"/>
    </row>
    <row r="161" spans="2:11" ht="15" customHeight="1">
      <c r="B161" s="224"/>
      <c r="C161" s="206"/>
      <c r="D161" s="206"/>
      <c r="E161" s="206"/>
      <c r="F161" s="206"/>
      <c r="G161" s="206"/>
      <c r="H161" s="206"/>
      <c r="I161" s="206"/>
      <c r="J161" s="206"/>
      <c r="K161" s="225"/>
    </row>
    <row r="162" spans="2:11" ht="18.75" customHeight="1">
      <c r="B162" s="173"/>
      <c r="C162" s="176"/>
      <c r="D162" s="176"/>
      <c r="E162" s="176"/>
      <c r="F162" s="196"/>
      <c r="G162" s="176"/>
      <c r="H162" s="176"/>
      <c r="I162" s="176"/>
      <c r="J162" s="176"/>
      <c r="K162" s="173"/>
    </row>
    <row r="163" spans="2:11" ht="18.75" customHeight="1">
      <c r="B163" s="183"/>
      <c r="C163" s="183"/>
      <c r="D163" s="183"/>
      <c r="E163" s="183"/>
      <c r="F163" s="183"/>
      <c r="G163" s="183"/>
      <c r="H163" s="183"/>
      <c r="I163" s="183"/>
      <c r="J163" s="183"/>
      <c r="K163" s="183"/>
    </row>
    <row r="164" spans="2:11" ht="7.5" customHeight="1">
      <c r="B164" s="165"/>
      <c r="C164" s="166"/>
      <c r="D164" s="166"/>
      <c r="E164" s="166"/>
      <c r="F164" s="166"/>
      <c r="G164" s="166"/>
      <c r="H164" s="166"/>
      <c r="I164" s="166"/>
      <c r="J164" s="166"/>
      <c r="K164" s="167"/>
    </row>
    <row r="165" spans="2:11" ht="45" customHeight="1">
      <c r="B165" s="168"/>
      <c r="C165" s="280" t="s">
        <v>429</v>
      </c>
      <c r="D165" s="280"/>
      <c r="E165" s="280"/>
      <c r="F165" s="280"/>
      <c r="G165" s="280"/>
      <c r="H165" s="280"/>
      <c r="I165" s="280"/>
      <c r="J165" s="280"/>
      <c r="K165" s="169"/>
    </row>
    <row r="166" spans="2:11" ht="17.25" customHeight="1">
      <c r="B166" s="168"/>
      <c r="C166" s="189" t="s">
        <v>357</v>
      </c>
      <c r="D166" s="189"/>
      <c r="E166" s="189"/>
      <c r="F166" s="189" t="s">
        <v>358</v>
      </c>
      <c r="G166" s="226"/>
      <c r="H166" s="227" t="s">
        <v>56</v>
      </c>
      <c r="I166" s="227" t="s">
        <v>59</v>
      </c>
      <c r="J166" s="189" t="s">
        <v>359</v>
      </c>
      <c r="K166" s="169"/>
    </row>
    <row r="167" spans="2:11" ht="17.25" customHeight="1">
      <c r="B167" s="170"/>
      <c r="C167" s="191" t="s">
        <v>360</v>
      </c>
      <c r="D167" s="191"/>
      <c r="E167" s="191"/>
      <c r="F167" s="192" t="s">
        <v>361</v>
      </c>
      <c r="G167" s="228"/>
      <c r="H167" s="229"/>
      <c r="I167" s="229"/>
      <c r="J167" s="191" t="s">
        <v>362</v>
      </c>
      <c r="K167" s="171"/>
    </row>
    <row r="168" spans="2:11" ht="5.25" customHeight="1">
      <c r="B168" s="197"/>
      <c r="C168" s="194"/>
      <c r="D168" s="194"/>
      <c r="E168" s="194"/>
      <c r="F168" s="194"/>
      <c r="G168" s="195"/>
      <c r="H168" s="194"/>
      <c r="I168" s="194"/>
      <c r="J168" s="194"/>
      <c r="K168" s="218"/>
    </row>
    <row r="169" spans="2:11" ht="15" customHeight="1">
      <c r="B169" s="197"/>
      <c r="C169" s="176" t="s">
        <v>366</v>
      </c>
      <c r="D169" s="176"/>
      <c r="E169" s="176"/>
      <c r="F169" s="196" t="s">
        <v>363</v>
      </c>
      <c r="G169" s="176"/>
      <c r="H169" s="176" t="s">
        <v>403</v>
      </c>
      <c r="I169" s="176" t="s">
        <v>365</v>
      </c>
      <c r="J169" s="176">
        <v>120</v>
      </c>
      <c r="K169" s="218"/>
    </row>
    <row r="170" spans="2:11" ht="15" customHeight="1">
      <c r="B170" s="197"/>
      <c r="C170" s="176" t="s">
        <v>412</v>
      </c>
      <c r="D170" s="176"/>
      <c r="E170" s="176"/>
      <c r="F170" s="196" t="s">
        <v>363</v>
      </c>
      <c r="G170" s="176"/>
      <c r="H170" s="176" t="s">
        <v>413</v>
      </c>
      <c r="I170" s="176" t="s">
        <v>365</v>
      </c>
      <c r="J170" s="176" t="s">
        <v>414</v>
      </c>
      <c r="K170" s="218"/>
    </row>
    <row r="171" spans="2:11" ht="15" customHeight="1">
      <c r="B171" s="197"/>
      <c r="C171" s="176" t="s">
        <v>311</v>
      </c>
      <c r="D171" s="176"/>
      <c r="E171" s="176"/>
      <c r="F171" s="196" t="s">
        <v>363</v>
      </c>
      <c r="G171" s="176"/>
      <c r="H171" s="176" t="s">
        <v>430</v>
      </c>
      <c r="I171" s="176" t="s">
        <v>365</v>
      </c>
      <c r="J171" s="176" t="s">
        <v>414</v>
      </c>
      <c r="K171" s="218"/>
    </row>
    <row r="172" spans="2:11" ht="15" customHeight="1">
      <c r="B172" s="197"/>
      <c r="C172" s="176" t="s">
        <v>368</v>
      </c>
      <c r="D172" s="176"/>
      <c r="E172" s="176"/>
      <c r="F172" s="196" t="s">
        <v>369</v>
      </c>
      <c r="G172" s="176"/>
      <c r="H172" s="176" t="s">
        <v>430</v>
      </c>
      <c r="I172" s="176" t="s">
        <v>365</v>
      </c>
      <c r="J172" s="176">
        <v>50</v>
      </c>
      <c r="K172" s="218"/>
    </row>
    <row r="173" spans="2:11" ht="15" customHeight="1">
      <c r="B173" s="197"/>
      <c r="C173" s="176" t="s">
        <v>371</v>
      </c>
      <c r="D173" s="176"/>
      <c r="E173" s="176"/>
      <c r="F173" s="196" t="s">
        <v>363</v>
      </c>
      <c r="G173" s="176"/>
      <c r="H173" s="176" t="s">
        <v>430</v>
      </c>
      <c r="I173" s="176" t="s">
        <v>373</v>
      </c>
      <c r="J173" s="176"/>
      <c r="K173" s="218"/>
    </row>
    <row r="174" spans="2:11" ht="15" customHeight="1">
      <c r="B174" s="197"/>
      <c r="C174" s="176" t="s">
        <v>382</v>
      </c>
      <c r="D174" s="176"/>
      <c r="E174" s="176"/>
      <c r="F174" s="196" t="s">
        <v>369</v>
      </c>
      <c r="G174" s="176"/>
      <c r="H174" s="176" t="s">
        <v>430</v>
      </c>
      <c r="I174" s="176" t="s">
        <v>365</v>
      </c>
      <c r="J174" s="176">
        <v>50</v>
      </c>
      <c r="K174" s="218"/>
    </row>
    <row r="175" spans="2:11" ht="15" customHeight="1">
      <c r="B175" s="197"/>
      <c r="C175" s="176" t="s">
        <v>390</v>
      </c>
      <c r="D175" s="176"/>
      <c r="E175" s="176"/>
      <c r="F175" s="196" t="s">
        <v>369</v>
      </c>
      <c r="G175" s="176"/>
      <c r="H175" s="176" t="s">
        <v>430</v>
      </c>
      <c r="I175" s="176" t="s">
        <v>365</v>
      </c>
      <c r="J175" s="176">
        <v>50</v>
      </c>
      <c r="K175" s="218"/>
    </row>
    <row r="176" spans="2:11" ht="15" customHeight="1">
      <c r="B176" s="197"/>
      <c r="C176" s="176" t="s">
        <v>388</v>
      </c>
      <c r="D176" s="176"/>
      <c r="E176" s="176"/>
      <c r="F176" s="196" t="s">
        <v>369</v>
      </c>
      <c r="G176" s="176"/>
      <c r="H176" s="176" t="s">
        <v>430</v>
      </c>
      <c r="I176" s="176" t="s">
        <v>365</v>
      </c>
      <c r="J176" s="176">
        <v>50</v>
      </c>
      <c r="K176" s="218"/>
    </row>
    <row r="177" spans="2:11" ht="15" customHeight="1">
      <c r="B177" s="197"/>
      <c r="C177" s="176" t="s">
        <v>99</v>
      </c>
      <c r="D177" s="176"/>
      <c r="E177" s="176"/>
      <c r="F177" s="196" t="s">
        <v>363</v>
      </c>
      <c r="G177" s="176"/>
      <c r="H177" s="176" t="s">
        <v>431</v>
      </c>
      <c r="I177" s="176" t="s">
        <v>432</v>
      </c>
      <c r="J177" s="176"/>
      <c r="K177" s="218"/>
    </row>
    <row r="178" spans="2:11" ht="15" customHeight="1">
      <c r="B178" s="197"/>
      <c r="C178" s="176" t="s">
        <v>59</v>
      </c>
      <c r="D178" s="176"/>
      <c r="E178" s="176"/>
      <c r="F178" s="196" t="s">
        <v>363</v>
      </c>
      <c r="G178" s="176"/>
      <c r="H178" s="176" t="s">
        <v>433</v>
      </c>
      <c r="I178" s="176" t="s">
        <v>434</v>
      </c>
      <c r="J178" s="176">
        <v>1</v>
      </c>
      <c r="K178" s="218"/>
    </row>
    <row r="179" spans="2:11" ht="15" customHeight="1">
      <c r="B179" s="197"/>
      <c r="C179" s="176" t="s">
        <v>55</v>
      </c>
      <c r="D179" s="176"/>
      <c r="E179" s="176"/>
      <c r="F179" s="196" t="s">
        <v>363</v>
      </c>
      <c r="G179" s="176"/>
      <c r="H179" s="176" t="s">
        <v>435</v>
      </c>
      <c r="I179" s="176" t="s">
        <v>365</v>
      </c>
      <c r="J179" s="176">
        <v>20</v>
      </c>
      <c r="K179" s="218"/>
    </row>
    <row r="180" spans="2:11" ht="15" customHeight="1">
      <c r="B180" s="197"/>
      <c r="C180" s="176" t="s">
        <v>56</v>
      </c>
      <c r="D180" s="176"/>
      <c r="E180" s="176"/>
      <c r="F180" s="196" t="s">
        <v>363</v>
      </c>
      <c r="G180" s="176"/>
      <c r="H180" s="176" t="s">
        <v>436</v>
      </c>
      <c r="I180" s="176" t="s">
        <v>365</v>
      </c>
      <c r="J180" s="176">
        <v>255</v>
      </c>
      <c r="K180" s="218"/>
    </row>
    <row r="181" spans="2:11" ht="15" customHeight="1">
      <c r="B181" s="197"/>
      <c r="C181" s="176" t="s">
        <v>100</v>
      </c>
      <c r="D181" s="176"/>
      <c r="E181" s="176"/>
      <c r="F181" s="196" t="s">
        <v>363</v>
      </c>
      <c r="G181" s="176"/>
      <c r="H181" s="176" t="s">
        <v>327</v>
      </c>
      <c r="I181" s="176" t="s">
        <v>365</v>
      </c>
      <c r="J181" s="176">
        <v>10</v>
      </c>
      <c r="K181" s="218"/>
    </row>
    <row r="182" spans="2:11" ht="15" customHeight="1">
      <c r="B182" s="197"/>
      <c r="C182" s="176" t="s">
        <v>101</v>
      </c>
      <c r="D182" s="176"/>
      <c r="E182" s="176"/>
      <c r="F182" s="196" t="s">
        <v>363</v>
      </c>
      <c r="G182" s="176"/>
      <c r="H182" s="176" t="s">
        <v>437</v>
      </c>
      <c r="I182" s="176" t="s">
        <v>398</v>
      </c>
      <c r="J182" s="176"/>
      <c r="K182" s="218"/>
    </row>
    <row r="183" spans="2:11" ht="15" customHeight="1">
      <c r="B183" s="197"/>
      <c r="C183" s="176" t="s">
        <v>438</v>
      </c>
      <c r="D183" s="176"/>
      <c r="E183" s="176"/>
      <c r="F183" s="196" t="s">
        <v>363</v>
      </c>
      <c r="G183" s="176"/>
      <c r="H183" s="176" t="s">
        <v>439</v>
      </c>
      <c r="I183" s="176" t="s">
        <v>398</v>
      </c>
      <c r="J183" s="176"/>
      <c r="K183" s="218"/>
    </row>
    <row r="184" spans="2:11" ht="15" customHeight="1">
      <c r="B184" s="197"/>
      <c r="C184" s="176" t="s">
        <v>427</v>
      </c>
      <c r="D184" s="176"/>
      <c r="E184" s="176"/>
      <c r="F184" s="196" t="s">
        <v>363</v>
      </c>
      <c r="G184" s="176"/>
      <c r="H184" s="176" t="s">
        <v>440</v>
      </c>
      <c r="I184" s="176" t="s">
        <v>398</v>
      </c>
      <c r="J184" s="176"/>
      <c r="K184" s="218"/>
    </row>
    <row r="185" spans="2:11" ht="15" customHeight="1">
      <c r="B185" s="197"/>
      <c r="C185" s="176" t="s">
        <v>103</v>
      </c>
      <c r="D185" s="176"/>
      <c r="E185" s="176"/>
      <c r="F185" s="196" t="s">
        <v>369</v>
      </c>
      <c r="G185" s="176"/>
      <c r="H185" s="176" t="s">
        <v>441</v>
      </c>
      <c r="I185" s="176" t="s">
        <v>365</v>
      </c>
      <c r="J185" s="176">
        <v>50</v>
      </c>
      <c r="K185" s="218"/>
    </row>
    <row r="186" spans="2:11" ht="15" customHeight="1">
      <c r="B186" s="197"/>
      <c r="C186" s="176" t="s">
        <v>442</v>
      </c>
      <c r="D186" s="176"/>
      <c r="E186" s="176"/>
      <c r="F186" s="196" t="s">
        <v>369</v>
      </c>
      <c r="G186" s="176"/>
      <c r="H186" s="176" t="s">
        <v>443</v>
      </c>
      <c r="I186" s="176" t="s">
        <v>444</v>
      </c>
      <c r="J186" s="176"/>
      <c r="K186" s="218"/>
    </row>
    <row r="187" spans="2:11" ht="15" customHeight="1">
      <c r="B187" s="197"/>
      <c r="C187" s="176" t="s">
        <v>445</v>
      </c>
      <c r="D187" s="176"/>
      <c r="E187" s="176"/>
      <c r="F187" s="196" t="s">
        <v>369</v>
      </c>
      <c r="G187" s="176"/>
      <c r="H187" s="176" t="s">
        <v>446</v>
      </c>
      <c r="I187" s="176" t="s">
        <v>444</v>
      </c>
      <c r="J187" s="176"/>
      <c r="K187" s="218"/>
    </row>
    <row r="188" spans="2:11" ht="15" customHeight="1">
      <c r="B188" s="197"/>
      <c r="C188" s="176" t="s">
        <v>447</v>
      </c>
      <c r="D188" s="176"/>
      <c r="E188" s="176"/>
      <c r="F188" s="196" t="s">
        <v>369</v>
      </c>
      <c r="G188" s="176"/>
      <c r="H188" s="176" t="s">
        <v>448</v>
      </c>
      <c r="I188" s="176" t="s">
        <v>444</v>
      </c>
      <c r="J188" s="176"/>
      <c r="K188" s="218"/>
    </row>
    <row r="189" spans="2:11" ht="15" customHeight="1">
      <c r="B189" s="197"/>
      <c r="C189" s="230" t="s">
        <v>449</v>
      </c>
      <c r="D189" s="176"/>
      <c r="E189" s="176"/>
      <c r="F189" s="196" t="s">
        <v>369</v>
      </c>
      <c r="G189" s="176"/>
      <c r="H189" s="176" t="s">
        <v>450</v>
      </c>
      <c r="I189" s="176" t="s">
        <v>451</v>
      </c>
      <c r="J189" s="231" t="s">
        <v>452</v>
      </c>
      <c r="K189" s="218"/>
    </row>
    <row r="190" spans="2:11" ht="15" customHeight="1">
      <c r="B190" s="197"/>
      <c r="C190" s="182" t="s">
        <v>44</v>
      </c>
      <c r="D190" s="176"/>
      <c r="E190" s="176"/>
      <c r="F190" s="196" t="s">
        <v>363</v>
      </c>
      <c r="G190" s="176"/>
      <c r="H190" s="173" t="s">
        <v>453</v>
      </c>
      <c r="I190" s="176" t="s">
        <v>454</v>
      </c>
      <c r="J190" s="176"/>
      <c r="K190" s="218"/>
    </row>
    <row r="191" spans="2:11" ht="15" customHeight="1">
      <c r="B191" s="197"/>
      <c r="C191" s="182" t="s">
        <v>455</v>
      </c>
      <c r="D191" s="176"/>
      <c r="E191" s="176"/>
      <c r="F191" s="196" t="s">
        <v>363</v>
      </c>
      <c r="G191" s="176"/>
      <c r="H191" s="176" t="s">
        <v>456</v>
      </c>
      <c r="I191" s="176" t="s">
        <v>398</v>
      </c>
      <c r="J191" s="176"/>
      <c r="K191" s="218"/>
    </row>
    <row r="192" spans="2:11" ht="15" customHeight="1">
      <c r="B192" s="197"/>
      <c r="C192" s="182" t="s">
        <v>457</v>
      </c>
      <c r="D192" s="176"/>
      <c r="E192" s="176"/>
      <c r="F192" s="196" t="s">
        <v>363</v>
      </c>
      <c r="G192" s="176"/>
      <c r="H192" s="176" t="s">
        <v>458</v>
      </c>
      <c r="I192" s="176" t="s">
        <v>398</v>
      </c>
      <c r="J192" s="176"/>
      <c r="K192" s="218"/>
    </row>
    <row r="193" spans="2:11" ht="15" customHeight="1">
      <c r="B193" s="197"/>
      <c r="C193" s="182" t="s">
        <v>459</v>
      </c>
      <c r="D193" s="176"/>
      <c r="E193" s="176"/>
      <c r="F193" s="196" t="s">
        <v>369</v>
      </c>
      <c r="G193" s="176"/>
      <c r="H193" s="176" t="s">
        <v>460</v>
      </c>
      <c r="I193" s="176" t="s">
        <v>398</v>
      </c>
      <c r="J193" s="176"/>
      <c r="K193" s="218"/>
    </row>
    <row r="194" spans="2:11" ht="15" customHeight="1">
      <c r="B194" s="224"/>
      <c r="C194" s="232"/>
      <c r="D194" s="206"/>
      <c r="E194" s="206"/>
      <c r="F194" s="206"/>
      <c r="G194" s="206"/>
      <c r="H194" s="206"/>
      <c r="I194" s="206"/>
      <c r="J194" s="206"/>
      <c r="K194" s="225"/>
    </row>
    <row r="195" spans="2:11" ht="18.75" customHeight="1">
      <c r="B195" s="173"/>
      <c r="C195" s="176"/>
      <c r="D195" s="176"/>
      <c r="E195" s="176"/>
      <c r="F195" s="196"/>
      <c r="G195" s="176"/>
      <c r="H195" s="176"/>
      <c r="I195" s="176"/>
      <c r="J195" s="176"/>
      <c r="K195" s="173"/>
    </row>
    <row r="196" spans="2:11" ht="18.75" customHeight="1">
      <c r="B196" s="173"/>
      <c r="C196" s="176"/>
      <c r="D196" s="176"/>
      <c r="E196" s="176"/>
      <c r="F196" s="196"/>
      <c r="G196" s="176"/>
      <c r="H196" s="176"/>
      <c r="I196" s="176"/>
      <c r="J196" s="176"/>
      <c r="K196" s="173"/>
    </row>
    <row r="197" spans="2:11" ht="18.75" customHeight="1">
      <c r="B197" s="183"/>
      <c r="C197" s="183"/>
      <c r="D197" s="183"/>
      <c r="E197" s="183"/>
      <c r="F197" s="183"/>
      <c r="G197" s="183"/>
      <c r="H197" s="183"/>
      <c r="I197" s="183"/>
      <c r="J197" s="183"/>
      <c r="K197" s="183"/>
    </row>
    <row r="198" spans="2:11" ht="12">
      <c r="B198" s="165"/>
      <c r="C198" s="166"/>
      <c r="D198" s="166"/>
      <c r="E198" s="166"/>
      <c r="F198" s="166"/>
      <c r="G198" s="166"/>
      <c r="H198" s="166"/>
      <c r="I198" s="166"/>
      <c r="J198" s="166"/>
      <c r="K198" s="167"/>
    </row>
    <row r="199" spans="2:11" ht="20.5">
      <c r="B199" s="168"/>
      <c r="C199" s="280" t="s">
        <v>461</v>
      </c>
      <c r="D199" s="280"/>
      <c r="E199" s="280"/>
      <c r="F199" s="280"/>
      <c r="G199" s="280"/>
      <c r="H199" s="280"/>
      <c r="I199" s="280"/>
      <c r="J199" s="280"/>
      <c r="K199" s="169"/>
    </row>
    <row r="200" spans="2:11" ht="25.5" customHeight="1">
      <c r="B200" s="168"/>
      <c r="C200" s="233" t="s">
        <v>462</v>
      </c>
      <c r="D200" s="233"/>
      <c r="E200" s="233"/>
      <c r="F200" s="233" t="s">
        <v>463</v>
      </c>
      <c r="G200" s="234"/>
      <c r="H200" s="279" t="s">
        <v>464</v>
      </c>
      <c r="I200" s="279"/>
      <c r="J200" s="279"/>
      <c r="K200" s="169"/>
    </row>
    <row r="201" spans="2:11" ht="5.25" customHeight="1">
      <c r="B201" s="197"/>
      <c r="C201" s="194"/>
      <c r="D201" s="194"/>
      <c r="E201" s="194"/>
      <c r="F201" s="194"/>
      <c r="G201" s="176"/>
      <c r="H201" s="194"/>
      <c r="I201" s="194"/>
      <c r="J201" s="194"/>
      <c r="K201" s="218"/>
    </row>
    <row r="202" spans="2:11" ht="15" customHeight="1">
      <c r="B202" s="197"/>
      <c r="C202" s="176" t="s">
        <v>454</v>
      </c>
      <c r="D202" s="176"/>
      <c r="E202" s="176"/>
      <c r="F202" s="196" t="s">
        <v>45</v>
      </c>
      <c r="G202" s="176"/>
      <c r="H202" s="278" t="s">
        <v>465</v>
      </c>
      <c r="I202" s="278"/>
      <c r="J202" s="278"/>
      <c r="K202" s="218"/>
    </row>
    <row r="203" spans="2:11" ht="15" customHeight="1">
      <c r="B203" s="197"/>
      <c r="C203" s="203"/>
      <c r="D203" s="176"/>
      <c r="E203" s="176"/>
      <c r="F203" s="196" t="s">
        <v>46</v>
      </c>
      <c r="G203" s="176"/>
      <c r="H203" s="278" t="s">
        <v>466</v>
      </c>
      <c r="I203" s="278"/>
      <c r="J203" s="278"/>
      <c r="K203" s="218"/>
    </row>
    <row r="204" spans="2:11" ht="15" customHeight="1">
      <c r="B204" s="197"/>
      <c r="C204" s="203"/>
      <c r="D204" s="176"/>
      <c r="E204" s="176"/>
      <c r="F204" s="196" t="s">
        <v>49</v>
      </c>
      <c r="G204" s="176"/>
      <c r="H204" s="278" t="s">
        <v>467</v>
      </c>
      <c r="I204" s="278"/>
      <c r="J204" s="278"/>
      <c r="K204" s="218"/>
    </row>
    <row r="205" spans="2:11" ht="15" customHeight="1">
      <c r="B205" s="197"/>
      <c r="C205" s="176"/>
      <c r="D205" s="176"/>
      <c r="E205" s="176"/>
      <c r="F205" s="196" t="s">
        <v>47</v>
      </c>
      <c r="G205" s="176"/>
      <c r="H205" s="278" t="s">
        <v>468</v>
      </c>
      <c r="I205" s="278"/>
      <c r="J205" s="278"/>
      <c r="K205" s="218"/>
    </row>
    <row r="206" spans="2:11" ht="15" customHeight="1">
      <c r="B206" s="197"/>
      <c r="C206" s="176"/>
      <c r="D206" s="176"/>
      <c r="E206" s="176"/>
      <c r="F206" s="196" t="s">
        <v>48</v>
      </c>
      <c r="G206" s="176"/>
      <c r="H206" s="278" t="s">
        <v>469</v>
      </c>
      <c r="I206" s="278"/>
      <c r="J206" s="278"/>
      <c r="K206" s="218"/>
    </row>
    <row r="207" spans="2:11" ht="15" customHeight="1">
      <c r="B207" s="197"/>
      <c r="C207" s="176"/>
      <c r="D207" s="176"/>
      <c r="E207" s="176"/>
      <c r="F207" s="196"/>
      <c r="G207" s="176"/>
      <c r="H207" s="176"/>
      <c r="I207" s="176"/>
      <c r="J207" s="176"/>
      <c r="K207" s="218"/>
    </row>
    <row r="208" spans="2:11" ht="15" customHeight="1">
      <c r="B208" s="197"/>
      <c r="C208" s="176" t="s">
        <v>410</v>
      </c>
      <c r="D208" s="176"/>
      <c r="E208" s="176"/>
      <c r="F208" s="196" t="s">
        <v>81</v>
      </c>
      <c r="G208" s="176"/>
      <c r="H208" s="278" t="s">
        <v>470</v>
      </c>
      <c r="I208" s="278"/>
      <c r="J208" s="278"/>
      <c r="K208" s="218"/>
    </row>
    <row r="209" spans="2:11" ht="15" customHeight="1">
      <c r="B209" s="197"/>
      <c r="C209" s="203"/>
      <c r="D209" s="176"/>
      <c r="E209" s="176"/>
      <c r="F209" s="196" t="s">
        <v>305</v>
      </c>
      <c r="G209" s="176"/>
      <c r="H209" s="278" t="s">
        <v>306</v>
      </c>
      <c r="I209" s="278"/>
      <c r="J209" s="278"/>
      <c r="K209" s="218"/>
    </row>
    <row r="210" spans="2:11" ht="15" customHeight="1">
      <c r="B210" s="197"/>
      <c r="C210" s="176"/>
      <c r="D210" s="176"/>
      <c r="E210" s="176"/>
      <c r="F210" s="196" t="s">
        <v>303</v>
      </c>
      <c r="G210" s="176"/>
      <c r="H210" s="278" t="s">
        <v>471</v>
      </c>
      <c r="I210" s="278"/>
      <c r="J210" s="278"/>
      <c r="K210" s="218"/>
    </row>
    <row r="211" spans="2:11" ht="15" customHeight="1">
      <c r="B211" s="235"/>
      <c r="C211" s="203"/>
      <c r="D211" s="203"/>
      <c r="E211" s="203"/>
      <c r="F211" s="196" t="s">
        <v>307</v>
      </c>
      <c r="G211" s="182"/>
      <c r="H211" s="277" t="s">
        <v>308</v>
      </c>
      <c r="I211" s="277"/>
      <c r="J211" s="277"/>
      <c r="K211" s="236"/>
    </row>
    <row r="212" spans="2:11" ht="15" customHeight="1">
      <c r="B212" s="235"/>
      <c r="C212" s="203"/>
      <c r="D212" s="203"/>
      <c r="E212" s="203"/>
      <c r="F212" s="196" t="s">
        <v>309</v>
      </c>
      <c r="G212" s="182"/>
      <c r="H212" s="277" t="s">
        <v>472</v>
      </c>
      <c r="I212" s="277"/>
      <c r="J212" s="277"/>
      <c r="K212" s="236"/>
    </row>
    <row r="213" spans="2:11" ht="15" customHeight="1">
      <c r="B213" s="235"/>
      <c r="C213" s="203"/>
      <c r="D213" s="203"/>
      <c r="E213" s="203"/>
      <c r="F213" s="237"/>
      <c r="G213" s="182"/>
      <c r="H213" s="238"/>
      <c r="I213" s="238"/>
      <c r="J213" s="238"/>
      <c r="K213" s="236"/>
    </row>
    <row r="214" spans="2:11" ht="15" customHeight="1">
      <c r="B214" s="235"/>
      <c r="C214" s="176" t="s">
        <v>434</v>
      </c>
      <c r="D214" s="203"/>
      <c r="E214" s="203"/>
      <c r="F214" s="196">
        <v>1</v>
      </c>
      <c r="G214" s="182"/>
      <c r="H214" s="277" t="s">
        <v>473</v>
      </c>
      <c r="I214" s="277"/>
      <c r="J214" s="277"/>
      <c r="K214" s="236"/>
    </row>
    <row r="215" spans="2:11" ht="15" customHeight="1">
      <c r="B215" s="235"/>
      <c r="C215" s="203"/>
      <c r="D215" s="203"/>
      <c r="E215" s="203"/>
      <c r="F215" s="196">
        <v>2</v>
      </c>
      <c r="G215" s="182"/>
      <c r="H215" s="277" t="s">
        <v>474</v>
      </c>
      <c r="I215" s="277"/>
      <c r="J215" s="277"/>
      <c r="K215" s="236"/>
    </row>
    <row r="216" spans="2:11" ht="15" customHeight="1">
      <c r="B216" s="235"/>
      <c r="C216" s="203"/>
      <c r="D216" s="203"/>
      <c r="E216" s="203"/>
      <c r="F216" s="196">
        <v>3</v>
      </c>
      <c r="G216" s="182"/>
      <c r="H216" s="277" t="s">
        <v>475</v>
      </c>
      <c r="I216" s="277"/>
      <c r="J216" s="277"/>
      <c r="K216" s="236"/>
    </row>
    <row r="217" spans="2:11" ht="15" customHeight="1">
      <c r="B217" s="235"/>
      <c r="C217" s="203"/>
      <c r="D217" s="203"/>
      <c r="E217" s="203"/>
      <c r="F217" s="196">
        <v>4</v>
      </c>
      <c r="G217" s="182"/>
      <c r="H217" s="277" t="s">
        <v>476</v>
      </c>
      <c r="I217" s="277"/>
      <c r="J217" s="277"/>
      <c r="K217" s="236"/>
    </row>
    <row r="218" spans="2:11" ht="12.75" customHeight="1">
      <c r="B218" s="239"/>
      <c r="C218" s="240"/>
      <c r="D218" s="240"/>
      <c r="E218" s="240"/>
      <c r="F218" s="240"/>
      <c r="G218" s="240"/>
      <c r="H218" s="240"/>
      <c r="I218" s="240"/>
      <c r="J218" s="240"/>
      <c r="K218" s="241"/>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Jiří Beneš</cp:lastModifiedBy>
  <cp:lastPrinted>2019-05-06T12:29:30Z</cp:lastPrinted>
  <dcterms:created xsi:type="dcterms:W3CDTF">2019-05-03T08:46:02Z</dcterms:created>
  <dcterms:modified xsi:type="dcterms:W3CDTF">2019-05-06T12:54:17Z</dcterms:modified>
  <cp:category/>
  <cp:version/>
  <cp:contentType/>
  <cp:contentStatus/>
</cp:coreProperties>
</file>