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525" windowWidth="19815" windowHeight="7365"/>
  </bookViews>
  <sheets>
    <sheet name="Rekapitulace stavby" sheetId="1" r:id="rId1"/>
    <sheet name="D.1.1. - Architektonicko ..." sheetId="2" r:id="rId2"/>
    <sheet name="D.1.4c - Vzduchotechnika" sheetId="3" r:id="rId3"/>
    <sheet name="D.1.4e - Elektroinstalace" sheetId="4" r:id="rId4"/>
    <sheet name="Pokyny pro vyplnění" sheetId="5" r:id="rId5"/>
  </sheets>
  <definedNames>
    <definedName name="_xlnm._FilterDatabase" localSheetId="1" hidden="1">'D.1.1. - Architektonicko ...'!$C$108:$K$757</definedName>
    <definedName name="_xlnm._FilterDatabase" localSheetId="2" hidden="1">'D.1.4c - Vzduchotechnika'!$C$86:$K$137</definedName>
    <definedName name="_xlnm._FilterDatabase" localSheetId="3" hidden="1">'D.1.4e - Elektroinstalace'!$C$88:$K$204</definedName>
    <definedName name="_xlnm.Print_Titles" localSheetId="1">'D.1.1. - Architektonicko ...'!$108:$108</definedName>
    <definedName name="_xlnm.Print_Titles" localSheetId="2">'D.1.4c - Vzduchotechnika'!$86:$86</definedName>
    <definedName name="_xlnm.Print_Titles" localSheetId="3">'D.1.4e - Elektroinstalace'!$88:$88</definedName>
    <definedName name="_xlnm.Print_Titles" localSheetId="0">'Rekapitulace stavby'!$52:$52</definedName>
    <definedName name="_xlnm.Print_Area" localSheetId="1">'D.1.1. - Architektonicko ...'!$C$4:$J$39,'D.1.1. - Architektonicko ...'!$C$45:$J$90,'D.1.1. - Architektonicko ...'!$C$96:$K$757</definedName>
    <definedName name="_xlnm.Print_Area" localSheetId="2">'D.1.4c - Vzduchotechnika'!$C$4:$J$39,'D.1.4c - Vzduchotechnika'!$C$45:$J$68,'D.1.4c - Vzduchotechnika'!$C$74:$K$137</definedName>
    <definedName name="_xlnm.Print_Area" localSheetId="3">'D.1.4e - Elektroinstalace'!$C$4:$J$39,'D.1.4e - Elektroinstalace'!$C$45:$J$70,'D.1.4e - Elektroinstalace'!$C$76:$K$204</definedName>
    <definedName name="_xlnm.Print_Area" localSheetId="4">'Pokyny pro vyplnění'!$B$2:$K$71,'Pokyny pro vyplnění'!$B$74:$K$118,'Pokyny pro vyplnění'!$B$121:$K$190,'Pokyny pro vyplnění'!$B$198:$K$218</definedName>
    <definedName name="_xlnm.Print_Area" localSheetId="0">'Rekapitulace stavby'!$D$4:$AO$36,'Rekapitulace stavby'!$C$42:$AQ$58</definedName>
  </definedNames>
  <calcPr calcId="125725"/>
</workbook>
</file>

<file path=xl/calcChain.xml><?xml version="1.0" encoding="utf-8"?>
<calcChain xmlns="http://schemas.openxmlformats.org/spreadsheetml/2006/main">
  <c r="J37" i="4"/>
  <c r="J36"/>
  <c r="AY57" i="1"/>
  <c r="J35" i="4"/>
  <c r="AX57" i="1"/>
  <c r="BI202" i="4"/>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T193"/>
  <c r="R194"/>
  <c r="R193"/>
  <c r="P194"/>
  <c r="P193"/>
  <c r="BK194"/>
  <c r="BK193"/>
  <c r="J193" s="1"/>
  <c r="J69" s="1"/>
  <c r="J194"/>
  <c r="BE194"/>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T180"/>
  <c r="R181"/>
  <c r="R180"/>
  <c r="P181"/>
  <c r="P180"/>
  <c r="BK181"/>
  <c r="BK180"/>
  <c r="J180" s="1"/>
  <c r="J68" s="1"/>
  <c r="J181"/>
  <c r="BE181" s="1"/>
  <c r="BI178"/>
  <c r="BH178"/>
  <c r="BG178"/>
  <c r="BF178"/>
  <c r="T178"/>
  <c r="R178"/>
  <c r="P178"/>
  <c r="BK178"/>
  <c r="J178"/>
  <c r="BE178" s="1"/>
  <c r="BI176"/>
  <c r="BH176"/>
  <c r="BG176"/>
  <c r="BF176"/>
  <c r="T176"/>
  <c r="R176"/>
  <c r="P176"/>
  <c r="BK176"/>
  <c r="J176"/>
  <c r="BE176" s="1"/>
  <c r="BI174"/>
  <c r="BH174"/>
  <c r="BG174"/>
  <c r="BF174"/>
  <c r="T174"/>
  <c r="R174"/>
  <c r="P174"/>
  <c r="BK174"/>
  <c r="J174"/>
  <c r="BE174" s="1"/>
  <c r="BI172"/>
  <c r="BH172"/>
  <c r="BG172"/>
  <c r="BF172"/>
  <c r="T172"/>
  <c r="R172"/>
  <c r="P172"/>
  <c r="BK172"/>
  <c r="J172"/>
  <c r="BE172" s="1"/>
  <c r="BI170"/>
  <c r="BH170"/>
  <c r="BG170"/>
  <c r="BF170"/>
  <c r="T170"/>
  <c r="R170"/>
  <c r="P170"/>
  <c r="BK170"/>
  <c r="J170"/>
  <c r="BE170" s="1"/>
  <c r="BI168"/>
  <c r="BH168"/>
  <c r="BG168"/>
  <c r="BF168"/>
  <c r="T168"/>
  <c r="T167"/>
  <c r="R168"/>
  <c r="R167"/>
  <c r="P168"/>
  <c r="P167"/>
  <c r="BK168"/>
  <c r="J168"/>
  <c r="BE168" s="1"/>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T144"/>
  <c r="T143" s="1"/>
  <c r="R145"/>
  <c r="R144" s="1"/>
  <c r="R143" s="1"/>
  <c r="P145"/>
  <c r="P144"/>
  <c r="P143" s="1"/>
  <c r="BK145"/>
  <c r="BK144" s="1"/>
  <c r="J145"/>
  <c r="BE145"/>
  <c r="BI141"/>
  <c r="BH141"/>
  <c r="BG141"/>
  <c r="BF141"/>
  <c r="T141"/>
  <c r="R141"/>
  <c r="P141"/>
  <c r="BK141"/>
  <c r="J141"/>
  <c r="BE141"/>
  <c r="BI139"/>
  <c r="BH139"/>
  <c r="BG139"/>
  <c r="BF139"/>
  <c r="T139"/>
  <c r="T138"/>
  <c r="R139"/>
  <c r="R138"/>
  <c r="P139"/>
  <c r="P138"/>
  <c r="BK139"/>
  <c r="BK138"/>
  <c r="J138" s="1"/>
  <c r="J64" s="1"/>
  <c r="J139"/>
  <c r="BE139" s="1"/>
  <c r="BI136"/>
  <c r="BH136"/>
  <c r="BG136"/>
  <c r="BF136"/>
  <c r="T136"/>
  <c r="R136"/>
  <c r="P136"/>
  <c r="BK136"/>
  <c r="J136"/>
  <c r="BE136" s="1"/>
  <c r="BI134"/>
  <c r="BH134"/>
  <c r="BG134"/>
  <c r="BF134"/>
  <c r="T134"/>
  <c r="T133"/>
  <c r="R134"/>
  <c r="R133"/>
  <c r="P134"/>
  <c r="P133"/>
  <c r="BK134"/>
  <c r="BK133" s="1"/>
  <c r="J133" s="1"/>
  <c r="J63" s="1"/>
  <c r="J134"/>
  <c r="BE134" s="1"/>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T122"/>
  <c r="R123"/>
  <c r="R122"/>
  <c r="P123"/>
  <c r="P122"/>
  <c r="BK123"/>
  <c r="BK122"/>
  <c r="J122" s="1"/>
  <c r="J62" s="1"/>
  <c r="J123"/>
  <c r="BE123" s="1"/>
  <c r="BI120"/>
  <c r="BH120"/>
  <c r="BG120"/>
  <c r="BF120"/>
  <c r="T120"/>
  <c r="R120"/>
  <c r="P120"/>
  <c r="BK120"/>
  <c r="J120"/>
  <c r="BE120" s="1"/>
  <c r="BI118"/>
  <c r="BH118"/>
  <c r="BG118"/>
  <c r="BF118"/>
  <c r="T118"/>
  <c r="R118"/>
  <c r="P118"/>
  <c r="BK118"/>
  <c r="J118"/>
  <c r="BE118" s="1"/>
  <c r="BI116"/>
  <c r="BH116"/>
  <c r="BG116"/>
  <c r="BF116"/>
  <c r="T116"/>
  <c r="R116"/>
  <c r="P116"/>
  <c r="BK116"/>
  <c r="J116"/>
  <c r="BE116" s="1"/>
  <c r="BI114"/>
  <c r="BH114"/>
  <c r="BG114"/>
  <c r="BF114"/>
  <c r="T114"/>
  <c r="R114"/>
  <c r="P114"/>
  <c r="BK114"/>
  <c r="J114"/>
  <c r="BE114" s="1"/>
  <c r="BI112"/>
  <c r="BH112"/>
  <c r="BG112"/>
  <c r="BF112"/>
  <c r="T112"/>
  <c r="R112"/>
  <c r="P112"/>
  <c r="BK112"/>
  <c r="J112"/>
  <c r="BE112" s="1"/>
  <c r="BI110"/>
  <c r="BH110"/>
  <c r="BG110"/>
  <c r="BF110"/>
  <c r="T110"/>
  <c r="R110"/>
  <c r="P110"/>
  <c r="BK110"/>
  <c r="J110"/>
  <c r="BE110" s="1"/>
  <c r="BI108"/>
  <c r="BH108"/>
  <c r="BG108"/>
  <c r="BF108"/>
  <c r="T108"/>
  <c r="R108"/>
  <c r="P108"/>
  <c r="BK108"/>
  <c r="J108"/>
  <c r="BE108" s="1"/>
  <c r="BI106"/>
  <c r="BH106"/>
  <c r="BG106"/>
  <c r="BF106"/>
  <c r="T106"/>
  <c r="R106"/>
  <c r="P106"/>
  <c r="BK106"/>
  <c r="J106"/>
  <c r="BE106" s="1"/>
  <c r="BI104"/>
  <c r="BH104"/>
  <c r="BG104"/>
  <c r="BF104"/>
  <c r="T104"/>
  <c r="R104"/>
  <c r="P104"/>
  <c r="BK104"/>
  <c r="J104"/>
  <c r="BE104" s="1"/>
  <c r="BI102"/>
  <c r="BH102"/>
  <c r="BG102"/>
  <c r="BF102"/>
  <c r="T102"/>
  <c r="R102"/>
  <c r="P102"/>
  <c r="BK102"/>
  <c r="J102"/>
  <c r="BE102" s="1"/>
  <c r="BI100"/>
  <c r="BH100"/>
  <c r="BG100"/>
  <c r="BF100"/>
  <c r="T100"/>
  <c r="R100"/>
  <c r="P100"/>
  <c r="BK100"/>
  <c r="J100"/>
  <c r="BE100" s="1"/>
  <c r="BI98"/>
  <c r="BH98"/>
  <c r="BG98"/>
  <c r="BF98"/>
  <c r="T98"/>
  <c r="R98"/>
  <c r="P98"/>
  <c r="BK98"/>
  <c r="J98"/>
  <c r="BE98" s="1"/>
  <c r="BI96"/>
  <c r="BH96"/>
  <c r="BG96"/>
  <c r="BF96"/>
  <c r="T96"/>
  <c r="R96"/>
  <c r="P96"/>
  <c r="BK96"/>
  <c r="J96"/>
  <c r="BE96" s="1"/>
  <c r="BI94"/>
  <c r="BH94"/>
  <c r="BG94"/>
  <c r="BF94"/>
  <c r="T94"/>
  <c r="R94"/>
  <c r="P94"/>
  <c r="BK94"/>
  <c r="J94"/>
  <c r="BE94" s="1"/>
  <c r="BI92"/>
  <c r="BH92"/>
  <c r="BG92"/>
  <c r="BF92"/>
  <c r="T92"/>
  <c r="T91"/>
  <c r="T90" s="1"/>
  <c r="R92"/>
  <c r="R91"/>
  <c r="R90" s="1"/>
  <c r="R89" s="1"/>
  <c r="P92"/>
  <c r="P91"/>
  <c r="P90" s="1"/>
  <c r="P89" s="1"/>
  <c r="AU57" i="1" s="1"/>
  <c r="BK92" i="4"/>
  <c r="BK91" s="1"/>
  <c r="J92"/>
  <c r="BE92" s="1"/>
  <c r="J86"/>
  <c r="J85"/>
  <c r="F85"/>
  <c r="F83"/>
  <c r="E81"/>
  <c r="J55"/>
  <c r="J54"/>
  <c r="F54"/>
  <c r="F52"/>
  <c r="E50"/>
  <c r="J18"/>
  <c r="E18"/>
  <c r="F86" s="1"/>
  <c r="J17"/>
  <c r="J12"/>
  <c r="J83" s="1"/>
  <c r="E7"/>
  <c r="E79"/>
  <c r="E48"/>
  <c r="J37" i="3"/>
  <c r="J36"/>
  <c r="AY56" i="1"/>
  <c r="J35" i="3"/>
  <c r="AX56" i="1"/>
  <c r="BI135" i="3"/>
  <c r="BH135"/>
  <c r="BG135"/>
  <c r="BF135"/>
  <c r="T135"/>
  <c r="T134"/>
  <c r="T133" s="1"/>
  <c r="R135"/>
  <c r="R134" s="1"/>
  <c r="R133" s="1"/>
  <c r="P135"/>
  <c r="P134"/>
  <c r="P133" s="1"/>
  <c r="BK135"/>
  <c r="BK134" s="1"/>
  <c r="J135"/>
  <c r="BE135" s="1"/>
  <c r="BI131"/>
  <c r="BH131"/>
  <c r="BG131"/>
  <c r="BF131"/>
  <c r="T131"/>
  <c r="R131"/>
  <c r="P131"/>
  <c r="BK131"/>
  <c r="J131"/>
  <c r="BE131" s="1"/>
  <c r="BI129"/>
  <c r="BH129"/>
  <c r="BG129"/>
  <c r="BF129"/>
  <c r="T129"/>
  <c r="R129"/>
  <c r="P129"/>
  <c r="BK129"/>
  <c r="J129"/>
  <c r="BE129" s="1"/>
  <c r="BI127"/>
  <c r="BH127"/>
  <c r="BG127"/>
  <c r="BF127"/>
  <c r="T127"/>
  <c r="T126"/>
  <c r="R127"/>
  <c r="R126"/>
  <c r="P127"/>
  <c r="P126"/>
  <c r="BK127"/>
  <c r="BK126" s="1"/>
  <c r="J126" s="1"/>
  <c r="J65" s="1"/>
  <c r="J127"/>
  <c r="BE127" s="1"/>
  <c r="BI124"/>
  <c r="BH124"/>
  <c r="BG124"/>
  <c r="BF124"/>
  <c r="T124"/>
  <c r="R124"/>
  <c r="P124"/>
  <c r="BK124"/>
  <c r="J124"/>
  <c r="BE124" s="1"/>
  <c r="BI122"/>
  <c r="BH122"/>
  <c r="BG122"/>
  <c r="BF122"/>
  <c r="T122"/>
  <c r="R122"/>
  <c r="P122"/>
  <c r="BK122"/>
  <c r="J122"/>
  <c r="BE122" s="1"/>
  <c r="BI120"/>
  <c r="BH120"/>
  <c r="BG120"/>
  <c r="BF120"/>
  <c r="T120"/>
  <c r="T119"/>
  <c r="R120"/>
  <c r="R119"/>
  <c r="P120"/>
  <c r="P119"/>
  <c r="BK120"/>
  <c r="BK119" s="1"/>
  <c r="J119" s="1"/>
  <c r="J64" s="1"/>
  <c r="J120"/>
  <c r="BE120" s="1"/>
  <c r="BI117"/>
  <c r="BH117"/>
  <c r="BG117"/>
  <c r="BF117"/>
  <c r="T117"/>
  <c r="R117"/>
  <c r="P117"/>
  <c r="BK117"/>
  <c r="J117"/>
  <c r="BE117" s="1"/>
  <c r="BI115"/>
  <c r="BH115"/>
  <c r="BG115"/>
  <c r="BF115"/>
  <c r="T115"/>
  <c r="R115"/>
  <c r="P115"/>
  <c r="BK115"/>
  <c r="J115"/>
  <c r="BE115" s="1"/>
  <c r="BI113"/>
  <c r="BH113"/>
  <c r="BG113"/>
  <c r="BF113"/>
  <c r="T113"/>
  <c r="T112"/>
  <c r="R113"/>
  <c r="R112"/>
  <c r="P113"/>
  <c r="P112"/>
  <c r="BK113"/>
  <c r="J113"/>
  <c r="BE113" s="1"/>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T95"/>
  <c r="R96"/>
  <c r="R95"/>
  <c r="P96"/>
  <c r="P95"/>
  <c r="BK96"/>
  <c r="BK95"/>
  <c r="J95" s="1"/>
  <c r="J62" s="1"/>
  <c r="J96"/>
  <c r="BE96" s="1"/>
  <c r="BI92"/>
  <c r="BH92"/>
  <c r="BG92"/>
  <c r="BF92"/>
  <c r="T92"/>
  <c r="R92"/>
  <c r="P92"/>
  <c r="BK92"/>
  <c r="J92"/>
  <c r="BE92" s="1"/>
  <c r="BI90"/>
  <c r="BH90"/>
  <c r="BG90"/>
  <c r="BF90"/>
  <c r="T90"/>
  <c r="T89"/>
  <c r="T88" s="1"/>
  <c r="T87" s="1"/>
  <c r="R90"/>
  <c r="R89"/>
  <c r="R88" s="1"/>
  <c r="P90"/>
  <c r="P89"/>
  <c r="P88" s="1"/>
  <c r="BK90"/>
  <c r="BK89" s="1"/>
  <c r="J90"/>
  <c r="BE90" s="1"/>
  <c r="F81"/>
  <c r="E79"/>
  <c r="F52"/>
  <c r="E50"/>
  <c r="J24"/>
  <c r="E24"/>
  <c r="J84" s="1"/>
  <c r="J55"/>
  <c r="J23"/>
  <c r="J21"/>
  <c r="E21"/>
  <c r="J83"/>
  <c r="J54"/>
  <c r="J20"/>
  <c r="J18"/>
  <c r="E18"/>
  <c r="F84" s="1"/>
  <c r="F55"/>
  <c r="J17"/>
  <c r="J15"/>
  <c r="E15"/>
  <c r="F83"/>
  <c r="F54"/>
  <c r="J14"/>
  <c r="J12"/>
  <c r="J81"/>
  <c r="J52"/>
  <c r="E7"/>
  <c r="E77" s="1"/>
  <c r="E48"/>
  <c r="J37" i="2"/>
  <c r="J36"/>
  <c r="AY55" i="1" s="1"/>
  <c r="J35" i="2"/>
  <c r="AX55" i="1" s="1"/>
  <c r="BI756" i="2"/>
  <c r="BH756"/>
  <c r="BG756"/>
  <c r="BF756"/>
  <c r="T756"/>
  <c r="T755" s="1"/>
  <c r="R756"/>
  <c r="R755" s="1"/>
  <c r="P756"/>
  <c r="P755" s="1"/>
  <c r="BK756"/>
  <c r="BK755" s="1"/>
  <c r="J756"/>
  <c r="BE756" s="1"/>
  <c r="BI753"/>
  <c r="BH753"/>
  <c r="BG753"/>
  <c r="BF753"/>
  <c r="T753"/>
  <c r="T752" s="1"/>
  <c r="T751" s="1"/>
  <c r="R753"/>
  <c r="R752"/>
  <c r="R751" s="1"/>
  <c r="P753"/>
  <c r="P752" s="1"/>
  <c r="BK753"/>
  <c r="BK752" s="1"/>
  <c r="J752" s="1"/>
  <c r="J88" s="1"/>
  <c r="J753"/>
  <c r="BE753" s="1"/>
  <c r="BI740"/>
  <c r="BH740"/>
  <c r="BG740"/>
  <c r="BF740"/>
  <c r="T740"/>
  <c r="R740"/>
  <c r="P740"/>
  <c r="BK740"/>
  <c r="J740"/>
  <c r="BE740" s="1"/>
  <c r="BI726"/>
  <c r="BH726"/>
  <c r="BG726"/>
  <c r="BF726"/>
  <c r="T726"/>
  <c r="T725" s="1"/>
  <c r="R726"/>
  <c r="R725" s="1"/>
  <c r="P726"/>
  <c r="P725" s="1"/>
  <c r="BK726"/>
  <c r="J726"/>
  <c r="BE726" s="1"/>
  <c r="BI722"/>
  <c r="BH722"/>
  <c r="BG722"/>
  <c r="BF722"/>
  <c r="T722"/>
  <c r="R722"/>
  <c r="P722"/>
  <c r="BK722"/>
  <c r="J722"/>
  <c r="BE722" s="1"/>
  <c r="BI720"/>
  <c r="BH720"/>
  <c r="BG720"/>
  <c r="BF720"/>
  <c r="T720"/>
  <c r="R720"/>
  <c r="P720"/>
  <c r="BK720"/>
  <c r="J720"/>
  <c r="BE720" s="1"/>
  <c r="BI717"/>
  <c r="BH717"/>
  <c r="BG717"/>
  <c r="BF717"/>
  <c r="T717"/>
  <c r="R717"/>
  <c r="P717"/>
  <c r="BK717"/>
  <c r="J717"/>
  <c r="BE717" s="1"/>
  <c r="BI714"/>
  <c r="BH714"/>
  <c r="BG714"/>
  <c r="BF714"/>
  <c r="T714"/>
  <c r="T713" s="1"/>
  <c r="R714"/>
  <c r="R713" s="1"/>
  <c r="P714"/>
  <c r="P713" s="1"/>
  <c r="BK714"/>
  <c r="BK713" s="1"/>
  <c r="J713" s="1"/>
  <c r="J85" s="1"/>
  <c r="J714"/>
  <c r="BE714"/>
  <c r="BI710"/>
  <c r="BH710"/>
  <c r="BG710"/>
  <c r="BF710"/>
  <c r="T710"/>
  <c r="R710"/>
  <c r="P710"/>
  <c r="BK710"/>
  <c r="J710"/>
  <c r="BE710" s="1"/>
  <c r="BI706"/>
  <c r="BH706"/>
  <c r="BG706"/>
  <c r="BF706"/>
  <c r="T706"/>
  <c r="R706"/>
  <c r="P706"/>
  <c r="BK706"/>
  <c r="J706"/>
  <c r="BE706" s="1"/>
  <c r="BI704"/>
  <c r="BH704"/>
  <c r="BG704"/>
  <c r="BF704"/>
  <c r="T704"/>
  <c r="R704"/>
  <c r="P704"/>
  <c r="BK704"/>
  <c r="J704"/>
  <c r="BE704" s="1"/>
  <c r="BI699"/>
  <c r="BH699"/>
  <c r="BG699"/>
  <c r="BF699"/>
  <c r="T699"/>
  <c r="T698" s="1"/>
  <c r="R699"/>
  <c r="R698" s="1"/>
  <c r="P699"/>
  <c r="P698" s="1"/>
  <c r="BK699"/>
  <c r="J699"/>
  <c r="BE699" s="1"/>
  <c r="BI695"/>
  <c r="BH695"/>
  <c r="BG695"/>
  <c r="BF695"/>
  <c r="T695"/>
  <c r="R695"/>
  <c r="P695"/>
  <c r="BK695"/>
  <c r="J695"/>
  <c r="BE695" s="1"/>
  <c r="BI691"/>
  <c r="BH691"/>
  <c r="BG691"/>
  <c r="BF691"/>
  <c r="T691"/>
  <c r="R691"/>
  <c r="P691"/>
  <c r="BK691"/>
  <c r="J691"/>
  <c r="BE691" s="1"/>
  <c r="BI689"/>
  <c r="BH689"/>
  <c r="BG689"/>
  <c r="BF689"/>
  <c r="T689"/>
  <c r="R689"/>
  <c r="P689"/>
  <c r="BK689"/>
  <c r="J689"/>
  <c r="BE689" s="1"/>
  <c r="BI687"/>
  <c r="BH687"/>
  <c r="BG687"/>
  <c r="BF687"/>
  <c r="T687"/>
  <c r="R687"/>
  <c r="P687"/>
  <c r="BK687"/>
  <c r="J687"/>
  <c r="BE687" s="1"/>
  <c r="BI684"/>
  <c r="BH684"/>
  <c r="BG684"/>
  <c r="BF684"/>
  <c r="T684"/>
  <c r="R684"/>
  <c r="P684"/>
  <c r="BK684"/>
  <c r="J684"/>
  <c r="BE684" s="1"/>
  <c r="BI681"/>
  <c r="BH681"/>
  <c r="BG681"/>
  <c r="BF681"/>
  <c r="T681"/>
  <c r="R681"/>
  <c r="P681"/>
  <c r="BK681"/>
  <c r="J681"/>
  <c r="BE681" s="1"/>
  <c r="BI679"/>
  <c r="BH679"/>
  <c r="BG679"/>
  <c r="BF679"/>
  <c r="T679"/>
  <c r="R679"/>
  <c r="P679"/>
  <c r="BK679"/>
  <c r="J679"/>
  <c r="BE679" s="1"/>
  <c r="BI677"/>
  <c r="BH677"/>
  <c r="BG677"/>
  <c r="BF677"/>
  <c r="T677"/>
  <c r="R677"/>
  <c r="P677"/>
  <c r="BK677"/>
  <c r="J677"/>
  <c r="BE677" s="1"/>
  <c r="BI674"/>
  <c r="BH674"/>
  <c r="BG674"/>
  <c r="BF674"/>
  <c r="T674"/>
  <c r="R674"/>
  <c r="P674"/>
  <c r="BK674"/>
  <c r="J674"/>
  <c r="BE674" s="1"/>
  <c r="BI671"/>
  <c r="BH671"/>
  <c r="BG671"/>
  <c r="BF671"/>
  <c r="T671"/>
  <c r="R671"/>
  <c r="P671"/>
  <c r="BK671"/>
  <c r="J671"/>
  <c r="BE671" s="1"/>
  <c r="BI669"/>
  <c r="BH669"/>
  <c r="BG669"/>
  <c r="BF669"/>
  <c r="T669"/>
  <c r="R669"/>
  <c r="P669"/>
  <c r="BK669"/>
  <c r="J669"/>
  <c r="BE669" s="1"/>
  <c r="BI664"/>
  <c r="BH664"/>
  <c r="BG664"/>
  <c r="BF664"/>
  <c r="T664"/>
  <c r="R664"/>
  <c r="P664"/>
  <c r="BK664"/>
  <c r="J664"/>
  <c r="BE664" s="1"/>
  <c r="BI661"/>
  <c r="BH661"/>
  <c r="BG661"/>
  <c r="BF661"/>
  <c r="T661"/>
  <c r="R661"/>
  <c r="P661"/>
  <c r="BK661"/>
  <c r="J661"/>
  <c r="BE661" s="1"/>
  <c r="BI657"/>
  <c r="BH657"/>
  <c r="BG657"/>
  <c r="BF657"/>
  <c r="T657"/>
  <c r="R657"/>
  <c r="P657"/>
  <c r="BK657"/>
  <c r="J657"/>
  <c r="BE657" s="1"/>
  <c r="BI654"/>
  <c r="BH654"/>
  <c r="BG654"/>
  <c r="BF654"/>
  <c r="T654"/>
  <c r="R654"/>
  <c r="P654"/>
  <c r="BK654"/>
  <c r="J654"/>
  <c r="BE654" s="1"/>
  <c r="BI649"/>
  <c r="BH649"/>
  <c r="BG649"/>
  <c r="BF649"/>
  <c r="T649"/>
  <c r="R649"/>
  <c r="P649"/>
  <c r="BK649"/>
  <c r="J649"/>
  <c r="BE649" s="1"/>
  <c r="BI645"/>
  <c r="BH645"/>
  <c r="BG645"/>
  <c r="BF645"/>
  <c r="T645"/>
  <c r="R645"/>
  <c r="P645"/>
  <c r="BK645"/>
  <c r="J645"/>
  <c r="BE645" s="1"/>
  <c r="BI642"/>
  <c r="BH642"/>
  <c r="BG642"/>
  <c r="BF642"/>
  <c r="T642"/>
  <c r="R642"/>
  <c r="P642"/>
  <c r="BK642"/>
  <c r="J642"/>
  <c r="BE642" s="1"/>
  <c r="BI638"/>
  <c r="BH638"/>
  <c r="BG638"/>
  <c r="BF638"/>
  <c r="T638"/>
  <c r="R638"/>
  <c r="P638"/>
  <c r="BK638"/>
  <c r="J638"/>
  <c r="BE638" s="1"/>
  <c r="BI633"/>
  <c r="BH633"/>
  <c r="BG633"/>
  <c r="BF633"/>
  <c r="T633"/>
  <c r="R633"/>
  <c r="P633"/>
  <c r="BK633"/>
  <c r="J633"/>
  <c r="BE633" s="1"/>
  <c r="BI627"/>
  <c r="BH627"/>
  <c r="BG627"/>
  <c r="BF627"/>
  <c r="T627"/>
  <c r="R627"/>
  <c r="P627"/>
  <c r="BK627"/>
  <c r="J627"/>
  <c r="BE627" s="1"/>
  <c r="BI624"/>
  <c r="BH624"/>
  <c r="BG624"/>
  <c r="BF624"/>
  <c r="T624"/>
  <c r="R624"/>
  <c r="P624"/>
  <c r="BK624"/>
  <c r="J624"/>
  <c r="BE624" s="1"/>
  <c r="BI621"/>
  <c r="BH621"/>
  <c r="BG621"/>
  <c r="BF621"/>
  <c r="T621"/>
  <c r="R621"/>
  <c r="P621"/>
  <c r="BK621"/>
  <c r="J621"/>
  <c r="BE621" s="1"/>
  <c r="BI617"/>
  <c r="BH617"/>
  <c r="BG617"/>
  <c r="BF617"/>
  <c r="T617"/>
  <c r="R617"/>
  <c r="P617"/>
  <c r="BK617"/>
  <c r="J617"/>
  <c r="BE617" s="1"/>
  <c r="BI613"/>
  <c r="BH613"/>
  <c r="BG613"/>
  <c r="BF613"/>
  <c r="T613"/>
  <c r="R613"/>
  <c r="P613"/>
  <c r="BK613"/>
  <c r="J613"/>
  <c r="BE613" s="1"/>
  <c r="BI610"/>
  <c r="BH610"/>
  <c r="BG610"/>
  <c r="BF610"/>
  <c r="T610"/>
  <c r="R610"/>
  <c r="P610"/>
  <c r="BK610"/>
  <c r="J610"/>
  <c r="BE610" s="1"/>
  <c r="BI607"/>
  <c r="BH607"/>
  <c r="BG607"/>
  <c r="BF607"/>
  <c r="T607"/>
  <c r="T606"/>
  <c r="R607"/>
  <c r="R606"/>
  <c r="P607"/>
  <c r="P606"/>
  <c r="BK607"/>
  <c r="J607"/>
  <c r="BE607" s="1"/>
  <c r="BI603"/>
  <c r="BH603"/>
  <c r="BG603"/>
  <c r="BF603"/>
  <c r="T603"/>
  <c r="R603"/>
  <c r="P603"/>
  <c r="BK603"/>
  <c r="J603"/>
  <c r="BE603"/>
  <c r="BI600"/>
  <c r="BH600"/>
  <c r="BG600"/>
  <c r="BF600"/>
  <c r="T600"/>
  <c r="R600"/>
  <c r="P600"/>
  <c r="BK600"/>
  <c r="J600"/>
  <c r="BE600"/>
  <c r="BI597"/>
  <c r="BH597"/>
  <c r="BG597"/>
  <c r="BF597"/>
  <c r="T597"/>
  <c r="R597"/>
  <c r="P597"/>
  <c r="BK597"/>
  <c r="J597"/>
  <c r="BE597"/>
  <c r="BI594"/>
  <c r="BH594"/>
  <c r="BG594"/>
  <c r="BF594"/>
  <c r="T594"/>
  <c r="R594"/>
  <c r="P594"/>
  <c r="BK594"/>
  <c r="J594"/>
  <c r="BE594"/>
  <c r="BI590"/>
  <c r="BH590"/>
  <c r="BG590"/>
  <c r="BF590"/>
  <c r="T590"/>
  <c r="R590"/>
  <c r="P590"/>
  <c r="BK590"/>
  <c r="J590"/>
  <c r="BE590"/>
  <c r="BI585"/>
  <c r="BH585"/>
  <c r="BG585"/>
  <c r="BF585"/>
  <c r="T585"/>
  <c r="R585"/>
  <c r="P585"/>
  <c r="BK585"/>
  <c r="J585"/>
  <c r="BE585"/>
  <c r="BI582"/>
  <c r="BH582"/>
  <c r="BG582"/>
  <c r="BF582"/>
  <c r="T582"/>
  <c r="R582"/>
  <c r="P582"/>
  <c r="BK582"/>
  <c r="J582"/>
  <c r="BE582"/>
  <c r="BI577"/>
  <c r="BH577"/>
  <c r="BG577"/>
  <c r="BF577"/>
  <c r="T577"/>
  <c r="R577"/>
  <c r="P577"/>
  <c r="BK577"/>
  <c r="J577"/>
  <c r="BE577"/>
  <c r="BI571"/>
  <c r="BH571"/>
  <c r="BG571"/>
  <c r="BF571"/>
  <c r="T571"/>
  <c r="R571"/>
  <c r="P571"/>
  <c r="BK571"/>
  <c r="J571"/>
  <c r="BE571"/>
  <c r="BI566"/>
  <c r="BH566"/>
  <c r="BG566"/>
  <c r="BF566"/>
  <c r="T566"/>
  <c r="T565"/>
  <c r="R566"/>
  <c r="R565"/>
  <c r="P566"/>
  <c r="P565"/>
  <c r="BK566"/>
  <c r="BK565"/>
  <c r="J565" s="1"/>
  <c r="J82" s="1"/>
  <c r="J566"/>
  <c r="BE566" s="1"/>
  <c r="BI562"/>
  <c r="BH562"/>
  <c r="BG562"/>
  <c r="BF562"/>
  <c r="T562"/>
  <c r="R562"/>
  <c r="P562"/>
  <c r="BK562"/>
  <c r="J562"/>
  <c r="BE562" s="1"/>
  <c r="BI556"/>
  <c r="BH556"/>
  <c r="BG556"/>
  <c r="BF556"/>
  <c r="T556"/>
  <c r="R556"/>
  <c r="P556"/>
  <c r="BK556"/>
  <c r="J556"/>
  <c r="BE556" s="1"/>
  <c r="BI550"/>
  <c r="BH550"/>
  <c r="BG550"/>
  <c r="BF550"/>
  <c r="T550"/>
  <c r="R550"/>
  <c r="P550"/>
  <c r="BK550"/>
  <c r="J550"/>
  <c r="BE550" s="1"/>
  <c r="BI545"/>
  <c r="BH545"/>
  <c r="BG545"/>
  <c r="BF545"/>
  <c r="T545"/>
  <c r="R545"/>
  <c r="P545"/>
  <c r="BK545"/>
  <c r="J545"/>
  <c r="BE545" s="1"/>
  <c r="BI541"/>
  <c r="BH541"/>
  <c r="BG541"/>
  <c r="BF541"/>
  <c r="T541"/>
  <c r="R541"/>
  <c r="P541"/>
  <c r="BK541"/>
  <c r="J541"/>
  <c r="BE541" s="1"/>
  <c r="BI536"/>
  <c r="BH536"/>
  <c r="BG536"/>
  <c r="BF536"/>
  <c r="T536"/>
  <c r="R536"/>
  <c r="P536"/>
  <c r="BK536"/>
  <c r="J536"/>
  <c r="BE536" s="1"/>
  <c r="BI525"/>
  <c r="BH525"/>
  <c r="BG525"/>
  <c r="BF525"/>
  <c r="T525"/>
  <c r="R525"/>
  <c r="P525"/>
  <c r="BK525"/>
  <c r="J525"/>
  <c r="BE525" s="1"/>
  <c r="BI520"/>
  <c r="BH520"/>
  <c r="BG520"/>
  <c r="BF520"/>
  <c r="T520"/>
  <c r="R520"/>
  <c r="P520"/>
  <c r="BK520"/>
  <c r="J520"/>
  <c r="BE520" s="1"/>
  <c r="BI514"/>
  <c r="BH514"/>
  <c r="BG514"/>
  <c r="BF514"/>
  <c r="T514"/>
  <c r="R514"/>
  <c r="P514"/>
  <c r="BK514"/>
  <c r="J514"/>
  <c r="BE514" s="1"/>
  <c r="BI506"/>
  <c r="BH506"/>
  <c r="BG506"/>
  <c r="BF506"/>
  <c r="T506"/>
  <c r="R506"/>
  <c r="P506"/>
  <c r="BK506"/>
  <c r="J506"/>
  <c r="BE506" s="1"/>
  <c r="BI502"/>
  <c r="BH502"/>
  <c r="BG502"/>
  <c r="BF502"/>
  <c r="T502"/>
  <c r="R502"/>
  <c r="P502"/>
  <c r="BK502"/>
  <c r="J502"/>
  <c r="BE502" s="1"/>
  <c r="BI498"/>
  <c r="BH498"/>
  <c r="BG498"/>
  <c r="BF498"/>
  <c r="T498"/>
  <c r="R498"/>
  <c r="P498"/>
  <c r="BK498"/>
  <c r="J498"/>
  <c r="BE498" s="1"/>
  <c r="BI494"/>
  <c r="BH494"/>
  <c r="BG494"/>
  <c r="BF494"/>
  <c r="T494"/>
  <c r="R494"/>
  <c r="P494"/>
  <c r="BK494"/>
  <c r="J494"/>
  <c r="BE494" s="1"/>
  <c r="BI491"/>
  <c r="BH491"/>
  <c r="BG491"/>
  <c r="BF491"/>
  <c r="T491"/>
  <c r="R491"/>
  <c r="P491"/>
  <c r="BK491"/>
  <c r="J491"/>
  <c r="BE491" s="1"/>
  <c r="BI484"/>
  <c r="BH484"/>
  <c r="BG484"/>
  <c r="BF484"/>
  <c r="T484"/>
  <c r="R484"/>
  <c r="P484"/>
  <c r="BK484"/>
  <c r="J484"/>
  <c r="BE484" s="1"/>
  <c r="BI476"/>
  <c r="BH476"/>
  <c r="BG476"/>
  <c r="BF476"/>
  <c r="T476"/>
  <c r="R476"/>
  <c r="P476"/>
  <c r="BK476"/>
  <c r="J476"/>
  <c r="BE476" s="1"/>
  <c r="BI465"/>
  <c r="BH465"/>
  <c r="BG465"/>
  <c r="BF465"/>
  <c r="T465"/>
  <c r="T464"/>
  <c r="R465"/>
  <c r="R464"/>
  <c r="P465"/>
  <c r="P464"/>
  <c r="BK465"/>
  <c r="BK464" s="1"/>
  <c r="J464" s="1"/>
  <c r="J81" s="1"/>
  <c r="J465"/>
  <c r="BE465" s="1"/>
  <c r="BI461"/>
  <c r="BH461"/>
  <c r="BG461"/>
  <c r="BF461"/>
  <c r="T461"/>
  <c r="R461"/>
  <c r="P461"/>
  <c r="BK461"/>
  <c r="J461"/>
  <c r="BE461" s="1"/>
  <c r="BI459"/>
  <c r="BH459"/>
  <c r="BG459"/>
  <c r="BF459"/>
  <c r="T459"/>
  <c r="R459"/>
  <c r="P459"/>
  <c r="BK459"/>
  <c r="J459"/>
  <c r="BE459" s="1"/>
  <c r="BI457"/>
  <c r="BH457"/>
  <c r="BG457"/>
  <c r="BF457"/>
  <c r="T457"/>
  <c r="T456"/>
  <c r="R457"/>
  <c r="R456"/>
  <c r="P457"/>
  <c r="P456"/>
  <c r="BK457"/>
  <c r="BK456" s="1"/>
  <c r="J456" s="1"/>
  <c r="J80" s="1"/>
  <c r="J457"/>
  <c r="BE457" s="1"/>
  <c r="BI453"/>
  <c r="BH453"/>
  <c r="BG453"/>
  <c r="BF453"/>
  <c r="T453"/>
  <c r="R453"/>
  <c r="P453"/>
  <c r="BK453"/>
  <c r="J453"/>
  <c r="BE453" s="1"/>
  <c r="BI450"/>
  <c r="BH450"/>
  <c r="BG450"/>
  <c r="BF450"/>
  <c r="T450"/>
  <c r="R450"/>
  <c r="P450"/>
  <c r="BK450"/>
  <c r="J450"/>
  <c r="BE450" s="1"/>
  <c r="BI446"/>
  <c r="BH446"/>
  <c r="BG446"/>
  <c r="BF446"/>
  <c r="T446"/>
  <c r="T445"/>
  <c r="R446"/>
  <c r="R445"/>
  <c r="P446"/>
  <c r="P445"/>
  <c r="BK446"/>
  <c r="J446"/>
  <c r="BE446" s="1"/>
  <c r="BI442"/>
  <c r="BH442"/>
  <c r="BG442"/>
  <c r="BF442"/>
  <c r="T442"/>
  <c r="R442"/>
  <c r="P442"/>
  <c r="BK442"/>
  <c r="J442"/>
  <c r="BE442"/>
  <c r="BI439"/>
  <c r="BH439"/>
  <c r="BG439"/>
  <c r="BF439"/>
  <c r="T439"/>
  <c r="R439"/>
  <c r="P439"/>
  <c r="BK439"/>
  <c r="J439"/>
  <c r="BE439"/>
  <c r="BI434"/>
  <c r="BH434"/>
  <c r="BG434"/>
  <c r="BF434"/>
  <c r="T434"/>
  <c r="R434"/>
  <c r="P434"/>
  <c r="BK434"/>
  <c r="J434"/>
  <c r="BE434"/>
  <c r="BI429"/>
  <c r="BH429"/>
  <c r="BG429"/>
  <c r="BF429"/>
  <c r="T429"/>
  <c r="R429"/>
  <c r="P429"/>
  <c r="BK429"/>
  <c r="J429"/>
  <c r="BE429"/>
  <c r="BI425"/>
  <c r="BH425"/>
  <c r="BG425"/>
  <c r="BF425"/>
  <c r="T425"/>
  <c r="T424"/>
  <c r="R425"/>
  <c r="R424"/>
  <c r="P425"/>
  <c r="P424"/>
  <c r="BK425"/>
  <c r="BK424"/>
  <c r="J424" s="1"/>
  <c r="J78" s="1"/>
  <c r="J425"/>
  <c r="BE425" s="1"/>
  <c r="BI421"/>
  <c r="BH421"/>
  <c r="BG421"/>
  <c r="BF421"/>
  <c r="T421"/>
  <c r="R421"/>
  <c r="P421"/>
  <c r="BK421"/>
  <c r="J421"/>
  <c r="BE421" s="1"/>
  <c r="BI417"/>
  <c r="BH417"/>
  <c r="BG417"/>
  <c r="BF417"/>
  <c r="T417"/>
  <c r="R417"/>
  <c r="P417"/>
  <c r="BK417"/>
  <c r="J417"/>
  <c r="BE417" s="1"/>
  <c r="BI412"/>
  <c r="BH412"/>
  <c r="BG412"/>
  <c r="BF412"/>
  <c r="T412"/>
  <c r="R412"/>
  <c r="P412"/>
  <c r="BK412"/>
  <c r="J412"/>
  <c r="BE412" s="1"/>
  <c r="BI407"/>
  <c r="BH407"/>
  <c r="BG407"/>
  <c r="BF407"/>
  <c r="T407"/>
  <c r="R407"/>
  <c r="P407"/>
  <c r="BK407"/>
  <c r="J407"/>
  <c r="BE407" s="1"/>
  <c r="BI402"/>
  <c r="BH402"/>
  <c r="BG402"/>
  <c r="BF402"/>
  <c r="T402"/>
  <c r="R402"/>
  <c r="P402"/>
  <c r="BK402"/>
  <c r="J402"/>
  <c r="BE402" s="1"/>
  <c r="BI397"/>
  <c r="BH397"/>
  <c r="BG397"/>
  <c r="BF397"/>
  <c r="T397"/>
  <c r="T396"/>
  <c r="R397"/>
  <c r="R396" s="1"/>
  <c r="R395" s="1"/>
  <c r="P397"/>
  <c r="P396"/>
  <c r="P395" s="1"/>
  <c r="BK397"/>
  <c r="BK396" s="1"/>
  <c r="J397"/>
  <c r="BE397" s="1"/>
  <c r="BI392"/>
  <c r="BH392"/>
  <c r="BG392"/>
  <c r="BF392"/>
  <c r="T392"/>
  <c r="T391"/>
  <c r="R392"/>
  <c r="R391"/>
  <c r="P392"/>
  <c r="P391"/>
  <c r="BK392"/>
  <c r="BK391" s="1"/>
  <c r="J391" s="1"/>
  <c r="J75" s="1"/>
  <c r="J392"/>
  <c r="BE392" s="1"/>
  <c r="BI388"/>
  <c r="BH388"/>
  <c r="BG388"/>
  <c r="BF388"/>
  <c r="T388"/>
  <c r="R388"/>
  <c r="P388"/>
  <c r="BK388"/>
  <c r="J388"/>
  <c r="BE388" s="1"/>
  <c r="BI383"/>
  <c r="BH383"/>
  <c r="BG383"/>
  <c r="BF383"/>
  <c r="T383"/>
  <c r="R383"/>
  <c r="P383"/>
  <c r="BK383"/>
  <c r="J383"/>
  <c r="BE383" s="1"/>
  <c r="BI380"/>
  <c r="BH380"/>
  <c r="BG380"/>
  <c r="BF380"/>
  <c r="T380"/>
  <c r="R380"/>
  <c r="P380"/>
  <c r="BK380"/>
  <c r="J380"/>
  <c r="BE380" s="1"/>
  <c r="BI377"/>
  <c r="BH377"/>
  <c r="BG377"/>
  <c r="BF377"/>
  <c r="T377"/>
  <c r="T376"/>
  <c r="R377"/>
  <c r="R376"/>
  <c r="P377"/>
  <c r="P376"/>
  <c r="BK377"/>
  <c r="BK376" s="1"/>
  <c r="J376" s="1"/>
  <c r="J74" s="1"/>
  <c r="J377"/>
  <c r="BE377" s="1"/>
  <c r="BI370"/>
  <c r="BH370"/>
  <c r="BG370"/>
  <c r="BF370"/>
  <c r="T370"/>
  <c r="T369"/>
  <c r="R370"/>
  <c r="R369"/>
  <c r="P370"/>
  <c r="P369"/>
  <c r="BK370"/>
  <c r="BK369" s="1"/>
  <c r="J369" s="1"/>
  <c r="J73" s="1"/>
  <c r="J370"/>
  <c r="BE370" s="1"/>
  <c r="BI365"/>
  <c r="BH365"/>
  <c r="BG365"/>
  <c r="BF365"/>
  <c r="T365"/>
  <c r="R365"/>
  <c r="P365"/>
  <c r="BK365"/>
  <c r="J365"/>
  <c r="BE365"/>
  <c r="BI362"/>
  <c r="BH362"/>
  <c r="BG362"/>
  <c r="BF362"/>
  <c r="T362"/>
  <c r="T361"/>
  <c r="R362"/>
  <c r="R361"/>
  <c r="P362"/>
  <c r="P361"/>
  <c r="BK362"/>
  <c r="BK361"/>
  <c r="J361" s="1"/>
  <c r="J72" s="1"/>
  <c r="J362"/>
  <c r="BE362" s="1"/>
  <c r="BI356"/>
  <c r="BH356"/>
  <c r="BG356"/>
  <c r="BF356"/>
  <c r="T356"/>
  <c r="T355"/>
  <c r="R356"/>
  <c r="R355"/>
  <c r="P356"/>
  <c r="P355"/>
  <c r="BK356"/>
  <c r="BK355" s="1"/>
  <c r="J355" s="1"/>
  <c r="J71" s="1"/>
  <c r="J356"/>
  <c r="BE356" s="1"/>
  <c r="BI352"/>
  <c r="BH352"/>
  <c r="BG352"/>
  <c r="BF352"/>
  <c r="T352"/>
  <c r="T351"/>
  <c r="R352"/>
  <c r="R351"/>
  <c r="P352"/>
  <c r="P351"/>
  <c r="BK352"/>
  <c r="BK351" s="1"/>
  <c r="J351" s="1"/>
  <c r="J70" s="1"/>
  <c r="J352"/>
  <c r="BE352" s="1"/>
  <c r="BI344"/>
  <c r="BH344"/>
  <c r="BG344"/>
  <c r="BF344"/>
  <c r="T344"/>
  <c r="R344"/>
  <c r="P344"/>
  <c r="BK344"/>
  <c r="J344"/>
  <c r="BE344" s="1"/>
  <c r="BI341"/>
  <c r="BH341"/>
  <c r="BG341"/>
  <c r="BF341"/>
  <c r="T341"/>
  <c r="R341"/>
  <c r="P341"/>
  <c r="BK341"/>
  <c r="J341"/>
  <c r="BE341" s="1"/>
  <c r="BI336"/>
  <c r="BH336"/>
  <c r="BG336"/>
  <c r="BF336"/>
  <c r="T336"/>
  <c r="R336"/>
  <c r="P336"/>
  <c r="BK336"/>
  <c r="J336"/>
  <c r="BE336" s="1"/>
  <c r="BI329"/>
  <c r="BH329"/>
  <c r="BG329"/>
  <c r="BF329"/>
  <c r="T329"/>
  <c r="T328"/>
  <c r="R329"/>
  <c r="R328"/>
  <c r="P329"/>
  <c r="P328"/>
  <c r="BK329"/>
  <c r="BK328" s="1"/>
  <c r="J328" s="1"/>
  <c r="J69" s="1"/>
  <c r="J329"/>
  <c r="BE329" s="1"/>
  <c r="BI324"/>
  <c r="BH324"/>
  <c r="BG324"/>
  <c r="BF324"/>
  <c r="T324"/>
  <c r="T323"/>
  <c r="T322" s="1"/>
  <c r="R324"/>
  <c r="R323" s="1"/>
  <c r="R322" s="1"/>
  <c r="P324"/>
  <c r="P323"/>
  <c r="P322" s="1"/>
  <c r="BK324"/>
  <c r="BK323" s="1"/>
  <c r="J324"/>
  <c r="BE324" s="1"/>
  <c r="BI316"/>
  <c r="BH316"/>
  <c r="BG316"/>
  <c r="BF316"/>
  <c r="T316"/>
  <c r="R316"/>
  <c r="P316"/>
  <c r="BK316"/>
  <c r="J316"/>
  <c r="BE316" s="1"/>
  <c r="BI313"/>
  <c r="BH313"/>
  <c r="BG313"/>
  <c r="BF313"/>
  <c r="T313"/>
  <c r="R313"/>
  <c r="P313"/>
  <c r="BK313"/>
  <c r="J313"/>
  <c r="BE313" s="1"/>
  <c r="BI308"/>
  <c r="BH308"/>
  <c r="BG308"/>
  <c r="BF308"/>
  <c r="T308"/>
  <c r="T307"/>
  <c r="R308"/>
  <c r="R307"/>
  <c r="P308"/>
  <c r="P307"/>
  <c r="BK308"/>
  <c r="BK307" s="1"/>
  <c r="J307" s="1"/>
  <c r="J66" s="1"/>
  <c r="J308"/>
  <c r="BE308" s="1"/>
  <c r="BI305"/>
  <c r="BH305"/>
  <c r="BG305"/>
  <c r="BF305"/>
  <c r="T305"/>
  <c r="R305"/>
  <c r="P305"/>
  <c r="BK305"/>
  <c r="J305"/>
  <c r="BE305" s="1"/>
  <c r="BI302"/>
  <c r="BH302"/>
  <c r="BG302"/>
  <c r="BF302"/>
  <c r="T302"/>
  <c r="R302"/>
  <c r="P302"/>
  <c r="BK302"/>
  <c r="J302"/>
  <c r="BE302" s="1"/>
  <c r="BI294"/>
  <c r="BH294"/>
  <c r="BG294"/>
  <c r="BF294"/>
  <c r="T294"/>
  <c r="T293"/>
  <c r="R294"/>
  <c r="R293"/>
  <c r="P294"/>
  <c r="P293"/>
  <c r="BK294"/>
  <c r="J294"/>
  <c r="BE294" s="1"/>
  <c r="BI289"/>
  <c r="BH289"/>
  <c r="BG289"/>
  <c r="BF289"/>
  <c r="T289"/>
  <c r="R289"/>
  <c r="P289"/>
  <c r="BK289"/>
  <c r="J289"/>
  <c r="BE289"/>
  <c r="BI284"/>
  <c r="BH284"/>
  <c r="BG284"/>
  <c r="BF284"/>
  <c r="T284"/>
  <c r="R284"/>
  <c r="P284"/>
  <c r="BK284"/>
  <c r="J284"/>
  <c r="BE284"/>
  <c r="BI280"/>
  <c r="BH280"/>
  <c r="BG280"/>
  <c r="BF280"/>
  <c r="T280"/>
  <c r="R280"/>
  <c r="P280"/>
  <c r="BK280"/>
  <c r="J280"/>
  <c r="BE280"/>
  <c r="BI275"/>
  <c r="BH275"/>
  <c r="BG275"/>
  <c r="BF275"/>
  <c r="T275"/>
  <c r="R275"/>
  <c r="P275"/>
  <c r="BK275"/>
  <c r="J275"/>
  <c r="BE275"/>
  <c r="BI269"/>
  <c r="BH269"/>
  <c r="BG269"/>
  <c r="BF269"/>
  <c r="T269"/>
  <c r="R269"/>
  <c r="P269"/>
  <c r="BK269"/>
  <c r="J269"/>
  <c r="BE269"/>
  <c r="BI264"/>
  <c r="BH264"/>
  <c r="BG264"/>
  <c r="BF264"/>
  <c r="T264"/>
  <c r="R264"/>
  <c r="P264"/>
  <c r="BK264"/>
  <c r="J264"/>
  <c r="BE264"/>
  <c r="BI259"/>
  <c r="BH259"/>
  <c r="BG259"/>
  <c r="BF259"/>
  <c r="T259"/>
  <c r="T258"/>
  <c r="R259"/>
  <c r="R258"/>
  <c r="P259"/>
  <c r="P258"/>
  <c r="BK259"/>
  <c r="BK258"/>
  <c r="J258" s="1"/>
  <c r="J64" s="1"/>
  <c r="J259"/>
  <c r="BE259" s="1"/>
  <c r="BI253"/>
  <c r="BH253"/>
  <c r="BG253"/>
  <c r="BF253"/>
  <c r="T253"/>
  <c r="R253"/>
  <c r="P253"/>
  <c r="BK253"/>
  <c r="J253"/>
  <c r="BE253" s="1"/>
  <c r="BI249"/>
  <c r="BH249"/>
  <c r="BG249"/>
  <c r="BF249"/>
  <c r="T249"/>
  <c r="R249"/>
  <c r="P249"/>
  <c r="BK249"/>
  <c r="J249"/>
  <c r="BE249" s="1"/>
  <c r="BI247"/>
  <c r="BH247"/>
  <c r="BG247"/>
  <c r="BF247"/>
  <c r="T247"/>
  <c r="R247"/>
  <c r="P247"/>
  <c r="BK247"/>
  <c r="J247"/>
  <c r="BE247" s="1"/>
  <c r="BI244"/>
  <c r="BH244"/>
  <c r="BG244"/>
  <c r="BF244"/>
  <c r="T244"/>
  <c r="R244"/>
  <c r="P244"/>
  <c r="BK244"/>
  <c r="J244"/>
  <c r="BE244" s="1"/>
  <c r="BI241"/>
  <c r="BH241"/>
  <c r="BG241"/>
  <c r="BF241"/>
  <c r="T241"/>
  <c r="R241"/>
  <c r="P241"/>
  <c r="BK241"/>
  <c r="J241"/>
  <c r="BE241" s="1"/>
  <c r="BI237"/>
  <c r="BH237"/>
  <c r="BG237"/>
  <c r="BF237"/>
  <c r="T237"/>
  <c r="R237"/>
  <c r="P237"/>
  <c r="BK237"/>
  <c r="J237"/>
  <c r="BE237" s="1"/>
  <c r="BI232"/>
  <c r="BH232"/>
  <c r="BG232"/>
  <c r="BF232"/>
  <c r="T232"/>
  <c r="T231"/>
  <c r="R232"/>
  <c r="R231"/>
  <c r="P232"/>
  <c r="P231"/>
  <c r="BK232"/>
  <c r="BK231" s="1"/>
  <c r="J231" s="1"/>
  <c r="J63" s="1"/>
  <c r="J232"/>
  <c r="BE232" s="1"/>
  <c r="BI228"/>
  <c r="BH228"/>
  <c r="BG228"/>
  <c r="BF228"/>
  <c r="T228"/>
  <c r="R228"/>
  <c r="P228"/>
  <c r="BK228"/>
  <c r="J228"/>
  <c r="BE228" s="1"/>
  <c r="BI224"/>
  <c r="BH224"/>
  <c r="BG224"/>
  <c r="BF224"/>
  <c r="T224"/>
  <c r="R224"/>
  <c r="P224"/>
  <c r="BK224"/>
  <c r="J224"/>
  <c r="BE224" s="1"/>
  <c r="BI219"/>
  <c r="BH219"/>
  <c r="BG219"/>
  <c r="BF219"/>
  <c r="T219"/>
  <c r="R219"/>
  <c r="P219"/>
  <c r="BK219"/>
  <c r="J219"/>
  <c r="BE219" s="1"/>
  <c r="BI210"/>
  <c r="BH210"/>
  <c r="BG210"/>
  <c r="BF210"/>
  <c r="T210"/>
  <c r="R210"/>
  <c r="P210"/>
  <c r="BK210"/>
  <c r="J210"/>
  <c r="BE210"/>
  <c r="BI206"/>
  <c r="BH206"/>
  <c r="BG206"/>
  <c r="BF206"/>
  <c r="T206"/>
  <c r="R206"/>
  <c r="P206"/>
  <c r="BK206"/>
  <c r="J206"/>
  <c r="BE206" s="1"/>
  <c r="BI202"/>
  <c r="BH202"/>
  <c r="BG202"/>
  <c r="BF202"/>
  <c r="T202"/>
  <c r="R202"/>
  <c r="P202"/>
  <c r="BK202"/>
  <c r="J202"/>
  <c r="BE202" s="1"/>
  <c r="BI198"/>
  <c r="BH198"/>
  <c r="BG198"/>
  <c r="BF198"/>
  <c r="T198"/>
  <c r="R198"/>
  <c r="P198"/>
  <c r="BK198"/>
  <c r="J198"/>
  <c r="BE198" s="1"/>
  <c r="BI188"/>
  <c r="BH188"/>
  <c r="BG188"/>
  <c r="BF188"/>
  <c r="T188"/>
  <c r="R188"/>
  <c r="P188"/>
  <c r="BK188"/>
  <c r="J188"/>
  <c r="BE188" s="1"/>
  <c r="BI184"/>
  <c r="BH184"/>
  <c r="BG184"/>
  <c r="BF184"/>
  <c r="T184"/>
  <c r="T183"/>
  <c r="R184"/>
  <c r="R183"/>
  <c r="P184"/>
  <c r="P183"/>
  <c r="BK184"/>
  <c r="BK183" s="1"/>
  <c r="J183" s="1"/>
  <c r="J62" s="1"/>
  <c r="J184"/>
  <c r="BE184" s="1"/>
  <c r="BI180"/>
  <c r="BH180"/>
  <c r="BG180"/>
  <c r="BF180"/>
  <c r="T180"/>
  <c r="R180"/>
  <c r="P180"/>
  <c r="BK180"/>
  <c r="J180"/>
  <c r="BE180" s="1"/>
  <c r="BI176"/>
  <c r="BH176"/>
  <c r="BG176"/>
  <c r="BF176"/>
  <c r="T176"/>
  <c r="R176"/>
  <c r="P176"/>
  <c r="BK176"/>
  <c r="J176"/>
  <c r="BE176" s="1"/>
  <c r="BI173"/>
  <c r="BH173"/>
  <c r="BG173"/>
  <c r="BF173"/>
  <c r="T173"/>
  <c r="R173"/>
  <c r="P173"/>
  <c r="BK173"/>
  <c r="J173"/>
  <c r="BE173" s="1"/>
  <c r="BI169"/>
  <c r="BH169"/>
  <c r="BG169"/>
  <c r="BF169"/>
  <c r="T169"/>
  <c r="R169"/>
  <c r="P169"/>
  <c r="BK169"/>
  <c r="J169"/>
  <c r="BE169" s="1"/>
  <c r="BI166"/>
  <c r="BH166"/>
  <c r="BG166"/>
  <c r="BF166"/>
  <c r="T166"/>
  <c r="R166"/>
  <c r="P166"/>
  <c r="BK166"/>
  <c r="J166"/>
  <c r="BE166" s="1"/>
  <c r="BI161"/>
  <c r="BH161"/>
  <c r="BG161"/>
  <c r="BF161"/>
  <c r="T161"/>
  <c r="R161"/>
  <c r="P161"/>
  <c r="BK161"/>
  <c r="J161"/>
  <c r="BE161" s="1"/>
  <c r="BI156"/>
  <c r="BH156"/>
  <c r="BG156"/>
  <c r="BF156"/>
  <c r="T156"/>
  <c r="R156"/>
  <c r="P156"/>
  <c r="BK156"/>
  <c r="J156"/>
  <c r="BE156" s="1"/>
  <c r="BI152"/>
  <c r="BH152"/>
  <c r="BG152"/>
  <c r="BF152"/>
  <c r="T152"/>
  <c r="R152"/>
  <c r="P152"/>
  <c r="BK152"/>
  <c r="J152"/>
  <c r="BE152" s="1"/>
  <c r="BI149"/>
  <c r="BH149"/>
  <c r="BG149"/>
  <c r="BF149"/>
  <c r="T149"/>
  <c r="R149"/>
  <c r="P149"/>
  <c r="BK149"/>
  <c r="J149"/>
  <c r="BE149" s="1"/>
  <c r="BI144"/>
  <c r="BH144"/>
  <c r="BG144"/>
  <c r="BF144"/>
  <c r="T144"/>
  <c r="R144"/>
  <c r="P144"/>
  <c r="BK144"/>
  <c r="J144"/>
  <c r="BE144" s="1"/>
  <c r="BI137"/>
  <c r="BH137"/>
  <c r="BG137"/>
  <c r="BF137"/>
  <c r="T137"/>
  <c r="R137"/>
  <c r="P137"/>
  <c r="BK137"/>
  <c r="J137"/>
  <c r="BE137" s="1"/>
  <c r="BI133"/>
  <c r="BH133"/>
  <c r="BG133"/>
  <c r="BF133"/>
  <c r="T133"/>
  <c r="R133"/>
  <c r="P133"/>
  <c r="BK133"/>
  <c r="J133"/>
  <c r="BE133" s="1"/>
  <c r="BI128"/>
  <c r="BH128"/>
  <c r="BG128"/>
  <c r="BF128"/>
  <c r="T128"/>
  <c r="R128"/>
  <c r="P128"/>
  <c r="BK128"/>
  <c r="J128"/>
  <c r="BE128" s="1"/>
  <c r="BI125"/>
  <c r="BH125"/>
  <c r="BG125"/>
  <c r="BF125"/>
  <c r="T125"/>
  <c r="R125"/>
  <c r="P125"/>
  <c r="BK125"/>
  <c r="J125"/>
  <c r="BE125" s="1"/>
  <c r="BI120"/>
  <c r="BH120"/>
  <c r="BG120"/>
  <c r="BF120"/>
  <c r="T120"/>
  <c r="R120"/>
  <c r="P120"/>
  <c r="BK120"/>
  <c r="J120"/>
  <c r="BE120" s="1"/>
  <c r="BI116"/>
  <c r="BH116"/>
  <c r="BG116"/>
  <c r="BF116"/>
  <c r="T116"/>
  <c r="R116"/>
  <c r="P116"/>
  <c r="BK116"/>
  <c r="J116"/>
  <c r="BE116" s="1"/>
  <c r="BI112"/>
  <c r="BH112"/>
  <c r="BG112"/>
  <c r="BF112"/>
  <c r="T112"/>
  <c r="T111"/>
  <c r="R112"/>
  <c r="R111"/>
  <c r="R110" s="1"/>
  <c r="P112"/>
  <c r="P111"/>
  <c r="P110" s="1"/>
  <c r="BK112"/>
  <c r="J112"/>
  <c r="BE112" s="1"/>
  <c r="J106"/>
  <c r="J105"/>
  <c r="F105"/>
  <c r="F103"/>
  <c r="E101"/>
  <c r="J55"/>
  <c r="J54"/>
  <c r="F54"/>
  <c r="F52"/>
  <c r="E50"/>
  <c r="F55"/>
  <c r="J12"/>
  <c r="J103" s="1"/>
  <c r="E7"/>
  <c r="E99"/>
  <c r="E48"/>
  <c r="AS54" i="1"/>
  <c r="L50"/>
  <c r="AM50"/>
  <c r="AM49"/>
  <c r="L49"/>
  <c r="AM47"/>
  <c r="L47"/>
  <c r="L45"/>
  <c r="L44"/>
  <c r="F55" i="4" l="1"/>
  <c r="BK167"/>
  <c r="J167" s="1"/>
  <c r="J67" s="1"/>
  <c r="BK112" i="3"/>
  <c r="J112" s="1"/>
  <c r="J63" s="1"/>
  <c r="BK606" i="2"/>
  <c r="J606" s="1"/>
  <c r="J83" s="1"/>
  <c r="BK445"/>
  <c r="J445" s="1"/>
  <c r="J79" s="1"/>
  <c r="BK293"/>
  <c r="J293" s="1"/>
  <c r="J65" s="1"/>
  <c r="BK111"/>
  <c r="J52" i="4"/>
  <c r="BK725" i="2"/>
  <c r="J725" s="1"/>
  <c r="J86" s="1"/>
  <c r="BK698"/>
  <c r="J698" s="1"/>
  <c r="J84" s="1"/>
  <c r="J34"/>
  <c r="AW55" i="1" s="1"/>
  <c r="F36" i="2"/>
  <c r="BC55" i="1" s="1"/>
  <c r="F35" i="2"/>
  <c r="BB55" i="1" s="1"/>
  <c r="F37" i="2"/>
  <c r="BD55" i="1" s="1"/>
  <c r="J34" i="4"/>
  <c r="AW57" i="1" s="1"/>
  <c r="F36" i="4"/>
  <c r="BC57" i="1" s="1"/>
  <c r="F35" i="4"/>
  <c r="BB57" i="1" s="1"/>
  <c r="F37" i="4"/>
  <c r="BD57" i="1" s="1"/>
  <c r="J34" i="3"/>
  <c r="AW56" i="1" s="1"/>
  <c r="F36" i="3"/>
  <c r="BC56" i="1" s="1"/>
  <c r="BC54" s="1"/>
  <c r="AY54" s="1"/>
  <c r="F35" i="3"/>
  <c r="BB56" i="1" s="1"/>
  <c r="BB54" s="1"/>
  <c r="F37" i="3"/>
  <c r="BD56" i="1" s="1"/>
  <c r="BD54" s="1"/>
  <c r="W33" s="1"/>
  <c r="J111" i="2"/>
  <c r="J61" s="1"/>
  <c r="J323"/>
  <c r="J68" s="1"/>
  <c r="BK322"/>
  <c r="J322" s="1"/>
  <c r="J67" s="1"/>
  <c r="BK88" i="3"/>
  <c r="J89"/>
  <c r="J61" s="1"/>
  <c r="BK90" i="4"/>
  <c r="J91"/>
  <c r="J61" s="1"/>
  <c r="BK143"/>
  <c r="J143" s="1"/>
  <c r="J65" s="1"/>
  <c r="J144"/>
  <c r="J66" s="1"/>
  <c r="F33" i="2"/>
  <c r="AZ55" i="1" s="1"/>
  <c r="J33" i="2"/>
  <c r="AV55" i="1" s="1"/>
  <c r="J396" i="2"/>
  <c r="J77" s="1"/>
  <c r="BK395"/>
  <c r="J395" s="1"/>
  <c r="J76" s="1"/>
  <c r="J755"/>
  <c r="J89" s="1"/>
  <c r="BK751"/>
  <c r="J751" s="1"/>
  <c r="J87" s="1"/>
  <c r="J33" i="3"/>
  <c r="AV56" i="1" s="1"/>
  <c r="F33" i="3"/>
  <c r="AZ56" i="1" s="1"/>
  <c r="BK133" i="3"/>
  <c r="J133" s="1"/>
  <c r="J66" s="1"/>
  <c r="J134"/>
  <c r="J67" s="1"/>
  <c r="J33" i="4"/>
  <c r="AV57" i="1" s="1"/>
  <c r="F33" i="4"/>
  <c r="AZ57" i="1" s="1"/>
  <c r="R109" i="2"/>
  <c r="T110"/>
  <c r="T109" s="1"/>
  <c r="T395"/>
  <c r="P751"/>
  <c r="P109" s="1"/>
  <c r="AU55" i="1" s="1"/>
  <c r="AU54" s="1"/>
  <c r="P87" i="3"/>
  <c r="AU56" i="1" s="1"/>
  <c r="R87" i="3"/>
  <c r="T89" i="4"/>
  <c r="J52" i="2"/>
  <c r="F106"/>
  <c r="F34"/>
  <c r="BA55" i="1" s="1"/>
  <c r="F34" i="3"/>
  <c r="BA56" i="1" s="1"/>
  <c r="F34" i="4"/>
  <c r="BA57" i="1" s="1"/>
  <c r="AT57" l="1"/>
  <c r="AT56"/>
  <c r="BK110" i="2"/>
  <c r="J110" s="1"/>
  <c r="J60" s="1"/>
  <c r="AT55" i="1"/>
  <c r="W32"/>
  <c r="AX54"/>
  <c r="W31"/>
  <c r="AZ54"/>
  <c r="W29" s="1"/>
  <c r="BK89" i="4"/>
  <c r="J89" s="1"/>
  <c r="J90"/>
  <c r="J60" s="1"/>
  <c r="BK87" i="3"/>
  <c r="J87" s="1"/>
  <c r="J88"/>
  <c r="J60" s="1"/>
  <c r="BK109" i="2"/>
  <c r="J109" s="1"/>
  <c r="BA54" i="1"/>
  <c r="AV54" l="1"/>
  <c r="AK29" s="1"/>
  <c r="W30"/>
  <c r="AW54"/>
  <c r="AK30" s="1"/>
  <c r="J30" i="2"/>
  <c r="J59"/>
  <c r="J59" i="3"/>
  <c r="J30"/>
  <c r="J59" i="4"/>
  <c r="J30"/>
  <c r="AT54" i="1" l="1"/>
  <c r="AG55"/>
  <c r="J39" i="2"/>
  <c r="AG57" i="1"/>
  <c r="AN57" s="1"/>
  <c r="J39" i="4"/>
  <c r="AG56" i="1"/>
  <c r="AN56" s="1"/>
  <c r="J39" i="3"/>
  <c r="AG54" i="1" l="1"/>
  <c r="AN55"/>
  <c r="AK26" l="1"/>
  <c r="AK35" s="1"/>
  <c r="AN54"/>
</calcChain>
</file>

<file path=xl/sharedStrings.xml><?xml version="1.0" encoding="utf-8"?>
<sst xmlns="http://schemas.openxmlformats.org/spreadsheetml/2006/main" count="7851" uniqueCount="1491">
  <si>
    <t>Export Komplet</t>
  </si>
  <si>
    <t>VZ</t>
  </si>
  <si>
    <t>2.0</t>
  </si>
  <si>
    <t>ZAMOK</t>
  </si>
  <si>
    <t>False</t>
  </si>
  <si>
    <t>{726d8b2a-d1e0-4ce1-99fa-7bec1c16ea23}</t>
  </si>
  <si>
    <t>0,01</t>
  </si>
  <si>
    <t>21</t>
  </si>
  <si>
    <t>15</t>
  </si>
  <si>
    <t>REKAPITULACE STAVBY</t>
  </si>
  <si>
    <t>v ---  níže se nacházejí doplnkové a pomocné údaje k sestavám  --- v</t>
  </si>
  <si>
    <t>Návod na vyplnění</t>
  </si>
  <si>
    <t>0,001</t>
  </si>
  <si>
    <t>Kód:</t>
  </si>
  <si>
    <t>2019-08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</si>
  <si>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</si>
  <si>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</si>
  <si>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objektu Restaurace - oprava střechy</t>
  </si>
  <si>
    <t>KSO:</t>
  </si>
  <si>
    <t/>
  </si>
  <si>
    <t>CC-CZ:</t>
  </si>
  <si>
    <t>Místo:</t>
  </si>
  <si>
    <t>Útvina č.p. 163, 364 01 Útvina</t>
  </si>
  <si>
    <t>Datum:</t>
  </si>
  <si>
    <t>Zadavatel:</t>
  </si>
  <si>
    <t>IČ:</t>
  </si>
  <si>
    <t>Obec Útvina, Útvina 80, 364 01</t>
  </si>
  <si>
    <t>DIČ:</t>
  </si>
  <si>
    <t>Uchazeč:</t>
  </si>
  <si>
    <t>Projektant:</t>
  </si>
  <si>
    <t>Ing. Miloš Trnka, Vrchlického 16, K. Vary</t>
  </si>
  <si>
    <t>True</t>
  </si>
  <si>
    <t>Zpracovatel:</t>
  </si>
  <si>
    <t>Ing. C. Janoušová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</si>
  <si>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</si>
  <si>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</si>
  <si>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</si>
  <si>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</si>
  <si>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</si>
  <si>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</si>
  <si>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</si>
  <si>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</si>
  <si>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</si>
  <si>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</si>
  <si>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</si>
  <si>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</si>
  <si>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</si>
  <si>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</si>
  <si>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</si>
  <si>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</si>
  <si>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</si>
  <si>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</si>
  <si>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</si>
  <si>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</si>
  <si>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</si>
  <si>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</si>
  <si>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</si>
  <si>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</si>
  <si>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</si>
  <si>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</si>
  <si>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</si>
  <si>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</si>
  <si>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</si>
  <si>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</si>
  <si>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</si>
  <si>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</si>
  <si>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</si>
  <si>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</si>
  <si>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</si>
  <si>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</si>
  <si>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</si>
  <si>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</si>
  <si>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</si>
  <si>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</si>
  <si>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</si>
  <si>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</si>
  <si>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 stavební řešení</t>
  </si>
  <si>
    <t>STA</t>
  </si>
  <si>
    <t>1</t>
  </si>
  <si>
    <t>{9259bcc8-ee13-4bcc-9f7e-a2b9f01e2726}</t>
  </si>
  <si>
    <t>2</t>
  </si>
  <si>
    <t>D.1.4c</t>
  </si>
  <si>
    <t>Vzduchotechnika</t>
  </si>
  <si>
    <t>{e7ccaf04-0c6b-4362-9655-13dd745b6b45}</t>
  </si>
  <si>
    <t>D.1.4e</t>
  </si>
  <si>
    <t>Elektroinstalace</t>
  </si>
  <si>
    <t>{7a9e9643-00b1-469f-9792-2393fa8b7917}</t>
  </si>
  <si>
    <t>KRYCÍ LIST SOUPISU PRACÍ</t>
  </si>
  <si>
    <t>Objekt:</t>
  </si>
  <si>
    <t>D.1.1. - Architektonicko stavební řešení</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</si>
  <si>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</si>
  <si>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</si>
  <si>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</si>
  <si>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</si>
  <si>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</si>
  <si>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</si>
  <si>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</si>
  <si>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</si>
  <si>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</si>
  <si>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</si>
  <si>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</si>
  <si>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</si>
  <si>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91 - Doplňující konstrukce a práce pozemních komunikací, letišť a ploch</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</si>
  <si>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</si>
  <si>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</si>
  <si>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</si>
  <si>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</si>
  <si>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98 - Demolice a sanace</t>
  </si>
  <si>
    <t xml:space="preserve">    997 - Přesun sutě</t>
  </si>
  <si>
    <t xml:space="preserve">    998 - Přesun hmot</t>
  </si>
  <si>
    <t>PSV - Práce a dodávky PSV</t>
  </si>
  <si>
    <t xml:space="preserve">    713 - Izolace tepelné</t>
  </si>
  <si>
    <t xml:space="preserve">    721 - Zdravotechnika - vnitřní kanalizace</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</si>
  <si>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</si>
  <si>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</si>
  <si>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</si>
  <si>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</si>
  <si>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</si>
  <si>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</si>
  <si>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</si>
  <si>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783 - Dokončovací práce - nátěry</t>
  </si>
  <si>
    <t>VRN - Vedlejší rozpočtové náklady</t>
  </si>
  <si>
    <t xml:space="preserve">    VRN3 - Zařízení staveniště</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</si>
  <si>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</si>
  <si>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</si>
  <si>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</si>
  <si>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</si>
  <si>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</si>
  <si>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</si>
  <si>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</si>
  <si>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</si>
  <si>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</si>
  <si>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</si>
  <si>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</si>
  <si>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</si>
  <si>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</si>
  <si>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</si>
  <si>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</si>
  <si>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</si>
  <si>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</si>
  <si>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</si>
  <si>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</si>
  <si>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113106071</t>
  </si>
  <si>
    <t>Rozebrání dlažeb při překopech vozovek ze zámkové dlažby s ložem z kameniva ručně</t>
  </si>
  <si>
    <t>m2</t>
  </si>
  <si>
    <t>CS ÚRS 2019 01</t>
  </si>
  <si>
    <t>4</t>
  </si>
  <si>
    <t>1686044580</t>
  </si>
  <si>
    <t>PP</t>
  </si>
  <si>
    <t>Rozebrání dlažeb a dílců při překopech inženýrských sítí s přemístěním hmot na skládku na vzdálenost do 3 m nebo s naložením na dopravní prostředek ručně vozovek a ploch, s jakoukoliv výplní spár ze zámkové dlažby s ložem z kameniva</t>
  </si>
  <si>
    <t>PSC</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</si>
  <si>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</si>
  <si>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VV</t>
  </si>
  <si>
    <t>"dlažba v místě dešťové kanalizace - DS5"   2,5*1,5</t>
  </si>
  <si>
    <t>113107042</t>
  </si>
  <si>
    <t>Odstranění podkladu živičných tl 100 mm při překopech ručně</t>
  </si>
  <si>
    <t>168277697</t>
  </si>
  <si>
    <t>Odstranění podkladů nebo krytů při překopech inženýrských sítí s přemístěním hmot na skládku ve vzdálenosti do 3 m nebo s naložením na dopravní prostředek ručně živičných, o tl. vrstvy přes 50 do 100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</si>
  <si>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</si>
  <si>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"dlažba v místě dešťové kanalizace - DS1 a DS3"   (12,0+10,0)*1,5</t>
  </si>
  <si>
    <t>3</t>
  </si>
  <si>
    <t>132201201</t>
  </si>
  <si>
    <t>Hloubení rýh š do 2000 mm v hornině tř. 3 objemu do 100 m3</t>
  </si>
  <si>
    <t>m3</t>
  </si>
  <si>
    <t>99999157</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</si>
  <si>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</si>
  <si>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</si>
  <si>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"dlažba v místě dešťové kanalizace - DS1 a DS3"   (12,0+10,0)*1,5*1,5</t>
  </si>
  <si>
    <t>"dlažba v místě dešťové kanalizace - DS5"   5,0*1,5*1,5</t>
  </si>
  <si>
    <t>132201209</t>
  </si>
  <si>
    <t>Příplatek za lepivost k hloubení rýh š do 2000 mm v hornině tř. 3</t>
  </si>
  <si>
    <t>-792192976</t>
  </si>
  <si>
    <t>Hloubení zapažených i nezapažených rýh šířky přes 600 do 2 000 mm s urovnáním dna do předepsaného profilu a spádu v hornině tř. 3 Příplatek k cenám za lepivost horniny tř. 3</t>
  </si>
  <si>
    <t>5</t>
  </si>
  <si>
    <t>161101101</t>
  </si>
  <si>
    <t>Svislé přemístění výkopku z horniny tř. 1 až 4 hl výkopu do 2,5 m</t>
  </si>
  <si>
    <t>-625608664</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</si>
  <si>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</si>
  <si>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</si>
  <si>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6</t>
  </si>
  <si>
    <t>162201211</t>
  </si>
  <si>
    <t>Vodorovné přemístění výkopku z horniny tř. 1 až 4 stavebním kolečkem do 10 m</t>
  </si>
  <si>
    <t>-2127284405</t>
  </si>
  <si>
    <t>Vodorovné přemístění výkopku nebo sypaniny stavebním kolečkem s naložením a vyprázdněním kolečka na hromady nebo do dopravního prostředku na vzdálenost do 10 m z horniny tř. 1 až 4</t>
  </si>
  <si>
    <t>"zpětný zásyp - na meziskládku a zpět"</t>
  </si>
  <si>
    <t>16,2*2</t>
  </si>
  <si>
    <t>7</t>
  </si>
  <si>
    <t>162701105</t>
  </si>
  <si>
    <t>Vodorovné přemístění do 10000 m výkopku/sypaniny z horniny tř. 1 až 4</t>
  </si>
  <si>
    <t>-197211171</t>
  </si>
  <si>
    <t>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</si>
  <si>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</si>
  <si>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"celkem výkopů"</t>
  </si>
  <si>
    <t>60,75</t>
  </si>
  <si>
    <t>"odečet zpětných zásypů"</t>
  </si>
  <si>
    <t>-16,2</t>
  </si>
  <si>
    <t>8</t>
  </si>
  <si>
    <t>162701109</t>
  </si>
  <si>
    <t>Příplatek k vodorovnému přemístění výkopku/sypaniny z horniny tř. 1 až 4 ZKD 1000 m přes 10000 m</t>
  </si>
  <si>
    <t>-333511611</t>
  </si>
  <si>
    <t>Vodorovné přemístění výkopku nebo sypaniny po suchu na obvyklém dopravním prostředku, bez naložení výkopku, avšak se složením bez rozhrnutí z horniny tř. 1 až 4 na vzdálenost Příplatek k ceně za každých dalších i započatých 1 000 m</t>
  </si>
  <si>
    <t>P</t>
  </si>
  <si>
    <t>Poznámka k položce:_x000D_
- skládka Činov 25 km</t>
  </si>
  <si>
    <t>44,55*15 'Přepočtené koeficientem množství</t>
  </si>
  <si>
    <t>9</t>
  </si>
  <si>
    <t>171201201</t>
  </si>
  <si>
    <t>Uložení sypaniny na skládky</t>
  </si>
  <si>
    <t>-1598939105</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</si>
  <si>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</si>
  <si>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10</t>
  </si>
  <si>
    <t>171201211</t>
  </si>
  <si>
    <t>Poplatek za uložení stavebního odpadu - zeminy a kameniva na skládce</t>
  </si>
  <si>
    <t>t</t>
  </si>
  <si>
    <t>-284905387</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</si>
  <si>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</si>
  <si>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podmínek._x000D_
</t>
  </si>
  <si>
    <t>44,55*2 'Přepočtené koeficientem množství</t>
  </si>
  <si>
    <t>11</t>
  </si>
  <si>
    <t>174101101</t>
  </si>
  <si>
    <t>Zásyp jam, šachet rýh nebo kolem objektů sypaninou se zhutněním</t>
  </si>
  <si>
    <t>1015728088</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</si>
  <si>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</si>
  <si>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</si>
  <si>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"dešťová kanalizace - DS1 a DS3"   (12,0+10,0)*(1,5-0,45-0,15-0,5)*1,5</t>
  </si>
  <si>
    <t>"dešťová kanalizace - DS5"   5,0*(1,5-0,45-0,15-0,5)*1,5</t>
  </si>
  <si>
    <t>12</t>
  </si>
  <si>
    <t>175111101</t>
  </si>
  <si>
    <t>Obsypání potrubí ručně sypaninou bez prohození sítem, uloženou do 3 m</t>
  </si>
  <si>
    <t>-1560391037</t>
  </si>
  <si>
    <t>Obsypání potrubí ručně sypaninou z vhodných hornin tř. 1 až 4 nebo materiálem připraveným podél výkopu ve vzdálenosti do 3 m od jeho kraje, pro jakoukoliv hloubku výkopu a míru zhutnění bez prohození sypaniny sítem</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</si>
  <si>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</si>
  <si>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"dešťová kanalizace - DS1 a DS3"   (12,0+10,0)*0,45*1,5</t>
  </si>
  <si>
    <t>"dešťová kanalizace - DS5"   5,0*0,45*1,5</t>
  </si>
  <si>
    <t>13</t>
  </si>
  <si>
    <t>M</t>
  </si>
  <si>
    <t>58337331</t>
  </si>
  <si>
    <t>štěrkopísek frakce 0/22</t>
  </si>
  <si>
    <t>965310550</t>
  </si>
  <si>
    <t>18,225*2 'Přepočtené koeficientem množství</t>
  </si>
  <si>
    <t>14</t>
  </si>
  <si>
    <t>181111111</t>
  </si>
  <si>
    <t>Plošná úprava terénu do 500 m2 zemina tř 1 až 4 nerovnosti do 100 mm v rovinně a svahu do 1:5</t>
  </si>
  <si>
    <t>1852213658</t>
  </si>
  <si>
    <t>Plošná úprava terénu v zemině tř. 1 až 4 s urovnáním povrchu bez doplnění ornice souvislé plochy do 500 m2 při nerovnostech terénu přes 50 do 100 mm v rovině nebo na svahu do 1:5</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</si>
  <si>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</si>
  <si>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2,5*1,5</t>
  </si>
  <si>
    <t>10371500</t>
  </si>
  <si>
    <t>substrát pro trávníky VL</t>
  </si>
  <si>
    <t>889042239</t>
  </si>
  <si>
    <t>2,5*1,5*0,1</t>
  </si>
  <si>
    <t>16</t>
  </si>
  <si>
    <t>181411131</t>
  </si>
  <si>
    <t>Založení parkového trávníku výsevem plochy do 1000 m2 v rovině a ve svahu do 1:5</t>
  </si>
  <si>
    <t>1673860587</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</si>
  <si>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</si>
  <si>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</si>
  <si>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17</t>
  </si>
  <si>
    <t>00572410</t>
  </si>
  <si>
    <t>osivo směs travní parková</t>
  </si>
  <si>
    <t>kg</t>
  </si>
  <si>
    <t>1745625883</t>
  </si>
  <si>
    <t>3,75*0,015 'Přepočtené koeficientem množství</t>
  </si>
  <si>
    <t>Svislé a kompletní konstrukce</t>
  </si>
  <si>
    <t>18</t>
  </si>
  <si>
    <t>311231115</t>
  </si>
  <si>
    <t>Zdivo nosné z cihel dl 290 mm P7 až 15 na SMS 5 MPa</t>
  </si>
  <si>
    <t>1650363597</t>
  </si>
  <si>
    <t>Zdivo z cihel pálených nosné z cihel plných dl. 290 mm P 7 až 15, na maltu ze suché směsi 5 MPa</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</si>
  <si>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</si>
  <si>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0,3*0,15*20,92</t>
  </si>
  <si>
    <t>19</t>
  </si>
  <si>
    <t>311235151</t>
  </si>
  <si>
    <t>Zdivo jednovrstvé z cihel broušených do P10 na tenkovrstvou maltu tl 300 mm</t>
  </si>
  <si>
    <t>1691567709</t>
  </si>
  <si>
    <t>Zdivo jednovrstvé z cihel děrovaných broušených na celoplošnou tenkovrstvou maltu, pevnost cihel do P10, tl. zdiva 300 mm</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</si>
  <si>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</si>
  <si>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0,81*5,91</t>
  </si>
  <si>
    <t>(1,06-0,25-0,2)*5,91-0,6*0,73</t>
  </si>
  <si>
    <t>(1,325+0,4)/2*6,51</t>
  </si>
  <si>
    <t>(2,94+1,145)/2*(12,56-2,8)-0,9*0,4</t>
  </si>
  <si>
    <t>(2,94+1,145)/2*(12,56-1,525-0,8)-0,8*0,4</t>
  </si>
  <si>
    <t>(2,195+0,395)/2*9,47</t>
  </si>
  <si>
    <t>(1,32+0,395)/2*6,48</t>
  </si>
  <si>
    <t>20</t>
  </si>
  <si>
    <t>311235181</t>
  </si>
  <si>
    <t>Zdivo jednovrstvé z cihel broušených do P10 na tenkovrstvou maltu tl 380 mm</t>
  </si>
  <si>
    <t>-1854888328</t>
  </si>
  <si>
    <t>Zdivo jednovrstvé z cihel děrovaných broušených na celoplošnou tenkovrstvou maltu, pevnost cihel do P10, tl. zdiva 380 mm</t>
  </si>
  <si>
    <t>1,8*2,8</t>
  </si>
  <si>
    <t>314231164</t>
  </si>
  <si>
    <t>Zdivo komínů a ventilací z cihel plných lícových dl 290 mm na MVC včetně spárování</t>
  </si>
  <si>
    <t>1589516350</t>
  </si>
  <si>
    <t>Zdivo komínů a ventilací volně stojících z cihel pálených lícových včetně spárování, pevnosti P 60, na maltu MVC dl. 290 mm (český formát 290x140x65 mm) plných</t>
  </si>
  <si>
    <t xml:space="preserve">Poznámka k souboru cen:_x000D_
1. Množství měrných jednotek se určuje v m3 objemu vyzdívky z cihel nastojato nebo naležato,objem průduchu se odečítá._x000D_
2. V cenách zdiva z cihel plných pálených a příčně děrovaných nejsou započteny náklady na:_x000D_
a) úpravu líce režného zdiva; tyto lze ocenit cenami souboru cen 310 90-11 Úprava líce při zdění režného zdiva,_x000D_
b) spárování; tyto lze ocenit cenami souboru cen 62. 63-10.. Spárování vnějších ploch._x000D_
</t>
  </si>
  <si>
    <t>(0,94*1,525+0,595*0,8)*1,9</t>
  </si>
  <si>
    <t>22</t>
  </si>
  <si>
    <t>316381126</t>
  </si>
  <si>
    <t>Ventilační krycí desky tl do 100 mm z betonu tř. C 12/15 až C 16/20 s přesahy do 70 mm</t>
  </si>
  <si>
    <t>235319080</t>
  </si>
  <si>
    <t>Ventilační krycí desky bez otvorů z betonu prostého tř. C 12/15 až C 16/20 s obvodovou a středem vedenou konstrukční výztuží včetně bednění, s potěrem nebo s povrchem vyhlazeným ve spádu k okrajům s přesahem do 100 mm sešikmeným v podhledu proti zatékání, tl. přes 80 do 100 mm</t>
  </si>
  <si>
    <t>"komínová krycí deska"</t>
  </si>
  <si>
    <t>1,14*1,725+0,795*0,9</t>
  </si>
  <si>
    <t>23</t>
  </si>
  <si>
    <t>317941121</t>
  </si>
  <si>
    <t>Osazování ocelových válcovaných nosníků na zdivu I, IE, U, UE nebo L do č 12</t>
  </si>
  <si>
    <t>509743875</t>
  </si>
  <si>
    <t>Osazování ocelových válcovaných nosníků na zdivu I nebo IE nebo U nebo UE nebo L do č. 12 nebo výšky do 120 mm</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</si>
  <si>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</si>
  <si>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"2x I-100, dl. 1,1m"</t>
  </si>
  <si>
    <t>2*1,1*8,34*0,001</t>
  </si>
  <si>
    <t>"2x I-100, dl. 1,0m"</t>
  </si>
  <si>
    <t>2*1,0*8,34*0,001</t>
  </si>
  <si>
    <t>"2x I-120, dl. 1,2m"</t>
  </si>
  <si>
    <t>2*1,2*11,1*0,001</t>
  </si>
  <si>
    <t>24</t>
  </si>
  <si>
    <t>13010712</t>
  </si>
  <si>
    <t>ocel profilová IPN 100 jakost 11 375</t>
  </si>
  <si>
    <t>-984462115</t>
  </si>
  <si>
    <t>0,035*1,08 'Přepočtené koeficientem množství</t>
  </si>
  <si>
    <t>25</t>
  </si>
  <si>
    <t>13010714</t>
  </si>
  <si>
    <t>ocel profilová IPN 120 jakost 11 375</t>
  </si>
  <si>
    <t>764893512</t>
  </si>
  <si>
    <t>0,027*1,08 'Přepočtené koeficientem množství</t>
  </si>
  <si>
    <t>26</t>
  </si>
  <si>
    <t>359901212</t>
  </si>
  <si>
    <t>Monitoring stoky jakékoli výšky na stávající kanalizaci</t>
  </si>
  <si>
    <t>m</t>
  </si>
  <si>
    <t>1791268806</t>
  </si>
  <si>
    <t>Monitoring stok (kamerový systém) jakékoli výšky stávající kanalizace</t>
  </si>
  <si>
    <t xml:space="preserve">Poznámka k souboru cen:_x000D_
1. V ceně jsou započteny náklady na zhotovení záznamu o prohlídce a protokolu prohlídky._x000D_
</t>
  </si>
  <si>
    <t>Vodorovné konstrukce</t>
  </si>
  <si>
    <t>27</t>
  </si>
  <si>
    <t>413941123</t>
  </si>
  <si>
    <t>Osazování ocelových válcovaných nosníků stropů I, IE, U, UE nebo L do č. 22</t>
  </si>
  <si>
    <t>-829788547</t>
  </si>
  <si>
    <t>Osazování ocelových válcovaných nosníků ve stropech I nebo IE nebo U nebo UE nebo L č. 14 až 22 nebo výšky do 220 mm</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</si>
  <si>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</si>
  <si>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"2x I-200, dl. 6,3m"</t>
  </si>
  <si>
    <t>2*6,3*26,2*0,001</t>
  </si>
  <si>
    <t>28</t>
  </si>
  <si>
    <t>13010722</t>
  </si>
  <si>
    <t>ocel profilová IPN 200 jakost 11 375</t>
  </si>
  <si>
    <t>883931933</t>
  </si>
  <si>
    <t>0,33*1,08 'Přepočtené koeficientem množství</t>
  </si>
  <si>
    <t>29</t>
  </si>
  <si>
    <t>417321414</t>
  </si>
  <si>
    <t>Ztužující pásy a věnce ze ŽB tř. C 20/25</t>
  </si>
  <si>
    <t>341206740</t>
  </si>
  <si>
    <t>Ztužující pásy a věnce z betonu železového (bez výztuže) tř. C 20/25</t>
  </si>
  <si>
    <t>2*0,3*0,25*(5,91+2*1,5)</t>
  </si>
  <si>
    <t>30</t>
  </si>
  <si>
    <t>417351115</t>
  </si>
  <si>
    <t>Zřízení bednění ztužujících věnců</t>
  </si>
  <si>
    <t>879051226</t>
  </si>
  <si>
    <t>Bednění bočnic ztužujících pásů a věnců včetně vzpěr zřízení</t>
  </si>
  <si>
    <t>2*2*0,25*(5,91+2*1,5)</t>
  </si>
  <si>
    <t>31</t>
  </si>
  <si>
    <t>417351116</t>
  </si>
  <si>
    <t>Odstranění bednění ztužujících věnců</t>
  </si>
  <si>
    <t>-764760462</t>
  </si>
  <si>
    <t>Bednění bočnic ztužujících pásů a věnců včetně vzpěr odstranění</t>
  </si>
  <si>
    <t>32</t>
  </si>
  <si>
    <t>417361821</t>
  </si>
  <si>
    <t>Výztuž ztužujících pásů a věnců betonářskou ocelí 10 505</t>
  </si>
  <si>
    <t>-366440689</t>
  </si>
  <si>
    <t>Výztuž ztužujících pásů a věnců z betonářské oceli 10 505 (R) nebo BSt 500</t>
  </si>
  <si>
    <t>2*(5,91+2*1,5)*4*0,89*0,001*1,2</t>
  </si>
  <si>
    <t>2*(5,91+2*1,5)/0,2*1,25*0,222*0,001</t>
  </si>
  <si>
    <t>33</t>
  </si>
  <si>
    <t>451573111</t>
  </si>
  <si>
    <t>Lože pod potrubí otevřený výkop ze štěrkopísku</t>
  </si>
  <si>
    <t>-117963492</t>
  </si>
  <si>
    <t>Lože pod potrubí, stoky a drobné objekty v otevřeném výkopu z písku a štěrkopísku do 63 mm</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</si>
  <si>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</si>
  <si>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"dešťová kanalizace - DS1 a DS3"   (12,0+10,0)*0,15*1,5</t>
  </si>
  <si>
    <t>"dešťová kanalizace - DS5"   5,0*0,15*1,5</t>
  </si>
  <si>
    <t>Komunikace pozemní</t>
  </si>
  <si>
    <t>34</t>
  </si>
  <si>
    <t>566901121</t>
  </si>
  <si>
    <t>Vyspravení podkladu po překopech ing sítí plochy do 15 m2 štěrkopískem tl. 100 mm</t>
  </si>
  <si>
    <t>-486603767</t>
  </si>
  <si>
    <t>Vyspravení podkladu po překopech inženýrských sítí plochy do 15 m2 s rozprostřením a zhutněním štěrkopískem tl. 100 mm</t>
  </si>
  <si>
    <t xml:space="preserve">Poznámka k souboru cen:_x000D_
1. Ceny jsou určeny pro vyspravení podkladů po překopech pro inženýrské sítětrvalé i dočasné (předepíše-li je projekt)._x000D_
2. Ceny jsou určeny pouze pro případy havárií, přeložek nebo běžných oprav inženýrských sítí._x000D_
3. Ceny nelze použít v rámci výstavby nových inženýrských sítí._x000D_
4. V cenách nejsou započteny náklady na příp. nutný spojovací postřik, který se oceňuje cenami souboru cen 573 2.-11 Postřik živičný spojovací části A01 tohoto katalogu._x000D_
</t>
  </si>
  <si>
    <t>Poznámka k položce:_x000D_
- frakce 0-8 mm</t>
  </si>
  <si>
    <t>"dešťová kanalizace - DS5"   2,5*1,5</t>
  </si>
  <si>
    <t>35</t>
  </si>
  <si>
    <t>566901131</t>
  </si>
  <si>
    <t>Vyspravení podkladu po překopech ing sítí plochy do 15 m2 štěrkodrtí tl. 100 mm</t>
  </si>
  <si>
    <t>-728552738</t>
  </si>
  <si>
    <t>Vyspravení podkladu po překopech inženýrských sítí plochy do 15 m2 s rozprostřením a zhutněním štěrkodrtí tl. 100 mm</t>
  </si>
  <si>
    <t>Poznámka k položce:_x000D_
- frakce 8-16 mm</t>
  </si>
  <si>
    <t>36</t>
  </si>
  <si>
    <t>566901133</t>
  </si>
  <si>
    <t>Vyspravení podkladu po překopech ing sítí plochy do 15 m2 štěrkodrtí tl. 200 mm</t>
  </si>
  <si>
    <t>-6342334</t>
  </si>
  <si>
    <t>Vyspravení podkladu po překopech inženýrských sítí plochy do 15 m2 s rozprostřením a zhutněním štěrkodrtí tl. 200 mm</t>
  </si>
  <si>
    <t>Poznámka k položce:_x000D_
- frakce 16-32 mm</t>
  </si>
  <si>
    <t>"dešťová kanalizace - DS1 a DS3"   (12,0+10,0)*1,5</t>
  </si>
  <si>
    <t>37</t>
  </si>
  <si>
    <t>566901143</t>
  </si>
  <si>
    <t>Vyspravení podkladu po překopech ing sítí plochy do 15 m2 kamenivem hrubým drceným tl. 200 mm</t>
  </si>
  <si>
    <t>-168721695</t>
  </si>
  <si>
    <t>Vyspravení podkladu po překopech inženýrských sítí plochy do 15 m2 s rozprostřením a zhutněním kamenivem hrubým drceným tl. 200 mm</t>
  </si>
  <si>
    <t>Poznámka k položce:_x000D_
- frakce 32-63 mm</t>
  </si>
  <si>
    <t>38</t>
  </si>
  <si>
    <t>572340112</t>
  </si>
  <si>
    <t>Vyspravení krytu komunikací po překopech plochy do 15 m2 asfaltovým betonem ACO (AB) tl 70 mm</t>
  </si>
  <si>
    <t>358409827</t>
  </si>
  <si>
    <t>Vyspravení krytu komunikací po překopech inženýrských sítí plochy do 15 m2 asfaltovým betonem ACO (AB), po zhutnění tl. přes 50 do 70 mm</t>
  </si>
  <si>
    <t xml:space="preserve">Poznámka k souboru cen:_x000D_
1. Ceny jsou určeny pro vyspravení krytů po překopech pro inženýrské sítě trvalé i dočasné (předepíše-li to projekt)._x000D_
2. Ceny jsou určeny pouze pro případy havárií, přeložek nebo běžných oprav inženýrských sítí._x000D_
3. Ceny nelze použít v rámci výstavby nových inženýrských sítí._x000D_
4. V cenách nejsou započteny náklady na:_x000D_
a) postřik živičný spojovací, který se oceňuje cenami souboru cen 573 2.-11 Postřik živičný spojovací části A 01 tohoto katalogu,_x000D_
b) zdrsňovací posyp, který se oceňuje cenami 578 90-112 Zdrsňovací posyp litého asfaltu z kameniva drobného drceného obaleného asfaltem při překopech inženýrských sítí, 572 40-41 Posyp živičného podkladu nebo krytu části C 01 tohoto katalogu._x000D_
</t>
  </si>
  <si>
    <t>39</t>
  </si>
  <si>
    <t>596212210</t>
  </si>
  <si>
    <t>Kladení zámkové dlažby pozemních komunikací tl 80 mm skupiny A pl do 50 m2</t>
  </si>
  <si>
    <t>-1753791911</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</si>
  <si>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</si>
  <si>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</si>
  <si>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Poznámka k položce:_x000D_
- zpětná montáž</t>
  </si>
  <si>
    <t>40</t>
  </si>
  <si>
    <t>59245090</t>
  </si>
  <si>
    <t>dlažba zámková profilová 230x140x80mm přírodní</t>
  </si>
  <si>
    <t>-527268406</t>
  </si>
  <si>
    <t>Poznámka k položce:_x000D_
- doplnění chybějící dlažby 2%</t>
  </si>
  <si>
    <t>3,75*0,02 'Přepočtené koeficientem množství</t>
  </si>
  <si>
    <t>Úpravy povrchů, podlahy a osazování výplní</t>
  </si>
  <si>
    <t>41</t>
  </si>
  <si>
    <t>622321121</t>
  </si>
  <si>
    <t>Vápenocementová omítka hladká jednovrstvá vnějších stěn nanášená ručně</t>
  </si>
  <si>
    <t>556447437</t>
  </si>
  <si>
    <t>Omítka vápenocementová vnějších ploch nanášená ručně jednovrstvá, tloušťky do 15 mm hladká stěn</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</si>
  <si>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</si>
  <si>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2*(1,06-0,4)/2*2,155</t>
  </si>
  <si>
    <t>1,06*6,51</t>
  </si>
  <si>
    <t>(2,94+1,145)/2*12,56-0,9*0,4+0,1*(2,3+1,4)</t>
  </si>
  <si>
    <t>(2,94+1,145)/2*12,56</t>
  </si>
  <si>
    <t>42</t>
  </si>
  <si>
    <t>644941112</t>
  </si>
  <si>
    <t>Osazování ventilačních mřížek velikosti do 300 x 300 mm</t>
  </si>
  <si>
    <t>kus</t>
  </si>
  <si>
    <t>311680250</t>
  </si>
  <si>
    <t>Montáž průvětrníků nebo mřížek odvětrávacích velikosti přes 150 x 200 do 300 x 300 mm</t>
  </si>
  <si>
    <t xml:space="preserve">Poznámka k souboru cen:_x000D_
1. V cenách nejsou započteny náklady na dodávku průvětrníku nebo mřížky, tyto se oceňují ve specifikaci._x000D_
</t>
  </si>
  <si>
    <t>43</t>
  </si>
  <si>
    <t>55341425R</t>
  </si>
  <si>
    <t>mřížka větrací nerezová se síťovinou 250x300mm</t>
  </si>
  <si>
    <t>673607208</t>
  </si>
  <si>
    <t>Trubní vedení</t>
  </si>
  <si>
    <t>44</t>
  </si>
  <si>
    <t>871315221</t>
  </si>
  <si>
    <t>Kanalizační potrubí z tvrdého PVC jednovrstvé tuhost třídy SN8 DN 160</t>
  </si>
  <si>
    <t>129932863</t>
  </si>
  <si>
    <t>Kanalizační potrubí z tvrdého PVC v otevřeném výkopu ve sklonu do 20 %, hladkého plnostěnného jednovrstvého, tuhost třídy SN 8 DN 160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</si>
  <si>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</si>
  <si>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"dešťová kanalizace - DS1 a DS3"   12,0+10,0</t>
  </si>
  <si>
    <t>"dešťová kanalizace - DS5"   5,0</t>
  </si>
  <si>
    <t>45</t>
  </si>
  <si>
    <t>894812612R</t>
  </si>
  <si>
    <t>Revizní a čistící šachta z betonu vyříznutí a utěsnění otvoru ve stěně šachty DN 160</t>
  </si>
  <si>
    <t>1793300927</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</si>
  <si>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</si>
  <si>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46</t>
  </si>
  <si>
    <t>899623151</t>
  </si>
  <si>
    <t>Obetonování potrubí nebo zdiva stok betonem prostým tř. C 16/20 otevřený výkop</t>
  </si>
  <si>
    <t>-1717771112</t>
  </si>
  <si>
    <t>Obetonování potrubí nebo zdiva stok betonem prostým v otevřeném výkopu, beton tř. C 16/20</t>
  </si>
  <si>
    <t xml:space="preserve">Poznámka k souboru cen:_x000D_
1. Obetonování zdiva stok ve štole se oceňuje cenami souboru cen 359 31-02 Výplň za rubem cihelného zdiva stok části A 03 tohoto katalogu._x000D_
</t>
  </si>
  <si>
    <t>Poznámka k položce:_x000D_
- obetonování v místě napojení potrubí do šachty</t>
  </si>
  <si>
    <t>"dešťová kanalizace - DS1 a DS3"   0,5+0,5</t>
  </si>
  <si>
    <t>"dešťová kanalizace - DS5"   0,5</t>
  </si>
  <si>
    <t>Ostatní konstrukce a práce, bourání</t>
  </si>
  <si>
    <t>91</t>
  </si>
  <si>
    <t>Doplňující konstrukce a práce pozemních komunikací, letišť a ploch</t>
  </si>
  <si>
    <t>47</t>
  </si>
  <si>
    <t>919735112</t>
  </si>
  <si>
    <t>Řezání stávajícího živičného krytu hl do 100 mm</t>
  </si>
  <si>
    <t>1186844650</t>
  </si>
  <si>
    <t>Řezání stávajícího živičného krytu nebo podkladu hloubky přes 50 do 100 mm</t>
  </si>
  <si>
    <t xml:space="preserve">Poznámka k souboru cen:_x000D_
1. V cenách jsou započteny i náklady na spotřebu vody._x000D_
</t>
  </si>
  <si>
    <t>"dlažba v místě dešťové kanalizace - DS1 a DS3"   2*(12,0+1,5+10,0+1,5)</t>
  </si>
  <si>
    <t>94</t>
  </si>
  <si>
    <t>Lešení a stavební výtahy</t>
  </si>
  <si>
    <t>48</t>
  </si>
  <si>
    <t>941111131</t>
  </si>
  <si>
    <t>Montáž lešení řadového trubkového lehkého s podlahami zatížení do 200 kg/m2 š do 1,5 m v do 10 m</t>
  </si>
  <si>
    <t>-67974044</t>
  </si>
  <si>
    <t>Montáž lešení řadového trubkového lehkého pracovního s podlahami s provozním zatížením tř. 3 do 200 kg/m2 šířky tř. W12 přes 1,2 do 1,5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</si>
  <si>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</si>
  <si>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7,0*(6,51+6,48+27,73+6*1,5)</t>
  </si>
  <si>
    <t>8,0*(7,51+2*1,5)+(8,0+7,0)/2*(4,0+1,5)+7,0*(12,525-4,0+1,5)</t>
  </si>
  <si>
    <t>5,0*(2*3,63+7,51+6*1,5)</t>
  </si>
  <si>
    <t>4,0*(21,72+2*1,5)+(4,0+8,5)/2*(6,08+2*1,5)</t>
  </si>
  <si>
    <t>49</t>
  </si>
  <si>
    <t>941111231</t>
  </si>
  <si>
    <t>Příplatek k lešení řadovému trubkovému lehkému s podlahami š 1,5 m v 10 m za první a ZKD den použití</t>
  </si>
  <si>
    <t>1240094112</t>
  </si>
  <si>
    <t>Montáž lešení řadového trubkového lehkého pracovního s podlahami s provozním zatížením tř. 3 do 200 kg/m2 Příplatek za první a každý další den použití lešení k ceně -1131</t>
  </si>
  <si>
    <t>Poznámka k položce:_x000D_
- 60 dní</t>
  </si>
  <si>
    <t>818,025*60 'Přepočtené koeficientem množství</t>
  </si>
  <si>
    <t>50</t>
  </si>
  <si>
    <t>941111821</t>
  </si>
  <si>
    <t>Demontáž lešení řadového trubkového lehkého s podlahami zatížení do 200 kg/m2 š do 1,2 m v do 10 m</t>
  </si>
  <si>
    <t>-299058210</t>
  </si>
  <si>
    <t>Demontáž lešení řadového trubkového lehkého pracovního s podlahami s provozním zatížením tř. 3 do 200 kg/m2 šířky tř. W09 přes 0,9 do 1,2 m, výšky do 10 m</t>
  </si>
  <si>
    <t xml:space="preserve">Poznámka k souboru cen:_x000D_
1. Demontáž lešení řadového trubkového lehkého výšky přes 25 m se oceňuje individuálně._x000D_
</t>
  </si>
  <si>
    <t>51</t>
  </si>
  <si>
    <t>949101112</t>
  </si>
  <si>
    <t>Lešení pomocné pro objekty pozemních staveb s lešeňovou podlahou v do 3,5 m zatížení do 150 kg/m2</t>
  </si>
  <si>
    <t>76818466</t>
  </si>
  <si>
    <t>Lešení pomocné pracovní pro objekty pozemních staveb pro zatížení do 150 kg/m2, o výšce lešeňové podlahy přes 1,9 do 3,5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</si>
  <si>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</si>
  <si>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"komín"</t>
  </si>
  <si>
    <t>1,2*(2,5+2*1,0)</t>
  </si>
  <si>
    <t>"vnitřní zdivo"</t>
  </si>
  <si>
    <t>1,2*(6,0+3,0)</t>
  </si>
  <si>
    <t>95</t>
  </si>
  <si>
    <t>Různé dokončovací konstrukce a práce pozemních staveb</t>
  </si>
  <si>
    <t>52</t>
  </si>
  <si>
    <t>95960001R</t>
  </si>
  <si>
    <t>Ochrana stávající VZT jednotky proti poškození v průběhu stavby</t>
  </si>
  <si>
    <t>soubor</t>
  </si>
  <si>
    <t>-17751431</t>
  </si>
  <si>
    <t>Poznámka k položce:_x000D_
- benění + fólie</t>
  </si>
  <si>
    <t>96</t>
  </si>
  <si>
    <t>Bourání konstrukcí</t>
  </si>
  <si>
    <t>53</t>
  </si>
  <si>
    <t>962032631</t>
  </si>
  <si>
    <t>Bourání zdiva komínového nad střechou z cihel na MV nebo MVC</t>
  </si>
  <si>
    <t>-1290682387</t>
  </si>
  <si>
    <t>Bourání zdiva nadzákladového z cihel nebo tvárnic komínového z cihel pálených, šamotových nebo vápenopískových nad střechou na maltu vápennou nebo vápenocementovou</t>
  </si>
  <si>
    <t xml:space="preserve">Poznámka k souboru cen:_x000D_
1. Bourání pilířů o průřezu přes 0,36 m2 se oceňuje příslušnými cenami -2230, -2231, -2240, -2241,-2253 a -2254 jako bourání zdiva nadzákladového cihelného._x000D_
</t>
  </si>
  <si>
    <t>"větrací komíny"</t>
  </si>
  <si>
    <t>(5,2-3,7+0,5)*(2*0,625*0,5+0,5*0,5)</t>
  </si>
  <si>
    <t>97</t>
  </si>
  <si>
    <t>Prorážení otvorů a ostatní bourací práce</t>
  </si>
  <si>
    <t>54</t>
  </si>
  <si>
    <t>976047331</t>
  </si>
  <si>
    <t>Vybourání betonových nebo ŽB krycích desek tl přes 100 mm</t>
  </si>
  <si>
    <t>1323311254</t>
  </si>
  <si>
    <t>Vybourání betonových nebo železobetonových dvířek, ventilací, obrub, krycích desek krycích desek, ukončujících horní plochu zdiva, tl. přes 100 mm</t>
  </si>
  <si>
    <t>"komínová krycí deska"   1,525+0,8</t>
  </si>
  <si>
    <t>55</t>
  </si>
  <si>
    <t>979051121</t>
  </si>
  <si>
    <t>Očištění zámkových dlaždic se spárováním z kameniva těženého při překopech inženýrských sítí</t>
  </si>
  <si>
    <t>1054489027</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</si>
  <si>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</si>
  <si>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 xml:space="preserve">Poznámka k souboru cen:_x000D_
1. Ceny jsou určeny pouze pro případy havárií, přeložek nebo běžných oprav inženýrských sítí._x000D_
2. Ceny 05-1111 a 05-1112 jsou určeny jen pro očištění vybouraných dlaždic, desek nebo tvarovek uložených do lože ze sypkého materiálu bez pojiva._x000D_
3. Ceny nelze použít v rámci výstavby nových inženýrských sítí._x000D_
4. Přemístění vybouraných obrubníků, krajníků, desek nebo dílců na vzdálenost přes 10 m se oceňuje cenami souboru cen 997 22-1 Vodorovná doprava vybouraných hmot._x000D_
</t>
  </si>
  <si>
    <t>98</t>
  </si>
  <si>
    <t>Demolice a sanace</t>
  </si>
  <si>
    <t>56</t>
  </si>
  <si>
    <t>981011112</t>
  </si>
  <si>
    <t>Demolice budov dřevěných ostatních oboustranně obitých nebo omítnutých postupným rozebíráním</t>
  </si>
  <si>
    <t>1085333888</t>
  </si>
  <si>
    <t>Demolice budov postupným rozebíráním dřevěných ostatních, oboustranně obitých, případně omítnutých</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</si>
  <si>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</si>
  <si>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Poznámka k položce:_x000D_
- demolice zahrnuje také veškeré klempířské prvky střechy, odvětrávacípotrubí v mezistřešním prostoru, odstranění tepelné izolace z podlahy mezistřešního prostoru</t>
  </si>
  <si>
    <t>"kompletní konstrukce střechy"</t>
  </si>
  <si>
    <t>(5,2-3,85)*(6,71*17,34+21,22*14,21+6,01*6,68)*0,75</t>
  </si>
  <si>
    <t>997</t>
  </si>
  <si>
    <t>Přesun sutě</t>
  </si>
  <si>
    <t>57</t>
  </si>
  <si>
    <t>997013113</t>
  </si>
  <si>
    <t>Vnitrostaveništní doprava suti a vybouraných hmot pro budovy v do 12 m s použitím mechanizace</t>
  </si>
  <si>
    <t>624460345</t>
  </si>
  <si>
    <t>Vnitrostaveništní doprava suti a vybouraných hmot vodorovně do 50 m svisle s použitím mechanizace pro budovy a haly výšky přes 9 do 12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</si>
  <si>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</si>
  <si>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58</t>
  </si>
  <si>
    <t>997013501</t>
  </si>
  <si>
    <t>Odvoz suti a vybouraných hmot na skládku nebo meziskládku do 1 km se složením</t>
  </si>
  <si>
    <t>-796394887</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</si>
  <si>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</si>
  <si>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</si>
  <si>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59</t>
  </si>
  <si>
    <t>997013509</t>
  </si>
  <si>
    <t>Příplatek k odvozu suti a vybouraných hmot na skládku ZKD 1 km přes 1 km</t>
  </si>
  <si>
    <t>-47161331</t>
  </si>
  <si>
    <t>Odvoz suti a vybouraných hmot na skládku nebo meziskládku se složením, na vzdálenost Příplatek k ceně za každý další i započatý 1 km přes 1 km</t>
  </si>
  <si>
    <t>114,995*24 'Přepočtené koeficientem množství</t>
  </si>
  <si>
    <t>60</t>
  </si>
  <si>
    <t>997013831</t>
  </si>
  <si>
    <t>Poplatek za uložení na skládce (skládkovné) stavebního odpadu směsného kód odpadu 170 904</t>
  </si>
  <si>
    <t>-609740178</t>
  </si>
  <si>
    <t>Poplatek za uložení stavebního odpadu na skládce (skládkovné) směsného stavebního a demoličního zatříděného do Katalogu odpadů pod kódem 170 904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</si>
  <si>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</si>
  <si>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</si>
  <si>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</si>
  <si>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61</t>
  </si>
  <si>
    <t>998011002</t>
  </si>
  <si>
    <t>Přesun hmot pro budovy zděné v do 12 m</t>
  </si>
  <si>
    <t>-1464287951</t>
  </si>
  <si>
    <t>Přesun hmot pro budovy občanské výstavby, bydlení, výrobu a služby s nosnou svislou konstrukcí zděnou z cihel, tvárnic nebo kamene vodorovná dopravní vzdálenost do 100 m pro budovy výšky přes 6 do 12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</si>
  <si>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</si>
  <si>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</si>
  <si>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</si>
  <si>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713</t>
  </si>
  <si>
    <t>Izolace tepelné</t>
  </si>
  <si>
    <t>62</t>
  </si>
  <si>
    <t>713121121</t>
  </si>
  <si>
    <t>Montáž izolace tepelné podlah volně kladenými rohožemi, pásy, dílci, deskami 2 vrstvy</t>
  </si>
  <si>
    <t>1264575829</t>
  </si>
  <si>
    <t>Montáž tepelné izolace podlah rohožemi, pásy, deskami, dílci, bloky (izolační materiál ve specifikaci) kladenými volně dvouvrstvá</t>
  </si>
  <si>
    <t xml:space="preserve">Poznámka k souboru cen:_x000D_
1. Množství tepelné izolace podlah okrajovými pásky k ceně -1211 se určuje v m projektované délky obložení (bez přesahů) na obvodu podlahy._x000D_
</t>
  </si>
  <si>
    <t>"+15% na přetažení přes zdivo"</t>
  </si>
  <si>
    <t>(53,8+16,7+284,6)*1,15</t>
  </si>
  <si>
    <t>63</t>
  </si>
  <si>
    <t>63151470R</t>
  </si>
  <si>
    <t>polotuhá deska z kamenné vlny Rockwool Rockton λ=0,035 tl 100mm</t>
  </si>
  <si>
    <t>-32389134</t>
  </si>
  <si>
    <t>408,365*1,02 'Přepočtené koeficientem množství</t>
  </si>
  <si>
    <t>64</t>
  </si>
  <si>
    <t>63151473R</t>
  </si>
  <si>
    <t>polotuhá deska z kamenné vlny Rockwool Rockton λ=0,035 tl 140mm</t>
  </si>
  <si>
    <t>-939497755</t>
  </si>
  <si>
    <t>65</t>
  </si>
  <si>
    <t>713151111</t>
  </si>
  <si>
    <t>Montáž izolace tepelné střech šikmých kladené volně mezi krokve rohoží, pásů, desek</t>
  </si>
  <si>
    <t>-918863144</t>
  </si>
  <si>
    <t>Montáž tepelné izolace střech šikmých rohožemi, pásy, deskami (izolační materiál ve specifikaci) kladenými volně mezi krokve</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</si>
  <si>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</si>
  <si>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"místnost 3.01"</t>
  </si>
  <si>
    <t>5,91*3,0</t>
  </si>
  <si>
    <t>66</t>
  </si>
  <si>
    <t>63150822</t>
  </si>
  <si>
    <t>pás tepelně izolační pro všechny druhy nezatížených izolací λ=0,038-0,039 tl 60mm</t>
  </si>
  <si>
    <t>911143412</t>
  </si>
  <si>
    <t>Poznámka k položce:_x000D_
- objemová hmotnost izolace bude nejméně 40 kg/m3</t>
  </si>
  <si>
    <t>17,73*1,02 'Přepočtené koeficientem množství</t>
  </si>
  <si>
    <t>67</t>
  </si>
  <si>
    <t>998713102</t>
  </si>
  <si>
    <t>Přesun hmot tonážní pro izolace tepelné v objektech v do 12 m</t>
  </si>
  <si>
    <t>961659086</t>
  </si>
  <si>
    <t>Přesun hmot pro izolace tepelné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</si>
  <si>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</si>
  <si>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</si>
  <si>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</si>
  <si>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68</t>
  </si>
  <si>
    <t>721171808</t>
  </si>
  <si>
    <t>Demontáž potrubí z PVC do D 114</t>
  </si>
  <si>
    <t>-1340526873</t>
  </si>
  <si>
    <t>Demontáž potrubí z novodurových trub odpadních nebo připojovacích přes 75 do D 114</t>
  </si>
  <si>
    <t xml:space="preserve">Poznámka k souboru cen:_x000D_
1. Demontáž plstěných pásů se oceňuje cenami souboru cen 722 18-18 Demontáž plstěných pásů z trub, části B 02._x000D_
</t>
  </si>
  <si>
    <t>"okapový svod"   5,0</t>
  </si>
  <si>
    <t>69</t>
  </si>
  <si>
    <t>721173316</t>
  </si>
  <si>
    <t>Potrubí kanalizační z PVC SN 4 dešťové DN 125</t>
  </si>
  <si>
    <t>-1404772183</t>
  </si>
  <si>
    <t>Potrubí z plastových trub PVC SN4 dešťové DN 125</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</si>
  <si>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</si>
  <si>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"dešťová kanalizace - DS1 a DS3"   2*1,0</t>
  </si>
  <si>
    <t>"dešťová kanalizace - DS5"   1,0</t>
  </si>
  <si>
    <t>70</t>
  </si>
  <si>
    <t>721173746</t>
  </si>
  <si>
    <t>Potrubí kanalizační z PE větrací DN 100</t>
  </si>
  <si>
    <t>-888220679</t>
  </si>
  <si>
    <t>Potrubí z plastových trub polyetylenové svařované větrací DN 100</t>
  </si>
  <si>
    <t>"dopojení odvětrání kanalizace"</t>
  </si>
  <si>
    <t>3*1,2+2*1,8+2,5+3,0</t>
  </si>
  <si>
    <t>71</t>
  </si>
  <si>
    <t>721242106</t>
  </si>
  <si>
    <t>Lapač střešních splavenin z PP se zápachovou klapkou a lapacím košem DN 125</t>
  </si>
  <si>
    <t>108915125</t>
  </si>
  <si>
    <t>Lapače střešních splavenin polypropylenové (PP) se svislým odtokem DN 125</t>
  </si>
  <si>
    <t>Poznámka k položce:_x000D_
- DS1, DS3, DS5</t>
  </si>
  <si>
    <t>72</t>
  </si>
  <si>
    <t>998721102</t>
  </si>
  <si>
    <t>Přesun hmot tonážní pro vnitřní kanalizace v objektech v do 12 m</t>
  </si>
  <si>
    <t>1307009797</t>
  </si>
  <si>
    <t>Přesun hmot pro vnitřní kanalizace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</si>
  <si>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</si>
  <si>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742</t>
  </si>
  <si>
    <t>Elektroinstalace - slaboproud</t>
  </si>
  <si>
    <t>73</t>
  </si>
  <si>
    <t>742420001</t>
  </si>
  <si>
    <t>Montáž venkovní televizní antény</t>
  </si>
  <si>
    <t>-1204698318</t>
  </si>
  <si>
    <t>Montáž společné televizní antény venkovní televizní antény</t>
  </si>
  <si>
    <t>"montáž parabolické antény - zpětná montáž"    1</t>
  </si>
  <si>
    <t>74</t>
  </si>
  <si>
    <t>742420811</t>
  </si>
  <si>
    <t>Demontáž antény venkovní televizní nebo FM</t>
  </si>
  <si>
    <t>-1726619619</t>
  </si>
  <si>
    <t>Demontáž společné televizní antény venkovní televizní antény nebo FM antény</t>
  </si>
  <si>
    <t>"demontáž parabolické antény ke zpětnému použití"    1</t>
  </si>
  <si>
    <t>75</t>
  </si>
  <si>
    <t>998742102</t>
  </si>
  <si>
    <t>Přesun hmot tonážní pro slaboproud v objektech v do 12 m</t>
  </si>
  <si>
    <t>-2118867569</t>
  </si>
  <si>
    <t>Přesun hmot pro slaboproud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</si>
  <si>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</si>
  <si>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751</t>
  </si>
  <si>
    <t>76</t>
  </si>
  <si>
    <t>751398053</t>
  </si>
  <si>
    <t>Mtž protidešťové žaluzie potrubí do 0,450 m2</t>
  </si>
  <si>
    <t>-874301839</t>
  </si>
  <si>
    <t>Montáž ostatních zařízení protidešťové žaluzie nebo žaluziové klapky na čtyřhranné potrubí, průřezu přes 0,300 do 0,450 m2</t>
  </si>
  <si>
    <t>77</t>
  </si>
  <si>
    <t>42972963R</t>
  </si>
  <si>
    <t>žaluzie protidešťové Pz plech 900x400mm</t>
  </si>
  <si>
    <t>940788311</t>
  </si>
  <si>
    <t>78</t>
  </si>
  <si>
    <t>998751101</t>
  </si>
  <si>
    <t>Přesun hmot tonážní pro vzduchotechniku v objektech v do 12 m</t>
  </si>
  <si>
    <t>-508687961</t>
  </si>
  <si>
    <t>Přesun hmot pro vzduchotechniku stanovený z hmotnosti přesunovaného materiálu vodorovná dopravní vzdálenost do 100 m v objektech výšky do 12 m</t>
  </si>
  <si>
    <t>762</t>
  </si>
  <si>
    <t>Konstrukce tesařské</t>
  </si>
  <si>
    <t>79</t>
  </si>
  <si>
    <t>762081150</t>
  </si>
  <si>
    <t>Hoblování hraněného řeziva ve staveništní dílně</t>
  </si>
  <si>
    <t>1985847072</t>
  </si>
  <si>
    <t>Práce společné pro tesařské konstrukce hoblování hraněného řeziva přímo na staveništi</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</si>
  <si>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</si>
  <si>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"prvek W.7 - viditelná část"</t>
  </si>
  <si>
    <t>0,5*9*0,1*0,16</t>
  </si>
  <si>
    <t>"prvek W.15 - viditelná část"</t>
  </si>
  <si>
    <t>0,5*4*0,12*0,12</t>
  </si>
  <si>
    <t>"prvek W.13 - viditelná část"</t>
  </si>
  <si>
    <t>0,5*(12+15+12)*0,05*0,1</t>
  </si>
  <si>
    <t>"prvek W.14 - viditelná část"</t>
  </si>
  <si>
    <t>(2*3,89+2*7,055-3,86+2*4,0)*0,06*0,14</t>
  </si>
  <si>
    <t>80</t>
  </si>
  <si>
    <t>762083121</t>
  </si>
  <si>
    <t>Impregnace řeziva proti dřevokaznému hmyzu, houbám a plísním máčením třída ohrožení 1 a 2</t>
  </si>
  <si>
    <t>-2058715452</t>
  </si>
  <si>
    <t>Práce společné pro tesařské konstrukce impregnace řeziva máčením proti dřevokaznému hmyzu, houbám a plísním, třída ohrožení 1 a 2 (dřevo v interiéru)</t>
  </si>
  <si>
    <t>"revizní lávky - prkna"</t>
  </si>
  <si>
    <t>(20,4+10,5)*0,025</t>
  </si>
  <si>
    <t>"revizní lávka - rošt"</t>
  </si>
  <si>
    <t>2*(1,915+0,6+6,0+5,065+2*0,6+2,455+0,6+2,02)*0,1*0,26</t>
  </si>
  <si>
    <t>(1,915+0,6+6,0+5,065+2*0,6+2,455+0,6+2,02)/0,75*0,6*0,1*0,26</t>
  </si>
  <si>
    <t>81</t>
  </si>
  <si>
    <t>762083122</t>
  </si>
  <si>
    <t>Impregnace řeziva proti dřevokaznému hmyzu, houbám a plísním máčením třída ohrožení 3 a 4</t>
  </si>
  <si>
    <t>-1068754082</t>
  </si>
  <si>
    <t>Práce společné pro tesařské konstrukce impregnace řeziva máčením proti dřevokaznému hmyzu, houbám a plísním, třída ohrožení 3 a 4 (dřevo v exteriéru)</t>
  </si>
  <si>
    <t>"prkenné bednění střechy"</t>
  </si>
  <si>
    <t>(2*3,89*6,01+0,5*3,89+2*7,055*21,72+2*7,035*7,51+2*4,0*3,63)*0,025</t>
  </si>
  <si>
    <t>"detail větraného hřebene"</t>
  </si>
  <si>
    <t>2*(0,08+0,1)*(7,51-0,94+21,72+6,51+3,63+0,6)*0,025</t>
  </si>
  <si>
    <t>82</t>
  </si>
  <si>
    <t>762085103</t>
  </si>
  <si>
    <t>Montáž kotevních želez, příložek, patek nebo táhel</t>
  </si>
  <si>
    <t>1464702672</t>
  </si>
  <si>
    <t>Práce společné pro tesařské konstrukce montáž ocelových spojovacích prostředků (materiál ve specifikaci) kotevních želez příložek, patek, táhel</t>
  </si>
  <si>
    <t>83</t>
  </si>
  <si>
    <t>553970000R2</t>
  </si>
  <si>
    <t>atypické kovové výrobky žárově zinkované</t>
  </si>
  <si>
    <t>147695698</t>
  </si>
  <si>
    <t>Poznámka k položce:_x000D_
- podrobný popis v TZ a ve výkresové části PD</t>
  </si>
  <si>
    <t>"táhlo vč. kotevního materiálu"    2*5,0</t>
  </si>
  <si>
    <t>84</t>
  </si>
  <si>
    <t>762341210</t>
  </si>
  <si>
    <t>Montáž bednění střech rovných a šikmých sklonu do 60° z hrubých prken na sraz</t>
  </si>
  <si>
    <t>-88051233</t>
  </si>
  <si>
    <t>Bednění a laťování montáž bednění střech rovných a šikmých sklonu do 60° s vyřezáním otvorů z prken hrubých na sraz tl. do 32 mm</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</si>
  <si>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</si>
  <si>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2*3,89*6,01+0,5*3,89+2*7,055*21,72+2*7,035*7,51+2*4,0*3,63</t>
  </si>
  <si>
    <t>85</t>
  </si>
  <si>
    <t>60511120</t>
  </si>
  <si>
    <t>řezivo stavební prkna prismovaná středová tl 25(32)mm dl 2-5m</t>
  </si>
  <si>
    <t>-558670514</t>
  </si>
  <si>
    <t>12,247*1,1 'Přepočtené koeficientem množství</t>
  </si>
  <si>
    <t>86</t>
  </si>
  <si>
    <t>762341660</t>
  </si>
  <si>
    <t>Montáž bednění štítových okapových říms z palubek</t>
  </si>
  <si>
    <t>-1099423924</t>
  </si>
  <si>
    <t>Bednění a laťování montáž bednění štítových okapových říms, krajnic, závětrných prken a žaluzií ve spádu nebo rovnoběžně s okapem z palubek</t>
  </si>
  <si>
    <t>"okapové římsy a přesahy střechy"</t>
  </si>
  <si>
    <t>(0,5+0,25)*(6,51-0,5+27,73-0,5+7,51-2*0,5+7,51-2*0,5-2,2+2*(3,63-0,5)+21,72-2*0,5)</t>
  </si>
  <si>
    <t>3,89*0,5+2*7,055*0,5+4*7,035*0,5+2*4,0*0,5</t>
  </si>
  <si>
    <t>2*(0,08+0,1)*(7,51-0,94+21,72+6,51+3,63+0,6)</t>
  </si>
  <si>
    <t>87</t>
  </si>
  <si>
    <t>61191125</t>
  </si>
  <si>
    <t>palubky obkladové smrk profil klasický 15x116 mm jakost A/B</t>
  </si>
  <si>
    <t>881009258</t>
  </si>
  <si>
    <t>80,35*1,1 'Přepočtené koeficientem množství</t>
  </si>
  <si>
    <t>88</t>
  </si>
  <si>
    <t>713257304</t>
  </si>
  <si>
    <t>0,351*1,1 'Přepočtené koeficientem množství</t>
  </si>
  <si>
    <t>89</t>
  </si>
  <si>
    <t>762395000</t>
  </si>
  <si>
    <t>Spojovací prostředky krovů, bednění, laťování, nadstřešních konstrukcí</t>
  </si>
  <si>
    <t>219611122</t>
  </si>
  <si>
    <t>Spojovací prostředky krovů, bednění a laťování, nadstřešních konstrukcí svory, prkna, hřebíky, pásová ocel, vruty</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</si>
  <si>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</si>
  <si>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Poznámka k položce:_x000D_
- spojovací prvky budou žárově zinkované</t>
  </si>
  <si>
    <t>"okapové římsy a přesahy střechy - palubky"</t>
  </si>
  <si>
    <t>(0,5+0,25)*(6,51-0,5+27,73-0,5+7,51-2*0,5+7,51-2*0,5-2,2+2*(3,63-0,5)+21,72-2*0,5)*0,02</t>
  </si>
  <si>
    <t>(3,89*0,5+2*7,055*0,5+4*7,035*0,5+2*4,0*0,5)*0,02</t>
  </si>
  <si>
    <t>90</t>
  </si>
  <si>
    <t>762523104</t>
  </si>
  <si>
    <t>Položení podlahy z hoblovaných prken na sraz</t>
  </si>
  <si>
    <t>-556792550</t>
  </si>
  <si>
    <t>Položení podlah hoblovaných na sraz z prken</t>
  </si>
  <si>
    <t xml:space="preserve">Poznámka k souboru cen:_x000D_
1. Cenu 762 52-1104, 762 52-1108 lze použít na provizorní zakrytí výkopu uvnitř budov._x000D_
</t>
  </si>
  <si>
    <t>"revizní lávky"</t>
  </si>
  <si>
    <t>20,4+10,5</t>
  </si>
  <si>
    <t>-991341913</t>
  </si>
  <si>
    <t>0,773*1,1 'Přepočtené koeficientem množství</t>
  </si>
  <si>
    <t>92</t>
  </si>
  <si>
    <t>762526130</t>
  </si>
  <si>
    <t>Položení polštáře pod podlahy při osové vzdálenosti 100 cm</t>
  </si>
  <si>
    <t>809789550</t>
  </si>
  <si>
    <t>Položení podlah položení polštářů pod podlahy osové vzdálenosti přes 650 do 1000 mm</t>
  </si>
  <si>
    <t>"revizní lávka"</t>
  </si>
  <si>
    <t>10,5</t>
  </si>
  <si>
    <t>93</t>
  </si>
  <si>
    <t>60512135</t>
  </si>
  <si>
    <t>hranol stavební řezivo průřezu do 288cm2 do dl 6m</t>
  </si>
  <si>
    <t>-506423951</t>
  </si>
  <si>
    <t>1,445*1,1 'Přepočtené koeficientem množství</t>
  </si>
  <si>
    <t>762595001</t>
  </si>
  <si>
    <t>Spojovací prostředky pro položení dřevěných podlah a zakrytí kanálů</t>
  </si>
  <si>
    <t>-582281023</t>
  </si>
  <si>
    <t>Spojovací prostředky podlah a podkladových konstrukcí hřebíky, vruty</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</si>
  <si>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</si>
  <si>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998762102</t>
  </si>
  <si>
    <t>Přesun hmot tonážní pro kce tesařské v objektech v do 12 m</t>
  </si>
  <si>
    <t>156189353</t>
  </si>
  <si>
    <t>Přesun hmot pro konstrukce tesařské stanovený z hmotnosti přesunovaného materiálu vodorovná dopravní vzdálenost do 50 m v objektech výšky přes 6 do 12 m</t>
  </si>
  <si>
    <t>763</t>
  </si>
  <si>
    <t>Konstrukce suché výstavby</t>
  </si>
  <si>
    <t>763111318</t>
  </si>
  <si>
    <t>SDK příčka tl 125 mm profil CW+UW 100 desky 1xA 12,5 TI 100 mm EI 30 Rw 48 dB</t>
  </si>
  <si>
    <t>-867698560</t>
  </si>
  <si>
    <t>Příčka ze sádrokartonových desek s nosnou konstrukcí z jednoduchých ocelových profilů UW, CW jednoduše opláštěná deskou standardní A tl. 12,5 mm, příčka tl. 125 mm, profil 100 TI tl. 100 mm, EI 30, Rw 48 dB</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</si>
  <si>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</si>
  <si>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Poznámka k položce:_x000D_
- izolační desky Rockwool Rockton</t>
  </si>
  <si>
    <t>5,91*2,0-0,6*1,2</t>
  </si>
  <si>
    <t>763131431</t>
  </si>
  <si>
    <t>SDK podhled deska 1xDF 12,5 bez TI dvouvrstvá spodní kce profil CD+UD</t>
  </si>
  <si>
    <t>-985458729</t>
  </si>
  <si>
    <t>Podhled ze sádrokartonových desek dvouvrstvá zavěšená spodní konstrukce z ocelových profilů CD, UD jednoduše opláštěná deskou protipožární DF, tl. 12,5 mm, bez TI</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</si>
  <si>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</si>
  <si>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Poznámka k položce:_x000D_
- požární odolnost EI30, desky red 1x 12,5 mm</t>
  </si>
  <si>
    <t>763131751</t>
  </si>
  <si>
    <t>Montáž parotěsné zábrany do SDK podhledu</t>
  </si>
  <si>
    <t>-263117730</t>
  </si>
  <si>
    <t>Podhled ze sádrokartonových desek ostatní práce a konstrukce na podhledech ze sádrokartonových desek montáž parotěsné zábrany</t>
  </si>
  <si>
    <t>99</t>
  </si>
  <si>
    <t>28329274</t>
  </si>
  <si>
    <t>fólie PE vyztužená pro parotěsnou vrstvu (reakce na oheň - třída E) 110g/m2</t>
  </si>
  <si>
    <t>-1381662559</t>
  </si>
  <si>
    <t>17,73*1,1 'Přepočtené koeficientem množství</t>
  </si>
  <si>
    <t>100</t>
  </si>
  <si>
    <t>763131752</t>
  </si>
  <si>
    <t>Montáž jedné vrstvy tepelné izolace do SDK podhledu</t>
  </si>
  <si>
    <t>-165870482</t>
  </si>
  <si>
    <t>Podhled ze sádrokartonových desek ostatní práce a konstrukce na podhledech ze sádrokartonových desek montáž jedné vrstvy tepelné izolace</t>
  </si>
  <si>
    <t>101</t>
  </si>
  <si>
    <t>63150821</t>
  </si>
  <si>
    <t>pás tepelně izolační pro všechny druhy nezatížených izolací λ=0,038-0,039 tl 80mm</t>
  </si>
  <si>
    <t>-1559522366</t>
  </si>
  <si>
    <t>102</t>
  </si>
  <si>
    <t>763181311</t>
  </si>
  <si>
    <t>Montáž jednokřídlové kovové zárubně v do 2,75 m SDK příčka</t>
  </si>
  <si>
    <t>-713494395</t>
  </si>
  <si>
    <t>Výplně otvorů konstrukcí ze sádrokartonových desek montáž zárubně kovové s příslušenstvím pro příčky výšky do 2,75 m nebo zátěže dveřního křídla do 25 kg, s profily CW a UW jednokřídlové</t>
  </si>
  <si>
    <t xml:space="preserve">Poznámka k souboru cen:_x000D_
1. V cenách montáže zárubní -1311 až -1322 nejsou započteny náklady na dodávku zárubní, profilů a patek zárubní; tato dodávka se oceňuje ve specifikaci. Množství profilů se určí:_x000D_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2. V ceně -1325 jsou započteny náklady na usazení, vyvážení a přetmelení, včetně kotevního materiálu._x000D_
3. Montáž zárubní dřevěných a obložkových lze oceňovat cenami katalogu 800-766 Konstrukce truhlářské._x000D_
4. V cenách -2313 a -2314 ostění oken jsou započteny i náklady na ochranné úhelníky._x000D_
5. V ceně -2411 opláštění střešního okna jsou započteny i náklady na UA profily._x000D_
6. V cenách -3111 až -3222 jsou započteny i náklady na sestavení stavebního pouzdra._x000D_
7. V cenách -3111 až -3222 nejsou započteny náklady na opláštění stavebního pouzdra sádrokartonovými deskami a jejich povrchové úpravy. Tyto práce se oceňují příslušnými položkami souboru cen 763 11-1 Příčka ze sádrokartonových desek._x000D_
</t>
  </si>
  <si>
    <t>103</t>
  </si>
  <si>
    <t>55343553</t>
  </si>
  <si>
    <t>dvířka revizní nerezová bez otvorů pro elektroměřidla 605x1205mm</t>
  </si>
  <si>
    <t>976875080</t>
  </si>
  <si>
    <t>Poznámka k položce:_x000D_
- revizní dvířka zateplená, požární odolnost EI30</t>
  </si>
  <si>
    <t>104</t>
  </si>
  <si>
    <t>763960001R</t>
  </si>
  <si>
    <t>Montáž a dodávka střešní konstrukce z vazníků dřevěných příhradových a vázaného krovu - komplet</t>
  </si>
  <si>
    <t>1743174769</t>
  </si>
  <si>
    <t>Poznámka k položce:_x000D_
cena zahrnuje:_x000D_
- vazníky krovu_x000D_
- trámové prvky konstrukce krovu_x000D_
- pozednice, drobné řezivo, podkladní lepenka_x000D_
- ztužidlové prvky (prkna)_x000D_
- impregnaci materiálu pro třídu použití UC2 dle ČSN EN 335 (2017)_x000D_
- dopravu materiálu_x000D_
- montáž vazníků včetně jeřábu (max.AD20)_x000D_
- spojovací prvky a kotevní prvky žárově zinkované (třmeny, svorníky, chemické kotvy)_x000D_
- statický výpočet + montážní dokumentace</t>
  </si>
  <si>
    <t>105</t>
  </si>
  <si>
    <t>998763101</t>
  </si>
  <si>
    <t>Přesun hmot tonážní pro dřevostavby v objektech v do 12 m</t>
  </si>
  <si>
    <t>140257725</t>
  </si>
  <si>
    <t>Přesun hmot pro dřevostavby stanovený z hmotnosti přesunovaného materiálu vodorovná dopravní vzdálenost do 50 m v objektech výšky přes 6 do 12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</si>
  <si>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</si>
  <si>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</si>
  <si>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</si>
  <si>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106</t>
  </si>
  <si>
    <t>764004861</t>
  </si>
  <si>
    <t>Demontáž svodu do suti</t>
  </si>
  <si>
    <t>20276255</t>
  </si>
  <si>
    <t>Demontáž klempířských konstrukcí svodu do suti</t>
  </si>
  <si>
    <t>7,5+7,5</t>
  </si>
  <si>
    <t>107</t>
  </si>
  <si>
    <t>764002413</t>
  </si>
  <si>
    <t>Montáž strukturované oddělovací rohože</t>
  </si>
  <si>
    <t>130271986</t>
  </si>
  <si>
    <t>Montáž strukturní oddělovací rohože jakékoli rš</t>
  </si>
  <si>
    <t>(2*3,89*6,01+0,5*3,89+2*7,055*21,72+2*7,035*7,51+2*4,0*3,63)/1,5</t>
  </si>
  <si>
    <t>108</t>
  </si>
  <si>
    <t>28329223</t>
  </si>
  <si>
    <t>fólie difuzně propustné s nakašírovanou strukturovanou rohoží pod hladkou plechovou krytinu</t>
  </si>
  <si>
    <t>-826158678</t>
  </si>
  <si>
    <t>489,878*1,15 'Přepočtené koeficientem množství</t>
  </si>
  <si>
    <t>109</t>
  </si>
  <si>
    <t>764011617</t>
  </si>
  <si>
    <t>Podkladní plech z Pz s upraveným povrchem rš 670 mm</t>
  </si>
  <si>
    <t>-1488405266</t>
  </si>
  <si>
    <t>Podkladní plech z pozinkovaného plechu s povrchovou úpravou rš 670 mm</t>
  </si>
  <si>
    <t xml:space="preserve">Poznámka k souboru cen:_x000D_
1. Rozvinutá šířka podkladního plechu se určuje z rš střešního prvku._x000D_
</t>
  </si>
  <si>
    <t>"střešní výlez"  0,67</t>
  </si>
  <si>
    <t>110</t>
  </si>
  <si>
    <t>764111641</t>
  </si>
  <si>
    <t>Krytina střechy rovné drážkováním ze svitků z Pz plechu s povrchovou úpravou do rš 670 mm sklonu do 30°</t>
  </si>
  <si>
    <t>608100243</t>
  </si>
  <si>
    <t>Krytina ze svitků nebo z taškových tabulí z pozinkovaného plechu s povrchovou úpravou s úpravou u okapů, prostupů a výčnělků střechy rovné drážkováním ze svitků do rš 670 mm, sklon střechy do 30°</t>
  </si>
  <si>
    <t>111</t>
  </si>
  <si>
    <t>764111651</t>
  </si>
  <si>
    <t>Krytina střechy rovné z taškových tabulí z Pz plechu s povrchovou úpravou sklonu do 30°</t>
  </si>
  <si>
    <t>873707793</t>
  </si>
  <si>
    <t>Krytina ze svitků nebo z taškových tabulí z pozinkovaného plechu s povrchovou úpravou s úpravou u okapů, prostupů a výčnělků střechy rovné z taškových tabulí, sklon střechy do 30°</t>
  </si>
  <si>
    <t>"hlava komínu"  3,5</t>
  </si>
  <si>
    <t>112</t>
  </si>
  <si>
    <t>764111691</t>
  </si>
  <si>
    <t>Příplatek k cenám krytiny z Pz plechu s povrchovou úpravou za těsnění drážek sklonu do 10°</t>
  </si>
  <si>
    <t>-1251887416</t>
  </si>
  <si>
    <t>Krytina ze svitků nebo z taškových tabulí z pozinkovaného plechu s povrchovou úpravou s úpravou u okapů, prostupů a výčnělků Příplatek k cenám za těsnění drážek ve sklonu do 10°</t>
  </si>
  <si>
    <t>"střecha"</t>
  </si>
  <si>
    <t>"hlava komínu"</t>
  </si>
  <si>
    <t>3,5</t>
  </si>
  <si>
    <t>113</t>
  </si>
  <si>
    <t>764211616</t>
  </si>
  <si>
    <t>Oplechování větraného hřebene s těsněním a perforovaným plechem z Pz s povrch úpravou rš 500 mm</t>
  </si>
  <si>
    <t>420493539</t>
  </si>
  <si>
    <t>Oplechování střešních prvků z pozinkovaného plechu s povrchovou úpravou hřebene větraného s použitím hřebenového plechu s těsněním a perforovaným plechem rš 500 mm</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</si>
  <si>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</si>
  <si>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7,51-0,94+21,72+6,51+3,63+0,6</t>
  </si>
  <si>
    <t>114</t>
  </si>
  <si>
    <t>764212607</t>
  </si>
  <si>
    <t>Oplechování úžlabí z Pz s povrchovou úpravou rš 670 mm</t>
  </si>
  <si>
    <t>1253720119</t>
  </si>
  <si>
    <t>Oplechování střešních prvků z pozinkovaného plechu s povrchovou úpravou úžlabí rš 670 mm</t>
  </si>
  <si>
    <t>2*1,65</t>
  </si>
  <si>
    <t>115</t>
  </si>
  <si>
    <t>764212621</t>
  </si>
  <si>
    <t>Příplatek za provedení úžlabí z Pz s povrchovou úpravou v plechové krytině</t>
  </si>
  <si>
    <t>-1709058116</t>
  </si>
  <si>
    <t>Oplechování střešních prvků z pozinkovaného plechu s povrchovou úpravou Příplatek k cenám za provedení úžlabí v plechové krytině</t>
  </si>
  <si>
    <t>116</t>
  </si>
  <si>
    <t>764212635</t>
  </si>
  <si>
    <t>Oplechování štítu závětrnou lištou z Pz s povrchovou úpravou rš 400 mm</t>
  </si>
  <si>
    <t>1724272797</t>
  </si>
  <si>
    <t>Oplechování střešních prvků z pozinkovaného plechu s povrchovou úpravou štítu závětrnou lištou rš 400 mm</t>
  </si>
  <si>
    <t>2*3,89+2*7,055-3,89+2*7,035+2*4,0</t>
  </si>
  <si>
    <t>117</t>
  </si>
  <si>
    <t>764212663</t>
  </si>
  <si>
    <t>Oplechování rovné okapové hrany z Pz s povrchovou úpravou rš 250 mm</t>
  </si>
  <si>
    <t>1756226623</t>
  </si>
  <si>
    <t>Oplechování střešních prvků z pozinkovaného plechu s povrchovou úpravou okapu okapovým plechem střechy rovné rš 250 mm</t>
  </si>
  <si>
    <t>6,51+3,63</t>
  </si>
  <si>
    <t>21,72+27,73+7,51+3,13</t>
  </si>
  <si>
    <t>118</t>
  </si>
  <si>
    <t>764213452</t>
  </si>
  <si>
    <t>Střešní výlez pro krytinu skládanou nebo plechovou z Pz plechu</t>
  </si>
  <si>
    <t>1235303313</t>
  </si>
  <si>
    <t>Oplechování střešních prvků z pozinkovaného plechu střešního výlezu rozměru 600 x 600 mm, střechy s krytinou skládanou nebo plechovou</t>
  </si>
  <si>
    <t xml:space="preserve">Poznámka k souboru cen:_x000D_
1. V cenách 764 21-1405 až - 3452 nejsou započteny náklady na podkladní plech, tento se oceňuje cenami souboru cen 764 01-14..Podkladní plech z pozinkovaného plechu v rozvinuté šířce dle rš střešního prvku._x000D_
</t>
  </si>
  <si>
    <t>119</t>
  </si>
  <si>
    <t>764213456</t>
  </si>
  <si>
    <t>Sněhový zachytávač krytiny z Pz plechu průběžný dvoutrubkový</t>
  </si>
  <si>
    <t>1431973088</t>
  </si>
  <si>
    <t>Oplechování střešních prvků z pozinkovaného plechu sněhový zachytávač průbežný dvoutrubkový</t>
  </si>
  <si>
    <t>21,22+6,01+27,33+7,11+2*2,73</t>
  </si>
  <si>
    <t>120</t>
  </si>
  <si>
    <t>764213652</t>
  </si>
  <si>
    <t>Střešní výlez pro krytinu skládanou nebo plechovou z Pz s povrchovou úpravou</t>
  </si>
  <si>
    <t>-1823849639</t>
  </si>
  <si>
    <t>Oplechování střešních prvků z pozinkovaného plechu s povrchovou úpravou střešní výlez rozměru 600 x 600 mm, střechy s krytinou skládanou nebo plechovou</t>
  </si>
  <si>
    <t>121</t>
  </si>
  <si>
    <t>764314612</t>
  </si>
  <si>
    <t>Lemování prostupů střech s krytinou skládanou nebo plechovou bez lišty z Pz s povrchovou úpravou</t>
  </si>
  <si>
    <t>2018376800</t>
  </si>
  <si>
    <t>Lemování prostupů z pozinkovaného plechu s povrchovou úpravou bez lišty, střech s krytinou skládanou nebo z plechu</t>
  </si>
  <si>
    <t xml:space="preserve">Poznámka k souboru cen:_x000D_
1. V cenách nesjou započteny náklady na připojovací dilatační lištu, tyto lze ocenit cenami souboru cen 764 01 - 162. Dilatační lišta z pozinkovaného plechu s upravený povrchem._x000D_
</t>
  </si>
  <si>
    <t>0,75*2*(0,94+2,325)</t>
  </si>
  <si>
    <t>122</t>
  </si>
  <si>
    <t>764315423</t>
  </si>
  <si>
    <t>Lemování trub, konzol nebo držáků z Pz plechu střech s krytinou skládanou průměru do 150 mm</t>
  </si>
  <si>
    <t>-1664487325</t>
  </si>
  <si>
    <t>Lemování trub, konzol, držáků a ostatních kusových prvků z pozinkovaného plechu střech s krytinou skládanou mimo prejzovou nebo z plechu, průměr přes 100 do 150 mm</t>
  </si>
  <si>
    <t>123</t>
  </si>
  <si>
    <t>764511602</t>
  </si>
  <si>
    <t>Žlab podokapní půlkruhový z Pz s povrchovou úpravou rš 330 mm</t>
  </si>
  <si>
    <t>-416724348</t>
  </si>
  <si>
    <t>Žlab podokapní z pozinkovaného plechu s povrchovou úpravou včetně háků a čel půlkruhový rš 330 mm</t>
  </si>
  <si>
    <t>124</t>
  </si>
  <si>
    <t>764511603</t>
  </si>
  <si>
    <t>Žlab podokapní půlkruhový z Pz s povrchovou úpravou rš 400 mm</t>
  </si>
  <si>
    <t>-263213335</t>
  </si>
  <si>
    <t>Žlab podokapní z pozinkovaného plechu s povrchovou úpravou včetně háků a čel půlkruhový rš 400 mm</t>
  </si>
  <si>
    <t>125</t>
  </si>
  <si>
    <t>764511642</t>
  </si>
  <si>
    <t>Kotlík oválný (trychtýřový) pro podokapní žlaby z Pz s povrchovou úpravou 330/100 mm</t>
  </si>
  <si>
    <t>-889599572</t>
  </si>
  <si>
    <t>Žlab podokapní z pozinkovaného plechu s povrchovou úpravou včetně háků a čel kotlík oválný (trychtýřový), rš žlabu/průměr svodu 330/100 mm</t>
  </si>
  <si>
    <t>126</t>
  </si>
  <si>
    <t>764511644R</t>
  </si>
  <si>
    <t>Kotlík oválný (trychtýřový) pro podokapní žlaby z Pz s povrchovou úpravou 400/100 mm</t>
  </si>
  <si>
    <t>378371539</t>
  </si>
  <si>
    <t>Žlab podokapní z pozinkovaného plechu s povrchovou úpravou včetně háků a čel kotlík oválný (trychtýřový), rš žlabu/průměr svodu 400/120 mm</t>
  </si>
  <si>
    <t>127</t>
  </si>
  <si>
    <t>764518622</t>
  </si>
  <si>
    <t>Svody kruhové včetně objímek, kolen, odskoků z Pz s povrchovou úpravou průměru 100 mm</t>
  </si>
  <si>
    <t>-905079157</t>
  </si>
  <si>
    <t>Svod z pozinkovaného plechu s upraveným povrchem včetně objímek, kolen a odskoků kruhový, průměru 100 mm</t>
  </si>
  <si>
    <t>7,7+5,0</t>
  </si>
  <si>
    <t>128</t>
  </si>
  <si>
    <t>764518623</t>
  </si>
  <si>
    <t>Svody kruhové včetně objímek, kolen, odskoků z Pz s povrchovou úpravou průměru 120 mm</t>
  </si>
  <si>
    <t>222731448</t>
  </si>
  <si>
    <t>Svod z pozinkovaného plechu s upraveným povrchem včetně objímek, kolen a odskoků kruhový, průměru 120 mm</t>
  </si>
  <si>
    <t>9,8+1,6+7,7+5,9</t>
  </si>
  <si>
    <t>129</t>
  </si>
  <si>
    <t>765135043R</t>
  </si>
  <si>
    <t>Montáž bezpečnostního háku pro plechové falcované krytiny</t>
  </si>
  <si>
    <t>-1416448327</t>
  </si>
  <si>
    <t>130</t>
  </si>
  <si>
    <t>55351095R</t>
  </si>
  <si>
    <t>háky střešní zajišťovací pro falcované krytiny</t>
  </si>
  <si>
    <t>-612509353</t>
  </si>
  <si>
    <t>131</t>
  </si>
  <si>
    <t>7640001R</t>
  </si>
  <si>
    <t>M+D bezpečnostního nerezového lana vč. kotevních bodů</t>
  </si>
  <si>
    <t>1742351383</t>
  </si>
  <si>
    <t>Poznámka k položce:_x000D_
- cena zahrnuje dodavatelskou dokumentaci (upřesnění průměru lana a počtu kotevních bodů)</t>
  </si>
  <si>
    <t>2,05+2,75+4,25+0,87+14,7+3,2+9,0</t>
  </si>
  <si>
    <t>132</t>
  </si>
  <si>
    <t>998764102</t>
  </si>
  <si>
    <t>Přesun hmot tonážní pro konstrukce klempířské v objektech v do 12 m</t>
  </si>
  <si>
    <t>-100121832</t>
  </si>
  <si>
    <t>Přesun hmot pro konstrukce klempířské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</si>
  <si>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</si>
  <si>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</si>
  <si>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</si>
  <si>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133</t>
  </si>
  <si>
    <t>765111203</t>
  </si>
  <si>
    <t>Montáž krytiny keramické okapní jednoduchá větrací mřížka</t>
  </si>
  <si>
    <t>1821876929</t>
  </si>
  <si>
    <t>Montáž krytiny keramické okapové hrany s jednoduchou větrací mřížkou</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</si>
  <si>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</si>
  <si>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134</t>
  </si>
  <si>
    <t>59660202</t>
  </si>
  <si>
    <t>mřížka ochranná větrací jednoduchá š 55mm</t>
  </si>
  <si>
    <t>-1202090570</t>
  </si>
  <si>
    <t>135</t>
  </si>
  <si>
    <t>765192001</t>
  </si>
  <si>
    <t>Nouzové (provizorní) zakrytí střechy plachtou</t>
  </si>
  <si>
    <t>1521151385</t>
  </si>
  <si>
    <t>Nouzové zakrytí střechy plachtou</t>
  </si>
  <si>
    <t xml:space="preserve">Poznámka k souboru cen:_x000D_
1. Cenu lze použít pro přechodné zakrytí střechy nebo krovu._x000D_
2. V ceně 765 19-2001 jsou započteny náklady i na:_x000D_
a) montáž a demontáž plachty,_x000D_
b) opotřebení plachty._x000D_
</t>
  </si>
  <si>
    <t>136</t>
  </si>
  <si>
    <t>998765102</t>
  </si>
  <si>
    <t>Přesun hmot tonážní pro krytiny skládané v objektech v do 12 m</t>
  </si>
  <si>
    <t>-1842291234</t>
  </si>
  <si>
    <t>Přesun hmot pro krytiny skládané stanovený z hmotnosti přesunovaného materiálu vodorovná dopravní vzdálenost do 50 m na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</si>
  <si>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</si>
  <si>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</si>
  <si>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</si>
  <si>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137</t>
  </si>
  <si>
    <t>766231814</t>
  </si>
  <si>
    <t>Demontáž sklápěcích půdních schodů</t>
  </si>
  <si>
    <t>1656324774</t>
  </si>
  <si>
    <t>Demontáž sklápěcích schodů na půdu dřevěných nebo kovových</t>
  </si>
  <si>
    <t>Poznámka k položce:_x000D_
- v podlaze místnosti 3.01</t>
  </si>
  <si>
    <t>138</t>
  </si>
  <si>
    <t>766231113</t>
  </si>
  <si>
    <t>Montáž sklápěcích půdních schodů</t>
  </si>
  <si>
    <t>688690599</t>
  </si>
  <si>
    <t>Montáž sklápěcich schodů na půdu s vyřezáním otvoru a kompletizací</t>
  </si>
  <si>
    <t xml:space="preserve">Poznámka k souboru cen:_x000D_
1. V ceně -1113 není započtena dodávka montážního materiálu, tato se oceňuje ve specifikaci._x000D_
2. V ceně -1113 není započteno olištování; toto olištování se oceňuje cenami 766 69-9741 až -9742 Překrytí spár lištou._x000D_
</t>
  </si>
  <si>
    <t>139</t>
  </si>
  <si>
    <t>55347581</t>
  </si>
  <si>
    <t>schody skládací protipožární,mech. z Al profilů, El 30 TI, pro výšku max. 280 cm, 11 schodnic 110 X 70 cm</t>
  </si>
  <si>
    <t>2120289673</t>
  </si>
  <si>
    <t>140</t>
  </si>
  <si>
    <t>998766102</t>
  </si>
  <si>
    <t>Přesun hmot tonážní pro konstrukce truhlářské v objektech v do 12 m</t>
  </si>
  <si>
    <t>-531063497</t>
  </si>
  <si>
    <t>Přesun hmot pro konstrukce truhlářské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</si>
  <si>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</si>
  <si>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783</t>
  </si>
  <si>
    <t>Dokončovací práce - nátěry</t>
  </si>
  <si>
    <t>141</t>
  </si>
  <si>
    <t>783118101</t>
  </si>
  <si>
    <t>Lazurovací jednonásobný syntetický nátěr truhlářských konstrukcí</t>
  </si>
  <si>
    <t>-912146851</t>
  </si>
  <si>
    <t>Lazurovací nátěr truhlářských konstrukcí jednonásobný syntetický</t>
  </si>
  <si>
    <t>"dvojnásobný nátěr"</t>
  </si>
  <si>
    <t>"přesah střechy - palubky +20% ztratné"</t>
  </si>
  <si>
    <t>(0,5+0,25)*(6,51-0,5+27,73-0,5+7,51-2*0,5+7,51-2*0,5-2,2+2*(3,63-0,5)+21,72-2*0,5)*2,2</t>
  </si>
  <si>
    <t>(3,89*0,5+2*7,055*0,5+4*7,035*0,5+2*4,0*0,5)*2,2</t>
  </si>
  <si>
    <t>0,5*9*2*(0,1+0,16)*2</t>
  </si>
  <si>
    <t>0,5*4*4*0,12*2</t>
  </si>
  <si>
    <t>0,5*(12+15+12)*2*(0,05+0,1)*2</t>
  </si>
  <si>
    <t>(2*3,89+2*7,055-3,86+2*4,0)*2*(0,06+0,14)*2</t>
  </si>
  <si>
    <t>142</t>
  </si>
  <si>
    <t>783314201</t>
  </si>
  <si>
    <t>Základní antikorozní jednonásobný syntetický standardní nátěr zámečnických konstrukcí</t>
  </si>
  <si>
    <t>-368250522</t>
  </si>
  <si>
    <t>Základní antikorozní nátěr zámečnických konstrukcí jednonásobný syntetický standardní</t>
  </si>
  <si>
    <t>2*1,1*0,37*2</t>
  </si>
  <si>
    <t>2*1,0*0,37*2</t>
  </si>
  <si>
    <t>2*1,2*0,439*2</t>
  </si>
  <si>
    <t>2*6,3*0,709*2</t>
  </si>
  <si>
    <t>VRN</t>
  </si>
  <si>
    <t>Vedlejší rozpočtové náklady</t>
  </si>
  <si>
    <t>VRN3</t>
  </si>
  <si>
    <t>Zařízení staveniště</t>
  </si>
  <si>
    <t>143</t>
  </si>
  <si>
    <t>030001000</t>
  </si>
  <si>
    <t>1024</t>
  </si>
  <si>
    <t>1998081235</t>
  </si>
  <si>
    <t>VRN9</t>
  </si>
  <si>
    <t>Ostatní náklady</t>
  </si>
  <si>
    <t>144</t>
  </si>
  <si>
    <t>090001000</t>
  </si>
  <si>
    <t>-776045460</t>
  </si>
  <si>
    <t>D.1.4c - Vzduchotechnika</t>
  </si>
  <si>
    <t xml:space="preserve"> </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</si>
  <si>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Požadavek pro dodavatele: doměření a upřesnění materiálu je nutno provést na místě po sundání střechy.</t>
  </si>
  <si>
    <t>PSV - PSV</t>
  </si>
  <si>
    <t xml:space="preserve">    D1 - Zařízení č.1 – Půdní prostor – Vzduchotechnické zařízení pro kuchyň</t>
  </si>
  <si>
    <t xml:space="preserve">    D2 - Zařízení č.2 – Sklad nápojů – odtah nad střechu</t>
  </si>
  <si>
    <t xml:space="preserve">    D3 - Protipožární a tepelné izolace, nátěry</t>
  </si>
  <si>
    <t xml:space="preserve">    OST - Ostatní</t>
  </si>
  <si>
    <t xml:space="preserve">    VRN4 - Inženýrská činnost</t>
  </si>
  <si>
    <t>751960001R1</t>
  </si>
  <si>
    <t>Montáž vzduchotechnického zařízení - komplet</t>
  </si>
  <si>
    <t>-938646780</t>
  </si>
  <si>
    <t>751960001R2</t>
  </si>
  <si>
    <t>Demontáž vzduchotechnického zařízení - komplet</t>
  </si>
  <si>
    <t>1162113790</t>
  </si>
  <si>
    <t>Poznámka k položce:_x000D_
- vč. likvidace odpadu</t>
  </si>
  <si>
    <t>D1</t>
  </si>
  <si>
    <t>Zařízení č.1 – Půdní prostor – Vzduchotechnické zařízení pro kuchyň</t>
  </si>
  <si>
    <t>Pol46</t>
  </si>
  <si>
    <t>protidešťová žaluzie 800x350</t>
  </si>
  <si>
    <t>ks</t>
  </si>
  <si>
    <t>Pol47</t>
  </si>
  <si>
    <t>tlumič hluku 800x345 - stávající</t>
  </si>
  <si>
    <t>Pol48</t>
  </si>
  <si>
    <t>ohebná hadice Sonoflex MO vč.tvarovek DN 160</t>
  </si>
  <si>
    <t>bm</t>
  </si>
  <si>
    <t>Pol49</t>
  </si>
  <si>
    <t>ohebná hadice Sonoflex MO vč.tvarovek DN 200</t>
  </si>
  <si>
    <t>Pol50</t>
  </si>
  <si>
    <t>ohebná hadice Sonoflex MO vč.tvarovek DN 400</t>
  </si>
  <si>
    <t>Pol51</t>
  </si>
  <si>
    <t>potrubí Spiro DN 200 vč.tvarovek</t>
  </si>
  <si>
    <t>Pol52</t>
  </si>
  <si>
    <t>potrubí Spiro DN 400 vč.tvarovek</t>
  </si>
  <si>
    <t>Pol53</t>
  </si>
  <si>
    <t>4-hran.potrubí z pozink.plechu vč.tvarovek</t>
  </si>
  <si>
    <t>D2</t>
  </si>
  <si>
    <t>Zařízení č.2 – Sklad nápojů – odtah nad střechu</t>
  </si>
  <si>
    <t>Pol54</t>
  </si>
  <si>
    <t>potrubí Spiro DN 315 vč.tvarovek</t>
  </si>
  <si>
    <t>Pol55</t>
  </si>
  <si>
    <t>Pol56</t>
  </si>
  <si>
    <t>výfuková hlavice DN 315</t>
  </si>
  <si>
    <t>D3</t>
  </si>
  <si>
    <t>Protipožární a tepelné izolace, nátěry</t>
  </si>
  <si>
    <t>Pol57</t>
  </si>
  <si>
    <t>protipožární izolace potrubí EI 30</t>
  </si>
  <si>
    <t>Pol58</t>
  </si>
  <si>
    <t>tepelná izolace -miner.vlna tl.40mm + Al folie</t>
  </si>
  <si>
    <t>Pol59</t>
  </si>
  <si>
    <t>synt.nátěry, základní, vrchní  celkem</t>
  </si>
  <si>
    <t>OST</t>
  </si>
  <si>
    <t>Ostatní</t>
  </si>
  <si>
    <t>Pol60</t>
  </si>
  <si>
    <t>spojovací a těsnící materiál</t>
  </si>
  <si>
    <t>Pol61</t>
  </si>
  <si>
    <t>závěsy, konzoly, objímky – s podložkou z gumy</t>
  </si>
  <si>
    <t>Pol62</t>
  </si>
  <si>
    <t>ostatní montážní materiál</t>
  </si>
  <si>
    <t>VRN4</t>
  </si>
  <si>
    <t>Inženýrská činnost</t>
  </si>
  <si>
    <t>043002000</t>
  </si>
  <si>
    <t>Zkoušky a ostatní měření</t>
  </si>
  <si>
    <t>-198865714</t>
  </si>
  <si>
    <t>Poznámka k položce:_x000D_
komplexní zkoušky, seřízení</t>
  </si>
  <si>
    <t>D.1.4e - Elektroinstalace</t>
  </si>
  <si>
    <t>D1 - Hromosvod</t>
  </si>
  <si>
    <t xml:space="preserve">    D2 - Vedení a svody</t>
  </si>
  <si>
    <t xml:space="preserve">    D3 - Uzemnění</t>
  </si>
  <si>
    <t xml:space="preserve">    D4 - Měření zemních odporů, zemniče</t>
  </si>
  <si>
    <t xml:space="preserve">    D5 - Hodinové zůčtovací sazby</t>
  </si>
  <si>
    <t>D6 - Zemní práce</t>
  </si>
  <si>
    <t xml:space="preserve">    D7 - Betonová plocha</t>
  </si>
  <si>
    <t xml:space="preserve">    D8 - Asfaltová plocha</t>
  </si>
  <si>
    <t xml:space="preserve">    D9 - Výkop - volný terén</t>
  </si>
  <si>
    <t>D10 - Ostatní</t>
  </si>
  <si>
    <t>Hromosvod</t>
  </si>
  <si>
    <t>Vedení a svody</t>
  </si>
  <si>
    <t>Pol1</t>
  </si>
  <si>
    <t>Vodič AlMgSi Rd 8 polotvrdý</t>
  </si>
  <si>
    <t>Pol2</t>
  </si>
  <si>
    <t>Jímací tyč Al 1000 mm plný profil 10 mm</t>
  </si>
  <si>
    <t>Pol3</t>
  </si>
  <si>
    <t>Jímací tyč AlMgSi 3000</t>
  </si>
  <si>
    <t>Pol4</t>
  </si>
  <si>
    <t>Jímací tyč AlMgSi 2000</t>
  </si>
  <si>
    <t>Pol5</t>
  </si>
  <si>
    <t>Podpěra na hřebenáče nerez K-šedá H=16mm - Držák SNAP</t>
  </si>
  <si>
    <t>Pol6</t>
  </si>
  <si>
    <t>Podpěra vedení na zakulacený falc H=52 +20, Al, držák DEHNgrip</t>
  </si>
  <si>
    <t>Pol7</t>
  </si>
  <si>
    <t>Držák vodiče 8/10 mm  DEHNholt s podložkou,vrutem a hmoždinkou</t>
  </si>
  <si>
    <t>Držák vodiče 8/10 mm DEHNholt s podložkou,vrutem a hmoždinkou</t>
  </si>
  <si>
    <t>Pol8</t>
  </si>
  <si>
    <t>PPS -podpěra vedení na okapní svod O 80-100, nerez</t>
  </si>
  <si>
    <t>Pol9</t>
  </si>
  <si>
    <t>Svorka  O8-10 / O16  FeZn</t>
  </si>
  <si>
    <t>Svorka O8-10 / O16 FeZn</t>
  </si>
  <si>
    <t>Pol10</t>
  </si>
  <si>
    <t>MV Al  O 8-10</t>
  </si>
  <si>
    <t>MV Al O 8-10</t>
  </si>
  <si>
    <t>Pol11</t>
  </si>
  <si>
    <t>Uzemňovací objímka na anténní stožár 3/4"-6"</t>
  </si>
  <si>
    <t>Pol12</t>
  </si>
  <si>
    <t>Držák vodiče 8/10 mm DEHNholt s vnitřním závitem M8</t>
  </si>
  <si>
    <t>Pol13</t>
  </si>
  <si>
    <t>provedení jímacího svodu horolezeckou technikou</t>
  </si>
  <si>
    <t>Uzemnění</t>
  </si>
  <si>
    <t>Pol14</t>
  </si>
  <si>
    <t>Vodič FeZn Rd 10</t>
  </si>
  <si>
    <t>Pol15</t>
  </si>
  <si>
    <t>SZ otevřená objímka Al, Rd 7-10/O 16</t>
  </si>
  <si>
    <t>Pol16</t>
  </si>
  <si>
    <t>Štítky na označení svodů bez čísla 7-10 / 30 mm</t>
  </si>
  <si>
    <t>Pol17</t>
  </si>
  <si>
    <t>Hloubkový zemnič DEHN S FeZn Rd 20-1500 mm</t>
  </si>
  <si>
    <t>Pol18</t>
  </si>
  <si>
    <t>Křížová svorka pro vodiče O8/10 a tyče O 16 nebo pásky 30 FeZn se středovou destičkou</t>
  </si>
  <si>
    <t>D4</t>
  </si>
  <si>
    <t>Měření zemních odporů, zemniče</t>
  </si>
  <si>
    <t>Pol19</t>
  </si>
  <si>
    <t>prvního nebo samostatného</t>
  </si>
  <si>
    <t>Pol20</t>
  </si>
  <si>
    <t>nespecifikovaný materiá (např. pásky, svorky, antikorozní ochrana zemních svorek, přechod země -vzduch, vodič ochranného pospojování včetně nutných stavebních výpomocí)</t>
  </si>
  <si>
    <t>kpl</t>
  </si>
  <si>
    <t>D5</t>
  </si>
  <si>
    <t>Hodinové zůčtovací sazby</t>
  </si>
  <si>
    <t>Pol21</t>
  </si>
  <si>
    <t>výchozí revizní zpráva</t>
  </si>
  <si>
    <t>262144</t>
  </si>
  <si>
    <t>Pol22</t>
  </si>
  <si>
    <t>demontáž stávající jímací soustavy</t>
  </si>
  <si>
    <t>D6</t>
  </si>
  <si>
    <t>D7</t>
  </si>
  <si>
    <t>Betonová plocha</t>
  </si>
  <si>
    <t>Pol23</t>
  </si>
  <si>
    <t>Vytrhání dlažby - betonové dlaždice, spáry nezalité</t>
  </si>
  <si>
    <t>Pol24</t>
  </si>
  <si>
    <t>Demontáž podkladové vrstvy</t>
  </si>
  <si>
    <t>Pol25</t>
  </si>
  <si>
    <t>Demontáž obrubníku</t>
  </si>
  <si>
    <t>Pol26</t>
  </si>
  <si>
    <t>Bourání betonového chodníčku</t>
  </si>
  <si>
    <t>Pol27</t>
  </si>
  <si>
    <t>Řezání spáry v asfaltu nebo betonu tl. vrstvy 3-5 cm</t>
  </si>
  <si>
    <t>Pol28</t>
  </si>
  <si>
    <t>Hloubení kabelové rýhy - zemina třídy 3, šíře 350mm,hloubka 800mm</t>
  </si>
  <si>
    <t>Pol29</t>
  </si>
  <si>
    <t>Zához kabelové rýhy - zemina třídy 3, šíře 350mm,hloubka 800mm</t>
  </si>
  <si>
    <t>Pol30</t>
  </si>
  <si>
    <t>Hutnění zeminy každych 20 cm</t>
  </si>
  <si>
    <t>Pol31</t>
  </si>
  <si>
    <t>Opětovná pokládka dlažby</t>
  </si>
  <si>
    <t>Pol32</t>
  </si>
  <si>
    <t>Pokládka betonového obrubníku včetně podkladního betonového obrubníku, základu a lože</t>
  </si>
  <si>
    <t>Pol33</t>
  </si>
  <si>
    <t>Jednovrstvá vozovka z betonu - vrstva betonu 15cm</t>
  </si>
  <si>
    <t>D8</t>
  </si>
  <si>
    <t>Asfaltová plocha</t>
  </si>
  <si>
    <t>Pol34</t>
  </si>
  <si>
    <t>Bourání živičných povrchů - tl. vrstvy 3-5cm</t>
  </si>
  <si>
    <t>D9</t>
  </si>
  <si>
    <t>Výkop - volný terén</t>
  </si>
  <si>
    <t>Pol35</t>
  </si>
  <si>
    <t>Nářez drnu,naložení,odvoz</t>
  </si>
  <si>
    <t>Pol36</t>
  </si>
  <si>
    <t>Zemina třídy 3, šíře 350mm,hloubka 800mm</t>
  </si>
  <si>
    <t>Pol37</t>
  </si>
  <si>
    <t>Pol38</t>
  </si>
  <si>
    <t>Položeni drnu</t>
  </si>
  <si>
    <t>Pol39</t>
  </si>
  <si>
    <t>Osetí povrchu travou</t>
  </si>
  <si>
    <t>Pol40</t>
  </si>
  <si>
    <t>Provizorní úprava terénu v zemina třídy 3</t>
  </si>
  <si>
    <t>D10</t>
  </si>
  <si>
    <t>Pol41</t>
  </si>
  <si>
    <t>Venkovní vedení nn v přehledném terénu</t>
  </si>
  <si>
    <t>km</t>
  </si>
  <si>
    <t>Pol42</t>
  </si>
  <si>
    <t>Provizorní zajištění stávajících sítí při křížení vč.mat</t>
  </si>
  <si>
    <t>Pol43</t>
  </si>
  <si>
    <t>Doprava betonu</t>
  </si>
  <si>
    <t>Pol44</t>
  </si>
  <si>
    <t>Podružný materiál</t>
  </si>
  <si>
    <t>Pol45</t>
  </si>
  <si>
    <t>Podíl přidružených výkonů a navázaného materiálu</t>
  </si>
  <si>
    <t>1686643674</t>
  </si>
  <si>
    <t>Poznámka k položce:_x000D_
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</si>
  <si>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</si>
  <si>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</si>
  <si>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</si>
  <si>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</si>
  <si>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</si>
  <si>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</si>
  <si>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</si>
  <si>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</si>
  <si>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</si>
  <si>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</si>
  <si>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</si>
  <si>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</si>
  <si>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</si>
  <si>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</si>
  <si>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</si>
  <si>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</si>
  <si>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</si>
  <si>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</si>
  <si>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</si>
  <si>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</si>
  <si>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</si>
  <si>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</si>
  <si>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</si>
  <si>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</si>
  <si>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</si>
  <si>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</si>
  <si>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</si>
  <si>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</si>
  <si>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</si>
  <si>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</si>
  <si>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</si>
  <si>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</si>
  <si>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</si>
  <si>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</si>
  <si>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</si>
  <si>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</si>
  <si>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</si>
  <si>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</si>
  <si>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</si>
  <si>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</si>
  <si>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</si>
  <si>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</si>
  <si>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</si>
  <si>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</si>
  <si>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</si>
  <si>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</si>
  <si>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</si>
  <si>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</si>
  <si>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</si>
  <si>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</si>
  <si>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</si>
  <si>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</si>
  <si>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</si>
  <si>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</si>
  <si>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</si>
  <si>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</si>
  <si>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</si>
  <si>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</si>
  <si>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</si>
  <si>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</si>
  <si>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</si>
  <si>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</si>
  <si>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</si>
  <si>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</si>
  <si>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</si>
  <si>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</si>
  <si>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</si>
  <si>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</si>
  <si>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</si>
  <si>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</si>
  <si>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</si>
  <si>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</si>
  <si>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</si>
  <si>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</si>
  <si>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</si>
  <si>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</si>
  <si>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</si>
  <si>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</si>
  <si>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</si>
  <si>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</si>
  <si>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</si>
  <si>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</si>
  <si>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</si>
  <si>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</si>
  <si>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</si>
  <si>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</si>
  <si>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</si>
  <si>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</si>
  <si>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</si>
  <si>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</si>
  <si>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</si>
  <si>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</si>
  <si>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</si>
  <si>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</si>
  <si>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</si>
  <si>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</si>
  <si>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</si>
  <si>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</si>
  <si>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</si>
  <si>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</si>
  <si>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</si>
  <si>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</si>
  <si>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</si>
  <si>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</si>
  <si>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</si>
  <si>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</si>
  <si>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</si>
  <si>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</si>
  <si>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</si>
  <si>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</si>
  <si>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</si>
  <si>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</si>
  <si>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</si>
  <si>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</si>
  <si>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</si>
  <si>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</si>
  <si>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</si>
  <si>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</si>
  <si>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</si>
  <si>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</si>
  <si>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</si>
  <si>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</si>
  <si>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</si>
  <si>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</si>
  <si>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</si>
  <si>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</si>
  <si>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</si>
  <si>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</si>
  <si>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</si>
  <si>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</si>
  <si>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</si>
  <si>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</si>
  <si>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</si>
  <si>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</si>
  <si>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</si>
  <si>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</si>
  <si>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</si>
  <si>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</si>
  <si>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</si>
  <si>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</si>
  <si>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</si>
  <si>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</si>
  <si>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</si>
  <si>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</si>
  <si>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</si>
  <si>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</si>
  <si>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</si>
  <si>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</si>
  <si>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</si>
  <si>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</si>
  <si>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</si>
  <si>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</si>
  <si>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</si>
  <si>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</si>
  <si>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</si>
  <si>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</si>
  <si>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</si>
  <si>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</si>
  <si>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</si>
  <si>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</si>
  <si>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</si>
  <si>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</si>
  <si>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</si>
  <si>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</si>
  <si>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</si>
  <si>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</si>
  <si>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</si>
  <si>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</si>
  <si>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</si>
  <si>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</si>
  <si>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</si>
  <si>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</si>
  <si>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</si>
  <si>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</si>
  <si>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</si>
  <si>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</si>
  <si>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</si>
  <si>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</si>
  <si>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</si>
  <si>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</si>
  <si>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</si>
  <si>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</si>
  <si>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</si>
  <si>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Jiří Chrenák Družstevní 84 364 01 Toužim</t>
  </si>
  <si>
    <t>CZ6107250787</t>
  </si>
  <si>
    <t xml:space="preserve">Jiří Chrenák Družstevní 84 364 01 Toužim </t>
  </si>
  <si>
    <t>10347356</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</si>
</sst>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6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horizontal="left" vertical="center" wrapText="1"/>
    </xf>
    <xf numFmtId="0" fontId="0" fillId="0" borderId="15" xfId="0" applyFont="1" applyBorder="1" applyAlignment="1" applyProtection="1">
      <alignment vertical="center"/>
    </xf>
    <xf numFmtId="0" fontId="34"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14" fontId="2" fillId="2" borderId="0" xfId="0" applyNumberFormat="1"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5" fillId="0" borderId="0" xfId="0" applyFont="1" applyAlignment="1" applyProtection="1">
      <alignment horizontal="left" vertical="center" wrapText="1"/>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20" fillId="4" borderId="8" xfId="0" applyFont="1" applyFill="1" applyBorder="1" applyAlignment="1" applyProtection="1">
      <alignment horizontal="center"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0" fontId="20" fillId="4" borderId="8" xfId="0" applyFont="1" applyFill="1" applyBorder="1" applyAlignment="1" applyProtection="1">
      <alignment horizontal="right" vertical="center"/>
    </xf>
    <xf numFmtId="4" fontId="17" fillId="0" borderId="0" xfId="0" applyNumberFormat="1" applyFont="1" applyAlignment="1" applyProtection="1">
      <alignmen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8" fillId="0" borderId="1" xfId="0" applyFont="1" applyBorder="1" applyAlignment="1">
      <alignment horizontal="center" vertical="center" wrapText="1"/>
    </xf>
    <xf numFmtId="0" fontId="40" fillId="0" borderId="1" xfId="0" applyFont="1" applyBorder="1" applyAlignment="1">
      <alignment horizontal="left" vertical="center" wrapText="1"/>
    </xf>
    <xf numFmtId="0" fontId="39" fillId="0" borderId="29" xfId="0" applyFont="1" applyBorder="1" applyAlignment="1">
      <alignment horizontal="left" wrapText="1"/>
    </xf>
    <xf numFmtId="49" fontId="40" fillId="0" borderId="1" xfId="0" applyNumberFormat="1" applyFont="1" applyBorder="1" applyAlignment="1">
      <alignment horizontal="left" vertical="center" wrapText="1"/>
    </xf>
    <xf numFmtId="0" fontId="38" fillId="0" borderId="1" xfId="0" applyFont="1" applyBorder="1" applyAlignment="1">
      <alignment horizontal="center" vertical="center"/>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CM59"/>
  <sheetViews>
    <sheetView showGridLines="0" tabSelected="1" topLeftCell="A46" workbookViewId="0">
      <selection activeCell="AN44" sqref="AN44"/>
    </sheetView>
  </sheetViews>
  <sheetFormatPr defaultRowHeight="11.25"/>
  <cols>
    <col min="1" max="1" width="7.1640625" customWidth="1"/>
    <col min="2" max="2" width="1.5" customWidth="1"/>
    <col min="3" max="3" width="3.5" customWidth="1"/>
    <col min="4" max="33" width="2.33203125" customWidth="1"/>
    <col min="34" max="34" width="2.83203125" customWidth="1"/>
    <col min="35" max="35" width="27.1640625" customWidth="1"/>
    <col min="36" max="37" width="2.1640625" customWidth="1"/>
    <col min="38" max="38" width="7.1640625" customWidth="1"/>
    <col min="39" max="39" width="2.83203125" customWidth="1"/>
    <col min="40" max="40" width="11.5" customWidth="1"/>
    <col min="41" max="41" width="6.5" customWidth="1"/>
    <col min="42" max="42" width="3.5" customWidth="1"/>
    <col min="43" max="43" width="13.5" customWidth="1"/>
    <col min="44" max="44" width="11.6640625" customWidth="1"/>
    <col min="45" max="47" width="22.1640625" hidden="1" customWidth="1"/>
    <col min="48" max="49" width="18.5" hidden="1" customWidth="1"/>
    <col min="50" max="51" width="21.5" hidden="1" customWidth="1"/>
    <col min="52" max="52" width="18.5" hidden="1" customWidth="1"/>
    <col min="53" max="53" width="16.5" hidden="1" customWidth="1"/>
    <col min="54" max="54" width="21.5" hidden="1" customWidth="1"/>
    <col min="55" max="55" width="18.5" hidden="1" customWidth="1"/>
    <col min="56" max="56" width="16.5" hidden="1" customWidth="1"/>
    <col min="57" max="57" width="57" customWidth="1"/>
    <col min="71" max="91" width="9.1640625" hidden="1"/>
  </cols>
  <sheetData>
    <row r="1" spans="1:74">
      <c r="A1" s="15" t="s">
        <v>0</v>
      </c>
      <c r="AZ1" s="15" t="s">
        <v>1</v>
      </c>
      <c r="BA1" s="15" t="s">
        <v>2</v>
      </c>
      <c r="BB1" s="15" t="s">
        <v>3</v>
      </c>
      <c r="BT1" s="15" t="s">
        <v>4</v>
      </c>
      <c r="BU1" s="15" t="s">
        <v>4</v>
      </c>
      <c r="BV1" s="15" t="s">
        <v>5</v>
      </c>
    </row>
    <row r="2" spans="1:74" ht="36.950000000000003" customHeight="1">
      <c r="AR2" s="337"/>
      <c r="AS2" s="337"/>
      <c r="AT2" s="337"/>
      <c r="AU2" s="337"/>
      <c r="AV2" s="337"/>
      <c r="AW2" s="337"/>
      <c r="AX2" s="337"/>
      <c r="AY2" s="337"/>
      <c r="AZ2" s="337"/>
      <c r="BA2" s="337"/>
      <c r="BB2" s="337"/>
      <c r="BC2" s="337"/>
      <c r="BD2" s="337"/>
      <c r="BE2" s="337"/>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ht="12" customHeight="1">
      <c r="B5" s="20"/>
      <c r="C5" s="21"/>
      <c r="D5" s="25" t="s">
        <v>13</v>
      </c>
      <c r="E5" s="21"/>
      <c r="F5" s="21"/>
      <c r="G5" s="21"/>
      <c r="H5" s="21"/>
      <c r="I5" s="21"/>
      <c r="J5" s="21"/>
      <c r="K5" s="338" t="s">
        <v>14</v>
      </c>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21"/>
      <c r="AQ5" s="21"/>
      <c r="AR5" s="19"/>
      <c r="BE5" s="344" t="s">
        <v>15</v>
      </c>
      <c r="BS5" s="16" t="s">
        <v>6</v>
      </c>
    </row>
    <row r="6" spans="1:74" ht="36.950000000000003" customHeight="1">
      <c r="B6" s="20"/>
      <c r="C6" s="21"/>
      <c r="D6" s="27" t="s">
        <v>16</v>
      </c>
      <c r="E6" s="21"/>
      <c r="F6" s="21"/>
      <c r="G6" s="21"/>
      <c r="H6" s="21"/>
      <c r="I6" s="21"/>
      <c r="J6" s="21"/>
      <c r="K6" s="340" t="s">
        <v>17</v>
      </c>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21"/>
      <c r="AQ6" s="21"/>
      <c r="AR6" s="19"/>
      <c r="BE6" s="345"/>
      <c r="BS6" s="16" t="s">
        <v>6</v>
      </c>
    </row>
    <row r="7" spans="1:74" ht="12" customHeight="1">
      <c r="B7" s="20"/>
      <c r="C7" s="21"/>
      <c r="D7" s="28"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28" t="s">
        <v>20</v>
      </c>
      <c r="AL7" s="21"/>
      <c r="AM7" s="21"/>
      <c r="AN7" s="26" t="s">
        <v>19</v>
      </c>
      <c r="AO7" s="21"/>
      <c r="AP7" s="21"/>
      <c r="AQ7" s="21"/>
      <c r="AR7" s="19"/>
      <c r="BE7" s="345"/>
      <c r="BS7" s="16" t="s">
        <v>6</v>
      </c>
    </row>
    <row r="8" spans="1:74" ht="12" customHeight="1">
      <c r="B8" s="20"/>
      <c r="C8" s="21"/>
      <c r="D8" s="28"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23</v>
      </c>
      <c r="AL8" s="21"/>
      <c r="AM8" s="21"/>
      <c r="AN8" s="307">
        <v>43626</v>
      </c>
      <c r="AO8" s="21"/>
      <c r="AP8" s="21"/>
      <c r="AQ8" s="21"/>
      <c r="AR8" s="19"/>
      <c r="BE8" s="345"/>
      <c r="BS8" s="16" t="s">
        <v>6</v>
      </c>
    </row>
    <row r="9" spans="1:74"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45"/>
      <c r="BS9" s="16" t="s">
        <v>6</v>
      </c>
    </row>
    <row r="10" spans="1:74" ht="12" customHeight="1">
      <c r="B10" s="20"/>
      <c r="C10" s="21"/>
      <c r="D10" s="28"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25</v>
      </c>
      <c r="AL10" s="21"/>
      <c r="AM10" s="21"/>
      <c r="AN10" s="26" t="s">
        <v>19</v>
      </c>
      <c r="AO10" s="21"/>
      <c r="AP10" s="21"/>
      <c r="AQ10" s="21"/>
      <c r="AR10" s="19"/>
      <c r="BE10" s="345"/>
      <c r="BS10" s="16" t="s">
        <v>6</v>
      </c>
    </row>
    <row r="11" spans="1:74" ht="18.399999999999999" customHeight="1">
      <c r="B11" s="20"/>
      <c r="C11" s="21"/>
      <c r="D11" s="21"/>
      <c r="E11" s="26" t="s">
        <v>26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27</v>
      </c>
      <c r="AL11" s="21"/>
      <c r="AM11" s="21"/>
      <c r="AN11" s="26" t="s">
        <v>19</v>
      </c>
      <c r="AO11" s="21"/>
      <c r="AP11" s="21"/>
      <c r="AQ11" s="21"/>
      <c r="AR11" s="19"/>
      <c r="BE11" s="345"/>
      <c r="BS11" s="16" t="s">
        <v>6</v>
      </c>
    </row>
    <row r="12" spans="1:74"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45"/>
      <c r="BS12" s="16" t="s">
        <v>6</v>
      </c>
    </row>
    <row r="13" spans="1:74" ht="12" customHeight="1">
      <c r="B13" s="20"/>
      <c r="C13" s="21"/>
      <c r="D13" s="28"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25</v>
      </c>
      <c r="AL13" s="21"/>
      <c r="AM13" s="21"/>
      <c r="AN13" s="309" t="s">
        <v>1490</v>
      </c>
      <c r="AO13" s="21"/>
      <c r="AP13" s="21"/>
      <c r="AQ13" s="21"/>
      <c r="AR13" s="19"/>
      <c r="BE13" s="345"/>
      <c r="BS13" s="16" t="s">
        <v>6</v>
      </c>
    </row>
    <row r="14" spans="1:74" ht="12.75">
      <c r="B14" s="20"/>
      <c r="C14" s="21"/>
      <c r="D14" s="21"/>
      <c r="E14" s="341" t="s">
        <v>1489</v>
      </c>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28" t="s">
        <v>27</v>
      </c>
      <c r="AL14" s="21"/>
      <c r="AM14" s="21"/>
      <c r="AN14" s="309" t="s">
        <v>1488</v>
      </c>
      <c r="AO14" s="21"/>
      <c r="AP14" s="21"/>
      <c r="AQ14" s="21"/>
      <c r="AR14" s="19"/>
      <c r="BE14" s="345"/>
      <c r="BS14" s="16" t="s">
        <v>6</v>
      </c>
    </row>
    <row r="15" spans="1:74"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45"/>
      <c r="BS15" s="16" t="s">
        <v>4</v>
      </c>
    </row>
    <row r="16" spans="1:74" ht="12" customHeight="1">
      <c r="B16" s="20"/>
      <c r="C16" s="21"/>
      <c r="D16" s="28" t="s">
        <v>29</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25</v>
      </c>
      <c r="AL16" s="21"/>
      <c r="AM16" s="21"/>
      <c r="AN16" s="26" t="s">
        <v>19</v>
      </c>
      <c r="AO16" s="21"/>
      <c r="AP16" s="21"/>
      <c r="AQ16" s="21"/>
      <c r="AR16" s="19"/>
      <c r="BE16" s="345"/>
      <c r="BS16" s="16" t="s">
        <v>4</v>
      </c>
    </row>
    <row r="17" spans="2:71" ht="18.399999999999999" customHeight="1">
      <c r="B17" s="20"/>
      <c r="C17" s="21"/>
      <c r="D17" s="21"/>
      <c r="E17" s="26" t="s">
        <v>30</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27</v>
      </c>
      <c r="AL17" s="21"/>
      <c r="AM17" s="21"/>
      <c r="AN17" s="26" t="s">
        <v>19</v>
      </c>
      <c r="AO17" s="21"/>
      <c r="AP17" s="21"/>
      <c r="AQ17" s="21"/>
      <c r="AR17" s="19"/>
      <c r="BE17" s="345"/>
      <c r="BS17" s="16" t="s">
        <v>31</v>
      </c>
    </row>
    <row r="18" spans="2:7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45"/>
      <c r="BS18" s="16" t="s">
        <v>6</v>
      </c>
    </row>
    <row r="19" spans="2:71" ht="12" customHeight="1">
      <c r="B19" s="20"/>
      <c r="C19" s="21"/>
      <c r="D19" s="28" t="s">
        <v>32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25</v>
      </c>
      <c r="AL19" s="21"/>
      <c r="AM19" s="21"/>
      <c r="AN19" s="26" t="s">
        <v>19</v>
      </c>
      <c r="AO19" s="21"/>
      <c r="AP19" s="21"/>
      <c r="AQ19" s="21"/>
      <c r="AR19" s="19"/>
      <c r="BE19" s="345"/>
      <c r="BS19" s="16" t="s">
        <v>6</v>
      </c>
    </row>
    <row r="20" spans="2:71" ht="18.399999999999999" customHeight="1">
      <c r="B20" s="20"/>
      <c r="C20" s="21"/>
      <c r="D20" s="21"/>
      <c r="E20" s="26" t="s">
        <v>33</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27</v>
      </c>
      <c r="AL20" s="21"/>
      <c r="AM20" s="21"/>
      <c r="AN20" s="26" t="s">
        <v>19</v>
      </c>
      <c r="AO20" s="21"/>
      <c r="AP20" s="21"/>
      <c r="AQ20" s="21"/>
      <c r="AR20" s="19"/>
      <c r="BE20" s="345"/>
      <c r="BS20" s="16" t="s">
        <v>31</v>
      </c>
    </row>
    <row r="21" spans="2:7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45"/>
    </row>
    <row r="22" spans="2:71" ht="12" customHeight="1">
      <c r="B22" s="20"/>
      <c r="C22" s="21"/>
      <c r="D22" s="28" t="s">
        <v>34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45"/>
    </row>
    <row r="23" spans="2:71" ht="60" customHeight="1">
      <c r="B23" s="20"/>
      <c r="C23" s="21"/>
      <c r="D23" s="21"/>
      <c r="E23" s="343" t="s">
        <v>35</v>
      </c>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21"/>
      <c r="AP23" s="21"/>
      <c r="AQ23" s="21"/>
      <c r="AR23" s="19"/>
      <c r="BE23" s="345"/>
    </row>
    <row r="24" spans="2:7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45"/>
    </row>
    <row r="25" spans="2:71" ht="6.95" customHeight="1">
      <c r="B25" s="20"/>
      <c r="C25" s="2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1"/>
      <c r="AQ25" s="21"/>
      <c r="AR25" s="19"/>
      <c r="BE25" s="345"/>
    </row>
    <row r="26" spans="2:71" s="1" customFormat="1" ht="25.9" customHeight="1">
      <c r="B26" s="32"/>
      <c r="C26" s="33"/>
      <c r="D26" s="34" t="s">
        <v>36</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47">
        <f>ROUND(AG54,2)</f>
        <v>3999328.66</v>
      </c>
      <c r="AL26" s="348"/>
      <c r="AM26" s="348"/>
      <c r="AN26" s="348"/>
      <c r="AO26" s="348"/>
      <c r="AP26" s="33"/>
      <c r="AQ26" s="33"/>
      <c r="AR26" s="36"/>
      <c r="BE26" s="345"/>
    </row>
    <row r="27" spans="2:71" s="1" customFormat="1" ht="6.95" customHeight="1">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6"/>
      <c r="BE27" s="345"/>
    </row>
    <row r="28" spans="2:71" s="1" customFormat="1" ht="12.75">
      <c r="B28" s="32"/>
      <c r="C28" s="33"/>
      <c r="D28" s="33"/>
      <c r="E28" s="33"/>
      <c r="F28" s="33"/>
      <c r="G28" s="33"/>
      <c r="H28" s="33"/>
      <c r="I28" s="33"/>
      <c r="J28" s="33"/>
      <c r="K28" s="33"/>
      <c r="L28" s="349" t="s">
        <v>37</v>
      </c>
      <c r="M28" s="349"/>
      <c r="N28" s="349"/>
      <c r="O28" s="349"/>
      <c r="P28" s="349"/>
      <c r="Q28" s="33"/>
      <c r="R28" s="33"/>
      <c r="S28" s="33"/>
      <c r="T28" s="33"/>
      <c r="U28" s="33"/>
      <c r="V28" s="33"/>
      <c r="W28" s="349" t="s">
        <v>38</v>
      </c>
      <c r="X28" s="349"/>
      <c r="Y28" s="349"/>
      <c r="Z28" s="349"/>
      <c r="AA28" s="349"/>
      <c r="AB28" s="349"/>
      <c r="AC28" s="349"/>
      <c r="AD28" s="349"/>
      <c r="AE28" s="349"/>
      <c r="AF28" s="33"/>
      <c r="AG28" s="33"/>
      <c r="AH28" s="33"/>
      <c r="AI28" s="33"/>
      <c r="AJ28" s="33"/>
      <c r="AK28" s="349" t="s">
        <v>39</v>
      </c>
      <c r="AL28" s="349"/>
      <c r="AM28" s="349"/>
      <c r="AN28" s="349"/>
      <c r="AO28" s="349"/>
      <c r="AP28" s="33"/>
      <c r="AQ28" s="33"/>
      <c r="AR28" s="36"/>
      <c r="BE28" s="345"/>
    </row>
    <row r="29" spans="2:71" s="2" customFormat="1" ht="14.45" customHeight="1">
      <c r="B29" s="37"/>
      <c r="C29" s="38"/>
      <c r="D29" s="28" t="s">
        <v>40</v>
      </c>
      <c r="E29" s="38"/>
      <c r="F29" s="28" t="s">
        <v>41</v>
      </c>
      <c r="G29" s="38"/>
      <c r="H29" s="38"/>
      <c r="I29" s="38"/>
      <c r="J29" s="38"/>
      <c r="K29" s="38"/>
      <c r="L29" s="318">
        <v>0.21</v>
      </c>
      <c r="M29" s="319"/>
      <c r="N29" s="319"/>
      <c r="O29" s="319"/>
      <c r="P29" s="319"/>
      <c r="Q29" s="38"/>
      <c r="R29" s="38"/>
      <c r="S29" s="38"/>
      <c r="T29" s="38"/>
      <c r="U29" s="38"/>
      <c r="V29" s="38"/>
      <c r="W29" s="321">
        <f>ROUND(AZ54, 2)</f>
        <v>3999328.66</v>
      </c>
      <c r="X29" s="319"/>
      <c r="Y29" s="319"/>
      <c r="Z29" s="319"/>
      <c r="AA29" s="319"/>
      <c r="AB29" s="319"/>
      <c r="AC29" s="319"/>
      <c r="AD29" s="319"/>
      <c r="AE29" s="319"/>
      <c r="AF29" s="38"/>
      <c r="AG29" s="38"/>
      <c r="AH29" s="38"/>
      <c r="AI29" s="38"/>
      <c r="AJ29" s="38"/>
      <c r="AK29" s="321">
        <f>ROUND(AV54, 2)</f>
        <v>839859.02</v>
      </c>
      <c r="AL29" s="319"/>
      <c r="AM29" s="319"/>
      <c r="AN29" s="319"/>
      <c r="AO29" s="319"/>
      <c r="AP29" s="38"/>
      <c r="AQ29" s="38"/>
      <c r="AR29" s="39"/>
      <c r="BE29" s="346"/>
    </row>
    <row r="30" spans="2:71" s="2" customFormat="1" ht="14.45" customHeight="1">
      <c r="B30" s="37"/>
      <c r="C30" s="38"/>
      <c r="D30" s="38"/>
      <c r="E30" s="38"/>
      <c r="F30" s="28" t="s">
        <v>42</v>
      </c>
      <c r="G30" s="38"/>
      <c r="H30" s="38"/>
      <c r="I30" s="38"/>
      <c r="J30" s="38"/>
      <c r="K30" s="38"/>
      <c r="L30" s="318">
        <v>0.15</v>
      </c>
      <c r="M30" s="319"/>
      <c r="N30" s="319"/>
      <c r="O30" s="319"/>
      <c r="P30" s="319"/>
      <c r="Q30" s="38"/>
      <c r="R30" s="38"/>
      <c r="S30" s="38"/>
      <c r="T30" s="38"/>
      <c r="U30" s="38"/>
      <c r="V30" s="38"/>
      <c r="W30" s="321">
        <f>ROUND(BA54, 2)</f>
        <v>0</v>
      </c>
      <c r="X30" s="319"/>
      <c r="Y30" s="319"/>
      <c r="Z30" s="319"/>
      <c r="AA30" s="319"/>
      <c r="AB30" s="319"/>
      <c r="AC30" s="319"/>
      <c r="AD30" s="319"/>
      <c r="AE30" s="319"/>
      <c r="AF30" s="38"/>
      <c r="AG30" s="38"/>
      <c r="AH30" s="38"/>
      <c r="AI30" s="38"/>
      <c r="AJ30" s="38"/>
      <c r="AK30" s="321">
        <f>ROUND(AW54, 2)</f>
        <v>0</v>
      </c>
      <c r="AL30" s="319"/>
      <c r="AM30" s="319"/>
      <c r="AN30" s="319"/>
      <c r="AO30" s="319"/>
      <c r="AP30" s="38"/>
      <c r="AQ30" s="38"/>
      <c r="AR30" s="39"/>
      <c r="BE30" s="346"/>
    </row>
    <row r="31" spans="2:71" s="2" customFormat="1" ht="14.45" hidden="1" customHeight="1">
      <c r="B31" s="37"/>
      <c r="C31" s="38"/>
      <c r="D31" s="38"/>
      <c r="E31" s="38"/>
      <c r="F31" s="28" t="s">
        <v>43</v>
      </c>
      <c r="G31" s="38"/>
      <c r="H31" s="38"/>
      <c r="I31" s="38"/>
      <c r="J31" s="38"/>
      <c r="K31" s="38"/>
      <c r="L31" s="318">
        <v>0.21</v>
      </c>
      <c r="M31" s="319"/>
      <c r="N31" s="319"/>
      <c r="O31" s="319"/>
      <c r="P31" s="319"/>
      <c r="Q31" s="38"/>
      <c r="R31" s="38"/>
      <c r="S31" s="38"/>
      <c r="T31" s="38"/>
      <c r="U31" s="38"/>
      <c r="V31" s="38"/>
      <c r="W31" s="321">
        <f>ROUND(BB54, 2)</f>
        <v>0</v>
      </c>
      <c r="X31" s="319"/>
      <c r="Y31" s="319"/>
      <c r="Z31" s="319"/>
      <c r="AA31" s="319"/>
      <c r="AB31" s="319"/>
      <c r="AC31" s="319"/>
      <c r="AD31" s="319"/>
      <c r="AE31" s="319"/>
      <c r="AF31" s="38"/>
      <c r="AG31" s="38"/>
      <c r="AH31" s="38"/>
      <c r="AI31" s="38"/>
      <c r="AJ31" s="38"/>
      <c r="AK31" s="321">
        <v>0</v>
      </c>
      <c r="AL31" s="319"/>
      <c r="AM31" s="319"/>
      <c r="AN31" s="319"/>
      <c r="AO31" s="319"/>
      <c r="AP31" s="38"/>
      <c r="AQ31" s="38"/>
      <c r="AR31" s="39"/>
      <c r="BE31" s="346"/>
    </row>
    <row r="32" spans="2:71" s="2" customFormat="1" ht="14.45" hidden="1" customHeight="1">
      <c r="B32" s="37"/>
      <c r="C32" s="38"/>
      <c r="D32" s="38"/>
      <c r="E32" s="38"/>
      <c r="F32" s="28" t="s">
        <v>44</v>
      </c>
      <c r="G32" s="38"/>
      <c r="H32" s="38"/>
      <c r="I32" s="38"/>
      <c r="J32" s="38"/>
      <c r="K32" s="38"/>
      <c r="L32" s="318">
        <v>0.15</v>
      </c>
      <c r="M32" s="319"/>
      <c r="N32" s="319"/>
      <c r="O32" s="319"/>
      <c r="P32" s="319"/>
      <c r="Q32" s="38"/>
      <c r="R32" s="38"/>
      <c r="S32" s="38"/>
      <c r="T32" s="38"/>
      <c r="U32" s="38"/>
      <c r="V32" s="38"/>
      <c r="W32" s="321">
        <f>ROUND(BC54, 2)</f>
        <v>0</v>
      </c>
      <c r="X32" s="319"/>
      <c r="Y32" s="319"/>
      <c r="Z32" s="319"/>
      <c r="AA32" s="319"/>
      <c r="AB32" s="319"/>
      <c r="AC32" s="319"/>
      <c r="AD32" s="319"/>
      <c r="AE32" s="319"/>
      <c r="AF32" s="38"/>
      <c r="AG32" s="38"/>
      <c r="AH32" s="38"/>
      <c r="AI32" s="38"/>
      <c r="AJ32" s="38"/>
      <c r="AK32" s="321">
        <v>0</v>
      </c>
      <c r="AL32" s="319"/>
      <c r="AM32" s="319"/>
      <c r="AN32" s="319"/>
      <c r="AO32" s="319"/>
      <c r="AP32" s="38"/>
      <c r="AQ32" s="38"/>
      <c r="AR32" s="39"/>
      <c r="BE32" s="346"/>
    </row>
    <row r="33" spans="2:44" s="2" customFormat="1" ht="14.45" hidden="1" customHeight="1">
      <c r="B33" s="37"/>
      <c r="C33" s="38"/>
      <c r="D33" s="38"/>
      <c r="E33" s="38"/>
      <c r="F33" s="28" t="s">
        <v>45</v>
      </c>
      <c r="G33" s="38"/>
      <c r="H33" s="38"/>
      <c r="I33" s="38"/>
      <c r="J33" s="38"/>
      <c r="K33" s="38"/>
      <c r="L33" s="318">
        <v>0</v>
      </c>
      <c r="M33" s="319"/>
      <c r="N33" s="319"/>
      <c r="O33" s="319"/>
      <c r="P33" s="319"/>
      <c r="Q33" s="38"/>
      <c r="R33" s="38"/>
      <c r="S33" s="38"/>
      <c r="T33" s="38"/>
      <c r="U33" s="38"/>
      <c r="V33" s="38"/>
      <c r="W33" s="321">
        <f>ROUND(BD54, 2)</f>
        <v>0</v>
      </c>
      <c r="X33" s="319"/>
      <c r="Y33" s="319"/>
      <c r="Z33" s="319"/>
      <c r="AA33" s="319"/>
      <c r="AB33" s="319"/>
      <c r="AC33" s="319"/>
      <c r="AD33" s="319"/>
      <c r="AE33" s="319"/>
      <c r="AF33" s="38"/>
      <c r="AG33" s="38"/>
      <c r="AH33" s="38"/>
      <c r="AI33" s="38"/>
      <c r="AJ33" s="38"/>
      <c r="AK33" s="321">
        <v>0</v>
      </c>
      <c r="AL33" s="319"/>
      <c r="AM33" s="319"/>
      <c r="AN33" s="319"/>
      <c r="AO33" s="319"/>
      <c r="AP33" s="38"/>
      <c r="AQ33" s="38"/>
      <c r="AR33" s="39"/>
    </row>
    <row r="34" spans="2:44" s="1" customFormat="1" ht="6.95" customHeight="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6"/>
    </row>
    <row r="35" spans="2:44" s="1" customFormat="1" ht="25.9" customHeight="1">
      <c r="B35" s="32"/>
      <c r="C35" s="40"/>
      <c r="D35" s="41" t="s">
        <v>46</v>
      </c>
      <c r="E35" s="42"/>
      <c r="F35" s="42"/>
      <c r="G35" s="42"/>
      <c r="H35" s="42"/>
      <c r="I35" s="42"/>
      <c r="J35" s="42"/>
      <c r="K35" s="42"/>
      <c r="L35" s="42"/>
      <c r="M35" s="42"/>
      <c r="N35" s="42"/>
      <c r="O35" s="42"/>
      <c r="P35" s="42"/>
      <c r="Q35" s="42"/>
      <c r="R35" s="42"/>
      <c r="S35" s="42"/>
      <c r="T35" s="43" t="s">
        <v>47</v>
      </c>
      <c r="U35" s="42"/>
      <c r="V35" s="42"/>
      <c r="W35" s="42"/>
      <c r="X35" s="322" t="s">
        <v>48</v>
      </c>
      <c r="Y35" s="323"/>
      <c r="Z35" s="323"/>
      <c r="AA35" s="323"/>
      <c r="AB35" s="323"/>
      <c r="AC35" s="42"/>
      <c r="AD35" s="42"/>
      <c r="AE35" s="42"/>
      <c r="AF35" s="42"/>
      <c r="AG35" s="42"/>
      <c r="AH35" s="42"/>
      <c r="AI35" s="42"/>
      <c r="AJ35" s="42"/>
      <c r="AK35" s="324">
        <f>SUM(AK26:AK33)</f>
        <v>4839187.68</v>
      </c>
      <c r="AL35" s="323"/>
      <c r="AM35" s="323"/>
      <c r="AN35" s="323"/>
      <c r="AO35" s="325"/>
      <c r="AP35" s="40"/>
      <c r="AQ35" s="40"/>
      <c r="AR35" s="36"/>
    </row>
    <row r="36" spans="2:44" s="1" customFormat="1" ht="6.95" customHeight="1">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6"/>
    </row>
    <row r="37" spans="2:44" s="1" customFormat="1" ht="6.95" customHeight="1">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6"/>
    </row>
    <row r="41" spans="2:44" s="1" customFormat="1" ht="6.95" customHeight="1">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6"/>
    </row>
    <row r="42" spans="2:44" s="1" customFormat="1" ht="24.95" customHeight="1">
      <c r="B42" s="32"/>
      <c r="C42" s="22" t="s">
        <v>49</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6"/>
    </row>
    <row r="43" spans="2:44" s="1" customFormat="1" ht="6.95" customHeight="1">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6"/>
    </row>
    <row r="44" spans="2:44" s="3" customFormat="1" ht="12" customHeight="1">
      <c r="B44" s="48"/>
      <c r="C44" s="28" t="s">
        <v>13</v>
      </c>
      <c r="D44" s="49"/>
      <c r="E44" s="49"/>
      <c r="F44" s="49"/>
      <c r="G44" s="49"/>
      <c r="H44" s="49"/>
      <c r="I44" s="49"/>
      <c r="J44" s="49"/>
      <c r="K44" s="49"/>
      <c r="L44" s="49" t="str">
        <f>K5</f>
        <v>2019-08</v>
      </c>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50"/>
    </row>
    <row r="45" spans="2:44" s="4" customFormat="1" ht="36.950000000000003" customHeight="1">
      <c r="B45" s="51"/>
      <c r="C45" s="52" t="s">
        <v>16</v>
      </c>
      <c r="D45" s="53"/>
      <c r="E45" s="53"/>
      <c r="F45" s="53"/>
      <c r="G45" s="53"/>
      <c r="H45" s="53"/>
      <c r="I45" s="53"/>
      <c r="J45" s="53"/>
      <c r="K45" s="53"/>
      <c r="L45" s="334" t="str">
        <f>K6</f>
        <v>Stavební úpravy objektu Restaurace - oprava střechy</v>
      </c>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53"/>
      <c r="AQ45" s="53"/>
      <c r="AR45" s="54"/>
    </row>
    <row r="46" spans="2:44" s="1" customFormat="1" ht="6.95" customHeight="1">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6"/>
    </row>
    <row r="47" spans="2:44" s="1" customFormat="1" ht="12" customHeight="1">
      <c r="B47" s="32"/>
      <c r="C47" s="28" t="s">
        <v>21</v>
      </c>
      <c r="D47" s="33"/>
      <c r="E47" s="33"/>
      <c r="F47" s="33"/>
      <c r="G47" s="33"/>
      <c r="H47" s="33"/>
      <c r="I47" s="33"/>
      <c r="J47" s="33"/>
      <c r="K47" s="33"/>
      <c r="L47" s="55" t="str">
        <f>IF(K8="","",K8)</f>
        <v>Útvina č.p. 163, 364 01 Útvina</v>
      </c>
      <c r="M47" s="33"/>
      <c r="N47" s="33"/>
      <c r="O47" s="33"/>
      <c r="P47" s="33"/>
      <c r="Q47" s="33"/>
      <c r="R47" s="33"/>
      <c r="S47" s="33"/>
      <c r="T47" s="33"/>
      <c r="U47" s="33"/>
      <c r="V47" s="33"/>
      <c r="W47" s="33"/>
      <c r="X47" s="33"/>
      <c r="Y47" s="33"/>
      <c r="Z47" s="33"/>
      <c r="AA47" s="33"/>
      <c r="AB47" s="33"/>
      <c r="AC47" s="33"/>
      <c r="AD47" s="33"/>
      <c r="AE47" s="33"/>
      <c r="AF47" s="33"/>
      <c r="AG47" s="33"/>
      <c r="AH47" s="33"/>
      <c r="AI47" s="28" t="s">
        <v>23</v>
      </c>
      <c r="AJ47" s="33"/>
      <c r="AK47" s="33"/>
      <c r="AL47" s="33"/>
      <c r="AM47" s="336">
        <f>IF(AN8= "","",AN8)</f>
        <v>43626</v>
      </c>
      <c r="AN47" s="336"/>
      <c r="AO47" s="33"/>
      <c r="AP47" s="33"/>
      <c r="AQ47" s="33"/>
      <c r="AR47" s="36"/>
    </row>
    <row r="48" spans="2:44" s="1" customFormat="1" ht="6.95" customHeight="1">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6"/>
    </row>
    <row r="49" spans="1:91" s="1" customFormat="1" ht="40.9" customHeight="1">
      <c r="B49" s="32"/>
      <c r="C49" s="28" t="s">
        <v>24</v>
      </c>
      <c r="D49" s="33"/>
      <c r="E49" s="33"/>
      <c r="F49" s="33"/>
      <c r="G49" s="33"/>
      <c r="H49" s="33"/>
      <c r="I49" s="33"/>
      <c r="J49" s="33"/>
      <c r="K49" s="33"/>
      <c r="L49" s="49" t="str">
        <f>IF(E11= "","",E11)</f>
        <v>Obec Útvina, Útvina 80, 364 01</v>
      </c>
      <c r="M49" s="33"/>
      <c r="N49" s="33"/>
      <c r="O49" s="33"/>
      <c r="P49" s="33"/>
      <c r="Q49" s="33"/>
      <c r="R49" s="33"/>
      <c r="S49" s="33"/>
      <c r="T49" s="33"/>
      <c r="U49" s="33"/>
      <c r="V49" s="33"/>
      <c r="W49" s="33"/>
      <c r="X49" s="33"/>
      <c r="Y49" s="33"/>
      <c r="Z49" s="33"/>
      <c r="AA49" s="33"/>
      <c r="AB49" s="33"/>
      <c r="AC49" s="33"/>
      <c r="AD49" s="33"/>
      <c r="AE49" s="33"/>
      <c r="AF49" s="33"/>
      <c r="AG49" s="33"/>
      <c r="AH49" s="33"/>
      <c r="AI49" s="28" t="s">
        <v>29</v>
      </c>
      <c r="AJ49" s="33"/>
      <c r="AK49" s="33"/>
      <c r="AL49" s="33"/>
      <c r="AM49" s="332" t="str">
        <f>IF(E17="","",E17)</f>
        <v>Ing. Miloš Trnka, Vrchlického 16, K. Vary</v>
      </c>
      <c r="AN49" s="333"/>
      <c r="AO49" s="333"/>
      <c r="AP49" s="333"/>
      <c r="AQ49" s="33"/>
      <c r="AR49" s="36"/>
      <c r="AS49" s="326" t="s">
        <v>50</v>
      </c>
      <c r="AT49" s="327"/>
      <c r="AU49" s="57"/>
      <c r="AV49" s="57"/>
      <c r="AW49" s="57"/>
      <c r="AX49" s="57"/>
      <c r="AY49" s="57"/>
      <c r="AZ49" s="57"/>
      <c r="BA49" s="57"/>
      <c r="BB49" s="57"/>
      <c r="BC49" s="57"/>
      <c r="BD49" s="58"/>
    </row>
    <row r="50" spans="1:91" s="1" customFormat="1" ht="15.6" customHeight="1">
      <c r="B50" s="32"/>
      <c r="C50" s="28" t="s">
        <v>28</v>
      </c>
      <c r="D50" s="33"/>
      <c r="E50" s="33"/>
      <c r="F50" s="33"/>
      <c r="G50" s="33"/>
      <c r="H50" s="33"/>
      <c r="I50" s="33"/>
      <c r="J50" s="33"/>
      <c r="K50" s="33"/>
      <c r="L50" s="49" t="str">
        <f>IF(E14= "Vyplň údaj","",E14)</f>
        <v xml:space="preserve">Jiří Chrenák Družstevní 84 364 01 Toužim </v>
      </c>
      <c r="M50" s="33"/>
      <c r="N50" s="33"/>
      <c r="O50" s="33"/>
      <c r="P50" s="33"/>
      <c r="Q50" s="33"/>
      <c r="R50" s="33"/>
      <c r="S50" s="33"/>
      <c r="T50" s="33"/>
      <c r="U50" s="33"/>
      <c r="V50" s="33"/>
      <c r="W50" s="33"/>
      <c r="X50" s="33"/>
      <c r="Y50" s="33"/>
      <c r="Z50" s="33"/>
      <c r="AA50" s="33"/>
      <c r="AB50" s="33"/>
      <c r="AC50" s="33"/>
      <c r="AD50" s="33"/>
      <c r="AE50" s="33"/>
      <c r="AF50" s="33"/>
      <c r="AG50" s="33"/>
      <c r="AH50" s="33"/>
      <c r="AI50" s="28" t="s">
        <v>32</v>
      </c>
      <c r="AJ50" s="33"/>
      <c r="AK50" s="33"/>
      <c r="AL50" s="33"/>
      <c r="AM50" s="332" t="str">
        <f>IF(E20="","",E20)</f>
        <v>Ing. C. Janoušová</v>
      </c>
      <c r="AN50" s="333"/>
      <c r="AO50" s="333"/>
      <c r="AP50" s="333"/>
      <c r="AQ50" s="33"/>
      <c r="AR50" s="36"/>
      <c r="AS50" s="328"/>
      <c r="AT50" s="329"/>
      <c r="AU50" s="59"/>
      <c r="AV50" s="59"/>
      <c r="AW50" s="59"/>
      <c r="AX50" s="59"/>
      <c r="AY50" s="59"/>
      <c r="AZ50" s="59"/>
      <c r="BA50" s="59"/>
      <c r="BB50" s="59"/>
      <c r="BC50" s="59"/>
      <c r="BD50" s="60"/>
    </row>
    <row r="51" spans="1:91" s="1" customFormat="1" ht="10.9" customHeight="1">
      <c r="B51" s="3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6"/>
      <c r="AS51" s="330"/>
      <c r="AT51" s="331"/>
      <c r="AU51" s="61"/>
      <c r="AV51" s="61"/>
      <c r="AW51" s="61"/>
      <c r="AX51" s="61"/>
      <c r="AY51" s="61"/>
      <c r="AZ51" s="61"/>
      <c r="BA51" s="61"/>
      <c r="BB51" s="61"/>
      <c r="BC51" s="61"/>
      <c r="BD51" s="62"/>
    </row>
    <row r="52" spans="1:91" s="1" customFormat="1" ht="29.25" customHeight="1">
      <c r="B52" s="32"/>
      <c r="C52" s="311" t="s">
        <v>51</v>
      </c>
      <c r="D52" s="312"/>
      <c r="E52" s="312"/>
      <c r="F52" s="312"/>
      <c r="G52" s="312"/>
      <c r="H52" s="63"/>
      <c r="I52" s="313" t="s">
        <v>52</v>
      </c>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20" t="s">
        <v>53</v>
      </c>
      <c r="AH52" s="312"/>
      <c r="AI52" s="312"/>
      <c r="AJ52" s="312"/>
      <c r="AK52" s="312"/>
      <c r="AL52" s="312"/>
      <c r="AM52" s="312"/>
      <c r="AN52" s="313" t="s">
        <v>54</v>
      </c>
      <c r="AO52" s="312"/>
      <c r="AP52" s="312"/>
      <c r="AQ52" s="64" t="s">
        <v>55</v>
      </c>
      <c r="AR52" s="36"/>
      <c r="AS52" s="65" t="s">
        <v>56</v>
      </c>
      <c r="AT52" s="66" t="s">
        <v>57</v>
      </c>
      <c r="AU52" s="66" t="s">
        <v>58</v>
      </c>
      <c r="AV52" s="66" t="s">
        <v>59</v>
      </c>
      <c r="AW52" s="66" t="s">
        <v>60</v>
      </c>
      <c r="AX52" s="66" t="s">
        <v>61</v>
      </c>
      <c r="AY52" s="66" t="s">
        <v>62</v>
      </c>
      <c r="AZ52" s="66" t="s">
        <v>63</v>
      </c>
      <c r="BA52" s="66" t="s">
        <v>64</v>
      </c>
      <c r="BB52" s="66" t="s">
        <v>65</v>
      </c>
      <c r="BC52" s="66" t="s">
        <v>66</v>
      </c>
      <c r="BD52" s="67" t="s">
        <v>67</v>
      </c>
    </row>
    <row r="53" spans="1:91" s="1" customFormat="1" ht="10.9" customHeight="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6"/>
      <c r="AS53" s="68"/>
      <c r="AT53" s="69"/>
      <c r="AU53" s="69"/>
      <c r="AV53" s="69"/>
      <c r="AW53" s="69"/>
      <c r="AX53" s="69"/>
      <c r="AY53" s="69"/>
      <c r="AZ53" s="69"/>
      <c r="BA53" s="69"/>
      <c r="BB53" s="69"/>
      <c r="BC53" s="69"/>
      <c r="BD53" s="70"/>
    </row>
    <row r="54" spans="1:91" s="5" customFormat="1" ht="32.450000000000003" customHeight="1">
      <c r="B54" s="71"/>
      <c r="C54" s="72" t="s">
        <v>68</v>
      </c>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316">
        <f>ROUND(SUM(AG55:AG57),2)</f>
        <v>3999328.66</v>
      </c>
      <c r="AH54" s="316"/>
      <c r="AI54" s="316"/>
      <c r="AJ54" s="316"/>
      <c r="AK54" s="316"/>
      <c r="AL54" s="316"/>
      <c r="AM54" s="316"/>
      <c r="AN54" s="317">
        <f>SUM(AG54,AT54)</f>
        <v>4839187.68</v>
      </c>
      <c r="AO54" s="317"/>
      <c r="AP54" s="317"/>
      <c r="AQ54" s="75" t="s">
        <v>19</v>
      </c>
      <c r="AR54" s="76"/>
      <c r="AS54" s="77">
        <f>ROUND(SUM(AS55:AS57),2)</f>
        <v>0</v>
      </c>
      <c r="AT54" s="78">
        <f>ROUND(SUM(AV54:AW54),2)</f>
        <v>839859.02</v>
      </c>
      <c r="AU54" s="79">
        <f>ROUND(SUM(AU55:AU57),5)</f>
        <v>0</v>
      </c>
      <c r="AV54" s="78">
        <f>ROUND(AZ54*L29,2)</f>
        <v>839859.02</v>
      </c>
      <c r="AW54" s="78">
        <f>ROUND(BA54*L30,2)</f>
        <v>0</v>
      </c>
      <c r="AX54" s="78">
        <f>ROUND(BB54*L29,2)</f>
        <v>0</v>
      </c>
      <c r="AY54" s="78">
        <f>ROUND(BC54*L30,2)</f>
        <v>0</v>
      </c>
      <c r="AZ54" s="78">
        <f>ROUND(SUM(AZ55:AZ57),2)</f>
        <v>3999328.66</v>
      </c>
      <c r="BA54" s="78">
        <f>ROUND(SUM(BA55:BA57),2)</f>
        <v>0</v>
      </c>
      <c r="BB54" s="78">
        <f>ROUND(SUM(BB55:BB57),2)</f>
        <v>0</v>
      </c>
      <c r="BC54" s="78">
        <f>ROUND(SUM(BC55:BC57),2)</f>
        <v>0</v>
      </c>
      <c r="BD54" s="80">
        <f>ROUND(SUM(BD55:BD57),2)</f>
        <v>0</v>
      </c>
      <c r="BS54" s="81" t="s">
        <v>69</v>
      </c>
      <c r="BT54" s="81" t="s">
        <v>70</v>
      </c>
      <c r="BU54" s="82" t="s">
        <v>71</v>
      </c>
      <c r="BV54" s="81" t="s">
        <v>72</v>
      </c>
      <c r="BW54" s="81" t="s">
        <v>5</v>
      </c>
      <c r="BX54" s="81" t="s">
        <v>73</v>
      </c>
      <c r="CL54" s="81" t="s">
        <v>19</v>
      </c>
    </row>
    <row r="55" spans="1:91" s="6" customFormat="1" ht="14.45" customHeight="1">
      <c r="A55" s="83" t="s">
        <v>74</v>
      </c>
      <c r="B55" s="84"/>
      <c r="C55" s="85"/>
      <c r="D55" s="310" t="s">
        <v>75</v>
      </c>
      <c r="E55" s="310"/>
      <c r="F55" s="310"/>
      <c r="G55" s="310"/>
      <c r="H55" s="310"/>
      <c r="I55" s="86"/>
      <c r="J55" s="310" t="s">
        <v>76</v>
      </c>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4">
        <f>'D.1.1. - Architektonicko ...'!J30</f>
        <v>3646325.86</v>
      </c>
      <c r="AH55" s="315"/>
      <c r="AI55" s="315"/>
      <c r="AJ55" s="315"/>
      <c r="AK55" s="315"/>
      <c r="AL55" s="315"/>
      <c r="AM55" s="315"/>
      <c r="AN55" s="314">
        <f>SUM(AG55,AT55)</f>
        <v>4412054.29</v>
      </c>
      <c r="AO55" s="315"/>
      <c r="AP55" s="315"/>
      <c r="AQ55" s="87" t="s">
        <v>77</v>
      </c>
      <c r="AR55" s="88"/>
      <c r="AS55" s="89">
        <v>0</v>
      </c>
      <c r="AT55" s="90">
        <f>ROUND(SUM(AV55:AW55),2)</f>
        <v>765728.43</v>
      </c>
      <c r="AU55" s="91">
        <f>'D.1.1. - Architektonicko ...'!P109</f>
        <v>0</v>
      </c>
      <c r="AV55" s="90">
        <f>'D.1.1. - Architektonicko ...'!J33</f>
        <v>765728.43</v>
      </c>
      <c r="AW55" s="90">
        <f>'D.1.1. - Architektonicko ...'!J34</f>
        <v>0</v>
      </c>
      <c r="AX55" s="90">
        <f>'D.1.1. - Architektonicko ...'!J35</f>
        <v>0</v>
      </c>
      <c r="AY55" s="90">
        <f>'D.1.1. - Architektonicko ...'!J36</f>
        <v>0</v>
      </c>
      <c r="AZ55" s="90">
        <f>'D.1.1. - Architektonicko ...'!F33</f>
        <v>3646325.86</v>
      </c>
      <c r="BA55" s="90">
        <f>'D.1.1. - Architektonicko ...'!F34</f>
        <v>0</v>
      </c>
      <c r="BB55" s="90">
        <f>'D.1.1. - Architektonicko ...'!F35</f>
        <v>0</v>
      </c>
      <c r="BC55" s="90">
        <f>'D.1.1. - Architektonicko ...'!F36</f>
        <v>0</v>
      </c>
      <c r="BD55" s="92">
        <f>'D.1.1. - Architektonicko ...'!F37</f>
        <v>0</v>
      </c>
      <c r="BT55" s="93" t="s">
        <v>78</v>
      </c>
      <c r="BV55" s="93" t="s">
        <v>72</v>
      </c>
      <c r="BW55" s="93" t="s">
        <v>79</v>
      </c>
      <c r="BX55" s="93" t="s">
        <v>5</v>
      </c>
      <c r="CL55" s="93" t="s">
        <v>19</v>
      </c>
      <c r="CM55" s="93" t="s">
        <v>80</v>
      </c>
    </row>
    <row r="56" spans="1:91" s="6" customFormat="1" ht="14.45" customHeight="1">
      <c r="A56" s="83" t="s">
        <v>74</v>
      </c>
      <c r="B56" s="84"/>
      <c r="C56" s="85"/>
      <c r="D56" s="310" t="s">
        <v>81</v>
      </c>
      <c r="E56" s="310"/>
      <c r="F56" s="310"/>
      <c r="G56" s="310"/>
      <c r="H56" s="310"/>
      <c r="I56" s="86"/>
      <c r="J56" s="310" t="s">
        <v>82</v>
      </c>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4">
        <f>'D.1.4c - Vzduchotechnika'!J30</f>
        <v>110192</v>
      </c>
      <c r="AH56" s="315"/>
      <c r="AI56" s="315"/>
      <c r="AJ56" s="315"/>
      <c r="AK56" s="315"/>
      <c r="AL56" s="315"/>
      <c r="AM56" s="315"/>
      <c r="AN56" s="314">
        <f>SUM(AG56,AT56)</f>
        <v>133332.32</v>
      </c>
      <c r="AO56" s="315"/>
      <c r="AP56" s="315"/>
      <c r="AQ56" s="87" t="s">
        <v>77</v>
      </c>
      <c r="AR56" s="88"/>
      <c r="AS56" s="89">
        <v>0</v>
      </c>
      <c r="AT56" s="90">
        <f>ROUND(SUM(AV56:AW56),2)</f>
        <v>23140.32</v>
      </c>
      <c r="AU56" s="91">
        <f>'D.1.4c - Vzduchotechnika'!P87</f>
        <v>0</v>
      </c>
      <c r="AV56" s="90">
        <f>'D.1.4c - Vzduchotechnika'!J33</f>
        <v>23140.32</v>
      </c>
      <c r="AW56" s="90">
        <f>'D.1.4c - Vzduchotechnika'!J34</f>
        <v>0</v>
      </c>
      <c r="AX56" s="90">
        <f>'D.1.4c - Vzduchotechnika'!J35</f>
        <v>0</v>
      </c>
      <c r="AY56" s="90">
        <f>'D.1.4c - Vzduchotechnika'!J36</f>
        <v>0</v>
      </c>
      <c r="AZ56" s="90">
        <f>'D.1.4c - Vzduchotechnika'!F33</f>
        <v>110192</v>
      </c>
      <c r="BA56" s="90">
        <f>'D.1.4c - Vzduchotechnika'!F34</f>
        <v>0</v>
      </c>
      <c r="BB56" s="90">
        <f>'D.1.4c - Vzduchotechnika'!F35</f>
        <v>0</v>
      </c>
      <c r="BC56" s="90">
        <f>'D.1.4c - Vzduchotechnika'!F36</f>
        <v>0</v>
      </c>
      <c r="BD56" s="92">
        <f>'D.1.4c - Vzduchotechnika'!F37</f>
        <v>0</v>
      </c>
      <c r="BT56" s="93" t="s">
        <v>78</v>
      </c>
      <c r="BV56" s="93" t="s">
        <v>72</v>
      </c>
      <c r="BW56" s="93" t="s">
        <v>83</v>
      </c>
      <c r="BX56" s="93" t="s">
        <v>5</v>
      </c>
      <c r="CL56" s="93" t="s">
        <v>19</v>
      </c>
      <c r="CM56" s="93" t="s">
        <v>80</v>
      </c>
    </row>
    <row r="57" spans="1:91" s="6" customFormat="1" ht="14.45" customHeight="1">
      <c r="A57" s="83" t="s">
        <v>74</v>
      </c>
      <c r="B57" s="84"/>
      <c r="C57" s="85"/>
      <c r="D57" s="310" t="s">
        <v>84</v>
      </c>
      <c r="E57" s="310"/>
      <c r="F57" s="310"/>
      <c r="G57" s="310"/>
      <c r="H57" s="310"/>
      <c r="I57" s="86"/>
      <c r="J57" s="310" t="s">
        <v>85</v>
      </c>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4">
        <f>'D.1.4e - Elektroinstalace'!J30</f>
        <v>242810.8</v>
      </c>
      <c r="AH57" s="315"/>
      <c r="AI57" s="315"/>
      <c r="AJ57" s="315"/>
      <c r="AK57" s="315"/>
      <c r="AL57" s="315"/>
      <c r="AM57" s="315"/>
      <c r="AN57" s="314">
        <f>SUM(AG57,AT57)</f>
        <v>293801.07</v>
      </c>
      <c r="AO57" s="315"/>
      <c r="AP57" s="315"/>
      <c r="AQ57" s="87" t="s">
        <v>77</v>
      </c>
      <c r="AR57" s="88"/>
      <c r="AS57" s="94">
        <v>0</v>
      </c>
      <c r="AT57" s="95">
        <f>ROUND(SUM(AV57:AW57),2)</f>
        <v>50990.27</v>
      </c>
      <c r="AU57" s="96">
        <f>'D.1.4e - Elektroinstalace'!P89</f>
        <v>0</v>
      </c>
      <c r="AV57" s="95">
        <f>'D.1.4e - Elektroinstalace'!J33</f>
        <v>50990.27</v>
      </c>
      <c r="AW57" s="95">
        <f>'D.1.4e - Elektroinstalace'!J34</f>
        <v>0</v>
      </c>
      <c r="AX57" s="95">
        <f>'D.1.4e - Elektroinstalace'!J35</f>
        <v>0</v>
      </c>
      <c r="AY57" s="95">
        <f>'D.1.4e - Elektroinstalace'!J36</f>
        <v>0</v>
      </c>
      <c r="AZ57" s="95">
        <f>'D.1.4e - Elektroinstalace'!F33</f>
        <v>242810.8</v>
      </c>
      <c r="BA57" s="95">
        <f>'D.1.4e - Elektroinstalace'!F34</f>
        <v>0</v>
      </c>
      <c r="BB57" s="95">
        <f>'D.1.4e - Elektroinstalace'!F35</f>
        <v>0</v>
      </c>
      <c r="BC57" s="95">
        <f>'D.1.4e - Elektroinstalace'!F36</f>
        <v>0</v>
      </c>
      <c r="BD57" s="97">
        <f>'D.1.4e - Elektroinstalace'!F37</f>
        <v>0</v>
      </c>
      <c r="BT57" s="93" t="s">
        <v>78</v>
      </c>
      <c r="BV57" s="93" t="s">
        <v>72</v>
      </c>
      <c r="BW57" s="93" t="s">
        <v>86</v>
      </c>
      <c r="BX57" s="93" t="s">
        <v>5</v>
      </c>
      <c r="CL57" s="93" t="s">
        <v>19</v>
      </c>
      <c r="CM57" s="93" t="s">
        <v>80</v>
      </c>
    </row>
    <row r="58" spans="1:91" s="1" customFormat="1" ht="30" customHeight="1">
      <c r="B58" s="32"/>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6"/>
    </row>
    <row r="59" spans="1:91" s="1" customFormat="1" ht="6.95" customHeight="1">
      <c r="B59" s="44"/>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36"/>
    </row>
  </sheetData>
  <sheetProtection algorithmName="SHA-512" hashValue="GmGphiy6WBqMqzEYHYsJwkQSLD2hPqiWD12+LGwNnqV/+vGiVw/ov2PIi2P4+qXeTuMgYhcZFfcS+eqiKz+J1A==" saltValue="Y3ozMaOsJJph6ze0xNDiUcljlprAN0OYSUnsa7Qwkmt8a1ezbyqr2/COVxJr48JfiTzea9ZSSxZdJrBr20Ajxg==" spinCount="100000" sheet="1" objects="1" scenarios="1" formatColumns="0" formatRows="0"/>
  <mergeCells count="50">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 ref="L30:P30"/>
    <mergeCell ref="AR2:BE2"/>
    <mergeCell ref="K5:AO5"/>
    <mergeCell ref="K6:AO6"/>
    <mergeCell ref="E14:AJ14"/>
    <mergeCell ref="E23:AN23"/>
    <mergeCell ref="AS49:AT51"/>
    <mergeCell ref="AM50:AP50"/>
    <mergeCell ref="L45:AO45"/>
    <mergeCell ref="AM47:AN47"/>
    <mergeCell ref="AM49:AP49"/>
    <mergeCell ref="L33:P33"/>
    <mergeCell ref="AN52:AP52"/>
    <mergeCell ref="AG52:AM52"/>
    <mergeCell ref="AN55:AP55"/>
    <mergeCell ref="AG55:AM55"/>
    <mergeCell ref="W33:AE33"/>
    <mergeCell ref="AK33:AO33"/>
    <mergeCell ref="X35:AB35"/>
    <mergeCell ref="AK35:AO35"/>
    <mergeCell ref="AN56:AP56"/>
    <mergeCell ref="AG56:AM56"/>
    <mergeCell ref="AN57:AP57"/>
    <mergeCell ref="AG57:AM57"/>
    <mergeCell ref="AG54:AM54"/>
    <mergeCell ref="AN54:AP54"/>
    <mergeCell ref="D57:H57"/>
    <mergeCell ref="J57:AF57"/>
    <mergeCell ref="C52:G52"/>
    <mergeCell ref="I52:AF52"/>
    <mergeCell ref="D55:H55"/>
    <mergeCell ref="J55:AF55"/>
    <mergeCell ref="D56:H56"/>
    <mergeCell ref="J56:AF56"/>
  </mergeCells>
  <hyperlinks>
    <hyperlink ref="A55" location="'D.1.1. - Architektonicko ...'!C2" display="/"/>
    <hyperlink ref="A56" location="'D.1.4c - Vzduchotechnika'!C2" display="/"/>
    <hyperlink ref="A57" location="'D.1.4e - Elektroinstalace'!C2" display="/"/>
  </hyperlinks>
  <pageMargins left="0.39374999999999999" right="0.39374999999999999" top="0.39374999999999999" bottom="0.39374999999999999" header="0" footer="0"/>
  <pageSetup paperSize="9" fitToHeight="100" orientation="landscape" blackAndWhite="1" horizontalDpi="4294967293"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B2:BM758"/>
  <sheetViews>
    <sheetView showGridLines="0" topLeftCell="A188" workbookViewId="0">
      <selection activeCell="J14" sqref="J14"/>
    </sheetView>
  </sheetViews>
  <sheetFormatPr defaultRowHeight="11.25"/>
  <cols>
    <col min="1" max="1" width="7.1640625" customWidth="1"/>
    <col min="2" max="2" width="1.5" customWidth="1"/>
    <col min="3" max="3" width="3.5" customWidth="1"/>
    <col min="4" max="4" width="3.6640625" customWidth="1"/>
    <col min="5" max="5" width="14.6640625" customWidth="1"/>
    <col min="6" max="6" width="86.5" customWidth="1"/>
    <col min="7" max="7" width="6" customWidth="1"/>
    <col min="8" max="8" width="9.83203125" customWidth="1"/>
    <col min="9" max="9" width="17.33203125" style="98" customWidth="1"/>
    <col min="10" max="11" width="17.33203125" customWidth="1"/>
    <col min="12" max="12" width="8" customWidth="1"/>
    <col min="13" max="13" width="9.33203125" hidden="1" customWidth="1"/>
    <col min="14" max="14" width="9.1640625" hidden="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2" spans="2:46" ht="36.950000000000003" customHeight="1">
      <c r="L2" s="337"/>
      <c r="M2" s="337"/>
      <c r="N2" s="337"/>
      <c r="O2" s="337"/>
      <c r="P2" s="337"/>
      <c r="Q2" s="337"/>
      <c r="R2" s="337"/>
      <c r="S2" s="337"/>
      <c r="T2" s="337"/>
      <c r="U2" s="337"/>
      <c r="V2" s="337"/>
      <c r="AT2" s="16" t="s">
        <v>79</v>
      </c>
    </row>
    <row r="3" spans="2:46" ht="6.95" customHeight="1">
      <c r="B3" s="99"/>
      <c r="C3" s="100"/>
      <c r="D3" s="100"/>
      <c r="E3" s="100"/>
      <c r="F3" s="100"/>
      <c r="G3" s="100"/>
      <c r="H3" s="100"/>
      <c r="I3" s="101"/>
      <c r="J3" s="100"/>
      <c r="K3" s="100"/>
      <c r="L3" s="19"/>
      <c r="AT3" s="16" t="s">
        <v>80</v>
      </c>
    </row>
    <row r="4" spans="2:46" ht="24.95" customHeight="1">
      <c r="B4" s="19"/>
      <c r="D4" s="102" t="s">
        <v>87</v>
      </c>
      <c r="L4" s="19"/>
      <c r="M4" s="103" t="s">
        <v>10</v>
      </c>
      <c r="AT4" s="16" t="s">
        <v>4</v>
      </c>
    </row>
    <row r="5" spans="2:46" ht="6.95" customHeight="1">
      <c r="B5" s="19"/>
      <c r="L5" s="19"/>
    </row>
    <row r="6" spans="2:46" ht="12" customHeight="1">
      <c r="B6" s="19"/>
      <c r="D6" s="104" t="s">
        <v>16</v>
      </c>
      <c r="L6" s="19"/>
    </row>
    <row r="7" spans="2:46" ht="14.45" customHeight="1">
      <c r="B7" s="19"/>
      <c r="E7" s="353" t="str">
        <f>'Rekapitulace stavby'!K6</f>
        <v>Stavební úpravy objektu Restaurace - oprava střechy</v>
      </c>
      <c r="F7" s="354"/>
      <c r="G7" s="354"/>
      <c r="H7" s="354"/>
      <c r="L7" s="19"/>
    </row>
    <row r="8" spans="2:46" s="1" customFormat="1" ht="12" customHeight="1">
      <c r="B8" s="36"/>
      <c r="D8" s="104" t="s">
        <v>88</v>
      </c>
      <c r="I8" s="105"/>
      <c r="L8" s="36"/>
    </row>
    <row r="9" spans="2:46" s="1" customFormat="1" ht="36.950000000000003" customHeight="1">
      <c r="B9" s="36"/>
      <c r="E9" s="355" t="s">
        <v>89</v>
      </c>
      <c r="F9" s="356"/>
      <c r="G9" s="356"/>
      <c r="H9" s="356"/>
      <c r="I9" s="105"/>
      <c r="L9" s="36"/>
    </row>
    <row r="10" spans="2:46" s="1" customFormat="1">
      <c r="B10" s="36"/>
      <c r="I10" s="105"/>
      <c r="L10" s="36"/>
    </row>
    <row r="11" spans="2:46" s="1" customFormat="1" ht="12" customHeight="1">
      <c r="B11" s="36"/>
      <c r="D11" s="104" t="s">
        <v>18</v>
      </c>
      <c r="F11" s="106" t="s">
        <v>19</v>
      </c>
      <c r="I11" s="107" t="s">
        <v>20</v>
      </c>
      <c r="J11" s="106" t="s">
        <v>19</v>
      </c>
      <c r="L11" s="36"/>
    </row>
    <row r="12" spans="2:46" s="1" customFormat="1" ht="12" customHeight="1">
      <c r="B12" s="36"/>
      <c r="D12" s="104" t="s">
        <v>21</v>
      </c>
      <c r="F12" s="106" t="s">
        <v>22</v>
      </c>
      <c r="I12" s="107" t="s">
        <v>23</v>
      </c>
      <c r="J12" s="108">
        <f>'Rekapitulace stavby'!AN8</f>
        <v>43626</v>
      </c>
      <c r="L12" s="36"/>
    </row>
    <row r="13" spans="2:46" s="1" customFormat="1" ht="10.9" customHeight="1">
      <c r="B13" s="36"/>
      <c r="I13" s="105"/>
      <c r="L13" s="36"/>
    </row>
    <row r="14" spans="2:46" s="1" customFormat="1" ht="12" customHeight="1">
      <c r="B14" s="36"/>
      <c r="D14" s="104" t="s">
        <v>24</v>
      </c>
      <c r="I14" s="107" t="s">
        <v>25</v>
      </c>
      <c r="J14" s="106" t="s">
        <v>19</v>
      </c>
      <c r="L14" s="36"/>
    </row>
    <row r="15" spans="2:46" s="1" customFormat="1" ht="18" customHeight="1">
      <c r="B15" s="36"/>
      <c r="E15" s="106" t="s">
        <v>26</v>
      </c>
      <c r="I15" s="107" t="s">
        <v>27</v>
      </c>
      <c r="J15" s="106" t="s">
        <v>19</v>
      </c>
      <c r="L15" s="36"/>
    </row>
    <row r="16" spans="2:46" s="1" customFormat="1" ht="6.95" customHeight="1">
      <c r="B16" s="36"/>
      <c r="I16" s="105"/>
      <c r="L16" s="36"/>
    </row>
    <row r="17" spans="2:12" s="1" customFormat="1" ht="12" customHeight="1">
      <c r="B17" s="36"/>
      <c r="D17" s="104" t="s">
        <v>28</v>
      </c>
      <c r="I17" s="107" t="s">
        <v>25</v>
      </c>
      <c r="J17" s="29">
        <v>10347356</v>
      </c>
      <c r="L17" s="36"/>
    </row>
    <row r="18" spans="2:12" s="1" customFormat="1" ht="18" customHeight="1">
      <c r="B18" s="36"/>
      <c r="E18" s="357" t="s">
        <v>1487</v>
      </c>
      <c r="F18" s="358"/>
      <c r="G18" s="358"/>
      <c r="H18" s="358"/>
      <c r="I18" s="107" t="s">
        <v>27</v>
      </c>
      <c r="J18" s="308" t="s">
        <v>1488</v>
      </c>
      <c r="L18" s="36"/>
    </row>
    <row r="19" spans="2:12" s="1" customFormat="1" ht="6.95" customHeight="1">
      <c r="B19" s="36"/>
      <c r="I19" s="105"/>
      <c r="L19" s="36"/>
    </row>
    <row r="20" spans="2:12" s="1" customFormat="1" ht="12" customHeight="1">
      <c r="B20" s="36"/>
      <c r="D20" s="104" t="s">
        <v>29</v>
      </c>
      <c r="I20" s="107" t="s">
        <v>25</v>
      </c>
      <c r="J20" s="106" t="s">
        <v>19</v>
      </c>
      <c r="L20" s="36"/>
    </row>
    <row r="21" spans="2:12" s="1" customFormat="1" ht="18" customHeight="1">
      <c r="B21" s="36"/>
      <c r="E21" s="106" t="s">
        <v>30</v>
      </c>
      <c r="I21" s="107" t="s">
        <v>27</v>
      </c>
      <c r="J21" s="106" t="s">
        <v>19</v>
      </c>
      <c r="L21" s="36"/>
    </row>
    <row r="22" spans="2:12" s="1" customFormat="1" ht="6.95" customHeight="1">
      <c r="B22" s="36"/>
      <c r="I22" s="105"/>
      <c r="L22" s="36"/>
    </row>
    <row r="23" spans="2:12" s="1" customFormat="1" ht="12" customHeight="1">
      <c r="B23" s="36"/>
      <c r="D23" s="104" t="s">
        <v>32</v>
      </c>
      <c r="I23" s="107" t="s">
        <v>25</v>
      </c>
      <c r="J23" s="106" t="s">
        <v>19</v>
      </c>
      <c r="L23" s="36"/>
    </row>
    <row r="24" spans="2:12" s="1" customFormat="1" ht="18" customHeight="1">
      <c r="B24" s="36"/>
      <c r="E24" s="106" t="s">
        <v>33</v>
      </c>
      <c r="I24" s="107" t="s">
        <v>27</v>
      </c>
      <c r="J24" s="106" t="s">
        <v>19</v>
      </c>
      <c r="L24" s="36"/>
    </row>
    <row r="25" spans="2:12" s="1" customFormat="1" ht="6.95" customHeight="1">
      <c r="B25" s="36"/>
      <c r="I25" s="105"/>
      <c r="L25" s="36"/>
    </row>
    <row r="26" spans="2:12" s="1" customFormat="1" ht="12" customHeight="1">
      <c r="B26" s="36"/>
      <c r="D26" s="104" t="s">
        <v>34</v>
      </c>
      <c r="I26" s="105"/>
      <c r="L26" s="36"/>
    </row>
    <row r="27" spans="2:12" s="7" customFormat="1" ht="60" customHeight="1">
      <c r="B27" s="109"/>
      <c r="E27" s="359" t="s">
        <v>35</v>
      </c>
      <c r="F27" s="359"/>
      <c r="G27" s="359"/>
      <c r="H27" s="359"/>
      <c r="I27" s="110"/>
      <c r="L27" s="109"/>
    </row>
    <row r="28" spans="2:12" s="1" customFormat="1" ht="6.95" customHeight="1">
      <c r="B28" s="36"/>
      <c r="I28" s="105"/>
      <c r="L28" s="36"/>
    </row>
    <row r="29" spans="2:12" s="1" customFormat="1" ht="6.95" customHeight="1">
      <c r="B29" s="36"/>
      <c r="D29" s="57"/>
      <c r="E29" s="57"/>
      <c r="F29" s="57"/>
      <c r="G29" s="57"/>
      <c r="H29" s="57"/>
      <c r="I29" s="111"/>
      <c r="J29" s="57"/>
      <c r="K29" s="57"/>
      <c r="L29" s="36"/>
    </row>
    <row r="30" spans="2:12" s="1" customFormat="1" ht="25.35" customHeight="1">
      <c r="B30" s="36"/>
      <c r="D30" s="112" t="s">
        <v>36</v>
      </c>
      <c r="I30" s="105"/>
      <c r="J30" s="113">
        <f>ROUND(J109, 2)</f>
        <v>3646325.86</v>
      </c>
      <c r="L30" s="36"/>
    </row>
    <row r="31" spans="2:12" s="1" customFormat="1" ht="6.95" customHeight="1">
      <c r="B31" s="36"/>
      <c r="D31" s="57"/>
      <c r="E31" s="57"/>
      <c r="F31" s="57"/>
      <c r="G31" s="57"/>
      <c r="H31" s="57"/>
      <c r="I31" s="111"/>
      <c r="J31" s="57"/>
      <c r="K31" s="57"/>
      <c r="L31" s="36"/>
    </row>
    <row r="32" spans="2:12" s="1" customFormat="1" ht="14.45" customHeight="1">
      <c r="B32" s="36"/>
      <c r="F32" s="114" t="s">
        <v>38</v>
      </c>
      <c r="I32" s="115" t="s">
        <v>37</v>
      </c>
      <c r="J32" s="114" t="s">
        <v>39</v>
      </c>
      <c r="L32" s="36"/>
    </row>
    <row r="33" spans="2:12" s="1" customFormat="1" ht="14.45" customHeight="1">
      <c r="B33" s="36"/>
      <c r="D33" s="116" t="s">
        <v>40</v>
      </c>
      <c r="E33" s="104" t="s">
        <v>41</v>
      </c>
      <c r="F33" s="117">
        <f>ROUND((SUM(BE109:BE757)),  2)</f>
        <v>3646325.86</v>
      </c>
      <c r="I33" s="118">
        <v>0.21</v>
      </c>
      <c r="J33" s="117">
        <f>ROUND(((SUM(BE109:BE757))*I33),  2)</f>
        <v>765728.43</v>
      </c>
      <c r="L33" s="36"/>
    </row>
    <row r="34" spans="2:12" s="1" customFormat="1" ht="14.45" customHeight="1">
      <c r="B34" s="36"/>
      <c r="E34" s="104" t="s">
        <v>42</v>
      </c>
      <c r="F34" s="117">
        <f>ROUND((SUM(BF109:BF757)),  2)</f>
        <v>0</v>
      </c>
      <c r="I34" s="118">
        <v>0.15</v>
      </c>
      <c r="J34" s="117">
        <f>ROUND(((SUM(BF109:BF757))*I34),  2)</f>
        <v>0</v>
      </c>
      <c r="L34" s="36"/>
    </row>
    <row r="35" spans="2:12" s="1" customFormat="1" ht="14.45" hidden="1" customHeight="1">
      <c r="B35" s="36"/>
      <c r="E35" s="104" t="s">
        <v>43</v>
      </c>
      <c r="F35" s="117">
        <f>ROUND((SUM(BG109:BG757)),  2)</f>
        <v>0</v>
      </c>
      <c r="I35" s="118">
        <v>0.21</v>
      </c>
      <c r="J35" s="117">
        <f>0</f>
        <v>0</v>
      </c>
      <c r="L35" s="36"/>
    </row>
    <row r="36" spans="2:12" s="1" customFormat="1" ht="14.45" hidden="1" customHeight="1">
      <c r="B36" s="36"/>
      <c r="E36" s="104" t="s">
        <v>44</v>
      </c>
      <c r="F36" s="117">
        <f>ROUND((SUM(BH109:BH757)),  2)</f>
        <v>0</v>
      </c>
      <c r="I36" s="118">
        <v>0.15</v>
      </c>
      <c r="J36" s="117">
        <f>0</f>
        <v>0</v>
      </c>
      <c r="L36" s="36"/>
    </row>
    <row r="37" spans="2:12" s="1" customFormat="1" ht="14.45" hidden="1" customHeight="1">
      <c r="B37" s="36"/>
      <c r="E37" s="104" t="s">
        <v>45</v>
      </c>
      <c r="F37" s="117">
        <f>ROUND((SUM(BI109:BI757)),  2)</f>
        <v>0</v>
      </c>
      <c r="I37" s="118">
        <v>0</v>
      </c>
      <c r="J37" s="117">
        <f>0</f>
        <v>0</v>
      </c>
      <c r="L37" s="36"/>
    </row>
    <row r="38" spans="2:12" s="1" customFormat="1" ht="6.95" customHeight="1">
      <c r="B38" s="36"/>
      <c r="I38" s="105"/>
      <c r="L38" s="36"/>
    </row>
    <row r="39" spans="2:12" s="1" customFormat="1" ht="25.35" customHeight="1">
      <c r="B39" s="36"/>
      <c r="C39" s="119"/>
      <c r="D39" s="120" t="s">
        <v>46</v>
      </c>
      <c r="E39" s="121"/>
      <c r="F39" s="121"/>
      <c r="G39" s="122" t="s">
        <v>47</v>
      </c>
      <c r="H39" s="123" t="s">
        <v>48</v>
      </c>
      <c r="I39" s="124"/>
      <c r="J39" s="125">
        <f>SUM(J30:J37)</f>
        <v>4412054.29</v>
      </c>
      <c r="K39" s="126"/>
      <c r="L39" s="36"/>
    </row>
    <row r="40" spans="2:12" s="1" customFormat="1" ht="14.45" customHeight="1">
      <c r="B40" s="127"/>
      <c r="C40" s="128"/>
      <c r="D40" s="128"/>
      <c r="E40" s="128"/>
      <c r="F40" s="128"/>
      <c r="G40" s="128"/>
      <c r="H40" s="128"/>
      <c r="I40" s="129"/>
      <c r="J40" s="128"/>
      <c r="K40" s="128"/>
      <c r="L40" s="36"/>
    </row>
    <row r="44" spans="2:12" s="1" customFormat="1" ht="6.95" customHeight="1">
      <c r="B44" s="130"/>
      <c r="C44" s="131"/>
      <c r="D44" s="131"/>
      <c r="E44" s="131"/>
      <c r="F44" s="131"/>
      <c r="G44" s="131"/>
      <c r="H44" s="131"/>
      <c r="I44" s="132"/>
      <c r="J44" s="131"/>
      <c r="K44" s="131"/>
      <c r="L44" s="36"/>
    </row>
    <row r="45" spans="2:12" s="1" customFormat="1" ht="24.95" customHeight="1">
      <c r="B45" s="32"/>
      <c r="C45" s="22" t="s">
        <v>90</v>
      </c>
      <c r="D45" s="33"/>
      <c r="E45" s="33"/>
      <c r="F45" s="33"/>
      <c r="G45" s="33"/>
      <c r="H45" s="33"/>
      <c r="I45" s="105"/>
      <c r="J45" s="33"/>
      <c r="K45" s="33"/>
      <c r="L45" s="36"/>
    </row>
    <row r="46" spans="2:12" s="1" customFormat="1" ht="6.95" customHeight="1">
      <c r="B46" s="32"/>
      <c r="C46" s="33"/>
      <c r="D46" s="33"/>
      <c r="E46" s="33"/>
      <c r="F46" s="33"/>
      <c r="G46" s="33"/>
      <c r="H46" s="33"/>
      <c r="I46" s="105"/>
      <c r="J46" s="33"/>
      <c r="K46" s="33"/>
      <c r="L46" s="36"/>
    </row>
    <row r="47" spans="2:12" s="1" customFormat="1" ht="12" customHeight="1">
      <c r="B47" s="32"/>
      <c r="C47" s="28" t="s">
        <v>16</v>
      </c>
      <c r="D47" s="33"/>
      <c r="E47" s="33"/>
      <c r="F47" s="33"/>
      <c r="G47" s="33"/>
      <c r="H47" s="33"/>
      <c r="I47" s="105"/>
      <c r="J47" s="33"/>
      <c r="K47" s="33"/>
      <c r="L47" s="36"/>
    </row>
    <row r="48" spans="2:12" s="1" customFormat="1" ht="14.45" customHeight="1">
      <c r="B48" s="32"/>
      <c r="C48" s="33"/>
      <c r="D48" s="33"/>
      <c r="E48" s="351" t="str">
        <f>E7</f>
        <v>Stavební úpravy objektu Restaurace - oprava střechy</v>
      </c>
      <c r="F48" s="352"/>
      <c r="G48" s="352"/>
      <c r="H48" s="352"/>
      <c r="I48" s="105"/>
      <c r="J48" s="33"/>
      <c r="K48" s="33"/>
      <c r="L48" s="36"/>
    </row>
    <row r="49" spans="2:47" s="1" customFormat="1" ht="12" customHeight="1">
      <c r="B49" s="32"/>
      <c r="C49" s="28" t="s">
        <v>88</v>
      </c>
      <c r="D49" s="33"/>
      <c r="E49" s="33"/>
      <c r="F49" s="33"/>
      <c r="G49" s="33"/>
      <c r="H49" s="33"/>
      <c r="I49" s="105"/>
      <c r="J49" s="33"/>
      <c r="K49" s="33"/>
      <c r="L49" s="36"/>
    </row>
    <row r="50" spans="2:47" s="1" customFormat="1" ht="14.45" customHeight="1">
      <c r="B50" s="32"/>
      <c r="C50" s="33"/>
      <c r="D50" s="33"/>
      <c r="E50" s="334" t="str">
        <f>E9</f>
        <v>D.1.1. - Architektonicko stavební řešení</v>
      </c>
      <c r="F50" s="350"/>
      <c r="G50" s="350"/>
      <c r="H50" s="350"/>
      <c r="I50" s="105"/>
      <c r="J50" s="33"/>
      <c r="K50" s="33"/>
      <c r="L50" s="36"/>
    </row>
    <row r="51" spans="2:47" s="1" customFormat="1" ht="6.95" customHeight="1">
      <c r="B51" s="32"/>
      <c r="C51" s="33"/>
      <c r="D51" s="33"/>
      <c r="E51" s="33"/>
      <c r="F51" s="33"/>
      <c r="G51" s="33"/>
      <c r="H51" s="33"/>
      <c r="I51" s="105"/>
      <c r="J51" s="33"/>
      <c r="K51" s="33"/>
      <c r="L51" s="36"/>
    </row>
    <row r="52" spans="2:47" s="1" customFormat="1" ht="12" customHeight="1">
      <c r="B52" s="32"/>
      <c r="C52" s="28" t="s">
        <v>21</v>
      </c>
      <c r="D52" s="33"/>
      <c r="E52" s="33"/>
      <c r="F52" s="26" t="str">
        <f>F12</f>
        <v>Útvina č.p. 163, 364 01 Útvina</v>
      </c>
      <c r="G52" s="33"/>
      <c r="H52" s="33"/>
      <c r="I52" s="107" t="s">
        <v>23</v>
      </c>
      <c r="J52" s="56">
        <f>IF(J12="","",J12)</f>
        <v>43626</v>
      </c>
      <c r="K52" s="33"/>
      <c r="L52" s="36"/>
    </row>
    <row r="53" spans="2:47" s="1" customFormat="1" ht="6.95" customHeight="1">
      <c r="B53" s="32"/>
      <c r="C53" s="33"/>
      <c r="D53" s="33"/>
      <c r="E53" s="33"/>
      <c r="F53" s="33"/>
      <c r="G53" s="33"/>
      <c r="H53" s="33"/>
      <c r="I53" s="105"/>
      <c r="J53" s="33"/>
      <c r="K53" s="33"/>
      <c r="L53" s="36"/>
    </row>
    <row r="54" spans="2:47" s="1" customFormat="1" ht="55.15" customHeight="1">
      <c r="B54" s="32"/>
      <c r="C54" s="28" t="s">
        <v>24</v>
      </c>
      <c r="D54" s="33"/>
      <c r="E54" s="33"/>
      <c r="F54" s="26" t="str">
        <f>E15</f>
        <v>Obec Útvina, Útvina 80, 364 01</v>
      </c>
      <c r="G54" s="33"/>
      <c r="H54" s="33"/>
      <c r="I54" s="107" t="s">
        <v>29</v>
      </c>
      <c r="J54" s="30" t="str">
        <f>E21</f>
        <v>Ing. Miloš Trnka, Vrchlického 16, K. Vary</v>
      </c>
      <c r="K54" s="33"/>
      <c r="L54" s="36"/>
    </row>
    <row r="55" spans="2:47" s="1" customFormat="1" ht="26.45" customHeight="1">
      <c r="B55" s="32"/>
      <c r="C55" s="28" t="s">
        <v>28</v>
      </c>
      <c r="D55" s="33"/>
      <c r="E55" s="33"/>
      <c r="F55" s="26" t="str">
        <f>IF(E18="","",E18)</f>
        <v>Jiří Chrenák Družstevní 84 364 01 Toužim</v>
      </c>
      <c r="G55" s="33"/>
      <c r="H55" s="33"/>
      <c r="I55" s="107" t="s">
        <v>32</v>
      </c>
      <c r="J55" s="30" t="str">
        <f>E24</f>
        <v>Ing. C. Janoušová</v>
      </c>
      <c r="K55" s="33"/>
      <c r="L55" s="36"/>
    </row>
    <row r="56" spans="2:47" s="1" customFormat="1" ht="10.35" customHeight="1">
      <c r="B56" s="32"/>
      <c r="C56" s="33"/>
      <c r="D56" s="33"/>
      <c r="E56" s="33"/>
      <c r="F56" s="33"/>
      <c r="G56" s="33"/>
      <c r="H56" s="33"/>
      <c r="I56" s="105"/>
      <c r="J56" s="33"/>
      <c r="K56" s="33"/>
      <c r="L56" s="36"/>
    </row>
    <row r="57" spans="2:47" s="1" customFormat="1" ht="29.25" customHeight="1">
      <c r="B57" s="32"/>
      <c r="C57" s="133" t="s">
        <v>91</v>
      </c>
      <c r="D57" s="134"/>
      <c r="E57" s="134"/>
      <c r="F57" s="134"/>
      <c r="G57" s="134"/>
      <c r="H57" s="134"/>
      <c r="I57" s="135"/>
      <c r="J57" s="136" t="s">
        <v>92</v>
      </c>
      <c r="K57" s="134"/>
      <c r="L57" s="36"/>
    </row>
    <row r="58" spans="2:47" s="1" customFormat="1" ht="10.35" customHeight="1">
      <c r="B58" s="32"/>
      <c r="C58" s="33"/>
      <c r="D58" s="33"/>
      <c r="E58" s="33"/>
      <c r="F58" s="33"/>
      <c r="G58" s="33"/>
      <c r="H58" s="33"/>
      <c r="I58" s="105"/>
      <c r="J58" s="33"/>
      <c r="K58" s="33"/>
      <c r="L58" s="36"/>
    </row>
    <row r="59" spans="2:47" s="1" customFormat="1" ht="22.9" customHeight="1">
      <c r="B59" s="32"/>
      <c r="C59" s="137" t="s">
        <v>68</v>
      </c>
      <c r="D59" s="33"/>
      <c r="E59" s="33"/>
      <c r="F59" s="33"/>
      <c r="G59" s="33"/>
      <c r="H59" s="33"/>
      <c r="I59" s="105"/>
      <c r="J59" s="74">
        <f>J109</f>
        <v>3646325.8599999994</v>
      </c>
      <c r="K59" s="33"/>
      <c r="L59" s="36"/>
      <c r="AU59" s="16" t="s">
        <v>93</v>
      </c>
    </row>
    <row r="60" spans="2:47" s="8" customFormat="1" ht="24.95" customHeight="1">
      <c r="B60" s="138"/>
      <c r="C60" s="139"/>
      <c r="D60" s="140" t="s">
        <v>94</v>
      </c>
      <c r="E60" s="141"/>
      <c r="F60" s="141"/>
      <c r="G60" s="141"/>
      <c r="H60" s="141"/>
      <c r="I60" s="142"/>
      <c r="J60" s="143">
        <f>J110</f>
        <v>1149581.45</v>
      </c>
      <c r="K60" s="139"/>
      <c r="L60" s="144"/>
    </row>
    <row r="61" spans="2:47" s="9" customFormat="1" ht="19.899999999999999" customHeight="1">
      <c r="B61" s="145"/>
      <c r="C61" s="146"/>
      <c r="D61" s="147" t="s">
        <v>95</v>
      </c>
      <c r="E61" s="148"/>
      <c r="F61" s="148"/>
      <c r="G61" s="148"/>
      <c r="H61" s="148"/>
      <c r="I61" s="149"/>
      <c r="J61" s="150">
        <f>J111</f>
        <v>117966.18</v>
      </c>
      <c r="K61" s="146"/>
      <c r="L61" s="151"/>
    </row>
    <row r="62" spans="2:47" s="9" customFormat="1" ht="19.899999999999999" customHeight="1">
      <c r="B62" s="145"/>
      <c r="C62" s="146"/>
      <c r="D62" s="147" t="s">
        <v>96</v>
      </c>
      <c r="E62" s="148"/>
      <c r="F62" s="148"/>
      <c r="G62" s="148"/>
      <c r="H62" s="148"/>
      <c r="I62" s="149"/>
      <c r="J62" s="150">
        <f>J183</f>
        <v>204250.62999999998</v>
      </c>
      <c r="K62" s="146"/>
      <c r="L62" s="151"/>
    </row>
    <row r="63" spans="2:47" s="9" customFormat="1" ht="19.899999999999999" customHeight="1">
      <c r="B63" s="145"/>
      <c r="C63" s="146"/>
      <c r="D63" s="147" t="s">
        <v>97</v>
      </c>
      <c r="E63" s="148"/>
      <c r="F63" s="148"/>
      <c r="G63" s="148"/>
      <c r="H63" s="148"/>
      <c r="I63" s="149"/>
      <c r="J63" s="150">
        <f>J231</f>
        <v>33010.5</v>
      </c>
      <c r="K63" s="146"/>
      <c r="L63" s="151"/>
    </row>
    <row r="64" spans="2:47" s="9" customFormat="1" ht="19.899999999999999" customHeight="1">
      <c r="B64" s="145"/>
      <c r="C64" s="146"/>
      <c r="D64" s="147" t="s">
        <v>98</v>
      </c>
      <c r="E64" s="148"/>
      <c r="F64" s="148"/>
      <c r="G64" s="148"/>
      <c r="H64" s="148"/>
      <c r="I64" s="149"/>
      <c r="J64" s="150">
        <f>J258</f>
        <v>54460.88</v>
      </c>
      <c r="K64" s="146"/>
      <c r="L64" s="151"/>
    </row>
    <row r="65" spans="2:12" s="9" customFormat="1" ht="19.899999999999999" customHeight="1">
      <c r="B65" s="145"/>
      <c r="C65" s="146"/>
      <c r="D65" s="147" t="s">
        <v>99</v>
      </c>
      <c r="E65" s="148"/>
      <c r="F65" s="148"/>
      <c r="G65" s="148"/>
      <c r="H65" s="148"/>
      <c r="I65" s="149"/>
      <c r="J65" s="150">
        <f>J293</f>
        <v>23189.360000000001</v>
      </c>
      <c r="K65" s="146"/>
      <c r="L65" s="151"/>
    </row>
    <row r="66" spans="2:12" s="9" customFormat="1" ht="19.899999999999999" customHeight="1">
      <c r="B66" s="145"/>
      <c r="C66" s="146"/>
      <c r="D66" s="147" t="s">
        <v>100</v>
      </c>
      <c r="E66" s="148"/>
      <c r="F66" s="148"/>
      <c r="G66" s="148"/>
      <c r="H66" s="148"/>
      <c r="I66" s="149"/>
      <c r="J66" s="150">
        <f>J307</f>
        <v>19770</v>
      </c>
      <c r="K66" s="146"/>
      <c r="L66" s="151"/>
    </row>
    <row r="67" spans="2:12" s="9" customFormat="1" ht="19.899999999999999" customHeight="1">
      <c r="B67" s="145"/>
      <c r="C67" s="146"/>
      <c r="D67" s="147" t="s">
        <v>101</v>
      </c>
      <c r="E67" s="148"/>
      <c r="F67" s="148"/>
      <c r="G67" s="148"/>
      <c r="H67" s="148"/>
      <c r="I67" s="149"/>
      <c r="J67" s="150">
        <f>J322</f>
        <v>300471.53000000003</v>
      </c>
      <c r="K67" s="146"/>
      <c r="L67" s="151"/>
    </row>
    <row r="68" spans="2:12" s="9" customFormat="1" ht="14.85" customHeight="1">
      <c r="B68" s="145"/>
      <c r="C68" s="146"/>
      <c r="D68" s="147" t="s">
        <v>102</v>
      </c>
      <c r="E68" s="148"/>
      <c r="F68" s="148"/>
      <c r="G68" s="148"/>
      <c r="H68" s="148"/>
      <c r="I68" s="149"/>
      <c r="J68" s="150">
        <f>J323</f>
        <v>4500</v>
      </c>
      <c r="K68" s="146"/>
      <c r="L68" s="151"/>
    </row>
    <row r="69" spans="2:12" s="9" customFormat="1" ht="14.85" customHeight="1">
      <c r="B69" s="145"/>
      <c r="C69" s="146"/>
      <c r="D69" s="147" t="s">
        <v>103</v>
      </c>
      <c r="E69" s="148"/>
      <c r="F69" s="148"/>
      <c r="G69" s="148"/>
      <c r="H69" s="148"/>
      <c r="I69" s="149"/>
      <c r="J69" s="150">
        <f>J328</f>
        <v>162398.32999999999</v>
      </c>
      <c r="K69" s="146"/>
      <c r="L69" s="151"/>
    </row>
    <row r="70" spans="2:12" s="9" customFormat="1" ht="14.85" customHeight="1">
      <c r="B70" s="145"/>
      <c r="C70" s="146"/>
      <c r="D70" s="147" t="s">
        <v>104</v>
      </c>
      <c r="E70" s="148"/>
      <c r="F70" s="148"/>
      <c r="G70" s="148"/>
      <c r="H70" s="148"/>
      <c r="I70" s="149"/>
      <c r="J70" s="150">
        <f>J351</f>
        <v>4100</v>
      </c>
      <c r="K70" s="146"/>
      <c r="L70" s="151"/>
    </row>
    <row r="71" spans="2:12" s="9" customFormat="1" ht="14.85" customHeight="1">
      <c r="B71" s="145"/>
      <c r="C71" s="146"/>
      <c r="D71" s="147" t="s">
        <v>105</v>
      </c>
      <c r="E71" s="148"/>
      <c r="F71" s="148"/>
      <c r="G71" s="148"/>
      <c r="H71" s="148"/>
      <c r="I71" s="149"/>
      <c r="J71" s="150">
        <f>J355</f>
        <v>1207.5</v>
      </c>
      <c r="K71" s="146"/>
      <c r="L71" s="151"/>
    </row>
    <row r="72" spans="2:12" s="9" customFormat="1" ht="14.85" customHeight="1">
      <c r="B72" s="145"/>
      <c r="C72" s="146"/>
      <c r="D72" s="147" t="s">
        <v>106</v>
      </c>
      <c r="E72" s="148"/>
      <c r="F72" s="148"/>
      <c r="G72" s="148"/>
      <c r="H72" s="148"/>
      <c r="I72" s="149"/>
      <c r="J72" s="150">
        <f>J361</f>
        <v>731.7</v>
      </c>
      <c r="K72" s="146"/>
      <c r="L72" s="151"/>
    </row>
    <row r="73" spans="2:12" s="9" customFormat="1" ht="14.85" customHeight="1">
      <c r="B73" s="145"/>
      <c r="C73" s="146"/>
      <c r="D73" s="147" t="s">
        <v>107</v>
      </c>
      <c r="E73" s="148"/>
      <c r="F73" s="148"/>
      <c r="G73" s="148"/>
      <c r="H73" s="148"/>
      <c r="I73" s="149"/>
      <c r="J73" s="150">
        <f>J369</f>
        <v>127534</v>
      </c>
      <c r="K73" s="146"/>
      <c r="L73" s="151"/>
    </row>
    <row r="74" spans="2:12" s="9" customFormat="1" ht="19.899999999999999" customHeight="1">
      <c r="B74" s="145"/>
      <c r="C74" s="146"/>
      <c r="D74" s="147" t="s">
        <v>108</v>
      </c>
      <c r="E74" s="148"/>
      <c r="F74" s="148"/>
      <c r="G74" s="148"/>
      <c r="H74" s="148"/>
      <c r="I74" s="149"/>
      <c r="J74" s="150">
        <f>J376</f>
        <v>358433.68</v>
      </c>
      <c r="K74" s="146"/>
      <c r="L74" s="151"/>
    </row>
    <row r="75" spans="2:12" s="9" customFormat="1" ht="19.899999999999999" customHeight="1">
      <c r="B75" s="145"/>
      <c r="C75" s="146"/>
      <c r="D75" s="147" t="s">
        <v>109</v>
      </c>
      <c r="E75" s="148"/>
      <c r="F75" s="148"/>
      <c r="G75" s="148"/>
      <c r="H75" s="148"/>
      <c r="I75" s="149"/>
      <c r="J75" s="150">
        <f>J391</f>
        <v>38028.69</v>
      </c>
      <c r="K75" s="146"/>
      <c r="L75" s="151"/>
    </row>
    <row r="76" spans="2:12" s="8" customFormat="1" ht="24.95" customHeight="1">
      <c r="B76" s="138"/>
      <c r="C76" s="139"/>
      <c r="D76" s="140" t="s">
        <v>110</v>
      </c>
      <c r="E76" s="141"/>
      <c r="F76" s="141"/>
      <c r="G76" s="141"/>
      <c r="H76" s="141"/>
      <c r="I76" s="142"/>
      <c r="J76" s="143">
        <f>J395</f>
        <v>2316744.4099999997</v>
      </c>
      <c r="K76" s="139"/>
      <c r="L76" s="144"/>
    </row>
    <row r="77" spans="2:12" s="9" customFormat="1" ht="19.899999999999999" customHeight="1">
      <c r="B77" s="145"/>
      <c r="C77" s="146"/>
      <c r="D77" s="147" t="s">
        <v>111</v>
      </c>
      <c r="E77" s="148"/>
      <c r="F77" s="148"/>
      <c r="G77" s="148"/>
      <c r="H77" s="148"/>
      <c r="I77" s="149"/>
      <c r="J77" s="150">
        <f>J396</f>
        <v>308873.03999999998</v>
      </c>
      <c r="K77" s="146"/>
      <c r="L77" s="151"/>
    </row>
    <row r="78" spans="2:12" s="9" customFormat="1" ht="19.899999999999999" customHeight="1">
      <c r="B78" s="145"/>
      <c r="C78" s="146"/>
      <c r="D78" s="147" t="s">
        <v>112</v>
      </c>
      <c r="E78" s="148"/>
      <c r="F78" s="148"/>
      <c r="G78" s="148"/>
      <c r="H78" s="148"/>
      <c r="I78" s="149"/>
      <c r="J78" s="150">
        <f>J424</f>
        <v>7815.28</v>
      </c>
      <c r="K78" s="146"/>
      <c r="L78" s="151"/>
    </row>
    <row r="79" spans="2:12" s="9" customFormat="1" ht="19.899999999999999" customHeight="1">
      <c r="B79" s="145"/>
      <c r="C79" s="146"/>
      <c r="D79" s="147" t="s">
        <v>113</v>
      </c>
      <c r="E79" s="148"/>
      <c r="F79" s="148"/>
      <c r="G79" s="148"/>
      <c r="H79" s="148"/>
      <c r="I79" s="149"/>
      <c r="J79" s="150">
        <f>J445</f>
        <v>604.1</v>
      </c>
      <c r="K79" s="146"/>
      <c r="L79" s="151"/>
    </row>
    <row r="80" spans="2:12" s="9" customFormat="1" ht="19.899999999999999" customHeight="1">
      <c r="B80" s="145"/>
      <c r="C80" s="146"/>
      <c r="D80" s="147" t="s">
        <v>114</v>
      </c>
      <c r="E80" s="148"/>
      <c r="F80" s="148"/>
      <c r="G80" s="148"/>
      <c r="H80" s="148"/>
      <c r="I80" s="149"/>
      <c r="J80" s="150">
        <f>J456</f>
        <v>3385.85</v>
      </c>
      <c r="K80" s="146"/>
      <c r="L80" s="151"/>
    </row>
    <row r="81" spans="2:12" s="9" customFormat="1" ht="19.899999999999999" customHeight="1">
      <c r="B81" s="145"/>
      <c r="C81" s="146"/>
      <c r="D81" s="147" t="s">
        <v>115</v>
      </c>
      <c r="E81" s="148"/>
      <c r="F81" s="148"/>
      <c r="G81" s="148"/>
      <c r="H81" s="148"/>
      <c r="I81" s="149"/>
      <c r="J81" s="150">
        <f>J464</f>
        <v>283876.03000000003</v>
      </c>
      <c r="K81" s="146"/>
      <c r="L81" s="151"/>
    </row>
    <row r="82" spans="2:12" s="9" customFormat="1" ht="19.899999999999999" customHeight="1">
      <c r="B82" s="145"/>
      <c r="C82" s="146"/>
      <c r="D82" s="147" t="s">
        <v>116</v>
      </c>
      <c r="E82" s="148"/>
      <c r="F82" s="148"/>
      <c r="G82" s="148"/>
      <c r="H82" s="148"/>
      <c r="I82" s="149"/>
      <c r="J82" s="150">
        <f>J565</f>
        <v>365325.19</v>
      </c>
      <c r="K82" s="146"/>
      <c r="L82" s="151"/>
    </row>
    <row r="83" spans="2:12" s="9" customFormat="1" ht="19.899999999999999" customHeight="1">
      <c r="B83" s="145"/>
      <c r="C83" s="146"/>
      <c r="D83" s="147" t="s">
        <v>117</v>
      </c>
      <c r="E83" s="148"/>
      <c r="F83" s="148"/>
      <c r="G83" s="148"/>
      <c r="H83" s="148"/>
      <c r="I83" s="149"/>
      <c r="J83" s="150">
        <f>J606</f>
        <v>1264270.99</v>
      </c>
      <c r="K83" s="146"/>
      <c r="L83" s="151"/>
    </row>
    <row r="84" spans="2:12" s="9" customFormat="1" ht="19.899999999999999" customHeight="1">
      <c r="B84" s="145"/>
      <c r="C84" s="146"/>
      <c r="D84" s="147" t="s">
        <v>118</v>
      </c>
      <c r="E84" s="148"/>
      <c r="F84" s="148"/>
      <c r="G84" s="148"/>
      <c r="H84" s="148"/>
      <c r="I84" s="149"/>
      <c r="J84" s="150">
        <f>J698</f>
        <v>37089.420000000006</v>
      </c>
      <c r="K84" s="146"/>
      <c r="L84" s="151"/>
    </row>
    <row r="85" spans="2:12" s="9" customFormat="1" ht="19.899999999999999" customHeight="1">
      <c r="B85" s="145"/>
      <c r="C85" s="146"/>
      <c r="D85" s="147" t="s">
        <v>119</v>
      </c>
      <c r="E85" s="148"/>
      <c r="F85" s="148"/>
      <c r="G85" s="148"/>
      <c r="H85" s="148"/>
      <c r="I85" s="149"/>
      <c r="J85" s="150">
        <f>J713</f>
        <v>17560.63</v>
      </c>
      <c r="K85" s="146"/>
      <c r="L85" s="151"/>
    </row>
    <row r="86" spans="2:12" s="9" customFormat="1" ht="19.899999999999999" customHeight="1">
      <c r="B86" s="145"/>
      <c r="C86" s="146"/>
      <c r="D86" s="147" t="s">
        <v>120</v>
      </c>
      <c r="E86" s="148"/>
      <c r="F86" s="148"/>
      <c r="G86" s="148"/>
      <c r="H86" s="148"/>
      <c r="I86" s="149"/>
      <c r="J86" s="150">
        <f>J725</f>
        <v>27943.88</v>
      </c>
      <c r="K86" s="146"/>
      <c r="L86" s="151"/>
    </row>
    <row r="87" spans="2:12" s="8" customFormat="1" ht="24.95" customHeight="1">
      <c r="B87" s="138"/>
      <c r="C87" s="139"/>
      <c r="D87" s="140" t="s">
        <v>121</v>
      </c>
      <c r="E87" s="141"/>
      <c r="F87" s="141"/>
      <c r="G87" s="141"/>
      <c r="H87" s="141"/>
      <c r="I87" s="142"/>
      <c r="J87" s="143">
        <f>J751</f>
        <v>180000</v>
      </c>
      <c r="K87" s="139"/>
      <c r="L87" s="144"/>
    </row>
    <row r="88" spans="2:12" s="9" customFormat="1" ht="19.899999999999999" customHeight="1">
      <c r="B88" s="145"/>
      <c r="C88" s="146"/>
      <c r="D88" s="147" t="s">
        <v>122</v>
      </c>
      <c r="E88" s="148"/>
      <c r="F88" s="148"/>
      <c r="G88" s="148"/>
      <c r="H88" s="148"/>
      <c r="I88" s="149"/>
      <c r="J88" s="150">
        <f>J752</f>
        <v>55000</v>
      </c>
      <c r="K88" s="146"/>
      <c r="L88" s="151"/>
    </row>
    <row r="89" spans="2:12" s="9" customFormat="1" ht="19.899999999999999" customHeight="1">
      <c r="B89" s="145"/>
      <c r="C89" s="146"/>
      <c r="D89" s="147" t="s">
        <v>123</v>
      </c>
      <c r="E89" s="148"/>
      <c r="F89" s="148"/>
      <c r="G89" s="148"/>
      <c r="H89" s="148"/>
      <c r="I89" s="149"/>
      <c r="J89" s="150">
        <f>J755</f>
        <v>125000</v>
      </c>
      <c r="K89" s="146"/>
      <c r="L89" s="151"/>
    </row>
    <row r="90" spans="2:12" s="1" customFormat="1" ht="21.75" customHeight="1">
      <c r="B90" s="32"/>
      <c r="C90" s="33"/>
      <c r="D90" s="33"/>
      <c r="E90" s="33"/>
      <c r="F90" s="33"/>
      <c r="G90" s="33"/>
      <c r="H90" s="33"/>
      <c r="I90" s="105"/>
      <c r="J90" s="33"/>
      <c r="K90" s="33"/>
      <c r="L90" s="36"/>
    </row>
    <row r="91" spans="2:12" s="1" customFormat="1" ht="6.95" customHeight="1">
      <c r="B91" s="44"/>
      <c r="C91" s="45"/>
      <c r="D91" s="45"/>
      <c r="E91" s="45"/>
      <c r="F91" s="45"/>
      <c r="G91" s="45"/>
      <c r="H91" s="45"/>
      <c r="I91" s="129"/>
      <c r="J91" s="45"/>
      <c r="K91" s="45"/>
      <c r="L91" s="36"/>
    </row>
    <row r="95" spans="2:12" s="1" customFormat="1" ht="6.95" customHeight="1">
      <c r="B95" s="46"/>
      <c r="C95" s="47"/>
      <c r="D95" s="47"/>
      <c r="E95" s="47"/>
      <c r="F95" s="47"/>
      <c r="G95" s="47"/>
      <c r="H95" s="47"/>
      <c r="I95" s="132"/>
      <c r="J95" s="47"/>
      <c r="K95" s="47"/>
      <c r="L95" s="36"/>
    </row>
    <row r="96" spans="2:12" s="1" customFormat="1" ht="24.95" customHeight="1">
      <c r="B96" s="32"/>
      <c r="C96" s="22" t="s">
        <v>124</v>
      </c>
      <c r="D96" s="33"/>
      <c r="E96" s="33"/>
      <c r="F96" s="33"/>
      <c r="G96" s="33"/>
      <c r="H96" s="33"/>
      <c r="I96" s="105"/>
      <c r="J96" s="33"/>
      <c r="K96" s="33"/>
      <c r="L96" s="36"/>
    </row>
    <row r="97" spans="2:65" s="1" customFormat="1" ht="6.95" customHeight="1">
      <c r="B97" s="32"/>
      <c r="C97" s="33"/>
      <c r="D97" s="33"/>
      <c r="E97" s="33"/>
      <c r="F97" s="33"/>
      <c r="G97" s="33"/>
      <c r="H97" s="33"/>
      <c r="I97" s="105"/>
      <c r="J97" s="33"/>
      <c r="K97" s="33"/>
      <c r="L97" s="36"/>
    </row>
    <row r="98" spans="2:65" s="1" customFormat="1" ht="12" customHeight="1">
      <c r="B98" s="32"/>
      <c r="C98" s="28" t="s">
        <v>16</v>
      </c>
      <c r="D98" s="33"/>
      <c r="E98" s="33"/>
      <c r="F98" s="33"/>
      <c r="G98" s="33"/>
      <c r="H98" s="33"/>
      <c r="I98" s="105"/>
      <c r="J98" s="33"/>
      <c r="K98" s="33"/>
      <c r="L98" s="36"/>
    </row>
    <row r="99" spans="2:65" s="1" customFormat="1" ht="14.45" customHeight="1">
      <c r="B99" s="32"/>
      <c r="C99" s="33"/>
      <c r="D99" s="33"/>
      <c r="E99" s="351" t="str">
        <f>E7</f>
        <v>Stavební úpravy objektu Restaurace - oprava střechy</v>
      </c>
      <c r="F99" s="352"/>
      <c r="G99" s="352"/>
      <c r="H99" s="352"/>
      <c r="I99" s="105"/>
      <c r="J99" s="33"/>
      <c r="K99" s="33"/>
      <c r="L99" s="36"/>
    </row>
    <row r="100" spans="2:65" s="1" customFormat="1" ht="12" customHeight="1">
      <c r="B100" s="32"/>
      <c r="C100" s="28" t="s">
        <v>88</v>
      </c>
      <c r="D100" s="33"/>
      <c r="E100" s="33"/>
      <c r="F100" s="33"/>
      <c r="G100" s="33"/>
      <c r="H100" s="33"/>
      <c r="I100" s="105"/>
      <c r="J100" s="33"/>
      <c r="K100" s="33"/>
      <c r="L100" s="36"/>
    </row>
    <row r="101" spans="2:65" s="1" customFormat="1" ht="14.45" customHeight="1">
      <c r="B101" s="32"/>
      <c r="C101" s="33"/>
      <c r="D101" s="33"/>
      <c r="E101" s="334" t="str">
        <f>E9</f>
        <v>D.1.1. - Architektonicko stavební řešení</v>
      </c>
      <c r="F101" s="350"/>
      <c r="G101" s="350"/>
      <c r="H101" s="350"/>
      <c r="I101" s="105"/>
      <c r="J101" s="33"/>
      <c r="K101" s="33"/>
      <c r="L101" s="36"/>
    </row>
    <row r="102" spans="2:65" s="1" customFormat="1" ht="6.95" customHeight="1">
      <c r="B102" s="32"/>
      <c r="C102" s="33"/>
      <c r="D102" s="33"/>
      <c r="E102" s="33"/>
      <c r="F102" s="33"/>
      <c r="G102" s="33"/>
      <c r="H102" s="33"/>
      <c r="I102" s="105"/>
      <c r="J102" s="33"/>
      <c r="K102" s="33"/>
      <c r="L102" s="36"/>
    </row>
    <row r="103" spans="2:65" s="1" customFormat="1" ht="12" customHeight="1">
      <c r="B103" s="32"/>
      <c r="C103" s="28" t="s">
        <v>21</v>
      </c>
      <c r="D103" s="33"/>
      <c r="E103" s="33"/>
      <c r="F103" s="26" t="str">
        <f>F12</f>
        <v>Útvina č.p. 163, 364 01 Útvina</v>
      </c>
      <c r="G103" s="33"/>
      <c r="H103" s="33"/>
      <c r="I103" s="107" t="s">
        <v>23</v>
      </c>
      <c r="J103" s="56">
        <f>IF(J12="","",J12)</f>
        <v>43626</v>
      </c>
      <c r="K103" s="33"/>
      <c r="L103" s="36"/>
    </row>
    <row r="104" spans="2:65" s="1" customFormat="1" ht="6.95" customHeight="1">
      <c r="B104" s="32"/>
      <c r="C104" s="33"/>
      <c r="D104" s="33"/>
      <c r="E104" s="33"/>
      <c r="F104" s="33"/>
      <c r="G104" s="33"/>
      <c r="H104" s="33"/>
      <c r="I104" s="105"/>
      <c r="J104" s="33"/>
      <c r="K104" s="33"/>
      <c r="L104" s="36"/>
    </row>
    <row r="105" spans="2:65" s="1" customFormat="1" ht="55.15" customHeight="1">
      <c r="B105" s="32"/>
      <c r="C105" s="28" t="s">
        <v>24</v>
      </c>
      <c r="D105" s="33"/>
      <c r="E105" s="33"/>
      <c r="F105" s="26" t="str">
        <f>E15</f>
        <v>Obec Útvina, Útvina 80, 364 01</v>
      </c>
      <c r="G105" s="33"/>
      <c r="H105" s="33"/>
      <c r="I105" s="107" t="s">
        <v>29</v>
      </c>
      <c r="J105" s="30" t="str">
        <f>E21</f>
        <v>Ing. Miloš Trnka, Vrchlického 16, K. Vary</v>
      </c>
      <c r="K105" s="33"/>
      <c r="L105" s="36"/>
    </row>
    <row r="106" spans="2:65" s="1" customFormat="1" ht="26.45" customHeight="1">
      <c r="B106" s="32"/>
      <c r="C106" s="28" t="s">
        <v>28</v>
      </c>
      <c r="D106" s="33"/>
      <c r="E106" s="33"/>
      <c r="F106" s="26" t="str">
        <f>IF(E18="","",E18)</f>
        <v>Jiří Chrenák Družstevní 84 364 01 Toužim</v>
      </c>
      <c r="G106" s="33"/>
      <c r="H106" s="33"/>
      <c r="I106" s="107" t="s">
        <v>32</v>
      </c>
      <c r="J106" s="30" t="str">
        <f>E24</f>
        <v>Ing. C. Janoušová</v>
      </c>
      <c r="K106" s="33"/>
      <c r="L106" s="36"/>
    </row>
    <row r="107" spans="2:65" s="1" customFormat="1" ht="10.35" customHeight="1">
      <c r="B107" s="32"/>
      <c r="C107" s="33"/>
      <c r="D107" s="33"/>
      <c r="E107" s="33"/>
      <c r="F107" s="33"/>
      <c r="G107" s="33"/>
      <c r="H107" s="33"/>
      <c r="I107" s="105"/>
      <c r="J107" s="33"/>
      <c r="K107" s="33"/>
      <c r="L107" s="36"/>
    </row>
    <row r="108" spans="2:65" s="10" customFormat="1" ht="29.25" customHeight="1">
      <c r="B108" s="152"/>
      <c r="C108" s="153" t="s">
        <v>125</v>
      </c>
      <c r="D108" s="154" t="s">
        <v>55</v>
      </c>
      <c r="E108" s="154" t="s">
        <v>51</v>
      </c>
      <c r="F108" s="154" t="s">
        <v>52</v>
      </c>
      <c r="G108" s="154" t="s">
        <v>126</v>
      </c>
      <c r="H108" s="154" t="s">
        <v>127</v>
      </c>
      <c r="I108" s="155" t="s">
        <v>128</v>
      </c>
      <c r="J108" s="154" t="s">
        <v>92</v>
      </c>
      <c r="K108" s="156" t="s">
        <v>129</v>
      </c>
      <c r="L108" s="157"/>
      <c r="M108" s="65" t="s">
        <v>19</v>
      </c>
      <c r="N108" s="66" t="s">
        <v>40</v>
      </c>
      <c r="O108" s="66" t="s">
        <v>130</v>
      </c>
      <c r="P108" s="66" t="s">
        <v>131</v>
      </c>
      <c r="Q108" s="66" t="s">
        <v>132</v>
      </c>
      <c r="R108" s="66" t="s">
        <v>133</v>
      </c>
      <c r="S108" s="66" t="s">
        <v>134</v>
      </c>
      <c r="T108" s="67" t="s">
        <v>135</v>
      </c>
    </row>
    <row r="109" spans="2:65" s="1" customFormat="1" ht="22.9" customHeight="1">
      <c r="B109" s="32"/>
      <c r="C109" s="72" t="s">
        <v>136</v>
      </c>
      <c r="D109" s="33"/>
      <c r="E109" s="33"/>
      <c r="F109" s="33"/>
      <c r="G109" s="33"/>
      <c r="H109" s="33"/>
      <c r="I109" s="105"/>
      <c r="J109" s="158">
        <f>BK109</f>
        <v>3646325.8599999994</v>
      </c>
      <c r="K109" s="33"/>
      <c r="L109" s="36"/>
      <c r="M109" s="68"/>
      <c r="N109" s="69"/>
      <c r="O109" s="69"/>
      <c r="P109" s="159">
        <f>P110+P395+P751</f>
        <v>0</v>
      </c>
      <c r="Q109" s="69"/>
      <c r="R109" s="159">
        <f>R110+R395+R751</f>
        <v>151.59542791999999</v>
      </c>
      <c r="S109" s="69"/>
      <c r="T109" s="160">
        <f>T110+T395+T751</f>
        <v>114.99471999999999</v>
      </c>
      <c r="AT109" s="16" t="s">
        <v>69</v>
      </c>
      <c r="AU109" s="16" t="s">
        <v>93</v>
      </c>
      <c r="BK109" s="161">
        <f>BK110+BK395+BK751</f>
        <v>3646325.8599999994</v>
      </c>
    </row>
    <row r="110" spans="2:65" s="11" customFormat="1" ht="25.9" customHeight="1">
      <c r="B110" s="162"/>
      <c r="C110" s="163"/>
      <c r="D110" s="164" t="s">
        <v>69</v>
      </c>
      <c r="E110" s="165" t="s">
        <v>137</v>
      </c>
      <c r="F110" s="165" t="s">
        <v>138</v>
      </c>
      <c r="G110" s="163"/>
      <c r="H110" s="163"/>
      <c r="I110" s="166"/>
      <c r="J110" s="167">
        <f>BK110</f>
        <v>1149581.45</v>
      </c>
      <c r="K110" s="163"/>
      <c r="L110" s="168"/>
      <c r="M110" s="169"/>
      <c r="N110" s="170"/>
      <c r="O110" s="170"/>
      <c r="P110" s="171">
        <f>P111+P183+P231+P258+P293+P307+P322+P376+P391</f>
        <v>0</v>
      </c>
      <c r="Q110" s="170"/>
      <c r="R110" s="171">
        <f>R111+R183+R231+R258+R293+R307+R322+R376+R391</f>
        <v>120.72562941</v>
      </c>
      <c r="S110" s="170"/>
      <c r="T110" s="172">
        <f>T111+T183+T231+T258+T293+T307+T322+T376+T391</f>
        <v>114.87771999999998</v>
      </c>
      <c r="AR110" s="173" t="s">
        <v>78</v>
      </c>
      <c r="AT110" s="174" t="s">
        <v>69</v>
      </c>
      <c r="AU110" s="174" t="s">
        <v>70</v>
      </c>
      <c r="AY110" s="173" t="s">
        <v>139</v>
      </c>
      <c r="BK110" s="175">
        <f>BK111+BK183+BK231+BK258+BK293+BK307+BK322+BK376+BK391</f>
        <v>1149581.45</v>
      </c>
    </row>
    <row r="111" spans="2:65" s="11" customFormat="1" ht="22.9" customHeight="1">
      <c r="B111" s="162"/>
      <c r="C111" s="163"/>
      <c r="D111" s="164" t="s">
        <v>69</v>
      </c>
      <c r="E111" s="176" t="s">
        <v>78</v>
      </c>
      <c r="F111" s="176" t="s">
        <v>140</v>
      </c>
      <c r="G111" s="163"/>
      <c r="H111" s="163"/>
      <c r="I111" s="166"/>
      <c r="J111" s="177">
        <f>BK111</f>
        <v>117966.18</v>
      </c>
      <c r="K111" s="163"/>
      <c r="L111" s="168"/>
      <c r="M111" s="169"/>
      <c r="N111" s="170"/>
      <c r="O111" s="170"/>
      <c r="P111" s="171">
        <f>SUM(P112:P182)</f>
        <v>0</v>
      </c>
      <c r="Q111" s="170"/>
      <c r="R111" s="171">
        <f>SUM(R112:R182)</f>
        <v>36.528806000000003</v>
      </c>
      <c r="S111" s="170"/>
      <c r="T111" s="172">
        <f>SUM(T112:T182)</f>
        <v>8.3662499999999991</v>
      </c>
      <c r="AR111" s="173" t="s">
        <v>78</v>
      </c>
      <c r="AT111" s="174" t="s">
        <v>69</v>
      </c>
      <c r="AU111" s="174" t="s">
        <v>78</v>
      </c>
      <c r="AY111" s="173" t="s">
        <v>139</v>
      </c>
      <c r="BK111" s="175">
        <f>SUM(BK112:BK182)</f>
        <v>117966.18</v>
      </c>
    </row>
    <row r="112" spans="2:65" s="1" customFormat="1" ht="14.45" customHeight="1">
      <c r="B112" s="32"/>
      <c r="C112" s="178" t="s">
        <v>78</v>
      </c>
      <c r="D112" s="178" t="s">
        <v>141</v>
      </c>
      <c r="E112" s="179" t="s">
        <v>142</v>
      </c>
      <c r="F112" s="180" t="s">
        <v>143</v>
      </c>
      <c r="G112" s="181" t="s">
        <v>144</v>
      </c>
      <c r="H112" s="182">
        <v>3.75</v>
      </c>
      <c r="I112" s="183">
        <v>136</v>
      </c>
      <c r="J112" s="184">
        <f>ROUND(I112*H112,2)</f>
        <v>510</v>
      </c>
      <c r="K112" s="180" t="s">
        <v>145</v>
      </c>
      <c r="L112" s="36"/>
      <c r="M112" s="185" t="s">
        <v>19</v>
      </c>
      <c r="N112" s="186" t="s">
        <v>41</v>
      </c>
      <c r="O112" s="61"/>
      <c r="P112" s="187">
        <f>O112*H112</f>
        <v>0</v>
      </c>
      <c r="Q112" s="187">
        <v>0</v>
      </c>
      <c r="R112" s="187">
        <f>Q112*H112</f>
        <v>0</v>
      </c>
      <c r="S112" s="187">
        <v>0.29499999999999998</v>
      </c>
      <c r="T112" s="188">
        <f>S112*H112</f>
        <v>1.10625</v>
      </c>
      <c r="AR112" s="189" t="s">
        <v>146</v>
      </c>
      <c r="AT112" s="189" t="s">
        <v>141</v>
      </c>
      <c r="AU112" s="189" t="s">
        <v>80</v>
      </c>
      <c r="AY112" s="16" t="s">
        <v>139</v>
      </c>
      <c r="BE112" s="190">
        <f>IF(N112="základní",J112,0)</f>
        <v>510</v>
      </c>
      <c r="BF112" s="190">
        <f>IF(N112="snížená",J112,0)</f>
        <v>0</v>
      </c>
      <c r="BG112" s="190">
        <f>IF(N112="zákl. přenesená",J112,0)</f>
        <v>0</v>
      </c>
      <c r="BH112" s="190">
        <f>IF(N112="sníž. přenesená",J112,0)</f>
        <v>0</v>
      </c>
      <c r="BI112" s="190">
        <f>IF(N112="nulová",J112,0)</f>
        <v>0</v>
      </c>
      <c r="BJ112" s="16" t="s">
        <v>78</v>
      </c>
      <c r="BK112" s="190">
        <f>ROUND(I112*H112,2)</f>
        <v>510</v>
      </c>
      <c r="BL112" s="16" t="s">
        <v>146</v>
      </c>
      <c r="BM112" s="189" t="s">
        <v>147</v>
      </c>
    </row>
    <row r="113" spans="2:65" s="1" customFormat="1" ht="29.25">
      <c r="B113" s="32"/>
      <c r="C113" s="33"/>
      <c r="D113" s="191" t="s">
        <v>148</v>
      </c>
      <c r="E113" s="33"/>
      <c r="F113" s="192" t="s">
        <v>149</v>
      </c>
      <c r="G113" s="33"/>
      <c r="H113" s="33"/>
      <c r="I113" s="105"/>
      <c r="J113" s="33"/>
      <c r="K113" s="33"/>
      <c r="L113" s="36"/>
      <c r="M113" s="193"/>
      <c r="N113" s="61"/>
      <c r="O113" s="61"/>
      <c r="P113" s="61"/>
      <c r="Q113" s="61"/>
      <c r="R113" s="61"/>
      <c r="S113" s="61"/>
      <c r="T113" s="62"/>
      <c r="AT113" s="16" t="s">
        <v>148</v>
      </c>
      <c r="AU113" s="16" t="s">
        <v>80</v>
      </c>
    </row>
    <row r="114" spans="2:65" s="1" customFormat="1" ht="146.25">
      <c r="B114" s="32"/>
      <c r="C114" s="33"/>
      <c r="D114" s="191" t="s">
        <v>150</v>
      </c>
      <c r="E114" s="33"/>
      <c r="F114" s="194" t="s">
        <v>151</v>
      </c>
      <c r="G114" s="33"/>
      <c r="H114" s="33"/>
      <c r="I114" s="105"/>
      <c r="J114" s="33"/>
      <c r="K114" s="33"/>
      <c r="L114" s="36"/>
      <c r="M114" s="193"/>
      <c r="N114" s="61"/>
      <c r="O114" s="61"/>
      <c r="P114" s="61"/>
      <c r="Q114" s="61"/>
      <c r="R114" s="61"/>
      <c r="S114" s="61"/>
      <c r="T114" s="62"/>
      <c r="AT114" s="16" t="s">
        <v>150</v>
      </c>
      <c r="AU114" s="16" t="s">
        <v>80</v>
      </c>
    </row>
    <row r="115" spans="2:65" s="12" customFormat="1">
      <c r="B115" s="195"/>
      <c r="C115" s="196"/>
      <c r="D115" s="191" t="s">
        <v>152</v>
      </c>
      <c r="E115" s="197" t="s">
        <v>19</v>
      </c>
      <c r="F115" s="198" t="s">
        <v>153</v>
      </c>
      <c r="G115" s="196"/>
      <c r="H115" s="199">
        <v>3.75</v>
      </c>
      <c r="I115" s="200"/>
      <c r="J115" s="196"/>
      <c r="K115" s="196"/>
      <c r="L115" s="201"/>
      <c r="M115" s="202"/>
      <c r="N115" s="203"/>
      <c r="O115" s="203"/>
      <c r="P115" s="203"/>
      <c r="Q115" s="203"/>
      <c r="R115" s="203"/>
      <c r="S115" s="203"/>
      <c r="T115" s="204"/>
      <c r="AT115" s="205" t="s">
        <v>152</v>
      </c>
      <c r="AU115" s="205" t="s">
        <v>80</v>
      </c>
      <c r="AV115" s="12" t="s">
        <v>80</v>
      </c>
      <c r="AW115" s="12" t="s">
        <v>31</v>
      </c>
      <c r="AX115" s="12" t="s">
        <v>70</v>
      </c>
      <c r="AY115" s="205" t="s">
        <v>139</v>
      </c>
    </row>
    <row r="116" spans="2:65" s="1" customFormat="1" ht="14.45" customHeight="1">
      <c r="B116" s="32"/>
      <c r="C116" s="178" t="s">
        <v>80</v>
      </c>
      <c r="D116" s="178" t="s">
        <v>141</v>
      </c>
      <c r="E116" s="179" t="s">
        <v>154</v>
      </c>
      <c r="F116" s="180" t="s">
        <v>155</v>
      </c>
      <c r="G116" s="181" t="s">
        <v>144</v>
      </c>
      <c r="H116" s="182">
        <v>33</v>
      </c>
      <c r="I116" s="183">
        <v>352</v>
      </c>
      <c r="J116" s="184">
        <f>ROUND(I116*H116,2)</f>
        <v>11616</v>
      </c>
      <c r="K116" s="180" t="s">
        <v>145</v>
      </c>
      <c r="L116" s="36"/>
      <c r="M116" s="185" t="s">
        <v>19</v>
      </c>
      <c r="N116" s="186" t="s">
        <v>41</v>
      </c>
      <c r="O116" s="61"/>
      <c r="P116" s="187">
        <f>O116*H116</f>
        <v>0</v>
      </c>
      <c r="Q116" s="187">
        <v>0</v>
      </c>
      <c r="R116" s="187">
        <f>Q116*H116</f>
        <v>0</v>
      </c>
      <c r="S116" s="187">
        <v>0.22</v>
      </c>
      <c r="T116" s="188">
        <f>S116*H116</f>
        <v>7.26</v>
      </c>
      <c r="AR116" s="189" t="s">
        <v>146</v>
      </c>
      <c r="AT116" s="189" t="s">
        <v>141</v>
      </c>
      <c r="AU116" s="189" t="s">
        <v>80</v>
      </c>
      <c r="AY116" s="16" t="s">
        <v>139</v>
      </c>
      <c r="BE116" s="190">
        <f>IF(N116="základní",J116,0)</f>
        <v>11616</v>
      </c>
      <c r="BF116" s="190">
        <f>IF(N116="snížená",J116,0)</f>
        <v>0</v>
      </c>
      <c r="BG116" s="190">
        <f>IF(N116="zákl. přenesená",J116,0)</f>
        <v>0</v>
      </c>
      <c r="BH116" s="190">
        <f>IF(N116="sníž. přenesená",J116,0)</f>
        <v>0</v>
      </c>
      <c r="BI116" s="190">
        <f>IF(N116="nulová",J116,0)</f>
        <v>0</v>
      </c>
      <c r="BJ116" s="16" t="s">
        <v>78</v>
      </c>
      <c r="BK116" s="190">
        <f>ROUND(I116*H116,2)</f>
        <v>11616</v>
      </c>
      <c r="BL116" s="16" t="s">
        <v>146</v>
      </c>
      <c r="BM116" s="189" t="s">
        <v>156</v>
      </c>
    </row>
    <row r="117" spans="2:65" s="1" customFormat="1" ht="19.5">
      <c r="B117" s="32"/>
      <c r="C117" s="33"/>
      <c r="D117" s="191" t="s">
        <v>148</v>
      </c>
      <c r="E117" s="33"/>
      <c r="F117" s="192" t="s">
        <v>157</v>
      </c>
      <c r="G117" s="33"/>
      <c r="H117" s="33"/>
      <c r="I117" s="105"/>
      <c r="J117" s="33"/>
      <c r="K117" s="33"/>
      <c r="L117" s="36"/>
      <c r="M117" s="193"/>
      <c r="N117" s="61"/>
      <c r="O117" s="61"/>
      <c r="P117" s="61"/>
      <c r="Q117" s="61"/>
      <c r="R117" s="61"/>
      <c r="S117" s="61"/>
      <c r="T117" s="62"/>
      <c r="AT117" s="16" t="s">
        <v>148</v>
      </c>
      <c r="AU117" s="16" t="s">
        <v>80</v>
      </c>
    </row>
    <row r="118" spans="2:65" s="1" customFormat="1" ht="175.5">
      <c r="B118" s="32"/>
      <c r="C118" s="33"/>
      <c r="D118" s="191" t="s">
        <v>150</v>
      </c>
      <c r="E118" s="33"/>
      <c r="F118" s="194" t="s">
        <v>158</v>
      </c>
      <c r="G118" s="33"/>
      <c r="H118" s="33"/>
      <c r="I118" s="105"/>
      <c r="J118" s="33"/>
      <c r="K118" s="33"/>
      <c r="L118" s="36"/>
      <c r="M118" s="193"/>
      <c r="N118" s="61"/>
      <c r="O118" s="61"/>
      <c r="P118" s="61"/>
      <c r="Q118" s="61"/>
      <c r="R118" s="61"/>
      <c r="S118" s="61"/>
      <c r="T118" s="62"/>
      <c r="AT118" s="16" t="s">
        <v>150</v>
      </c>
      <c r="AU118" s="16" t="s">
        <v>80</v>
      </c>
    </row>
    <row r="119" spans="2:65" s="12" customFormat="1">
      <c r="B119" s="195"/>
      <c r="C119" s="196"/>
      <c r="D119" s="191" t="s">
        <v>152</v>
      </c>
      <c r="E119" s="197" t="s">
        <v>19</v>
      </c>
      <c r="F119" s="198" t="s">
        <v>159</v>
      </c>
      <c r="G119" s="196"/>
      <c r="H119" s="199">
        <v>33</v>
      </c>
      <c r="I119" s="200"/>
      <c r="J119" s="196"/>
      <c r="K119" s="196"/>
      <c r="L119" s="201"/>
      <c r="M119" s="202"/>
      <c r="N119" s="203"/>
      <c r="O119" s="203"/>
      <c r="P119" s="203"/>
      <c r="Q119" s="203"/>
      <c r="R119" s="203"/>
      <c r="S119" s="203"/>
      <c r="T119" s="204"/>
      <c r="AT119" s="205" t="s">
        <v>152</v>
      </c>
      <c r="AU119" s="205" t="s">
        <v>80</v>
      </c>
      <c r="AV119" s="12" t="s">
        <v>80</v>
      </c>
      <c r="AW119" s="12" t="s">
        <v>31</v>
      </c>
      <c r="AX119" s="12" t="s">
        <v>70</v>
      </c>
      <c r="AY119" s="205" t="s">
        <v>139</v>
      </c>
    </row>
    <row r="120" spans="2:65" s="1" customFormat="1" ht="14.45" customHeight="1">
      <c r="B120" s="32"/>
      <c r="C120" s="178" t="s">
        <v>160</v>
      </c>
      <c r="D120" s="178" t="s">
        <v>141</v>
      </c>
      <c r="E120" s="179" t="s">
        <v>161</v>
      </c>
      <c r="F120" s="180" t="s">
        <v>162</v>
      </c>
      <c r="G120" s="181" t="s">
        <v>163</v>
      </c>
      <c r="H120" s="182">
        <v>60.75</v>
      </c>
      <c r="I120" s="183">
        <v>455</v>
      </c>
      <c r="J120" s="184">
        <f>ROUND(I120*H120,2)</f>
        <v>27641.25</v>
      </c>
      <c r="K120" s="180" t="s">
        <v>145</v>
      </c>
      <c r="L120" s="36"/>
      <c r="M120" s="185" t="s">
        <v>19</v>
      </c>
      <c r="N120" s="186" t="s">
        <v>41</v>
      </c>
      <c r="O120" s="61"/>
      <c r="P120" s="187">
        <f>O120*H120</f>
        <v>0</v>
      </c>
      <c r="Q120" s="187">
        <v>0</v>
      </c>
      <c r="R120" s="187">
        <f>Q120*H120</f>
        <v>0</v>
      </c>
      <c r="S120" s="187">
        <v>0</v>
      </c>
      <c r="T120" s="188">
        <f>S120*H120</f>
        <v>0</v>
      </c>
      <c r="AR120" s="189" t="s">
        <v>146</v>
      </c>
      <c r="AT120" s="189" t="s">
        <v>141</v>
      </c>
      <c r="AU120" s="189" t="s">
        <v>80</v>
      </c>
      <c r="AY120" s="16" t="s">
        <v>139</v>
      </c>
      <c r="BE120" s="190">
        <f>IF(N120="základní",J120,0)</f>
        <v>27641.25</v>
      </c>
      <c r="BF120" s="190">
        <f>IF(N120="snížená",J120,0)</f>
        <v>0</v>
      </c>
      <c r="BG120" s="190">
        <f>IF(N120="zákl. přenesená",J120,0)</f>
        <v>0</v>
      </c>
      <c r="BH120" s="190">
        <f>IF(N120="sníž. přenesená",J120,0)</f>
        <v>0</v>
      </c>
      <c r="BI120" s="190">
        <f>IF(N120="nulová",J120,0)</f>
        <v>0</v>
      </c>
      <c r="BJ120" s="16" t="s">
        <v>78</v>
      </c>
      <c r="BK120" s="190">
        <f>ROUND(I120*H120,2)</f>
        <v>27641.25</v>
      </c>
      <c r="BL120" s="16" t="s">
        <v>146</v>
      </c>
      <c r="BM120" s="189" t="s">
        <v>164</v>
      </c>
    </row>
    <row r="121" spans="2:65" s="1" customFormat="1" ht="19.5">
      <c r="B121" s="32"/>
      <c r="C121" s="33"/>
      <c r="D121" s="191" t="s">
        <v>148</v>
      </c>
      <c r="E121" s="33"/>
      <c r="F121" s="192" t="s">
        <v>165</v>
      </c>
      <c r="G121" s="33"/>
      <c r="H121" s="33"/>
      <c r="I121" s="105"/>
      <c r="J121" s="33"/>
      <c r="K121" s="33"/>
      <c r="L121" s="36"/>
      <c r="M121" s="193"/>
      <c r="N121" s="61"/>
      <c r="O121" s="61"/>
      <c r="P121" s="61"/>
      <c r="Q121" s="61"/>
      <c r="R121" s="61"/>
      <c r="S121" s="61"/>
      <c r="T121" s="62"/>
      <c r="AT121" s="16" t="s">
        <v>148</v>
      </c>
      <c r="AU121" s="16" t="s">
        <v>80</v>
      </c>
    </row>
    <row r="122" spans="2:65" s="1" customFormat="1" ht="156">
      <c r="B122" s="32"/>
      <c r="C122" s="33"/>
      <c r="D122" s="191" t="s">
        <v>150</v>
      </c>
      <c r="E122" s="33"/>
      <c r="F122" s="194" t="s">
        <v>166</v>
      </c>
      <c r="G122" s="33"/>
      <c r="H122" s="33"/>
      <c r="I122" s="105"/>
      <c r="J122" s="33"/>
      <c r="K122" s="33"/>
      <c r="L122" s="36"/>
      <c r="M122" s="193"/>
      <c r="N122" s="61"/>
      <c r="O122" s="61"/>
      <c r="P122" s="61"/>
      <c r="Q122" s="61"/>
      <c r="R122" s="61"/>
      <c r="S122" s="61"/>
      <c r="T122" s="62"/>
      <c r="AT122" s="16" t="s">
        <v>150</v>
      </c>
      <c r="AU122" s="16" t="s">
        <v>80</v>
      </c>
    </row>
    <row r="123" spans="2:65" s="12" customFormat="1">
      <c r="B123" s="195"/>
      <c r="C123" s="196"/>
      <c r="D123" s="191" t="s">
        <v>152</v>
      </c>
      <c r="E123" s="197" t="s">
        <v>19</v>
      </c>
      <c r="F123" s="198" t="s">
        <v>167</v>
      </c>
      <c r="G123" s="196"/>
      <c r="H123" s="199">
        <v>49.5</v>
      </c>
      <c r="I123" s="200"/>
      <c r="J123" s="196"/>
      <c r="K123" s="196"/>
      <c r="L123" s="201"/>
      <c r="M123" s="202"/>
      <c r="N123" s="203"/>
      <c r="O123" s="203"/>
      <c r="P123" s="203"/>
      <c r="Q123" s="203"/>
      <c r="R123" s="203"/>
      <c r="S123" s="203"/>
      <c r="T123" s="204"/>
      <c r="AT123" s="205" t="s">
        <v>152</v>
      </c>
      <c r="AU123" s="205" t="s">
        <v>80</v>
      </c>
      <c r="AV123" s="12" t="s">
        <v>80</v>
      </c>
      <c r="AW123" s="12" t="s">
        <v>31</v>
      </c>
      <c r="AX123" s="12" t="s">
        <v>70</v>
      </c>
      <c r="AY123" s="205" t="s">
        <v>139</v>
      </c>
    </row>
    <row r="124" spans="2:65" s="12" customFormat="1">
      <c r="B124" s="195"/>
      <c r="C124" s="196"/>
      <c r="D124" s="191" t="s">
        <v>152</v>
      </c>
      <c r="E124" s="197" t="s">
        <v>19</v>
      </c>
      <c r="F124" s="198" t="s">
        <v>168</v>
      </c>
      <c r="G124" s="196"/>
      <c r="H124" s="199">
        <v>11.25</v>
      </c>
      <c r="I124" s="200"/>
      <c r="J124" s="196"/>
      <c r="K124" s="196"/>
      <c r="L124" s="201"/>
      <c r="M124" s="202"/>
      <c r="N124" s="203"/>
      <c r="O124" s="203"/>
      <c r="P124" s="203"/>
      <c r="Q124" s="203"/>
      <c r="R124" s="203"/>
      <c r="S124" s="203"/>
      <c r="T124" s="204"/>
      <c r="AT124" s="205" t="s">
        <v>152</v>
      </c>
      <c r="AU124" s="205" t="s">
        <v>80</v>
      </c>
      <c r="AV124" s="12" t="s">
        <v>80</v>
      </c>
      <c r="AW124" s="12" t="s">
        <v>31</v>
      </c>
      <c r="AX124" s="12" t="s">
        <v>70</v>
      </c>
      <c r="AY124" s="205" t="s">
        <v>139</v>
      </c>
    </row>
    <row r="125" spans="2:65" s="1" customFormat="1" ht="14.45" customHeight="1">
      <c r="B125" s="32"/>
      <c r="C125" s="178" t="s">
        <v>146</v>
      </c>
      <c r="D125" s="178" t="s">
        <v>141</v>
      </c>
      <c r="E125" s="179" t="s">
        <v>169</v>
      </c>
      <c r="F125" s="180" t="s">
        <v>170</v>
      </c>
      <c r="G125" s="181" t="s">
        <v>163</v>
      </c>
      <c r="H125" s="182">
        <v>60.75</v>
      </c>
      <c r="I125" s="183">
        <v>35</v>
      </c>
      <c r="J125" s="184">
        <f>ROUND(I125*H125,2)</f>
        <v>2126.25</v>
      </c>
      <c r="K125" s="180" t="s">
        <v>145</v>
      </c>
      <c r="L125" s="36"/>
      <c r="M125" s="185" t="s">
        <v>19</v>
      </c>
      <c r="N125" s="186" t="s">
        <v>41</v>
      </c>
      <c r="O125" s="61"/>
      <c r="P125" s="187">
        <f>O125*H125</f>
        <v>0</v>
      </c>
      <c r="Q125" s="187">
        <v>0</v>
      </c>
      <c r="R125" s="187">
        <f>Q125*H125</f>
        <v>0</v>
      </c>
      <c r="S125" s="187">
        <v>0</v>
      </c>
      <c r="T125" s="188">
        <f>S125*H125</f>
        <v>0</v>
      </c>
      <c r="AR125" s="189" t="s">
        <v>146</v>
      </c>
      <c r="AT125" s="189" t="s">
        <v>141</v>
      </c>
      <c r="AU125" s="189" t="s">
        <v>80</v>
      </c>
      <c r="AY125" s="16" t="s">
        <v>139</v>
      </c>
      <c r="BE125" s="190">
        <f>IF(N125="základní",J125,0)</f>
        <v>2126.25</v>
      </c>
      <c r="BF125" s="190">
        <f>IF(N125="snížená",J125,0)</f>
        <v>0</v>
      </c>
      <c r="BG125" s="190">
        <f>IF(N125="zákl. přenesená",J125,0)</f>
        <v>0</v>
      </c>
      <c r="BH125" s="190">
        <f>IF(N125="sníž. přenesená",J125,0)</f>
        <v>0</v>
      </c>
      <c r="BI125" s="190">
        <f>IF(N125="nulová",J125,0)</f>
        <v>0</v>
      </c>
      <c r="BJ125" s="16" t="s">
        <v>78</v>
      </c>
      <c r="BK125" s="190">
        <f>ROUND(I125*H125,2)</f>
        <v>2126.25</v>
      </c>
      <c r="BL125" s="16" t="s">
        <v>146</v>
      </c>
      <c r="BM125" s="189" t="s">
        <v>171</v>
      </c>
    </row>
    <row r="126" spans="2:65" s="1" customFormat="1" ht="19.5">
      <c r="B126" s="32"/>
      <c r="C126" s="33"/>
      <c r="D126" s="191" t="s">
        <v>148</v>
      </c>
      <c r="E126" s="33"/>
      <c r="F126" s="192" t="s">
        <v>172</v>
      </c>
      <c r="G126" s="33"/>
      <c r="H126" s="33"/>
      <c r="I126" s="105"/>
      <c r="J126" s="33"/>
      <c r="K126" s="33"/>
      <c r="L126" s="36"/>
      <c r="M126" s="193"/>
      <c r="N126" s="61"/>
      <c r="O126" s="61"/>
      <c r="P126" s="61"/>
      <c r="Q126" s="61"/>
      <c r="R126" s="61"/>
      <c r="S126" s="61"/>
      <c r="T126" s="62"/>
      <c r="AT126" s="16" t="s">
        <v>148</v>
      </c>
      <c r="AU126" s="16" t="s">
        <v>80</v>
      </c>
    </row>
    <row r="127" spans="2:65" s="1" customFormat="1" ht="156">
      <c r="B127" s="32"/>
      <c r="C127" s="33"/>
      <c r="D127" s="191" t="s">
        <v>150</v>
      </c>
      <c r="E127" s="33"/>
      <c r="F127" s="194" t="s">
        <v>166</v>
      </c>
      <c r="G127" s="33"/>
      <c r="H127" s="33"/>
      <c r="I127" s="105"/>
      <c r="J127" s="33"/>
      <c r="K127" s="33"/>
      <c r="L127" s="36"/>
      <c r="M127" s="193"/>
      <c r="N127" s="61"/>
      <c r="O127" s="61"/>
      <c r="P127" s="61"/>
      <c r="Q127" s="61"/>
      <c r="R127" s="61"/>
      <c r="S127" s="61"/>
      <c r="T127" s="62"/>
      <c r="AT127" s="16" t="s">
        <v>150</v>
      </c>
      <c r="AU127" s="16" t="s">
        <v>80</v>
      </c>
    </row>
    <row r="128" spans="2:65" s="1" customFormat="1" ht="14.45" customHeight="1">
      <c r="B128" s="32"/>
      <c r="C128" s="178" t="s">
        <v>173</v>
      </c>
      <c r="D128" s="178" t="s">
        <v>141</v>
      </c>
      <c r="E128" s="179" t="s">
        <v>174</v>
      </c>
      <c r="F128" s="180" t="s">
        <v>175</v>
      </c>
      <c r="G128" s="181" t="s">
        <v>163</v>
      </c>
      <c r="H128" s="182">
        <v>60.75</v>
      </c>
      <c r="I128" s="183">
        <v>102</v>
      </c>
      <c r="J128" s="184">
        <f>ROUND(I128*H128,2)</f>
        <v>6196.5</v>
      </c>
      <c r="K128" s="180" t="s">
        <v>145</v>
      </c>
      <c r="L128" s="36"/>
      <c r="M128" s="185" t="s">
        <v>19</v>
      </c>
      <c r="N128" s="186" t="s">
        <v>41</v>
      </c>
      <c r="O128" s="61"/>
      <c r="P128" s="187">
        <f>O128*H128</f>
        <v>0</v>
      </c>
      <c r="Q128" s="187">
        <v>0</v>
      </c>
      <c r="R128" s="187">
        <f>Q128*H128</f>
        <v>0</v>
      </c>
      <c r="S128" s="187">
        <v>0</v>
      </c>
      <c r="T128" s="188">
        <f>S128*H128</f>
        <v>0</v>
      </c>
      <c r="AR128" s="189" t="s">
        <v>146</v>
      </c>
      <c r="AT128" s="189" t="s">
        <v>141</v>
      </c>
      <c r="AU128" s="189" t="s">
        <v>80</v>
      </c>
      <c r="AY128" s="16" t="s">
        <v>139</v>
      </c>
      <c r="BE128" s="190">
        <f>IF(N128="základní",J128,0)</f>
        <v>6196.5</v>
      </c>
      <c r="BF128" s="190">
        <f>IF(N128="snížená",J128,0)</f>
        <v>0</v>
      </c>
      <c r="BG128" s="190">
        <f>IF(N128="zákl. přenesená",J128,0)</f>
        <v>0</v>
      </c>
      <c r="BH128" s="190">
        <f>IF(N128="sníž. přenesená",J128,0)</f>
        <v>0</v>
      </c>
      <c r="BI128" s="190">
        <f>IF(N128="nulová",J128,0)</f>
        <v>0</v>
      </c>
      <c r="BJ128" s="16" t="s">
        <v>78</v>
      </c>
      <c r="BK128" s="190">
        <f>ROUND(I128*H128,2)</f>
        <v>6196.5</v>
      </c>
      <c r="BL128" s="16" t="s">
        <v>146</v>
      </c>
      <c r="BM128" s="189" t="s">
        <v>176</v>
      </c>
    </row>
    <row r="129" spans="2:65" s="1" customFormat="1" ht="19.5">
      <c r="B129" s="32"/>
      <c r="C129" s="33"/>
      <c r="D129" s="191" t="s">
        <v>148</v>
      </c>
      <c r="E129" s="33"/>
      <c r="F129" s="192" t="s">
        <v>177</v>
      </c>
      <c r="G129" s="33"/>
      <c r="H129" s="33"/>
      <c r="I129" s="105"/>
      <c r="J129" s="33"/>
      <c r="K129" s="33"/>
      <c r="L129" s="36"/>
      <c r="M129" s="193"/>
      <c r="N129" s="61"/>
      <c r="O129" s="61"/>
      <c r="P129" s="61"/>
      <c r="Q129" s="61"/>
      <c r="R129" s="61"/>
      <c r="S129" s="61"/>
      <c r="T129" s="62"/>
      <c r="AT129" s="16" t="s">
        <v>148</v>
      </c>
      <c r="AU129" s="16" t="s">
        <v>80</v>
      </c>
    </row>
    <row r="130" spans="2:65" s="1" customFormat="1" ht="87.75">
      <c r="B130" s="32"/>
      <c r="C130" s="33"/>
      <c r="D130" s="191" t="s">
        <v>150</v>
      </c>
      <c r="E130" s="33"/>
      <c r="F130" s="194" t="s">
        <v>178</v>
      </c>
      <c r="G130" s="33"/>
      <c r="H130" s="33"/>
      <c r="I130" s="105"/>
      <c r="J130" s="33"/>
      <c r="K130" s="33"/>
      <c r="L130" s="36"/>
      <c r="M130" s="193"/>
      <c r="N130" s="61"/>
      <c r="O130" s="61"/>
      <c r="P130" s="61"/>
      <c r="Q130" s="61"/>
      <c r="R130" s="61"/>
      <c r="S130" s="61"/>
      <c r="T130" s="62"/>
      <c r="AT130" s="16" t="s">
        <v>150</v>
      </c>
      <c r="AU130" s="16" t="s">
        <v>80</v>
      </c>
    </row>
    <row r="131" spans="2:65" s="12" customFormat="1">
      <c r="B131" s="195"/>
      <c r="C131" s="196"/>
      <c r="D131" s="191" t="s">
        <v>152</v>
      </c>
      <c r="E131" s="197" t="s">
        <v>19</v>
      </c>
      <c r="F131" s="198" t="s">
        <v>167</v>
      </c>
      <c r="G131" s="196"/>
      <c r="H131" s="199">
        <v>49.5</v>
      </c>
      <c r="I131" s="200"/>
      <c r="J131" s="196"/>
      <c r="K131" s="196"/>
      <c r="L131" s="201"/>
      <c r="M131" s="202"/>
      <c r="N131" s="203"/>
      <c r="O131" s="203"/>
      <c r="P131" s="203"/>
      <c r="Q131" s="203"/>
      <c r="R131" s="203"/>
      <c r="S131" s="203"/>
      <c r="T131" s="204"/>
      <c r="AT131" s="205" t="s">
        <v>152</v>
      </c>
      <c r="AU131" s="205" t="s">
        <v>80</v>
      </c>
      <c r="AV131" s="12" t="s">
        <v>80</v>
      </c>
      <c r="AW131" s="12" t="s">
        <v>31</v>
      </c>
      <c r="AX131" s="12" t="s">
        <v>70</v>
      </c>
      <c r="AY131" s="205" t="s">
        <v>139</v>
      </c>
    </row>
    <row r="132" spans="2:65" s="12" customFormat="1">
      <c r="B132" s="195"/>
      <c r="C132" s="196"/>
      <c r="D132" s="191" t="s">
        <v>152</v>
      </c>
      <c r="E132" s="197" t="s">
        <v>19</v>
      </c>
      <c r="F132" s="198" t="s">
        <v>168</v>
      </c>
      <c r="G132" s="196"/>
      <c r="H132" s="199">
        <v>11.25</v>
      </c>
      <c r="I132" s="200"/>
      <c r="J132" s="196"/>
      <c r="K132" s="196"/>
      <c r="L132" s="201"/>
      <c r="M132" s="202"/>
      <c r="N132" s="203"/>
      <c r="O132" s="203"/>
      <c r="P132" s="203"/>
      <c r="Q132" s="203"/>
      <c r="R132" s="203"/>
      <c r="S132" s="203"/>
      <c r="T132" s="204"/>
      <c r="AT132" s="205" t="s">
        <v>152</v>
      </c>
      <c r="AU132" s="205" t="s">
        <v>80</v>
      </c>
      <c r="AV132" s="12" t="s">
        <v>80</v>
      </c>
      <c r="AW132" s="12" t="s">
        <v>31</v>
      </c>
      <c r="AX132" s="12" t="s">
        <v>70</v>
      </c>
      <c r="AY132" s="205" t="s">
        <v>139</v>
      </c>
    </row>
    <row r="133" spans="2:65" s="1" customFormat="1" ht="14.45" customHeight="1">
      <c r="B133" s="32"/>
      <c r="C133" s="178" t="s">
        <v>179</v>
      </c>
      <c r="D133" s="178" t="s">
        <v>141</v>
      </c>
      <c r="E133" s="179" t="s">
        <v>180</v>
      </c>
      <c r="F133" s="180" t="s">
        <v>181</v>
      </c>
      <c r="G133" s="181" t="s">
        <v>163</v>
      </c>
      <c r="H133" s="182">
        <v>32.4</v>
      </c>
      <c r="I133" s="183">
        <v>110</v>
      </c>
      <c r="J133" s="184">
        <f>ROUND(I133*H133,2)</f>
        <v>3564</v>
      </c>
      <c r="K133" s="180" t="s">
        <v>145</v>
      </c>
      <c r="L133" s="36"/>
      <c r="M133" s="185" t="s">
        <v>19</v>
      </c>
      <c r="N133" s="186" t="s">
        <v>41</v>
      </c>
      <c r="O133" s="61"/>
      <c r="P133" s="187">
        <f>O133*H133</f>
        <v>0</v>
      </c>
      <c r="Q133" s="187">
        <v>0</v>
      </c>
      <c r="R133" s="187">
        <f>Q133*H133</f>
        <v>0</v>
      </c>
      <c r="S133" s="187">
        <v>0</v>
      </c>
      <c r="T133" s="188">
        <f>S133*H133</f>
        <v>0</v>
      </c>
      <c r="AR133" s="189" t="s">
        <v>146</v>
      </c>
      <c r="AT133" s="189" t="s">
        <v>141</v>
      </c>
      <c r="AU133" s="189" t="s">
        <v>80</v>
      </c>
      <c r="AY133" s="16" t="s">
        <v>139</v>
      </c>
      <c r="BE133" s="190">
        <f>IF(N133="základní",J133,0)</f>
        <v>3564</v>
      </c>
      <c r="BF133" s="190">
        <f>IF(N133="snížená",J133,0)</f>
        <v>0</v>
      </c>
      <c r="BG133" s="190">
        <f>IF(N133="zákl. přenesená",J133,0)</f>
        <v>0</v>
      </c>
      <c r="BH133" s="190">
        <f>IF(N133="sníž. přenesená",J133,0)</f>
        <v>0</v>
      </c>
      <c r="BI133" s="190">
        <f>IF(N133="nulová",J133,0)</f>
        <v>0</v>
      </c>
      <c r="BJ133" s="16" t="s">
        <v>78</v>
      </c>
      <c r="BK133" s="190">
        <f>ROUND(I133*H133,2)</f>
        <v>3564</v>
      </c>
      <c r="BL133" s="16" t="s">
        <v>146</v>
      </c>
      <c r="BM133" s="189" t="s">
        <v>182</v>
      </c>
    </row>
    <row r="134" spans="2:65" s="1" customFormat="1" ht="19.5">
      <c r="B134" s="32"/>
      <c r="C134" s="33"/>
      <c r="D134" s="191" t="s">
        <v>148</v>
      </c>
      <c r="E134" s="33"/>
      <c r="F134" s="192" t="s">
        <v>183</v>
      </c>
      <c r="G134" s="33"/>
      <c r="H134" s="33"/>
      <c r="I134" s="105"/>
      <c r="J134" s="33"/>
      <c r="K134" s="33"/>
      <c r="L134" s="36"/>
      <c r="M134" s="193"/>
      <c r="N134" s="61"/>
      <c r="O134" s="61"/>
      <c r="P134" s="61"/>
      <c r="Q134" s="61"/>
      <c r="R134" s="61"/>
      <c r="S134" s="61"/>
      <c r="T134" s="62"/>
      <c r="AT134" s="16" t="s">
        <v>148</v>
      </c>
      <c r="AU134" s="16" t="s">
        <v>80</v>
      </c>
    </row>
    <row r="135" spans="2:65" s="13" customFormat="1">
      <c r="B135" s="206"/>
      <c r="C135" s="207"/>
      <c r="D135" s="191" t="s">
        <v>152</v>
      </c>
      <c r="E135" s="208" t="s">
        <v>19</v>
      </c>
      <c r="F135" s="209" t="s">
        <v>184</v>
      </c>
      <c r="G135" s="207"/>
      <c r="H135" s="208" t="s">
        <v>19</v>
      </c>
      <c r="I135" s="210"/>
      <c r="J135" s="207"/>
      <c r="K135" s="207"/>
      <c r="L135" s="211"/>
      <c r="M135" s="212"/>
      <c r="N135" s="213"/>
      <c r="O135" s="213"/>
      <c r="P135" s="213"/>
      <c r="Q135" s="213"/>
      <c r="R135" s="213"/>
      <c r="S135" s="213"/>
      <c r="T135" s="214"/>
      <c r="AT135" s="215" t="s">
        <v>152</v>
      </c>
      <c r="AU135" s="215" t="s">
        <v>80</v>
      </c>
      <c r="AV135" s="13" t="s">
        <v>78</v>
      </c>
      <c r="AW135" s="13" t="s">
        <v>31</v>
      </c>
      <c r="AX135" s="13" t="s">
        <v>70</v>
      </c>
      <c r="AY135" s="215" t="s">
        <v>139</v>
      </c>
    </row>
    <row r="136" spans="2:65" s="12" customFormat="1">
      <c r="B136" s="195"/>
      <c r="C136" s="196"/>
      <c r="D136" s="191" t="s">
        <v>152</v>
      </c>
      <c r="E136" s="197" t="s">
        <v>19</v>
      </c>
      <c r="F136" s="198" t="s">
        <v>185</v>
      </c>
      <c r="G136" s="196"/>
      <c r="H136" s="199">
        <v>32.4</v>
      </c>
      <c r="I136" s="200"/>
      <c r="J136" s="196"/>
      <c r="K136" s="196"/>
      <c r="L136" s="201"/>
      <c r="M136" s="202"/>
      <c r="N136" s="203"/>
      <c r="O136" s="203"/>
      <c r="P136" s="203"/>
      <c r="Q136" s="203"/>
      <c r="R136" s="203"/>
      <c r="S136" s="203"/>
      <c r="T136" s="204"/>
      <c r="AT136" s="205" t="s">
        <v>152</v>
      </c>
      <c r="AU136" s="205" t="s">
        <v>80</v>
      </c>
      <c r="AV136" s="12" t="s">
        <v>80</v>
      </c>
      <c r="AW136" s="12" t="s">
        <v>31</v>
      </c>
      <c r="AX136" s="12" t="s">
        <v>70</v>
      </c>
      <c r="AY136" s="205" t="s">
        <v>139</v>
      </c>
    </row>
    <row r="137" spans="2:65" s="1" customFormat="1" ht="14.45" customHeight="1">
      <c r="B137" s="32"/>
      <c r="C137" s="178" t="s">
        <v>186</v>
      </c>
      <c r="D137" s="178" t="s">
        <v>141</v>
      </c>
      <c r="E137" s="179" t="s">
        <v>187</v>
      </c>
      <c r="F137" s="180" t="s">
        <v>188</v>
      </c>
      <c r="G137" s="181" t="s">
        <v>163</v>
      </c>
      <c r="H137" s="182">
        <v>44.55</v>
      </c>
      <c r="I137" s="183">
        <v>294</v>
      </c>
      <c r="J137" s="184">
        <f>ROUND(I137*H137,2)</f>
        <v>13097.7</v>
      </c>
      <c r="K137" s="180" t="s">
        <v>145</v>
      </c>
      <c r="L137" s="36"/>
      <c r="M137" s="185" t="s">
        <v>19</v>
      </c>
      <c r="N137" s="186" t="s">
        <v>41</v>
      </c>
      <c r="O137" s="61"/>
      <c r="P137" s="187">
        <f>O137*H137</f>
        <v>0</v>
      </c>
      <c r="Q137" s="187">
        <v>0</v>
      </c>
      <c r="R137" s="187">
        <f>Q137*H137</f>
        <v>0</v>
      </c>
      <c r="S137" s="187">
        <v>0</v>
      </c>
      <c r="T137" s="188">
        <f>S137*H137</f>
        <v>0</v>
      </c>
      <c r="AR137" s="189" t="s">
        <v>146</v>
      </c>
      <c r="AT137" s="189" t="s">
        <v>141</v>
      </c>
      <c r="AU137" s="189" t="s">
        <v>80</v>
      </c>
      <c r="AY137" s="16" t="s">
        <v>139</v>
      </c>
      <c r="BE137" s="190">
        <f>IF(N137="základní",J137,0)</f>
        <v>13097.7</v>
      </c>
      <c r="BF137" s="190">
        <f>IF(N137="snížená",J137,0)</f>
        <v>0</v>
      </c>
      <c r="BG137" s="190">
        <f>IF(N137="zákl. přenesená",J137,0)</f>
        <v>0</v>
      </c>
      <c r="BH137" s="190">
        <f>IF(N137="sníž. přenesená",J137,0)</f>
        <v>0</v>
      </c>
      <c r="BI137" s="190">
        <f>IF(N137="nulová",J137,0)</f>
        <v>0</v>
      </c>
      <c r="BJ137" s="16" t="s">
        <v>78</v>
      </c>
      <c r="BK137" s="190">
        <f>ROUND(I137*H137,2)</f>
        <v>13097.7</v>
      </c>
      <c r="BL137" s="16" t="s">
        <v>146</v>
      </c>
      <c r="BM137" s="189" t="s">
        <v>189</v>
      </c>
    </row>
    <row r="138" spans="2:65" s="1" customFormat="1" ht="19.5">
      <c r="B138" s="32"/>
      <c r="C138" s="33"/>
      <c r="D138" s="191" t="s">
        <v>148</v>
      </c>
      <c r="E138" s="33"/>
      <c r="F138" s="192" t="s">
        <v>190</v>
      </c>
      <c r="G138" s="33"/>
      <c r="H138" s="33"/>
      <c r="I138" s="105"/>
      <c r="J138" s="33"/>
      <c r="K138" s="33"/>
      <c r="L138" s="36"/>
      <c r="M138" s="193"/>
      <c r="N138" s="61"/>
      <c r="O138" s="61"/>
      <c r="P138" s="61"/>
      <c r="Q138" s="61"/>
      <c r="R138" s="61"/>
      <c r="S138" s="61"/>
      <c r="T138" s="62"/>
      <c r="AT138" s="16" t="s">
        <v>148</v>
      </c>
      <c r="AU138" s="16" t="s">
        <v>80</v>
      </c>
    </row>
    <row r="139" spans="2:65" s="1" customFormat="1" ht="136.5">
      <c r="B139" s="32"/>
      <c r="C139" s="33"/>
      <c r="D139" s="191" t="s">
        <v>150</v>
      </c>
      <c r="E139" s="33"/>
      <c r="F139" s="194" t="s">
        <v>191</v>
      </c>
      <c r="G139" s="33"/>
      <c r="H139" s="33"/>
      <c r="I139" s="105"/>
      <c r="J139" s="33"/>
      <c r="K139" s="33"/>
      <c r="L139" s="36"/>
      <c r="M139" s="193"/>
      <c r="N139" s="61"/>
      <c r="O139" s="61"/>
      <c r="P139" s="61"/>
      <c r="Q139" s="61"/>
      <c r="R139" s="61"/>
      <c r="S139" s="61"/>
      <c r="T139" s="62"/>
      <c r="AT139" s="16" t="s">
        <v>150</v>
      </c>
      <c r="AU139" s="16" t="s">
        <v>80</v>
      </c>
    </row>
    <row r="140" spans="2:65" s="13" customFormat="1">
      <c r="B140" s="206"/>
      <c r="C140" s="207"/>
      <c r="D140" s="191" t="s">
        <v>152</v>
      </c>
      <c r="E140" s="208" t="s">
        <v>19</v>
      </c>
      <c r="F140" s="209" t="s">
        <v>192</v>
      </c>
      <c r="G140" s="207"/>
      <c r="H140" s="208" t="s">
        <v>19</v>
      </c>
      <c r="I140" s="210"/>
      <c r="J140" s="207"/>
      <c r="K140" s="207"/>
      <c r="L140" s="211"/>
      <c r="M140" s="212"/>
      <c r="N140" s="213"/>
      <c r="O140" s="213"/>
      <c r="P140" s="213"/>
      <c r="Q140" s="213"/>
      <c r="R140" s="213"/>
      <c r="S140" s="213"/>
      <c r="T140" s="214"/>
      <c r="AT140" s="215" t="s">
        <v>152</v>
      </c>
      <c r="AU140" s="215" t="s">
        <v>80</v>
      </c>
      <c r="AV140" s="13" t="s">
        <v>78</v>
      </c>
      <c r="AW140" s="13" t="s">
        <v>31</v>
      </c>
      <c r="AX140" s="13" t="s">
        <v>70</v>
      </c>
      <c r="AY140" s="215" t="s">
        <v>139</v>
      </c>
    </row>
    <row r="141" spans="2:65" s="12" customFormat="1">
      <c r="B141" s="195"/>
      <c r="C141" s="196"/>
      <c r="D141" s="191" t="s">
        <v>152</v>
      </c>
      <c r="E141" s="197" t="s">
        <v>19</v>
      </c>
      <c r="F141" s="198" t="s">
        <v>193</v>
      </c>
      <c r="G141" s="196"/>
      <c r="H141" s="199">
        <v>60.75</v>
      </c>
      <c r="I141" s="200"/>
      <c r="J141" s="196"/>
      <c r="K141" s="196"/>
      <c r="L141" s="201"/>
      <c r="M141" s="202"/>
      <c r="N141" s="203"/>
      <c r="O141" s="203"/>
      <c r="P141" s="203"/>
      <c r="Q141" s="203"/>
      <c r="R141" s="203"/>
      <c r="S141" s="203"/>
      <c r="T141" s="204"/>
      <c r="AT141" s="205" t="s">
        <v>152</v>
      </c>
      <c r="AU141" s="205" t="s">
        <v>80</v>
      </c>
      <c r="AV141" s="12" t="s">
        <v>80</v>
      </c>
      <c r="AW141" s="12" t="s">
        <v>31</v>
      </c>
      <c r="AX141" s="12" t="s">
        <v>70</v>
      </c>
      <c r="AY141" s="205" t="s">
        <v>139</v>
      </c>
    </row>
    <row r="142" spans="2:65" s="13" customFormat="1">
      <c r="B142" s="206"/>
      <c r="C142" s="207"/>
      <c r="D142" s="191" t="s">
        <v>152</v>
      </c>
      <c r="E142" s="208" t="s">
        <v>19</v>
      </c>
      <c r="F142" s="209" t="s">
        <v>194</v>
      </c>
      <c r="G142" s="207"/>
      <c r="H142" s="208" t="s">
        <v>19</v>
      </c>
      <c r="I142" s="210"/>
      <c r="J142" s="207"/>
      <c r="K142" s="207"/>
      <c r="L142" s="211"/>
      <c r="M142" s="212"/>
      <c r="N142" s="213"/>
      <c r="O142" s="213"/>
      <c r="P142" s="213"/>
      <c r="Q142" s="213"/>
      <c r="R142" s="213"/>
      <c r="S142" s="213"/>
      <c r="T142" s="214"/>
      <c r="AT142" s="215" t="s">
        <v>152</v>
      </c>
      <c r="AU142" s="215" t="s">
        <v>80</v>
      </c>
      <c r="AV142" s="13" t="s">
        <v>78</v>
      </c>
      <c r="AW142" s="13" t="s">
        <v>31</v>
      </c>
      <c r="AX142" s="13" t="s">
        <v>70</v>
      </c>
      <c r="AY142" s="215" t="s">
        <v>139</v>
      </c>
    </row>
    <row r="143" spans="2:65" s="12" customFormat="1">
      <c r="B143" s="195"/>
      <c r="C143" s="196"/>
      <c r="D143" s="191" t="s">
        <v>152</v>
      </c>
      <c r="E143" s="197" t="s">
        <v>19</v>
      </c>
      <c r="F143" s="198" t="s">
        <v>195</v>
      </c>
      <c r="G143" s="196"/>
      <c r="H143" s="199">
        <v>-16.2</v>
      </c>
      <c r="I143" s="200"/>
      <c r="J143" s="196"/>
      <c r="K143" s="196"/>
      <c r="L143" s="201"/>
      <c r="M143" s="202"/>
      <c r="N143" s="203"/>
      <c r="O143" s="203"/>
      <c r="P143" s="203"/>
      <c r="Q143" s="203"/>
      <c r="R143" s="203"/>
      <c r="S143" s="203"/>
      <c r="T143" s="204"/>
      <c r="AT143" s="205" t="s">
        <v>152</v>
      </c>
      <c r="AU143" s="205" t="s">
        <v>80</v>
      </c>
      <c r="AV143" s="12" t="s">
        <v>80</v>
      </c>
      <c r="AW143" s="12" t="s">
        <v>31</v>
      </c>
      <c r="AX143" s="12" t="s">
        <v>70</v>
      </c>
      <c r="AY143" s="205" t="s">
        <v>139</v>
      </c>
    </row>
    <row r="144" spans="2:65" s="1" customFormat="1" ht="21.6" customHeight="1">
      <c r="B144" s="32"/>
      <c r="C144" s="178" t="s">
        <v>196</v>
      </c>
      <c r="D144" s="178" t="s">
        <v>141</v>
      </c>
      <c r="E144" s="179" t="s">
        <v>197</v>
      </c>
      <c r="F144" s="180" t="s">
        <v>198</v>
      </c>
      <c r="G144" s="181" t="s">
        <v>163</v>
      </c>
      <c r="H144" s="182">
        <v>668.25</v>
      </c>
      <c r="I144" s="183">
        <v>25</v>
      </c>
      <c r="J144" s="184">
        <f>ROUND(I144*H144,2)</f>
        <v>16706.25</v>
      </c>
      <c r="K144" s="180" t="s">
        <v>145</v>
      </c>
      <c r="L144" s="36"/>
      <c r="M144" s="185" t="s">
        <v>19</v>
      </c>
      <c r="N144" s="186" t="s">
        <v>41</v>
      </c>
      <c r="O144" s="61"/>
      <c r="P144" s="187">
        <f>O144*H144</f>
        <v>0</v>
      </c>
      <c r="Q144" s="187">
        <v>0</v>
      </c>
      <c r="R144" s="187">
        <f>Q144*H144</f>
        <v>0</v>
      </c>
      <c r="S144" s="187">
        <v>0</v>
      </c>
      <c r="T144" s="188">
        <f>S144*H144</f>
        <v>0</v>
      </c>
      <c r="AR144" s="189" t="s">
        <v>146</v>
      </c>
      <c r="AT144" s="189" t="s">
        <v>141</v>
      </c>
      <c r="AU144" s="189" t="s">
        <v>80</v>
      </c>
      <c r="AY144" s="16" t="s">
        <v>139</v>
      </c>
      <c r="BE144" s="190">
        <f>IF(N144="základní",J144,0)</f>
        <v>16706.25</v>
      </c>
      <c r="BF144" s="190">
        <f>IF(N144="snížená",J144,0)</f>
        <v>0</v>
      </c>
      <c r="BG144" s="190">
        <f>IF(N144="zákl. přenesená",J144,0)</f>
        <v>0</v>
      </c>
      <c r="BH144" s="190">
        <f>IF(N144="sníž. přenesená",J144,0)</f>
        <v>0</v>
      </c>
      <c r="BI144" s="190">
        <f>IF(N144="nulová",J144,0)</f>
        <v>0</v>
      </c>
      <c r="BJ144" s="16" t="s">
        <v>78</v>
      </c>
      <c r="BK144" s="190">
        <f>ROUND(I144*H144,2)</f>
        <v>16706.25</v>
      </c>
      <c r="BL144" s="16" t="s">
        <v>146</v>
      </c>
      <c r="BM144" s="189" t="s">
        <v>199</v>
      </c>
    </row>
    <row r="145" spans="2:65" s="1" customFormat="1" ht="29.25">
      <c r="B145" s="32"/>
      <c r="C145" s="33"/>
      <c r="D145" s="191" t="s">
        <v>148</v>
      </c>
      <c r="E145" s="33"/>
      <c r="F145" s="192" t="s">
        <v>200</v>
      </c>
      <c r="G145" s="33"/>
      <c r="H145" s="33"/>
      <c r="I145" s="105"/>
      <c r="J145" s="33"/>
      <c r="K145" s="33"/>
      <c r="L145" s="36"/>
      <c r="M145" s="193"/>
      <c r="N145" s="61"/>
      <c r="O145" s="61"/>
      <c r="P145" s="61"/>
      <c r="Q145" s="61"/>
      <c r="R145" s="61"/>
      <c r="S145" s="61"/>
      <c r="T145" s="62"/>
      <c r="AT145" s="16" t="s">
        <v>148</v>
      </c>
      <c r="AU145" s="16" t="s">
        <v>80</v>
      </c>
    </row>
    <row r="146" spans="2:65" s="1" customFormat="1" ht="136.5">
      <c r="B146" s="32"/>
      <c r="C146" s="33"/>
      <c r="D146" s="191" t="s">
        <v>150</v>
      </c>
      <c r="E146" s="33"/>
      <c r="F146" s="194" t="s">
        <v>191</v>
      </c>
      <c r="G146" s="33"/>
      <c r="H146" s="33"/>
      <c r="I146" s="105"/>
      <c r="J146" s="33"/>
      <c r="K146" s="33"/>
      <c r="L146" s="36"/>
      <c r="M146" s="193"/>
      <c r="N146" s="61"/>
      <c r="O146" s="61"/>
      <c r="P146" s="61"/>
      <c r="Q146" s="61"/>
      <c r="R146" s="61"/>
      <c r="S146" s="61"/>
      <c r="T146" s="62"/>
      <c r="AT146" s="16" t="s">
        <v>150</v>
      </c>
      <c r="AU146" s="16" t="s">
        <v>80</v>
      </c>
    </row>
    <row r="147" spans="2:65" s="1" customFormat="1" ht="19.5">
      <c r="B147" s="32"/>
      <c r="C147" s="33"/>
      <c r="D147" s="191" t="s">
        <v>201</v>
      </c>
      <c r="E147" s="33"/>
      <c r="F147" s="194" t="s">
        <v>202</v>
      </c>
      <c r="G147" s="33"/>
      <c r="H147" s="33"/>
      <c r="I147" s="105"/>
      <c r="J147" s="33"/>
      <c r="K147" s="33"/>
      <c r="L147" s="36"/>
      <c r="M147" s="193"/>
      <c r="N147" s="61"/>
      <c r="O147" s="61"/>
      <c r="P147" s="61"/>
      <c r="Q147" s="61"/>
      <c r="R147" s="61"/>
      <c r="S147" s="61"/>
      <c r="T147" s="62"/>
      <c r="AT147" s="16" t="s">
        <v>201</v>
      </c>
      <c r="AU147" s="16" t="s">
        <v>80</v>
      </c>
    </row>
    <row r="148" spans="2:65" s="12" customFormat="1">
      <c r="B148" s="195"/>
      <c r="C148" s="196"/>
      <c r="D148" s="191" t="s">
        <v>152</v>
      </c>
      <c r="E148" s="196"/>
      <c r="F148" s="198" t="s">
        <v>203</v>
      </c>
      <c r="G148" s="196"/>
      <c r="H148" s="199">
        <v>668.25</v>
      </c>
      <c r="I148" s="200"/>
      <c r="J148" s="196"/>
      <c r="K148" s="196"/>
      <c r="L148" s="201"/>
      <c r="M148" s="202"/>
      <c r="N148" s="203"/>
      <c r="O148" s="203"/>
      <c r="P148" s="203"/>
      <c r="Q148" s="203"/>
      <c r="R148" s="203"/>
      <c r="S148" s="203"/>
      <c r="T148" s="204"/>
      <c r="AT148" s="205" t="s">
        <v>152</v>
      </c>
      <c r="AU148" s="205" t="s">
        <v>80</v>
      </c>
      <c r="AV148" s="12" t="s">
        <v>80</v>
      </c>
      <c r="AW148" s="12" t="s">
        <v>4</v>
      </c>
      <c r="AX148" s="12" t="s">
        <v>78</v>
      </c>
      <c r="AY148" s="205" t="s">
        <v>139</v>
      </c>
    </row>
    <row r="149" spans="2:65" s="1" customFormat="1" ht="14.45" customHeight="1">
      <c r="B149" s="32"/>
      <c r="C149" s="178" t="s">
        <v>204</v>
      </c>
      <c r="D149" s="178" t="s">
        <v>141</v>
      </c>
      <c r="E149" s="179" t="s">
        <v>205</v>
      </c>
      <c r="F149" s="180" t="s">
        <v>206</v>
      </c>
      <c r="G149" s="181" t="s">
        <v>163</v>
      </c>
      <c r="H149" s="182">
        <v>44.55</v>
      </c>
      <c r="I149" s="183">
        <v>21</v>
      </c>
      <c r="J149" s="184">
        <f>ROUND(I149*H149,2)</f>
        <v>935.55</v>
      </c>
      <c r="K149" s="180" t="s">
        <v>145</v>
      </c>
      <c r="L149" s="36"/>
      <c r="M149" s="185" t="s">
        <v>19</v>
      </c>
      <c r="N149" s="186" t="s">
        <v>41</v>
      </c>
      <c r="O149" s="61"/>
      <c r="P149" s="187">
        <f>O149*H149</f>
        <v>0</v>
      </c>
      <c r="Q149" s="187">
        <v>0</v>
      </c>
      <c r="R149" s="187">
        <f>Q149*H149</f>
        <v>0</v>
      </c>
      <c r="S149" s="187">
        <v>0</v>
      </c>
      <c r="T149" s="188">
        <f>S149*H149</f>
        <v>0</v>
      </c>
      <c r="AR149" s="189" t="s">
        <v>146</v>
      </c>
      <c r="AT149" s="189" t="s">
        <v>141</v>
      </c>
      <c r="AU149" s="189" t="s">
        <v>80</v>
      </c>
      <c r="AY149" s="16" t="s">
        <v>139</v>
      </c>
      <c r="BE149" s="190">
        <f>IF(N149="základní",J149,0)</f>
        <v>935.55</v>
      </c>
      <c r="BF149" s="190">
        <f>IF(N149="snížená",J149,0)</f>
        <v>0</v>
      </c>
      <c r="BG149" s="190">
        <f>IF(N149="zákl. přenesená",J149,0)</f>
        <v>0</v>
      </c>
      <c r="BH149" s="190">
        <f>IF(N149="sníž. přenesená",J149,0)</f>
        <v>0</v>
      </c>
      <c r="BI149" s="190">
        <f>IF(N149="nulová",J149,0)</f>
        <v>0</v>
      </c>
      <c r="BJ149" s="16" t="s">
        <v>78</v>
      </c>
      <c r="BK149" s="190">
        <f>ROUND(I149*H149,2)</f>
        <v>935.55</v>
      </c>
      <c r="BL149" s="16" t="s">
        <v>146</v>
      </c>
      <c r="BM149" s="189" t="s">
        <v>207</v>
      </c>
    </row>
    <row r="150" spans="2:65" s="1" customFormat="1">
      <c r="B150" s="32"/>
      <c r="C150" s="33"/>
      <c r="D150" s="191" t="s">
        <v>148</v>
      </c>
      <c r="E150" s="33"/>
      <c r="F150" s="192" t="s">
        <v>206</v>
      </c>
      <c r="G150" s="33"/>
      <c r="H150" s="33"/>
      <c r="I150" s="105"/>
      <c r="J150" s="33"/>
      <c r="K150" s="33"/>
      <c r="L150" s="36"/>
      <c r="M150" s="193"/>
      <c r="N150" s="61"/>
      <c r="O150" s="61"/>
      <c r="P150" s="61"/>
      <c r="Q150" s="61"/>
      <c r="R150" s="61"/>
      <c r="S150" s="61"/>
      <c r="T150" s="62"/>
      <c r="AT150" s="16" t="s">
        <v>148</v>
      </c>
      <c r="AU150" s="16" t="s">
        <v>80</v>
      </c>
    </row>
    <row r="151" spans="2:65" s="1" customFormat="1" ht="195">
      <c r="B151" s="32"/>
      <c r="C151" s="33"/>
      <c r="D151" s="191" t="s">
        <v>150</v>
      </c>
      <c r="E151" s="33"/>
      <c r="F151" s="194" t="s">
        <v>208</v>
      </c>
      <c r="G151" s="33"/>
      <c r="H151" s="33"/>
      <c r="I151" s="105"/>
      <c r="J151" s="33"/>
      <c r="K151" s="33"/>
      <c r="L151" s="36"/>
      <c r="M151" s="193"/>
      <c r="N151" s="61"/>
      <c r="O151" s="61"/>
      <c r="P151" s="61"/>
      <c r="Q151" s="61"/>
      <c r="R151" s="61"/>
      <c r="S151" s="61"/>
      <c r="T151" s="62"/>
      <c r="AT151" s="16" t="s">
        <v>150</v>
      </c>
      <c r="AU151" s="16" t="s">
        <v>80</v>
      </c>
    </row>
    <row r="152" spans="2:65" s="1" customFormat="1" ht="14.45" customHeight="1">
      <c r="B152" s="32"/>
      <c r="C152" s="178" t="s">
        <v>209</v>
      </c>
      <c r="D152" s="178" t="s">
        <v>141</v>
      </c>
      <c r="E152" s="179" t="s">
        <v>210</v>
      </c>
      <c r="F152" s="180" t="s">
        <v>211</v>
      </c>
      <c r="G152" s="181" t="s">
        <v>212</v>
      </c>
      <c r="H152" s="182">
        <v>89.1</v>
      </c>
      <c r="I152" s="183">
        <v>154</v>
      </c>
      <c r="J152" s="184">
        <f>ROUND(I152*H152,2)</f>
        <v>13721.4</v>
      </c>
      <c r="K152" s="180" t="s">
        <v>145</v>
      </c>
      <c r="L152" s="36"/>
      <c r="M152" s="185" t="s">
        <v>19</v>
      </c>
      <c r="N152" s="186" t="s">
        <v>41</v>
      </c>
      <c r="O152" s="61"/>
      <c r="P152" s="187">
        <f>O152*H152</f>
        <v>0</v>
      </c>
      <c r="Q152" s="187">
        <v>0</v>
      </c>
      <c r="R152" s="187">
        <f>Q152*H152</f>
        <v>0</v>
      </c>
      <c r="S152" s="187">
        <v>0</v>
      </c>
      <c r="T152" s="188">
        <f>S152*H152</f>
        <v>0</v>
      </c>
      <c r="AR152" s="189" t="s">
        <v>146</v>
      </c>
      <c r="AT152" s="189" t="s">
        <v>141</v>
      </c>
      <c r="AU152" s="189" t="s">
        <v>80</v>
      </c>
      <c r="AY152" s="16" t="s">
        <v>139</v>
      </c>
      <c r="BE152" s="190">
        <f>IF(N152="základní",J152,0)</f>
        <v>13721.4</v>
      </c>
      <c r="BF152" s="190">
        <f>IF(N152="snížená",J152,0)</f>
        <v>0</v>
      </c>
      <c r="BG152" s="190">
        <f>IF(N152="zákl. přenesená",J152,0)</f>
        <v>0</v>
      </c>
      <c r="BH152" s="190">
        <f>IF(N152="sníž. přenesená",J152,0)</f>
        <v>0</v>
      </c>
      <c r="BI152" s="190">
        <f>IF(N152="nulová",J152,0)</f>
        <v>0</v>
      </c>
      <c r="BJ152" s="16" t="s">
        <v>78</v>
      </c>
      <c r="BK152" s="190">
        <f>ROUND(I152*H152,2)</f>
        <v>13721.4</v>
      </c>
      <c r="BL152" s="16" t="s">
        <v>146</v>
      </c>
      <c r="BM152" s="189" t="s">
        <v>213</v>
      </c>
    </row>
    <row r="153" spans="2:65" s="1" customFormat="1" ht="19.5">
      <c r="B153" s="32"/>
      <c r="C153" s="33"/>
      <c r="D153" s="191" t="s">
        <v>148</v>
      </c>
      <c r="E153" s="33"/>
      <c r="F153" s="192" t="s">
        <v>214</v>
      </c>
      <c r="G153" s="33"/>
      <c r="H153" s="33"/>
      <c r="I153" s="105"/>
      <c r="J153" s="33"/>
      <c r="K153" s="33"/>
      <c r="L153" s="36"/>
      <c r="M153" s="193"/>
      <c r="N153" s="61"/>
      <c r="O153" s="61"/>
      <c r="P153" s="61"/>
      <c r="Q153" s="61"/>
      <c r="R153" s="61"/>
      <c r="S153" s="61"/>
      <c r="T153" s="62"/>
      <c r="AT153" s="16" t="s">
        <v>148</v>
      </c>
      <c r="AU153" s="16" t="s">
        <v>80</v>
      </c>
    </row>
    <row r="154" spans="2:65" s="1" customFormat="1" ht="29.25">
      <c r="B154" s="32"/>
      <c r="C154" s="33"/>
      <c r="D154" s="191" t="s">
        <v>150</v>
      </c>
      <c r="E154" s="33"/>
      <c r="F154" s="194" t="s">
        <v>215</v>
      </c>
      <c r="G154" s="33"/>
      <c r="H154" s="33"/>
      <c r="I154" s="105"/>
      <c r="J154" s="33"/>
      <c r="K154" s="33"/>
      <c r="L154" s="36"/>
      <c r="M154" s="193"/>
      <c r="N154" s="61"/>
      <c r="O154" s="61"/>
      <c r="P154" s="61"/>
      <c r="Q154" s="61"/>
      <c r="R154" s="61"/>
      <c r="S154" s="61"/>
      <c r="T154" s="62"/>
      <c r="AT154" s="16" t="s">
        <v>150</v>
      </c>
      <c r="AU154" s="16" t="s">
        <v>80</v>
      </c>
    </row>
    <row r="155" spans="2:65" s="12" customFormat="1">
      <c r="B155" s="195"/>
      <c r="C155" s="196"/>
      <c r="D155" s="191" t="s">
        <v>152</v>
      </c>
      <c r="E155" s="196"/>
      <c r="F155" s="198" t="s">
        <v>216</v>
      </c>
      <c r="G155" s="196"/>
      <c r="H155" s="199">
        <v>89.1</v>
      </c>
      <c r="I155" s="200"/>
      <c r="J155" s="196"/>
      <c r="K155" s="196"/>
      <c r="L155" s="201"/>
      <c r="M155" s="202"/>
      <c r="N155" s="203"/>
      <c r="O155" s="203"/>
      <c r="P155" s="203"/>
      <c r="Q155" s="203"/>
      <c r="R155" s="203"/>
      <c r="S155" s="203"/>
      <c r="T155" s="204"/>
      <c r="AT155" s="205" t="s">
        <v>152</v>
      </c>
      <c r="AU155" s="205" t="s">
        <v>80</v>
      </c>
      <c r="AV155" s="12" t="s">
        <v>80</v>
      </c>
      <c r="AW155" s="12" t="s">
        <v>4</v>
      </c>
      <c r="AX155" s="12" t="s">
        <v>78</v>
      </c>
      <c r="AY155" s="205" t="s">
        <v>139</v>
      </c>
    </row>
    <row r="156" spans="2:65" s="1" customFormat="1" ht="14.45" customHeight="1">
      <c r="B156" s="32"/>
      <c r="C156" s="178" t="s">
        <v>217</v>
      </c>
      <c r="D156" s="178" t="s">
        <v>141</v>
      </c>
      <c r="E156" s="179" t="s">
        <v>218</v>
      </c>
      <c r="F156" s="180" t="s">
        <v>219</v>
      </c>
      <c r="G156" s="181" t="s">
        <v>163</v>
      </c>
      <c r="H156" s="182">
        <v>16.2</v>
      </c>
      <c r="I156" s="183">
        <v>120</v>
      </c>
      <c r="J156" s="184">
        <f>ROUND(I156*H156,2)</f>
        <v>1944</v>
      </c>
      <c r="K156" s="180" t="s">
        <v>145</v>
      </c>
      <c r="L156" s="36"/>
      <c r="M156" s="185" t="s">
        <v>19</v>
      </c>
      <c r="N156" s="186" t="s">
        <v>41</v>
      </c>
      <c r="O156" s="61"/>
      <c r="P156" s="187">
        <f>O156*H156</f>
        <v>0</v>
      </c>
      <c r="Q156" s="187">
        <v>0</v>
      </c>
      <c r="R156" s="187">
        <f>Q156*H156</f>
        <v>0</v>
      </c>
      <c r="S156" s="187">
        <v>0</v>
      </c>
      <c r="T156" s="188">
        <f>S156*H156</f>
        <v>0</v>
      </c>
      <c r="AR156" s="189" t="s">
        <v>146</v>
      </c>
      <c r="AT156" s="189" t="s">
        <v>141</v>
      </c>
      <c r="AU156" s="189" t="s">
        <v>80</v>
      </c>
      <c r="AY156" s="16" t="s">
        <v>139</v>
      </c>
      <c r="BE156" s="190">
        <f>IF(N156="základní",J156,0)</f>
        <v>1944</v>
      </c>
      <c r="BF156" s="190">
        <f>IF(N156="snížená",J156,0)</f>
        <v>0</v>
      </c>
      <c r="BG156" s="190">
        <f>IF(N156="zákl. přenesená",J156,0)</f>
        <v>0</v>
      </c>
      <c r="BH156" s="190">
        <f>IF(N156="sníž. přenesená",J156,0)</f>
        <v>0</v>
      </c>
      <c r="BI156" s="190">
        <f>IF(N156="nulová",J156,0)</f>
        <v>0</v>
      </c>
      <c r="BJ156" s="16" t="s">
        <v>78</v>
      </c>
      <c r="BK156" s="190">
        <f>ROUND(I156*H156,2)</f>
        <v>1944</v>
      </c>
      <c r="BL156" s="16" t="s">
        <v>146</v>
      </c>
      <c r="BM156" s="189" t="s">
        <v>220</v>
      </c>
    </row>
    <row r="157" spans="2:65" s="1" customFormat="1" ht="19.5">
      <c r="B157" s="32"/>
      <c r="C157" s="33"/>
      <c r="D157" s="191" t="s">
        <v>148</v>
      </c>
      <c r="E157" s="33"/>
      <c r="F157" s="192" t="s">
        <v>221</v>
      </c>
      <c r="G157" s="33"/>
      <c r="H157" s="33"/>
      <c r="I157" s="105"/>
      <c r="J157" s="33"/>
      <c r="K157" s="33"/>
      <c r="L157" s="36"/>
      <c r="M157" s="193"/>
      <c r="N157" s="61"/>
      <c r="O157" s="61"/>
      <c r="P157" s="61"/>
      <c r="Q157" s="61"/>
      <c r="R157" s="61"/>
      <c r="S157" s="61"/>
      <c r="T157" s="62"/>
      <c r="AT157" s="16" t="s">
        <v>148</v>
      </c>
      <c r="AU157" s="16" t="s">
        <v>80</v>
      </c>
    </row>
    <row r="158" spans="2:65" s="1" customFormat="1" ht="234">
      <c r="B158" s="32"/>
      <c r="C158" s="33"/>
      <c r="D158" s="191" t="s">
        <v>150</v>
      </c>
      <c r="E158" s="33"/>
      <c r="F158" s="194" t="s">
        <v>222</v>
      </c>
      <c r="G158" s="33"/>
      <c r="H158" s="33"/>
      <c r="I158" s="105"/>
      <c r="J158" s="33"/>
      <c r="K158" s="33"/>
      <c r="L158" s="36"/>
      <c r="M158" s="193"/>
      <c r="N158" s="61"/>
      <c r="O158" s="61"/>
      <c r="P158" s="61"/>
      <c r="Q158" s="61"/>
      <c r="R158" s="61"/>
      <c r="S158" s="61"/>
      <c r="T158" s="62"/>
      <c r="AT158" s="16" t="s">
        <v>150</v>
      </c>
      <c r="AU158" s="16" t="s">
        <v>80</v>
      </c>
    </row>
    <row r="159" spans="2:65" s="12" customFormat="1">
      <c r="B159" s="195"/>
      <c r="C159" s="196"/>
      <c r="D159" s="191" t="s">
        <v>152</v>
      </c>
      <c r="E159" s="197" t="s">
        <v>19</v>
      </c>
      <c r="F159" s="198" t="s">
        <v>223</v>
      </c>
      <c r="G159" s="196"/>
      <c r="H159" s="199">
        <v>13.2</v>
      </c>
      <c r="I159" s="200"/>
      <c r="J159" s="196"/>
      <c r="K159" s="196"/>
      <c r="L159" s="201"/>
      <c r="M159" s="202"/>
      <c r="N159" s="203"/>
      <c r="O159" s="203"/>
      <c r="P159" s="203"/>
      <c r="Q159" s="203"/>
      <c r="R159" s="203"/>
      <c r="S159" s="203"/>
      <c r="T159" s="204"/>
      <c r="AT159" s="205" t="s">
        <v>152</v>
      </c>
      <c r="AU159" s="205" t="s">
        <v>80</v>
      </c>
      <c r="AV159" s="12" t="s">
        <v>80</v>
      </c>
      <c r="AW159" s="12" t="s">
        <v>31</v>
      </c>
      <c r="AX159" s="12" t="s">
        <v>70</v>
      </c>
      <c r="AY159" s="205" t="s">
        <v>139</v>
      </c>
    </row>
    <row r="160" spans="2:65" s="12" customFormat="1">
      <c r="B160" s="195"/>
      <c r="C160" s="196"/>
      <c r="D160" s="191" t="s">
        <v>152</v>
      </c>
      <c r="E160" s="197" t="s">
        <v>19</v>
      </c>
      <c r="F160" s="198" t="s">
        <v>224</v>
      </c>
      <c r="G160" s="196"/>
      <c r="H160" s="199">
        <v>3</v>
      </c>
      <c r="I160" s="200"/>
      <c r="J160" s="196"/>
      <c r="K160" s="196"/>
      <c r="L160" s="201"/>
      <c r="M160" s="202"/>
      <c r="N160" s="203"/>
      <c r="O160" s="203"/>
      <c r="P160" s="203"/>
      <c r="Q160" s="203"/>
      <c r="R160" s="203"/>
      <c r="S160" s="203"/>
      <c r="T160" s="204"/>
      <c r="AT160" s="205" t="s">
        <v>152</v>
      </c>
      <c r="AU160" s="205" t="s">
        <v>80</v>
      </c>
      <c r="AV160" s="12" t="s">
        <v>80</v>
      </c>
      <c r="AW160" s="12" t="s">
        <v>31</v>
      </c>
      <c r="AX160" s="12" t="s">
        <v>70</v>
      </c>
      <c r="AY160" s="205" t="s">
        <v>139</v>
      </c>
    </row>
    <row r="161" spans="2:65" s="1" customFormat="1" ht="14.45" customHeight="1">
      <c r="B161" s="32"/>
      <c r="C161" s="178" t="s">
        <v>225</v>
      </c>
      <c r="D161" s="178" t="s">
        <v>141</v>
      </c>
      <c r="E161" s="179" t="s">
        <v>226</v>
      </c>
      <c r="F161" s="180" t="s">
        <v>227</v>
      </c>
      <c r="G161" s="181" t="s">
        <v>163</v>
      </c>
      <c r="H161" s="182">
        <v>18.225000000000001</v>
      </c>
      <c r="I161" s="183">
        <v>439</v>
      </c>
      <c r="J161" s="184">
        <f>ROUND(I161*H161,2)</f>
        <v>8000.78</v>
      </c>
      <c r="K161" s="180" t="s">
        <v>145</v>
      </c>
      <c r="L161" s="36"/>
      <c r="M161" s="185" t="s">
        <v>19</v>
      </c>
      <c r="N161" s="186" t="s">
        <v>41</v>
      </c>
      <c r="O161" s="61"/>
      <c r="P161" s="187">
        <f>O161*H161</f>
        <v>0</v>
      </c>
      <c r="Q161" s="187">
        <v>0</v>
      </c>
      <c r="R161" s="187">
        <f>Q161*H161</f>
        <v>0</v>
      </c>
      <c r="S161" s="187">
        <v>0</v>
      </c>
      <c r="T161" s="188">
        <f>S161*H161</f>
        <v>0</v>
      </c>
      <c r="AR161" s="189" t="s">
        <v>146</v>
      </c>
      <c r="AT161" s="189" t="s">
        <v>141</v>
      </c>
      <c r="AU161" s="189" t="s">
        <v>80</v>
      </c>
      <c r="AY161" s="16" t="s">
        <v>139</v>
      </c>
      <c r="BE161" s="190">
        <f>IF(N161="základní",J161,0)</f>
        <v>8000.78</v>
      </c>
      <c r="BF161" s="190">
        <f>IF(N161="snížená",J161,0)</f>
        <v>0</v>
      </c>
      <c r="BG161" s="190">
        <f>IF(N161="zákl. přenesená",J161,0)</f>
        <v>0</v>
      </c>
      <c r="BH161" s="190">
        <f>IF(N161="sníž. přenesená",J161,0)</f>
        <v>0</v>
      </c>
      <c r="BI161" s="190">
        <f>IF(N161="nulová",J161,0)</f>
        <v>0</v>
      </c>
      <c r="BJ161" s="16" t="s">
        <v>78</v>
      </c>
      <c r="BK161" s="190">
        <f>ROUND(I161*H161,2)</f>
        <v>8000.78</v>
      </c>
      <c r="BL161" s="16" t="s">
        <v>146</v>
      </c>
      <c r="BM161" s="189" t="s">
        <v>228</v>
      </c>
    </row>
    <row r="162" spans="2:65" s="1" customFormat="1" ht="19.5">
      <c r="B162" s="32"/>
      <c r="C162" s="33"/>
      <c r="D162" s="191" t="s">
        <v>148</v>
      </c>
      <c r="E162" s="33"/>
      <c r="F162" s="192" t="s">
        <v>229</v>
      </c>
      <c r="G162" s="33"/>
      <c r="H162" s="33"/>
      <c r="I162" s="105"/>
      <c r="J162" s="33"/>
      <c r="K162" s="33"/>
      <c r="L162" s="36"/>
      <c r="M162" s="193"/>
      <c r="N162" s="61"/>
      <c r="O162" s="61"/>
      <c r="P162" s="61"/>
      <c r="Q162" s="61"/>
      <c r="R162" s="61"/>
      <c r="S162" s="61"/>
      <c r="T162" s="62"/>
      <c r="AT162" s="16" t="s">
        <v>148</v>
      </c>
      <c r="AU162" s="16" t="s">
        <v>80</v>
      </c>
    </row>
    <row r="163" spans="2:65" s="1" customFormat="1" ht="78">
      <c r="B163" s="32"/>
      <c r="C163" s="33"/>
      <c r="D163" s="191" t="s">
        <v>150</v>
      </c>
      <c r="E163" s="33"/>
      <c r="F163" s="194" t="s">
        <v>230</v>
      </c>
      <c r="G163" s="33"/>
      <c r="H163" s="33"/>
      <c r="I163" s="105"/>
      <c r="J163" s="33"/>
      <c r="K163" s="33"/>
      <c r="L163" s="36"/>
      <c r="M163" s="193"/>
      <c r="N163" s="61"/>
      <c r="O163" s="61"/>
      <c r="P163" s="61"/>
      <c r="Q163" s="61"/>
      <c r="R163" s="61"/>
      <c r="S163" s="61"/>
      <c r="T163" s="62"/>
      <c r="AT163" s="16" t="s">
        <v>150</v>
      </c>
      <c r="AU163" s="16" t="s">
        <v>80</v>
      </c>
    </row>
    <row r="164" spans="2:65" s="12" customFormat="1">
      <c r="B164" s="195"/>
      <c r="C164" s="196"/>
      <c r="D164" s="191" t="s">
        <v>152</v>
      </c>
      <c r="E164" s="197" t="s">
        <v>19</v>
      </c>
      <c r="F164" s="198" t="s">
        <v>231</v>
      </c>
      <c r="G164" s="196"/>
      <c r="H164" s="199">
        <v>14.85</v>
      </c>
      <c r="I164" s="200"/>
      <c r="J164" s="196"/>
      <c r="K164" s="196"/>
      <c r="L164" s="201"/>
      <c r="M164" s="202"/>
      <c r="N164" s="203"/>
      <c r="O164" s="203"/>
      <c r="P164" s="203"/>
      <c r="Q164" s="203"/>
      <c r="R164" s="203"/>
      <c r="S164" s="203"/>
      <c r="T164" s="204"/>
      <c r="AT164" s="205" t="s">
        <v>152</v>
      </c>
      <c r="AU164" s="205" t="s">
        <v>80</v>
      </c>
      <c r="AV164" s="12" t="s">
        <v>80</v>
      </c>
      <c r="AW164" s="12" t="s">
        <v>31</v>
      </c>
      <c r="AX164" s="12" t="s">
        <v>70</v>
      </c>
      <c r="AY164" s="205" t="s">
        <v>139</v>
      </c>
    </row>
    <row r="165" spans="2:65" s="12" customFormat="1">
      <c r="B165" s="195"/>
      <c r="C165" s="196"/>
      <c r="D165" s="191" t="s">
        <v>152</v>
      </c>
      <c r="E165" s="197" t="s">
        <v>19</v>
      </c>
      <c r="F165" s="198" t="s">
        <v>232</v>
      </c>
      <c r="G165" s="196"/>
      <c r="H165" s="199">
        <v>3.375</v>
      </c>
      <c r="I165" s="200"/>
      <c r="J165" s="196"/>
      <c r="K165" s="196"/>
      <c r="L165" s="201"/>
      <c r="M165" s="202"/>
      <c r="N165" s="203"/>
      <c r="O165" s="203"/>
      <c r="P165" s="203"/>
      <c r="Q165" s="203"/>
      <c r="R165" s="203"/>
      <c r="S165" s="203"/>
      <c r="T165" s="204"/>
      <c r="AT165" s="205" t="s">
        <v>152</v>
      </c>
      <c r="AU165" s="205" t="s">
        <v>80</v>
      </c>
      <c r="AV165" s="12" t="s">
        <v>80</v>
      </c>
      <c r="AW165" s="12" t="s">
        <v>31</v>
      </c>
      <c r="AX165" s="12" t="s">
        <v>70</v>
      </c>
      <c r="AY165" s="205" t="s">
        <v>139</v>
      </c>
    </row>
    <row r="166" spans="2:65" s="1" customFormat="1" ht="14.45" customHeight="1">
      <c r="B166" s="32"/>
      <c r="C166" s="216" t="s">
        <v>233</v>
      </c>
      <c r="D166" s="216" t="s">
        <v>234</v>
      </c>
      <c r="E166" s="217" t="s">
        <v>235</v>
      </c>
      <c r="F166" s="218" t="s">
        <v>236</v>
      </c>
      <c r="G166" s="219" t="s">
        <v>212</v>
      </c>
      <c r="H166" s="220">
        <v>36.450000000000003</v>
      </c>
      <c r="I166" s="221">
        <v>310</v>
      </c>
      <c r="J166" s="222">
        <f>ROUND(I166*H166,2)</f>
        <v>11299.5</v>
      </c>
      <c r="K166" s="218" t="s">
        <v>145</v>
      </c>
      <c r="L166" s="223"/>
      <c r="M166" s="224" t="s">
        <v>19</v>
      </c>
      <c r="N166" s="225" t="s">
        <v>41</v>
      </c>
      <c r="O166" s="61"/>
      <c r="P166" s="187">
        <f>O166*H166</f>
        <v>0</v>
      </c>
      <c r="Q166" s="187">
        <v>1</v>
      </c>
      <c r="R166" s="187">
        <f>Q166*H166</f>
        <v>36.450000000000003</v>
      </c>
      <c r="S166" s="187">
        <v>0</v>
      </c>
      <c r="T166" s="188">
        <f>S166*H166</f>
        <v>0</v>
      </c>
      <c r="AR166" s="189" t="s">
        <v>196</v>
      </c>
      <c r="AT166" s="189" t="s">
        <v>234</v>
      </c>
      <c r="AU166" s="189" t="s">
        <v>80</v>
      </c>
      <c r="AY166" s="16" t="s">
        <v>139</v>
      </c>
      <c r="BE166" s="190">
        <f>IF(N166="základní",J166,0)</f>
        <v>11299.5</v>
      </c>
      <c r="BF166" s="190">
        <f>IF(N166="snížená",J166,0)</f>
        <v>0</v>
      </c>
      <c r="BG166" s="190">
        <f>IF(N166="zákl. přenesená",J166,0)</f>
        <v>0</v>
      </c>
      <c r="BH166" s="190">
        <f>IF(N166="sníž. přenesená",J166,0)</f>
        <v>0</v>
      </c>
      <c r="BI166" s="190">
        <f>IF(N166="nulová",J166,0)</f>
        <v>0</v>
      </c>
      <c r="BJ166" s="16" t="s">
        <v>78</v>
      </c>
      <c r="BK166" s="190">
        <f>ROUND(I166*H166,2)</f>
        <v>11299.5</v>
      </c>
      <c r="BL166" s="16" t="s">
        <v>146</v>
      </c>
      <c r="BM166" s="189" t="s">
        <v>237</v>
      </c>
    </row>
    <row r="167" spans="2:65" s="1" customFormat="1">
      <c r="B167" s="32"/>
      <c r="C167" s="33"/>
      <c r="D167" s="191" t="s">
        <v>148</v>
      </c>
      <c r="E167" s="33"/>
      <c r="F167" s="192" t="s">
        <v>236</v>
      </c>
      <c r="G167" s="33"/>
      <c r="H167" s="33"/>
      <c r="I167" s="105"/>
      <c r="J167" s="33"/>
      <c r="K167" s="33"/>
      <c r="L167" s="36"/>
      <c r="M167" s="193"/>
      <c r="N167" s="61"/>
      <c r="O167" s="61"/>
      <c r="P167" s="61"/>
      <c r="Q167" s="61"/>
      <c r="R167" s="61"/>
      <c r="S167" s="61"/>
      <c r="T167" s="62"/>
      <c r="AT167" s="16" t="s">
        <v>148</v>
      </c>
      <c r="AU167" s="16" t="s">
        <v>80</v>
      </c>
    </row>
    <row r="168" spans="2:65" s="12" customFormat="1">
      <c r="B168" s="195"/>
      <c r="C168" s="196"/>
      <c r="D168" s="191" t="s">
        <v>152</v>
      </c>
      <c r="E168" s="196"/>
      <c r="F168" s="198" t="s">
        <v>238</v>
      </c>
      <c r="G168" s="196"/>
      <c r="H168" s="199">
        <v>36.450000000000003</v>
      </c>
      <c r="I168" s="200"/>
      <c r="J168" s="196"/>
      <c r="K168" s="196"/>
      <c r="L168" s="201"/>
      <c r="M168" s="202"/>
      <c r="N168" s="203"/>
      <c r="O168" s="203"/>
      <c r="P168" s="203"/>
      <c r="Q168" s="203"/>
      <c r="R168" s="203"/>
      <c r="S168" s="203"/>
      <c r="T168" s="204"/>
      <c r="AT168" s="205" t="s">
        <v>152</v>
      </c>
      <c r="AU168" s="205" t="s">
        <v>80</v>
      </c>
      <c r="AV168" s="12" t="s">
        <v>80</v>
      </c>
      <c r="AW168" s="12" t="s">
        <v>4</v>
      </c>
      <c r="AX168" s="12" t="s">
        <v>78</v>
      </c>
      <c r="AY168" s="205" t="s">
        <v>139</v>
      </c>
    </row>
    <row r="169" spans="2:65" s="1" customFormat="1" ht="21.6" customHeight="1">
      <c r="B169" s="32"/>
      <c r="C169" s="178" t="s">
        <v>239</v>
      </c>
      <c r="D169" s="178" t="s">
        <v>141</v>
      </c>
      <c r="E169" s="179" t="s">
        <v>240</v>
      </c>
      <c r="F169" s="180" t="s">
        <v>241</v>
      </c>
      <c r="G169" s="181" t="s">
        <v>144</v>
      </c>
      <c r="H169" s="182">
        <v>3.75</v>
      </c>
      <c r="I169" s="183">
        <v>20</v>
      </c>
      <c r="J169" s="184">
        <f>ROUND(I169*H169,2)</f>
        <v>75</v>
      </c>
      <c r="K169" s="180" t="s">
        <v>145</v>
      </c>
      <c r="L169" s="36"/>
      <c r="M169" s="185" t="s">
        <v>19</v>
      </c>
      <c r="N169" s="186" t="s">
        <v>41</v>
      </c>
      <c r="O169" s="61"/>
      <c r="P169" s="187">
        <f>O169*H169</f>
        <v>0</v>
      </c>
      <c r="Q169" s="187">
        <v>0</v>
      </c>
      <c r="R169" s="187">
        <f>Q169*H169</f>
        <v>0</v>
      </c>
      <c r="S169" s="187">
        <v>0</v>
      </c>
      <c r="T169" s="188">
        <f>S169*H169</f>
        <v>0</v>
      </c>
      <c r="AR169" s="189" t="s">
        <v>146</v>
      </c>
      <c r="AT169" s="189" t="s">
        <v>141</v>
      </c>
      <c r="AU169" s="189" t="s">
        <v>80</v>
      </c>
      <c r="AY169" s="16" t="s">
        <v>139</v>
      </c>
      <c r="BE169" s="190">
        <f>IF(N169="základní",J169,0)</f>
        <v>75</v>
      </c>
      <c r="BF169" s="190">
        <f>IF(N169="snížená",J169,0)</f>
        <v>0</v>
      </c>
      <c r="BG169" s="190">
        <f>IF(N169="zákl. přenesená",J169,0)</f>
        <v>0</v>
      </c>
      <c r="BH169" s="190">
        <f>IF(N169="sníž. přenesená",J169,0)</f>
        <v>0</v>
      </c>
      <c r="BI169" s="190">
        <f>IF(N169="nulová",J169,0)</f>
        <v>0</v>
      </c>
      <c r="BJ169" s="16" t="s">
        <v>78</v>
      </c>
      <c r="BK169" s="190">
        <f>ROUND(I169*H169,2)</f>
        <v>75</v>
      </c>
      <c r="BL169" s="16" t="s">
        <v>146</v>
      </c>
      <c r="BM169" s="189" t="s">
        <v>242</v>
      </c>
    </row>
    <row r="170" spans="2:65" s="1" customFormat="1" ht="19.5">
      <c r="B170" s="32"/>
      <c r="C170" s="33"/>
      <c r="D170" s="191" t="s">
        <v>148</v>
      </c>
      <c r="E170" s="33"/>
      <c r="F170" s="192" t="s">
        <v>243</v>
      </c>
      <c r="G170" s="33"/>
      <c r="H170" s="33"/>
      <c r="I170" s="105"/>
      <c r="J170" s="33"/>
      <c r="K170" s="33"/>
      <c r="L170" s="36"/>
      <c r="M170" s="193"/>
      <c r="N170" s="61"/>
      <c r="O170" s="61"/>
      <c r="P170" s="61"/>
      <c r="Q170" s="61"/>
      <c r="R170" s="61"/>
      <c r="S170" s="61"/>
      <c r="T170" s="62"/>
      <c r="AT170" s="16" t="s">
        <v>148</v>
      </c>
      <c r="AU170" s="16" t="s">
        <v>80</v>
      </c>
    </row>
    <row r="171" spans="2:65" s="1" customFormat="1" ht="78">
      <c r="B171" s="32"/>
      <c r="C171" s="33"/>
      <c r="D171" s="191" t="s">
        <v>150</v>
      </c>
      <c r="E171" s="33"/>
      <c r="F171" s="194" t="s">
        <v>244</v>
      </c>
      <c r="G171" s="33"/>
      <c r="H171" s="33"/>
      <c r="I171" s="105"/>
      <c r="J171" s="33"/>
      <c r="K171" s="33"/>
      <c r="L171" s="36"/>
      <c r="M171" s="193"/>
      <c r="N171" s="61"/>
      <c r="O171" s="61"/>
      <c r="P171" s="61"/>
      <c r="Q171" s="61"/>
      <c r="R171" s="61"/>
      <c r="S171" s="61"/>
      <c r="T171" s="62"/>
      <c r="AT171" s="16" t="s">
        <v>150</v>
      </c>
      <c r="AU171" s="16" t="s">
        <v>80</v>
      </c>
    </row>
    <row r="172" spans="2:65" s="12" customFormat="1">
      <c r="B172" s="195"/>
      <c r="C172" s="196"/>
      <c r="D172" s="191" t="s">
        <v>152</v>
      </c>
      <c r="E172" s="197" t="s">
        <v>19</v>
      </c>
      <c r="F172" s="198" t="s">
        <v>245</v>
      </c>
      <c r="G172" s="196"/>
      <c r="H172" s="199">
        <v>3.75</v>
      </c>
      <c r="I172" s="200"/>
      <c r="J172" s="196"/>
      <c r="K172" s="196"/>
      <c r="L172" s="201"/>
      <c r="M172" s="202"/>
      <c r="N172" s="203"/>
      <c r="O172" s="203"/>
      <c r="P172" s="203"/>
      <c r="Q172" s="203"/>
      <c r="R172" s="203"/>
      <c r="S172" s="203"/>
      <c r="T172" s="204"/>
      <c r="AT172" s="205" t="s">
        <v>152</v>
      </c>
      <c r="AU172" s="205" t="s">
        <v>80</v>
      </c>
      <c r="AV172" s="12" t="s">
        <v>80</v>
      </c>
      <c r="AW172" s="12" t="s">
        <v>31</v>
      </c>
      <c r="AX172" s="12" t="s">
        <v>70</v>
      </c>
      <c r="AY172" s="205" t="s">
        <v>139</v>
      </c>
    </row>
    <row r="173" spans="2:65" s="1" customFormat="1" ht="14.45" customHeight="1">
      <c r="B173" s="32"/>
      <c r="C173" s="216" t="s">
        <v>8</v>
      </c>
      <c r="D173" s="216" t="s">
        <v>234</v>
      </c>
      <c r="E173" s="217" t="s">
        <v>246</v>
      </c>
      <c r="F173" s="218" t="s">
        <v>247</v>
      </c>
      <c r="G173" s="219" t="s">
        <v>163</v>
      </c>
      <c r="H173" s="220">
        <v>0.375</v>
      </c>
      <c r="I173" s="221">
        <v>1210</v>
      </c>
      <c r="J173" s="222">
        <f>ROUND(I173*H173,2)</f>
        <v>453.75</v>
      </c>
      <c r="K173" s="218" t="s">
        <v>145</v>
      </c>
      <c r="L173" s="223"/>
      <c r="M173" s="224" t="s">
        <v>19</v>
      </c>
      <c r="N173" s="225" t="s">
        <v>41</v>
      </c>
      <c r="O173" s="61"/>
      <c r="P173" s="187">
        <f>O173*H173</f>
        <v>0</v>
      </c>
      <c r="Q173" s="187">
        <v>0.21</v>
      </c>
      <c r="R173" s="187">
        <f>Q173*H173</f>
        <v>7.8750000000000001E-2</v>
      </c>
      <c r="S173" s="187">
        <v>0</v>
      </c>
      <c r="T173" s="188">
        <f>S173*H173</f>
        <v>0</v>
      </c>
      <c r="AR173" s="189" t="s">
        <v>196</v>
      </c>
      <c r="AT173" s="189" t="s">
        <v>234</v>
      </c>
      <c r="AU173" s="189" t="s">
        <v>80</v>
      </c>
      <c r="AY173" s="16" t="s">
        <v>139</v>
      </c>
      <c r="BE173" s="190">
        <f>IF(N173="základní",J173,0)</f>
        <v>453.75</v>
      </c>
      <c r="BF173" s="190">
        <f>IF(N173="snížená",J173,0)</f>
        <v>0</v>
      </c>
      <c r="BG173" s="190">
        <f>IF(N173="zákl. přenesená",J173,0)</f>
        <v>0</v>
      </c>
      <c r="BH173" s="190">
        <f>IF(N173="sníž. přenesená",J173,0)</f>
        <v>0</v>
      </c>
      <c r="BI173" s="190">
        <f>IF(N173="nulová",J173,0)</f>
        <v>0</v>
      </c>
      <c r="BJ173" s="16" t="s">
        <v>78</v>
      </c>
      <c r="BK173" s="190">
        <f>ROUND(I173*H173,2)</f>
        <v>453.75</v>
      </c>
      <c r="BL173" s="16" t="s">
        <v>146</v>
      </c>
      <c r="BM173" s="189" t="s">
        <v>248</v>
      </c>
    </row>
    <row r="174" spans="2:65" s="1" customFormat="1">
      <c r="B174" s="32"/>
      <c r="C174" s="33"/>
      <c r="D174" s="191" t="s">
        <v>148</v>
      </c>
      <c r="E174" s="33"/>
      <c r="F174" s="192" t="s">
        <v>247</v>
      </c>
      <c r="G174" s="33"/>
      <c r="H174" s="33"/>
      <c r="I174" s="105"/>
      <c r="J174" s="33"/>
      <c r="K174" s="33"/>
      <c r="L174" s="36"/>
      <c r="M174" s="193"/>
      <c r="N174" s="61"/>
      <c r="O174" s="61"/>
      <c r="P174" s="61"/>
      <c r="Q174" s="61"/>
      <c r="R174" s="61"/>
      <c r="S174" s="61"/>
      <c r="T174" s="62"/>
      <c r="AT174" s="16" t="s">
        <v>148</v>
      </c>
      <c r="AU174" s="16" t="s">
        <v>80</v>
      </c>
    </row>
    <row r="175" spans="2:65" s="12" customFormat="1">
      <c r="B175" s="195"/>
      <c r="C175" s="196"/>
      <c r="D175" s="191" t="s">
        <v>152</v>
      </c>
      <c r="E175" s="197" t="s">
        <v>19</v>
      </c>
      <c r="F175" s="198" t="s">
        <v>249</v>
      </c>
      <c r="G175" s="196"/>
      <c r="H175" s="199">
        <v>0.375</v>
      </c>
      <c r="I175" s="200"/>
      <c r="J175" s="196"/>
      <c r="K175" s="196"/>
      <c r="L175" s="201"/>
      <c r="M175" s="202"/>
      <c r="N175" s="203"/>
      <c r="O175" s="203"/>
      <c r="P175" s="203"/>
      <c r="Q175" s="203"/>
      <c r="R175" s="203"/>
      <c r="S175" s="203"/>
      <c r="T175" s="204"/>
      <c r="AT175" s="205" t="s">
        <v>152</v>
      </c>
      <c r="AU175" s="205" t="s">
        <v>80</v>
      </c>
      <c r="AV175" s="12" t="s">
        <v>80</v>
      </c>
      <c r="AW175" s="12" t="s">
        <v>31</v>
      </c>
      <c r="AX175" s="12" t="s">
        <v>70</v>
      </c>
      <c r="AY175" s="205" t="s">
        <v>139</v>
      </c>
    </row>
    <row r="176" spans="2:65" s="1" customFormat="1" ht="14.45" customHeight="1">
      <c r="B176" s="32"/>
      <c r="C176" s="178" t="s">
        <v>250</v>
      </c>
      <c r="D176" s="178" t="s">
        <v>141</v>
      </c>
      <c r="E176" s="179" t="s">
        <v>251</v>
      </c>
      <c r="F176" s="180" t="s">
        <v>252</v>
      </c>
      <c r="G176" s="181" t="s">
        <v>144</v>
      </c>
      <c r="H176" s="182">
        <v>3.75</v>
      </c>
      <c r="I176" s="183">
        <v>19</v>
      </c>
      <c r="J176" s="184">
        <f>ROUND(I176*H176,2)</f>
        <v>71.25</v>
      </c>
      <c r="K176" s="180" t="s">
        <v>145</v>
      </c>
      <c r="L176" s="36"/>
      <c r="M176" s="185" t="s">
        <v>19</v>
      </c>
      <c r="N176" s="186" t="s">
        <v>41</v>
      </c>
      <c r="O176" s="61"/>
      <c r="P176" s="187">
        <f>O176*H176</f>
        <v>0</v>
      </c>
      <c r="Q176" s="187">
        <v>0</v>
      </c>
      <c r="R176" s="187">
        <f>Q176*H176</f>
        <v>0</v>
      </c>
      <c r="S176" s="187">
        <v>0</v>
      </c>
      <c r="T176" s="188">
        <f>S176*H176</f>
        <v>0</v>
      </c>
      <c r="AR176" s="189" t="s">
        <v>146</v>
      </c>
      <c r="AT176" s="189" t="s">
        <v>141</v>
      </c>
      <c r="AU176" s="189" t="s">
        <v>80</v>
      </c>
      <c r="AY176" s="16" t="s">
        <v>139</v>
      </c>
      <c r="BE176" s="190">
        <f>IF(N176="základní",J176,0)</f>
        <v>71.25</v>
      </c>
      <c r="BF176" s="190">
        <f>IF(N176="snížená",J176,0)</f>
        <v>0</v>
      </c>
      <c r="BG176" s="190">
        <f>IF(N176="zákl. přenesená",J176,0)</f>
        <v>0</v>
      </c>
      <c r="BH176" s="190">
        <f>IF(N176="sníž. přenesená",J176,0)</f>
        <v>0</v>
      </c>
      <c r="BI176" s="190">
        <f>IF(N176="nulová",J176,0)</f>
        <v>0</v>
      </c>
      <c r="BJ176" s="16" t="s">
        <v>78</v>
      </c>
      <c r="BK176" s="190">
        <f>ROUND(I176*H176,2)</f>
        <v>71.25</v>
      </c>
      <c r="BL176" s="16" t="s">
        <v>146</v>
      </c>
      <c r="BM176" s="189" t="s">
        <v>253</v>
      </c>
    </row>
    <row r="177" spans="2:65" s="1" customFormat="1" ht="19.5">
      <c r="B177" s="32"/>
      <c r="C177" s="33"/>
      <c r="D177" s="191" t="s">
        <v>148</v>
      </c>
      <c r="E177" s="33"/>
      <c r="F177" s="192" t="s">
        <v>254</v>
      </c>
      <c r="G177" s="33"/>
      <c r="H177" s="33"/>
      <c r="I177" s="105"/>
      <c r="J177" s="33"/>
      <c r="K177" s="33"/>
      <c r="L177" s="36"/>
      <c r="M177" s="193"/>
      <c r="N177" s="61"/>
      <c r="O177" s="61"/>
      <c r="P177" s="61"/>
      <c r="Q177" s="61"/>
      <c r="R177" s="61"/>
      <c r="S177" s="61"/>
      <c r="T177" s="62"/>
      <c r="AT177" s="16" t="s">
        <v>148</v>
      </c>
      <c r="AU177" s="16" t="s">
        <v>80</v>
      </c>
    </row>
    <row r="178" spans="2:65" s="1" customFormat="1" ht="117">
      <c r="B178" s="32"/>
      <c r="C178" s="33"/>
      <c r="D178" s="191" t="s">
        <v>150</v>
      </c>
      <c r="E178" s="33"/>
      <c r="F178" s="194" t="s">
        <v>255</v>
      </c>
      <c r="G178" s="33"/>
      <c r="H178" s="33"/>
      <c r="I178" s="105"/>
      <c r="J178" s="33"/>
      <c r="K178" s="33"/>
      <c r="L178" s="36"/>
      <c r="M178" s="193"/>
      <c r="N178" s="61"/>
      <c r="O178" s="61"/>
      <c r="P178" s="61"/>
      <c r="Q178" s="61"/>
      <c r="R178" s="61"/>
      <c r="S178" s="61"/>
      <c r="T178" s="62"/>
      <c r="AT178" s="16" t="s">
        <v>150</v>
      </c>
      <c r="AU178" s="16" t="s">
        <v>80</v>
      </c>
    </row>
    <row r="179" spans="2:65" s="12" customFormat="1">
      <c r="B179" s="195"/>
      <c r="C179" s="196"/>
      <c r="D179" s="191" t="s">
        <v>152</v>
      </c>
      <c r="E179" s="197" t="s">
        <v>19</v>
      </c>
      <c r="F179" s="198" t="s">
        <v>245</v>
      </c>
      <c r="G179" s="196"/>
      <c r="H179" s="199">
        <v>3.75</v>
      </c>
      <c r="I179" s="200"/>
      <c r="J179" s="196"/>
      <c r="K179" s="196"/>
      <c r="L179" s="201"/>
      <c r="M179" s="202"/>
      <c r="N179" s="203"/>
      <c r="O179" s="203"/>
      <c r="P179" s="203"/>
      <c r="Q179" s="203"/>
      <c r="R179" s="203"/>
      <c r="S179" s="203"/>
      <c r="T179" s="204"/>
      <c r="AT179" s="205" t="s">
        <v>152</v>
      </c>
      <c r="AU179" s="205" t="s">
        <v>80</v>
      </c>
      <c r="AV179" s="12" t="s">
        <v>80</v>
      </c>
      <c r="AW179" s="12" t="s">
        <v>31</v>
      </c>
      <c r="AX179" s="12" t="s">
        <v>70</v>
      </c>
      <c r="AY179" s="205" t="s">
        <v>139</v>
      </c>
    </row>
    <row r="180" spans="2:65" s="1" customFormat="1" ht="14.45" customHeight="1">
      <c r="B180" s="32"/>
      <c r="C180" s="216" t="s">
        <v>256</v>
      </c>
      <c r="D180" s="216" t="s">
        <v>234</v>
      </c>
      <c r="E180" s="217" t="s">
        <v>257</v>
      </c>
      <c r="F180" s="218" t="s">
        <v>258</v>
      </c>
      <c r="G180" s="219" t="s">
        <v>259</v>
      </c>
      <c r="H180" s="220">
        <v>5.6000000000000001E-2</v>
      </c>
      <c r="I180" s="221">
        <v>125</v>
      </c>
      <c r="J180" s="222">
        <f>ROUND(I180*H180,2)</f>
        <v>7</v>
      </c>
      <c r="K180" s="218" t="s">
        <v>145</v>
      </c>
      <c r="L180" s="223"/>
      <c r="M180" s="224" t="s">
        <v>19</v>
      </c>
      <c r="N180" s="225" t="s">
        <v>41</v>
      </c>
      <c r="O180" s="61"/>
      <c r="P180" s="187">
        <f>O180*H180</f>
        <v>0</v>
      </c>
      <c r="Q180" s="187">
        <v>1E-3</v>
      </c>
      <c r="R180" s="187">
        <f>Q180*H180</f>
        <v>5.5999999999999999E-5</v>
      </c>
      <c r="S180" s="187">
        <v>0</v>
      </c>
      <c r="T180" s="188">
        <f>S180*H180</f>
        <v>0</v>
      </c>
      <c r="AR180" s="189" t="s">
        <v>196</v>
      </c>
      <c r="AT180" s="189" t="s">
        <v>234</v>
      </c>
      <c r="AU180" s="189" t="s">
        <v>80</v>
      </c>
      <c r="AY180" s="16" t="s">
        <v>139</v>
      </c>
      <c r="BE180" s="190">
        <f>IF(N180="základní",J180,0)</f>
        <v>7</v>
      </c>
      <c r="BF180" s="190">
        <f>IF(N180="snížená",J180,0)</f>
        <v>0</v>
      </c>
      <c r="BG180" s="190">
        <f>IF(N180="zákl. přenesená",J180,0)</f>
        <v>0</v>
      </c>
      <c r="BH180" s="190">
        <f>IF(N180="sníž. přenesená",J180,0)</f>
        <v>0</v>
      </c>
      <c r="BI180" s="190">
        <f>IF(N180="nulová",J180,0)</f>
        <v>0</v>
      </c>
      <c r="BJ180" s="16" t="s">
        <v>78</v>
      </c>
      <c r="BK180" s="190">
        <f>ROUND(I180*H180,2)</f>
        <v>7</v>
      </c>
      <c r="BL180" s="16" t="s">
        <v>146</v>
      </c>
      <c r="BM180" s="189" t="s">
        <v>260</v>
      </c>
    </row>
    <row r="181" spans="2:65" s="1" customFormat="1">
      <c r="B181" s="32"/>
      <c r="C181" s="33"/>
      <c r="D181" s="191" t="s">
        <v>148</v>
      </c>
      <c r="E181" s="33"/>
      <c r="F181" s="192" t="s">
        <v>258</v>
      </c>
      <c r="G181" s="33"/>
      <c r="H181" s="33"/>
      <c r="I181" s="105"/>
      <c r="J181" s="33"/>
      <c r="K181" s="33"/>
      <c r="L181" s="36"/>
      <c r="M181" s="193"/>
      <c r="N181" s="61"/>
      <c r="O181" s="61"/>
      <c r="P181" s="61"/>
      <c r="Q181" s="61"/>
      <c r="R181" s="61"/>
      <c r="S181" s="61"/>
      <c r="T181" s="62"/>
      <c r="AT181" s="16" t="s">
        <v>148</v>
      </c>
      <c r="AU181" s="16" t="s">
        <v>80</v>
      </c>
    </row>
    <row r="182" spans="2:65" s="12" customFormat="1">
      <c r="B182" s="195"/>
      <c r="C182" s="196"/>
      <c r="D182" s="191" t="s">
        <v>152</v>
      </c>
      <c r="E182" s="196"/>
      <c r="F182" s="198" t="s">
        <v>261</v>
      </c>
      <c r="G182" s="196"/>
      <c r="H182" s="199">
        <v>5.6000000000000001E-2</v>
      </c>
      <c r="I182" s="200"/>
      <c r="J182" s="196"/>
      <c r="K182" s="196"/>
      <c r="L182" s="201"/>
      <c r="M182" s="202"/>
      <c r="N182" s="203"/>
      <c r="O182" s="203"/>
      <c r="P182" s="203"/>
      <c r="Q182" s="203"/>
      <c r="R182" s="203"/>
      <c r="S182" s="203"/>
      <c r="T182" s="204"/>
      <c r="AT182" s="205" t="s">
        <v>152</v>
      </c>
      <c r="AU182" s="205" t="s">
        <v>80</v>
      </c>
      <c r="AV182" s="12" t="s">
        <v>80</v>
      </c>
      <c r="AW182" s="12" t="s">
        <v>4</v>
      </c>
      <c r="AX182" s="12" t="s">
        <v>78</v>
      </c>
      <c r="AY182" s="205" t="s">
        <v>139</v>
      </c>
    </row>
    <row r="183" spans="2:65" s="11" customFormat="1" ht="22.9" customHeight="1">
      <c r="B183" s="162"/>
      <c r="C183" s="163"/>
      <c r="D183" s="164" t="s">
        <v>69</v>
      </c>
      <c r="E183" s="176" t="s">
        <v>160</v>
      </c>
      <c r="F183" s="176" t="s">
        <v>262</v>
      </c>
      <c r="G183" s="163"/>
      <c r="H183" s="163"/>
      <c r="I183" s="166"/>
      <c r="J183" s="177">
        <f>BK183</f>
        <v>204250.62999999998</v>
      </c>
      <c r="K183" s="163"/>
      <c r="L183" s="168"/>
      <c r="M183" s="169"/>
      <c r="N183" s="170"/>
      <c r="O183" s="170"/>
      <c r="P183" s="171">
        <f>SUM(P184:P230)</f>
        <v>0</v>
      </c>
      <c r="Q183" s="170"/>
      <c r="R183" s="171">
        <f>SUM(R184:R230)</f>
        <v>30.125645600000002</v>
      </c>
      <c r="S183" s="170"/>
      <c r="T183" s="172">
        <f>SUM(T184:T230)</f>
        <v>0</v>
      </c>
      <c r="AR183" s="173" t="s">
        <v>78</v>
      </c>
      <c r="AT183" s="174" t="s">
        <v>69</v>
      </c>
      <c r="AU183" s="174" t="s">
        <v>78</v>
      </c>
      <c r="AY183" s="173" t="s">
        <v>139</v>
      </c>
      <c r="BK183" s="175">
        <f>SUM(BK184:BK230)</f>
        <v>204250.62999999998</v>
      </c>
    </row>
    <row r="184" spans="2:65" s="1" customFormat="1" ht="14.45" customHeight="1">
      <c r="B184" s="32"/>
      <c r="C184" s="178" t="s">
        <v>263</v>
      </c>
      <c r="D184" s="178" t="s">
        <v>141</v>
      </c>
      <c r="E184" s="179" t="s">
        <v>264</v>
      </c>
      <c r="F184" s="180" t="s">
        <v>265</v>
      </c>
      <c r="G184" s="181" t="s">
        <v>163</v>
      </c>
      <c r="H184" s="182">
        <v>0.94099999999999995</v>
      </c>
      <c r="I184" s="183">
        <v>5150</v>
      </c>
      <c r="J184" s="184">
        <f>ROUND(I184*H184,2)</f>
        <v>4846.1499999999996</v>
      </c>
      <c r="K184" s="180" t="s">
        <v>145</v>
      </c>
      <c r="L184" s="36"/>
      <c r="M184" s="185" t="s">
        <v>19</v>
      </c>
      <c r="N184" s="186" t="s">
        <v>41</v>
      </c>
      <c r="O184" s="61"/>
      <c r="P184" s="187">
        <f>O184*H184</f>
        <v>0</v>
      </c>
      <c r="Q184" s="187">
        <v>1.6285000000000001</v>
      </c>
      <c r="R184" s="187">
        <f>Q184*H184</f>
        <v>1.5324184999999999</v>
      </c>
      <c r="S184" s="187">
        <v>0</v>
      </c>
      <c r="T184" s="188">
        <f>S184*H184</f>
        <v>0</v>
      </c>
      <c r="AR184" s="189" t="s">
        <v>146</v>
      </c>
      <c r="AT184" s="189" t="s">
        <v>141</v>
      </c>
      <c r="AU184" s="189" t="s">
        <v>80</v>
      </c>
      <c r="AY184" s="16" t="s">
        <v>139</v>
      </c>
      <c r="BE184" s="190">
        <f>IF(N184="základní",J184,0)</f>
        <v>4846.1499999999996</v>
      </c>
      <c r="BF184" s="190">
        <f>IF(N184="snížená",J184,0)</f>
        <v>0</v>
      </c>
      <c r="BG184" s="190">
        <f>IF(N184="zákl. přenesená",J184,0)</f>
        <v>0</v>
      </c>
      <c r="BH184" s="190">
        <f>IF(N184="sníž. přenesená",J184,0)</f>
        <v>0</v>
      </c>
      <c r="BI184" s="190">
        <f>IF(N184="nulová",J184,0)</f>
        <v>0</v>
      </c>
      <c r="BJ184" s="16" t="s">
        <v>78</v>
      </c>
      <c r="BK184" s="190">
        <f>ROUND(I184*H184,2)</f>
        <v>4846.1499999999996</v>
      </c>
      <c r="BL184" s="16" t="s">
        <v>146</v>
      </c>
      <c r="BM184" s="189" t="s">
        <v>266</v>
      </c>
    </row>
    <row r="185" spans="2:65" s="1" customFormat="1">
      <c r="B185" s="32"/>
      <c r="C185" s="33"/>
      <c r="D185" s="191" t="s">
        <v>148</v>
      </c>
      <c r="E185" s="33"/>
      <c r="F185" s="192" t="s">
        <v>267</v>
      </c>
      <c r="G185" s="33"/>
      <c r="H185" s="33"/>
      <c r="I185" s="105"/>
      <c r="J185" s="33"/>
      <c r="K185" s="33"/>
      <c r="L185" s="36"/>
      <c r="M185" s="193"/>
      <c r="N185" s="61"/>
      <c r="O185" s="61"/>
      <c r="P185" s="61"/>
      <c r="Q185" s="61"/>
      <c r="R185" s="61"/>
      <c r="S185" s="61"/>
      <c r="T185" s="62"/>
      <c r="AT185" s="16" t="s">
        <v>148</v>
      </c>
      <c r="AU185" s="16" t="s">
        <v>80</v>
      </c>
    </row>
    <row r="186" spans="2:65" s="1" customFormat="1" ht="68.25">
      <c r="B186" s="32"/>
      <c r="C186" s="33"/>
      <c r="D186" s="191" t="s">
        <v>150</v>
      </c>
      <c r="E186" s="33"/>
      <c r="F186" s="194" t="s">
        <v>268</v>
      </c>
      <c r="G186" s="33"/>
      <c r="H186" s="33"/>
      <c r="I186" s="105"/>
      <c r="J186" s="33"/>
      <c r="K186" s="33"/>
      <c r="L186" s="36"/>
      <c r="M186" s="193"/>
      <c r="N186" s="61"/>
      <c r="O186" s="61"/>
      <c r="P186" s="61"/>
      <c r="Q186" s="61"/>
      <c r="R186" s="61"/>
      <c r="S186" s="61"/>
      <c r="T186" s="62"/>
      <c r="AT186" s="16" t="s">
        <v>150</v>
      </c>
      <c r="AU186" s="16" t="s">
        <v>80</v>
      </c>
    </row>
    <row r="187" spans="2:65" s="12" customFormat="1">
      <c r="B187" s="195"/>
      <c r="C187" s="196"/>
      <c r="D187" s="191" t="s">
        <v>152</v>
      </c>
      <c r="E187" s="197" t="s">
        <v>19</v>
      </c>
      <c r="F187" s="198" t="s">
        <v>269</v>
      </c>
      <c r="G187" s="196"/>
      <c r="H187" s="199">
        <v>0.94099999999999995</v>
      </c>
      <c r="I187" s="200"/>
      <c r="J187" s="196"/>
      <c r="K187" s="196"/>
      <c r="L187" s="201"/>
      <c r="M187" s="202"/>
      <c r="N187" s="203"/>
      <c r="O187" s="203"/>
      <c r="P187" s="203"/>
      <c r="Q187" s="203"/>
      <c r="R187" s="203"/>
      <c r="S187" s="203"/>
      <c r="T187" s="204"/>
      <c r="AT187" s="205" t="s">
        <v>152</v>
      </c>
      <c r="AU187" s="205" t="s">
        <v>80</v>
      </c>
      <c r="AV187" s="12" t="s">
        <v>80</v>
      </c>
      <c r="AW187" s="12" t="s">
        <v>31</v>
      </c>
      <c r="AX187" s="12" t="s">
        <v>70</v>
      </c>
      <c r="AY187" s="205" t="s">
        <v>139</v>
      </c>
    </row>
    <row r="188" spans="2:65" s="1" customFormat="1" ht="14.45" customHeight="1">
      <c r="B188" s="32"/>
      <c r="C188" s="178" t="s">
        <v>270</v>
      </c>
      <c r="D188" s="178" t="s">
        <v>141</v>
      </c>
      <c r="E188" s="179" t="s">
        <v>271</v>
      </c>
      <c r="F188" s="180" t="s">
        <v>272</v>
      </c>
      <c r="G188" s="181" t="s">
        <v>144</v>
      </c>
      <c r="H188" s="182">
        <v>71.55</v>
      </c>
      <c r="I188" s="183">
        <v>1380</v>
      </c>
      <c r="J188" s="184">
        <f>ROUND(I188*H188,2)</f>
        <v>98739</v>
      </c>
      <c r="K188" s="180" t="s">
        <v>145</v>
      </c>
      <c r="L188" s="36"/>
      <c r="M188" s="185" t="s">
        <v>19</v>
      </c>
      <c r="N188" s="186" t="s">
        <v>41</v>
      </c>
      <c r="O188" s="61"/>
      <c r="P188" s="187">
        <f>O188*H188</f>
        <v>0</v>
      </c>
      <c r="Q188" s="187">
        <v>0.25933</v>
      </c>
      <c r="R188" s="187">
        <f>Q188*H188</f>
        <v>18.555061500000001</v>
      </c>
      <c r="S188" s="187">
        <v>0</v>
      </c>
      <c r="T188" s="188">
        <f>S188*H188</f>
        <v>0</v>
      </c>
      <c r="AR188" s="189" t="s">
        <v>146</v>
      </c>
      <c r="AT188" s="189" t="s">
        <v>141</v>
      </c>
      <c r="AU188" s="189" t="s">
        <v>80</v>
      </c>
      <c r="AY188" s="16" t="s">
        <v>139</v>
      </c>
      <c r="BE188" s="190">
        <f>IF(N188="základní",J188,0)</f>
        <v>98739</v>
      </c>
      <c r="BF188" s="190">
        <f>IF(N188="snížená",J188,0)</f>
        <v>0</v>
      </c>
      <c r="BG188" s="190">
        <f>IF(N188="zákl. přenesená",J188,0)</f>
        <v>0</v>
      </c>
      <c r="BH188" s="190">
        <f>IF(N188="sníž. přenesená",J188,0)</f>
        <v>0</v>
      </c>
      <c r="BI188" s="190">
        <f>IF(N188="nulová",J188,0)</f>
        <v>0</v>
      </c>
      <c r="BJ188" s="16" t="s">
        <v>78</v>
      </c>
      <c r="BK188" s="190">
        <f>ROUND(I188*H188,2)</f>
        <v>98739</v>
      </c>
      <c r="BL188" s="16" t="s">
        <v>146</v>
      </c>
      <c r="BM188" s="189" t="s">
        <v>273</v>
      </c>
    </row>
    <row r="189" spans="2:65" s="1" customFormat="1" ht="19.5">
      <c r="B189" s="32"/>
      <c r="C189" s="33"/>
      <c r="D189" s="191" t="s">
        <v>148</v>
      </c>
      <c r="E189" s="33"/>
      <c r="F189" s="192" t="s">
        <v>274</v>
      </c>
      <c r="G189" s="33"/>
      <c r="H189" s="33"/>
      <c r="I189" s="105"/>
      <c r="J189" s="33"/>
      <c r="K189" s="33"/>
      <c r="L189" s="36"/>
      <c r="M189" s="193"/>
      <c r="N189" s="61"/>
      <c r="O189" s="61"/>
      <c r="P189" s="61"/>
      <c r="Q189" s="61"/>
      <c r="R189" s="61"/>
      <c r="S189" s="61"/>
      <c r="T189" s="62"/>
      <c r="AT189" s="16" t="s">
        <v>148</v>
      </c>
      <c r="AU189" s="16" t="s">
        <v>80</v>
      </c>
    </row>
    <row r="190" spans="2:65" s="1" customFormat="1" ht="165.75">
      <c r="B190" s="32"/>
      <c r="C190" s="33"/>
      <c r="D190" s="191" t="s">
        <v>150</v>
      </c>
      <c r="E190" s="33"/>
      <c r="F190" s="194" t="s">
        <v>275</v>
      </c>
      <c r="G190" s="33"/>
      <c r="H190" s="33"/>
      <c r="I190" s="105"/>
      <c r="J190" s="33"/>
      <c r="K190" s="33"/>
      <c r="L190" s="36"/>
      <c r="M190" s="193"/>
      <c r="N190" s="61"/>
      <c r="O190" s="61"/>
      <c r="P190" s="61"/>
      <c r="Q190" s="61"/>
      <c r="R190" s="61"/>
      <c r="S190" s="61"/>
      <c r="T190" s="62"/>
      <c r="AT190" s="16" t="s">
        <v>150</v>
      </c>
      <c r="AU190" s="16" t="s">
        <v>80</v>
      </c>
    </row>
    <row r="191" spans="2:65" s="12" customFormat="1">
      <c r="B191" s="195"/>
      <c r="C191" s="196"/>
      <c r="D191" s="191" t="s">
        <v>152</v>
      </c>
      <c r="E191" s="197" t="s">
        <v>19</v>
      </c>
      <c r="F191" s="198" t="s">
        <v>276</v>
      </c>
      <c r="G191" s="196"/>
      <c r="H191" s="199">
        <v>4.7869999999999999</v>
      </c>
      <c r="I191" s="200"/>
      <c r="J191" s="196"/>
      <c r="K191" s="196"/>
      <c r="L191" s="201"/>
      <c r="M191" s="202"/>
      <c r="N191" s="203"/>
      <c r="O191" s="203"/>
      <c r="P191" s="203"/>
      <c r="Q191" s="203"/>
      <c r="R191" s="203"/>
      <c r="S191" s="203"/>
      <c r="T191" s="204"/>
      <c r="AT191" s="205" t="s">
        <v>152</v>
      </c>
      <c r="AU191" s="205" t="s">
        <v>80</v>
      </c>
      <c r="AV191" s="12" t="s">
        <v>80</v>
      </c>
      <c r="AW191" s="12" t="s">
        <v>31</v>
      </c>
      <c r="AX191" s="12" t="s">
        <v>70</v>
      </c>
      <c r="AY191" s="205" t="s">
        <v>139</v>
      </c>
    </row>
    <row r="192" spans="2:65" s="12" customFormat="1">
      <c r="B192" s="195"/>
      <c r="C192" s="196"/>
      <c r="D192" s="191" t="s">
        <v>152</v>
      </c>
      <c r="E192" s="197" t="s">
        <v>19</v>
      </c>
      <c r="F192" s="198" t="s">
        <v>277</v>
      </c>
      <c r="G192" s="196"/>
      <c r="H192" s="199">
        <v>3.1669999999999998</v>
      </c>
      <c r="I192" s="200"/>
      <c r="J192" s="196"/>
      <c r="K192" s="196"/>
      <c r="L192" s="201"/>
      <c r="M192" s="202"/>
      <c r="N192" s="203"/>
      <c r="O192" s="203"/>
      <c r="P192" s="203"/>
      <c r="Q192" s="203"/>
      <c r="R192" s="203"/>
      <c r="S192" s="203"/>
      <c r="T192" s="204"/>
      <c r="AT192" s="205" t="s">
        <v>152</v>
      </c>
      <c r="AU192" s="205" t="s">
        <v>80</v>
      </c>
      <c r="AV192" s="12" t="s">
        <v>80</v>
      </c>
      <c r="AW192" s="12" t="s">
        <v>31</v>
      </c>
      <c r="AX192" s="12" t="s">
        <v>70</v>
      </c>
      <c r="AY192" s="205" t="s">
        <v>139</v>
      </c>
    </row>
    <row r="193" spans="2:65" s="12" customFormat="1">
      <c r="B193" s="195"/>
      <c r="C193" s="196"/>
      <c r="D193" s="191" t="s">
        <v>152</v>
      </c>
      <c r="E193" s="197" t="s">
        <v>19</v>
      </c>
      <c r="F193" s="198" t="s">
        <v>278</v>
      </c>
      <c r="G193" s="196"/>
      <c r="H193" s="199">
        <v>5.6150000000000002</v>
      </c>
      <c r="I193" s="200"/>
      <c r="J193" s="196"/>
      <c r="K193" s="196"/>
      <c r="L193" s="201"/>
      <c r="M193" s="202"/>
      <c r="N193" s="203"/>
      <c r="O193" s="203"/>
      <c r="P193" s="203"/>
      <c r="Q193" s="203"/>
      <c r="R193" s="203"/>
      <c r="S193" s="203"/>
      <c r="T193" s="204"/>
      <c r="AT193" s="205" t="s">
        <v>152</v>
      </c>
      <c r="AU193" s="205" t="s">
        <v>80</v>
      </c>
      <c r="AV193" s="12" t="s">
        <v>80</v>
      </c>
      <c r="AW193" s="12" t="s">
        <v>31</v>
      </c>
      <c r="AX193" s="12" t="s">
        <v>70</v>
      </c>
      <c r="AY193" s="205" t="s">
        <v>139</v>
      </c>
    </row>
    <row r="194" spans="2:65" s="12" customFormat="1">
      <c r="B194" s="195"/>
      <c r="C194" s="196"/>
      <c r="D194" s="191" t="s">
        <v>152</v>
      </c>
      <c r="E194" s="197" t="s">
        <v>19</v>
      </c>
      <c r="F194" s="198" t="s">
        <v>279</v>
      </c>
      <c r="G194" s="196"/>
      <c r="H194" s="199">
        <v>19.574999999999999</v>
      </c>
      <c r="I194" s="200"/>
      <c r="J194" s="196"/>
      <c r="K194" s="196"/>
      <c r="L194" s="201"/>
      <c r="M194" s="202"/>
      <c r="N194" s="203"/>
      <c r="O194" s="203"/>
      <c r="P194" s="203"/>
      <c r="Q194" s="203"/>
      <c r="R194" s="203"/>
      <c r="S194" s="203"/>
      <c r="T194" s="204"/>
      <c r="AT194" s="205" t="s">
        <v>152</v>
      </c>
      <c r="AU194" s="205" t="s">
        <v>80</v>
      </c>
      <c r="AV194" s="12" t="s">
        <v>80</v>
      </c>
      <c r="AW194" s="12" t="s">
        <v>31</v>
      </c>
      <c r="AX194" s="12" t="s">
        <v>70</v>
      </c>
      <c r="AY194" s="205" t="s">
        <v>139</v>
      </c>
    </row>
    <row r="195" spans="2:65" s="12" customFormat="1">
      <c r="B195" s="195"/>
      <c r="C195" s="196"/>
      <c r="D195" s="191" t="s">
        <v>152</v>
      </c>
      <c r="E195" s="197" t="s">
        <v>19</v>
      </c>
      <c r="F195" s="198" t="s">
        <v>280</v>
      </c>
      <c r="G195" s="196"/>
      <c r="H195" s="199">
        <v>20.585000000000001</v>
      </c>
      <c r="I195" s="200"/>
      <c r="J195" s="196"/>
      <c r="K195" s="196"/>
      <c r="L195" s="201"/>
      <c r="M195" s="202"/>
      <c r="N195" s="203"/>
      <c r="O195" s="203"/>
      <c r="P195" s="203"/>
      <c r="Q195" s="203"/>
      <c r="R195" s="203"/>
      <c r="S195" s="203"/>
      <c r="T195" s="204"/>
      <c r="AT195" s="205" t="s">
        <v>152</v>
      </c>
      <c r="AU195" s="205" t="s">
        <v>80</v>
      </c>
      <c r="AV195" s="12" t="s">
        <v>80</v>
      </c>
      <c r="AW195" s="12" t="s">
        <v>31</v>
      </c>
      <c r="AX195" s="12" t="s">
        <v>70</v>
      </c>
      <c r="AY195" s="205" t="s">
        <v>139</v>
      </c>
    </row>
    <row r="196" spans="2:65" s="12" customFormat="1">
      <c r="B196" s="195"/>
      <c r="C196" s="196"/>
      <c r="D196" s="191" t="s">
        <v>152</v>
      </c>
      <c r="E196" s="197" t="s">
        <v>19</v>
      </c>
      <c r="F196" s="198" t="s">
        <v>281</v>
      </c>
      <c r="G196" s="196"/>
      <c r="H196" s="199">
        <v>12.263999999999999</v>
      </c>
      <c r="I196" s="200"/>
      <c r="J196" s="196"/>
      <c r="K196" s="196"/>
      <c r="L196" s="201"/>
      <c r="M196" s="202"/>
      <c r="N196" s="203"/>
      <c r="O196" s="203"/>
      <c r="P196" s="203"/>
      <c r="Q196" s="203"/>
      <c r="R196" s="203"/>
      <c r="S196" s="203"/>
      <c r="T196" s="204"/>
      <c r="AT196" s="205" t="s">
        <v>152</v>
      </c>
      <c r="AU196" s="205" t="s">
        <v>80</v>
      </c>
      <c r="AV196" s="12" t="s">
        <v>80</v>
      </c>
      <c r="AW196" s="12" t="s">
        <v>31</v>
      </c>
      <c r="AX196" s="12" t="s">
        <v>70</v>
      </c>
      <c r="AY196" s="205" t="s">
        <v>139</v>
      </c>
    </row>
    <row r="197" spans="2:65" s="12" customFormat="1">
      <c r="B197" s="195"/>
      <c r="C197" s="196"/>
      <c r="D197" s="191" t="s">
        <v>152</v>
      </c>
      <c r="E197" s="197" t="s">
        <v>19</v>
      </c>
      <c r="F197" s="198" t="s">
        <v>282</v>
      </c>
      <c r="G197" s="196"/>
      <c r="H197" s="199">
        <v>5.5570000000000004</v>
      </c>
      <c r="I197" s="200"/>
      <c r="J197" s="196"/>
      <c r="K197" s="196"/>
      <c r="L197" s="201"/>
      <c r="M197" s="202"/>
      <c r="N197" s="203"/>
      <c r="O197" s="203"/>
      <c r="P197" s="203"/>
      <c r="Q197" s="203"/>
      <c r="R197" s="203"/>
      <c r="S197" s="203"/>
      <c r="T197" s="204"/>
      <c r="AT197" s="205" t="s">
        <v>152</v>
      </c>
      <c r="AU197" s="205" t="s">
        <v>80</v>
      </c>
      <c r="AV197" s="12" t="s">
        <v>80</v>
      </c>
      <c r="AW197" s="12" t="s">
        <v>31</v>
      </c>
      <c r="AX197" s="12" t="s">
        <v>70</v>
      </c>
      <c r="AY197" s="205" t="s">
        <v>139</v>
      </c>
    </row>
    <row r="198" spans="2:65" s="1" customFormat="1" ht="14.45" customHeight="1">
      <c r="B198" s="32"/>
      <c r="C198" s="178" t="s">
        <v>283</v>
      </c>
      <c r="D198" s="178" t="s">
        <v>141</v>
      </c>
      <c r="E198" s="179" t="s">
        <v>284</v>
      </c>
      <c r="F198" s="180" t="s">
        <v>285</v>
      </c>
      <c r="G198" s="181" t="s">
        <v>144</v>
      </c>
      <c r="H198" s="182">
        <v>5.04</v>
      </c>
      <c r="I198" s="183">
        <v>1880</v>
      </c>
      <c r="J198" s="184">
        <f>ROUND(I198*H198,2)</f>
        <v>9475.2000000000007</v>
      </c>
      <c r="K198" s="180" t="s">
        <v>145</v>
      </c>
      <c r="L198" s="36"/>
      <c r="M198" s="185" t="s">
        <v>19</v>
      </c>
      <c r="N198" s="186" t="s">
        <v>41</v>
      </c>
      <c r="O198" s="61"/>
      <c r="P198" s="187">
        <f>O198*H198</f>
        <v>0</v>
      </c>
      <c r="Q198" s="187">
        <v>0.23663999999999999</v>
      </c>
      <c r="R198" s="187">
        <f>Q198*H198</f>
        <v>1.1926656</v>
      </c>
      <c r="S198" s="187">
        <v>0</v>
      </c>
      <c r="T198" s="188">
        <f>S198*H198</f>
        <v>0</v>
      </c>
      <c r="AR198" s="189" t="s">
        <v>146</v>
      </c>
      <c r="AT198" s="189" t="s">
        <v>141</v>
      </c>
      <c r="AU198" s="189" t="s">
        <v>80</v>
      </c>
      <c r="AY198" s="16" t="s">
        <v>139</v>
      </c>
      <c r="BE198" s="190">
        <f>IF(N198="základní",J198,0)</f>
        <v>9475.2000000000007</v>
      </c>
      <c r="BF198" s="190">
        <f>IF(N198="snížená",J198,0)</f>
        <v>0</v>
      </c>
      <c r="BG198" s="190">
        <f>IF(N198="zákl. přenesená",J198,0)</f>
        <v>0</v>
      </c>
      <c r="BH198" s="190">
        <f>IF(N198="sníž. přenesená",J198,0)</f>
        <v>0</v>
      </c>
      <c r="BI198" s="190">
        <f>IF(N198="nulová",J198,0)</f>
        <v>0</v>
      </c>
      <c r="BJ198" s="16" t="s">
        <v>78</v>
      </c>
      <c r="BK198" s="190">
        <f>ROUND(I198*H198,2)</f>
        <v>9475.2000000000007</v>
      </c>
      <c r="BL198" s="16" t="s">
        <v>146</v>
      </c>
      <c r="BM198" s="189" t="s">
        <v>286</v>
      </c>
    </row>
    <row r="199" spans="2:65" s="1" customFormat="1" ht="19.5">
      <c r="B199" s="32"/>
      <c r="C199" s="33"/>
      <c r="D199" s="191" t="s">
        <v>148</v>
      </c>
      <c r="E199" s="33"/>
      <c r="F199" s="192" t="s">
        <v>287</v>
      </c>
      <c r="G199" s="33"/>
      <c r="H199" s="33"/>
      <c r="I199" s="105"/>
      <c r="J199" s="33"/>
      <c r="K199" s="33"/>
      <c r="L199" s="36"/>
      <c r="M199" s="193"/>
      <c r="N199" s="61"/>
      <c r="O199" s="61"/>
      <c r="P199" s="61"/>
      <c r="Q199" s="61"/>
      <c r="R199" s="61"/>
      <c r="S199" s="61"/>
      <c r="T199" s="62"/>
      <c r="AT199" s="16" t="s">
        <v>148</v>
      </c>
      <c r="AU199" s="16" t="s">
        <v>80</v>
      </c>
    </row>
    <row r="200" spans="2:65" s="1" customFormat="1" ht="165.75">
      <c r="B200" s="32"/>
      <c r="C200" s="33"/>
      <c r="D200" s="191" t="s">
        <v>150</v>
      </c>
      <c r="E200" s="33"/>
      <c r="F200" s="194" t="s">
        <v>275</v>
      </c>
      <c r="G200" s="33"/>
      <c r="H200" s="33"/>
      <c r="I200" s="105"/>
      <c r="J200" s="33"/>
      <c r="K200" s="33"/>
      <c r="L200" s="36"/>
      <c r="M200" s="193"/>
      <c r="N200" s="61"/>
      <c r="O200" s="61"/>
      <c r="P200" s="61"/>
      <c r="Q200" s="61"/>
      <c r="R200" s="61"/>
      <c r="S200" s="61"/>
      <c r="T200" s="62"/>
      <c r="AT200" s="16" t="s">
        <v>150</v>
      </c>
      <c r="AU200" s="16" t="s">
        <v>80</v>
      </c>
    </row>
    <row r="201" spans="2:65" s="12" customFormat="1">
      <c r="B201" s="195"/>
      <c r="C201" s="196"/>
      <c r="D201" s="191" t="s">
        <v>152</v>
      </c>
      <c r="E201" s="197" t="s">
        <v>19</v>
      </c>
      <c r="F201" s="198" t="s">
        <v>288</v>
      </c>
      <c r="G201" s="196"/>
      <c r="H201" s="199">
        <v>5.04</v>
      </c>
      <c r="I201" s="200"/>
      <c r="J201" s="196"/>
      <c r="K201" s="196"/>
      <c r="L201" s="201"/>
      <c r="M201" s="202"/>
      <c r="N201" s="203"/>
      <c r="O201" s="203"/>
      <c r="P201" s="203"/>
      <c r="Q201" s="203"/>
      <c r="R201" s="203"/>
      <c r="S201" s="203"/>
      <c r="T201" s="204"/>
      <c r="AT201" s="205" t="s">
        <v>152</v>
      </c>
      <c r="AU201" s="205" t="s">
        <v>80</v>
      </c>
      <c r="AV201" s="12" t="s">
        <v>80</v>
      </c>
      <c r="AW201" s="12" t="s">
        <v>31</v>
      </c>
      <c r="AX201" s="12" t="s">
        <v>70</v>
      </c>
      <c r="AY201" s="205" t="s">
        <v>139</v>
      </c>
    </row>
    <row r="202" spans="2:65" s="1" customFormat="1" ht="14.45" customHeight="1">
      <c r="B202" s="32"/>
      <c r="C202" s="178" t="s">
        <v>7</v>
      </c>
      <c r="D202" s="178" t="s">
        <v>141</v>
      </c>
      <c r="E202" s="179" t="s">
        <v>289</v>
      </c>
      <c r="F202" s="180" t="s">
        <v>290</v>
      </c>
      <c r="G202" s="181" t="s">
        <v>163</v>
      </c>
      <c r="H202" s="182">
        <v>3.6280000000000001</v>
      </c>
      <c r="I202" s="183">
        <v>23100</v>
      </c>
      <c r="J202" s="184">
        <f>ROUND(I202*H202,2)</f>
        <v>83806.8</v>
      </c>
      <c r="K202" s="180" t="s">
        <v>145</v>
      </c>
      <c r="L202" s="36"/>
      <c r="M202" s="185" t="s">
        <v>19</v>
      </c>
      <c r="N202" s="186" t="s">
        <v>41</v>
      </c>
      <c r="O202" s="61"/>
      <c r="P202" s="187">
        <f>O202*H202</f>
        <v>0</v>
      </c>
      <c r="Q202" s="187">
        <v>2.2284000000000002</v>
      </c>
      <c r="R202" s="187">
        <f>Q202*H202</f>
        <v>8.084635200000001</v>
      </c>
      <c r="S202" s="187">
        <v>0</v>
      </c>
      <c r="T202" s="188">
        <f>S202*H202</f>
        <v>0</v>
      </c>
      <c r="AR202" s="189" t="s">
        <v>146</v>
      </c>
      <c r="AT202" s="189" t="s">
        <v>141</v>
      </c>
      <c r="AU202" s="189" t="s">
        <v>80</v>
      </c>
      <c r="AY202" s="16" t="s">
        <v>139</v>
      </c>
      <c r="BE202" s="190">
        <f>IF(N202="základní",J202,0)</f>
        <v>83806.8</v>
      </c>
      <c r="BF202" s="190">
        <f>IF(N202="snížená",J202,0)</f>
        <v>0</v>
      </c>
      <c r="BG202" s="190">
        <f>IF(N202="zákl. přenesená",J202,0)</f>
        <v>0</v>
      </c>
      <c r="BH202" s="190">
        <f>IF(N202="sníž. přenesená",J202,0)</f>
        <v>0</v>
      </c>
      <c r="BI202" s="190">
        <f>IF(N202="nulová",J202,0)</f>
        <v>0</v>
      </c>
      <c r="BJ202" s="16" t="s">
        <v>78</v>
      </c>
      <c r="BK202" s="190">
        <f>ROUND(I202*H202,2)</f>
        <v>83806.8</v>
      </c>
      <c r="BL202" s="16" t="s">
        <v>146</v>
      </c>
      <c r="BM202" s="189" t="s">
        <v>291</v>
      </c>
    </row>
    <row r="203" spans="2:65" s="1" customFormat="1" ht="19.5">
      <c r="B203" s="32"/>
      <c r="C203" s="33"/>
      <c r="D203" s="191" t="s">
        <v>148</v>
      </c>
      <c r="E203" s="33"/>
      <c r="F203" s="192" t="s">
        <v>292</v>
      </c>
      <c r="G203" s="33"/>
      <c r="H203" s="33"/>
      <c r="I203" s="105"/>
      <c r="J203" s="33"/>
      <c r="K203" s="33"/>
      <c r="L203" s="36"/>
      <c r="M203" s="193"/>
      <c r="N203" s="61"/>
      <c r="O203" s="61"/>
      <c r="P203" s="61"/>
      <c r="Q203" s="61"/>
      <c r="R203" s="61"/>
      <c r="S203" s="61"/>
      <c r="T203" s="62"/>
      <c r="AT203" s="16" t="s">
        <v>148</v>
      </c>
      <c r="AU203" s="16" t="s">
        <v>80</v>
      </c>
    </row>
    <row r="204" spans="2:65" s="1" customFormat="1" ht="68.25">
      <c r="B204" s="32"/>
      <c r="C204" s="33"/>
      <c r="D204" s="191" t="s">
        <v>150</v>
      </c>
      <c r="E204" s="33"/>
      <c r="F204" s="194" t="s">
        <v>293</v>
      </c>
      <c r="G204" s="33"/>
      <c r="H204" s="33"/>
      <c r="I204" s="105"/>
      <c r="J204" s="33"/>
      <c r="K204" s="33"/>
      <c r="L204" s="36"/>
      <c r="M204" s="193"/>
      <c r="N204" s="61"/>
      <c r="O204" s="61"/>
      <c r="P204" s="61"/>
      <c r="Q204" s="61"/>
      <c r="R204" s="61"/>
      <c r="S204" s="61"/>
      <c r="T204" s="62"/>
      <c r="AT204" s="16" t="s">
        <v>150</v>
      </c>
      <c r="AU204" s="16" t="s">
        <v>80</v>
      </c>
    </row>
    <row r="205" spans="2:65" s="12" customFormat="1">
      <c r="B205" s="195"/>
      <c r="C205" s="196"/>
      <c r="D205" s="191" t="s">
        <v>152</v>
      </c>
      <c r="E205" s="197" t="s">
        <v>19</v>
      </c>
      <c r="F205" s="198" t="s">
        <v>294</v>
      </c>
      <c r="G205" s="196"/>
      <c r="H205" s="199">
        <v>3.6280000000000001</v>
      </c>
      <c r="I205" s="200"/>
      <c r="J205" s="196"/>
      <c r="K205" s="196"/>
      <c r="L205" s="201"/>
      <c r="M205" s="202"/>
      <c r="N205" s="203"/>
      <c r="O205" s="203"/>
      <c r="P205" s="203"/>
      <c r="Q205" s="203"/>
      <c r="R205" s="203"/>
      <c r="S205" s="203"/>
      <c r="T205" s="204"/>
      <c r="AT205" s="205" t="s">
        <v>152</v>
      </c>
      <c r="AU205" s="205" t="s">
        <v>80</v>
      </c>
      <c r="AV205" s="12" t="s">
        <v>80</v>
      </c>
      <c r="AW205" s="12" t="s">
        <v>31</v>
      </c>
      <c r="AX205" s="12" t="s">
        <v>70</v>
      </c>
      <c r="AY205" s="205" t="s">
        <v>139</v>
      </c>
    </row>
    <row r="206" spans="2:65" s="1" customFormat="1" ht="14.45" customHeight="1">
      <c r="B206" s="32"/>
      <c r="C206" s="178" t="s">
        <v>295</v>
      </c>
      <c r="D206" s="178" t="s">
        <v>141</v>
      </c>
      <c r="E206" s="179" t="s">
        <v>296</v>
      </c>
      <c r="F206" s="180" t="s">
        <v>297</v>
      </c>
      <c r="G206" s="181" t="s">
        <v>144</v>
      </c>
      <c r="H206" s="182">
        <v>2.6819999999999999</v>
      </c>
      <c r="I206" s="183">
        <v>1190</v>
      </c>
      <c r="J206" s="184">
        <f>ROUND(I206*H206,2)</f>
        <v>3191.58</v>
      </c>
      <c r="K206" s="180" t="s">
        <v>145</v>
      </c>
      <c r="L206" s="36"/>
      <c r="M206" s="185" t="s">
        <v>19</v>
      </c>
      <c r="N206" s="186" t="s">
        <v>41</v>
      </c>
      <c r="O206" s="61"/>
      <c r="P206" s="187">
        <f>O206*H206</f>
        <v>0</v>
      </c>
      <c r="Q206" s="187">
        <v>0.25825999999999999</v>
      </c>
      <c r="R206" s="187">
        <f>Q206*H206</f>
        <v>0.69265331999999991</v>
      </c>
      <c r="S206" s="187">
        <v>0</v>
      </c>
      <c r="T206" s="188">
        <f>S206*H206</f>
        <v>0</v>
      </c>
      <c r="AR206" s="189" t="s">
        <v>146</v>
      </c>
      <c r="AT206" s="189" t="s">
        <v>141</v>
      </c>
      <c r="AU206" s="189" t="s">
        <v>80</v>
      </c>
      <c r="AY206" s="16" t="s">
        <v>139</v>
      </c>
      <c r="BE206" s="190">
        <f>IF(N206="základní",J206,0)</f>
        <v>3191.58</v>
      </c>
      <c r="BF206" s="190">
        <f>IF(N206="snížená",J206,0)</f>
        <v>0</v>
      </c>
      <c r="BG206" s="190">
        <f>IF(N206="zákl. přenesená",J206,0)</f>
        <v>0</v>
      </c>
      <c r="BH206" s="190">
        <f>IF(N206="sníž. přenesená",J206,0)</f>
        <v>0</v>
      </c>
      <c r="BI206" s="190">
        <f>IF(N206="nulová",J206,0)</f>
        <v>0</v>
      </c>
      <c r="BJ206" s="16" t="s">
        <v>78</v>
      </c>
      <c r="BK206" s="190">
        <f>ROUND(I206*H206,2)</f>
        <v>3191.58</v>
      </c>
      <c r="BL206" s="16" t="s">
        <v>146</v>
      </c>
      <c r="BM206" s="189" t="s">
        <v>298</v>
      </c>
    </row>
    <row r="207" spans="2:65" s="1" customFormat="1" ht="29.25">
      <c r="B207" s="32"/>
      <c r="C207" s="33"/>
      <c r="D207" s="191" t="s">
        <v>148</v>
      </c>
      <c r="E207" s="33"/>
      <c r="F207" s="192" t="s">
        <v>299</v>
      </c>
      <c r="G207" s="33"/>
      <c r="H207" s="33"/>
      <c r="I207" s="105"/>
      <c r="J207" s="33"/>
      <c r="K207" s="33"/>
      <c r="L207" s="36"/>
      <c r="M207" s="193"/>
      <c r="N207" s="61"/>
      <c r="O207" s="61"/>
      <c r="P207" s="61"/>
      <c r="Q207" s="61"/>
      <c r="R207" s="61"/>
      <c r="S207" s="61"/>
      <c r="T207" s="62"/>
      <c r="AT207" s="16" t="s">
        <v>148</v>
      </c>
      <c r="AU207" s="16" t="s">
        <v>80</v>
      </c>
    </row>
    <row r="208" spans="2:65" s="13" customFormat="1">
      <c r="B208" s="206"/>
      <c r="C208" s="207"/>
      <c r="D208" s="191" t="s">
        <v>152</v>
      </c>
      <c r="E208" s="208" t="s">
        <v>19</v>
      </c>
      <c r="F208" s="209" t="s">
        <v>300</v>
      </c>
      <c r="G208" s="207"/>
      <c r="H208" s="208" t="s">
        <v>19</v>
      </c>
      <c r="I208" s="210"/>
      <c r="J208" s="207"/>
      <c r="K208" s="207"/>
      <c r="L208" s="211"/>
      <c r="M208" s="212"/>
      <c r="N208" s="213"/>
      <c r="O208" s="213"/>
      <c r="P208" s="213"/>
      <c r="Q208" s="213"/>
      <c r="R208" s="213"/>
      <c r="S208" s="213"/>
      <c r="T208" s="214"/>
      <c r="AT208" s="215" t="s">
        <v>152</v>
      </c>
      <c r="AU208" s="215" t="s">
        <v>80</v>
      </c>
      <c r="AV208" s="13" t="s">
        <v>78</v>
      </c>
      <c r="AW208" s="13" t="s">
        <v>31</v>
      </c>
      <c r="AX208" s="13" t="s">
        <v>70</v>
      </c>
      <c r="AY208" s="215" t="s">
        <v>139</v>
      </c>
    </row>
    <row r="209" spans="2:65" s="12" customFormat="1">
      <c r="B209" s="195"/>
      <c r="C209" s="196"/>
      <c r="D209" s="191" t="s">
        <v>152</v>
      </c>
      <c r="E209" s="197" t="s">
        <v>19</v>
      </c>
      <c r="F209" s="198" t="s">
        <v>301</v>
      </c>
      <c r="G209" s="196"/>
      <c r="H209" s="199">
        <v>2.6819999999999999</v>
      </c>
      <c r="I209" s="200"/>
      <c r="J209" s="196"/>
      <c r="K209" s="196"/>
      <c r="L209" s="201"/>
      <c r="M209" s="202"/>
      <c r="N209" s="203"/>
      <c r="O209" s="203"/>
      <c r="P209" s="203"/>
      <c r="Q209" s="203"/>
      <c r="R209" s="203"/>
      <c r="S209" s="203"/>
      <c r="T209" s="204"/>
      <c r="AT209" s="205" t="s">
        <v>152</v>
      </c>
      <c r="AU209" s="205" t="s">
        <v>80</v>
      </c>
      <c r="AV209" s="12" t="s">
        <v>80</v>
      </c>
      <c r="AW209" s="12" t="s">
        <v>31</v>
      </c>
      <c r="AX209" s="12" t="s">
        <v>70</v>
      </c>
      <c r="AY209" s="205" t="s">
        <v>139</v>
      </c>
    </row>
    <row r="210" spans="2:65" s="1" customFormat="1" ht="14.45" customHeight="1">
      <c r="B210" s="32"/>
      <c r="C210" s="178" t="s">
        <v>302</v>
      </c>
      <c r="D210" s="178" t="s">
        <v>141</v>
      </c>
      <c r="E210" s="179" t="s">
        <v>303</v>
      </c>
      <c r="F210" s="180" t="s">
        <v>304</v>
      </c>
      <c r="G210" s="181" t="s">
        <v>212</v>
      </c>
      <c r="H210" s="182">
        <v>6.2E-2</v>
      </c>
      <c r="I210" s="183">
        <v>10200</v>
      </c>
      <c r="J210" s="184">
        <f>ROUND(I210*H210,2)</f>
        <v>632.4</v>
      </c>
      <c r="K210" s="180" t="s">
        <v>145</v>
      </c>
      <c r="L210" s="36"/>
      <c r="M210" s="185" t="s">
        <v>19</v>
      </c>
      <c r="N210" s="186" t="s">
        <v>41</v>
      </c>
      <c r="O210" s="61"/>
      <c r="P210" s="187">
        <f>O210*H210</f>
        <v>0</v>
      </c>
      <c r="Q210" s="187">
        <v>1.9539999999999998E-2</v>
      </c>
      <c r="R210" s="187">
        <f>Q210*H210</f>
        <v>1.2114799999999998E-3</v>
      </c>
      <c r="S210" s="187">
        <v>0</v>
      </c>
      <c r="T210" s="188">
        <f>S210*H210</f>
        <v>0</v>
      </c>
      <c r="AR210" s="189" t="s">
        <v>146</v>
      </c>
      <c r="AT210" s="189" t="s">
        <v>141</v>
      </c>
      <c r="AU210" s="189" t="s">
        <v>80</v>
      </c>
      <c r="AY210" s="16" t="s">
        <v>139</v>
      </c>
      <c r="BE210" s="190">
        <f>IF(N210="základní",J210,0)</f>
        <v>632.4</v>
      </c>
      <c r="BF210" s="190">
        <f>IF(N210="snížená",J210,0)</f>
        <v>0</v>
      </c>
      <c r="BG210" s="190">
        <f>IF(N210="zákl. přenesená",J210,0)</f>
        <v>0</v>
      </c>
      <c r="BH210" s="190">
        <f>IF(N210="sníž. přenesená",J210,0)</f>
        <v>0</v>
      </c>
      <c r="BI210" s="190">
        <f>IF(N210="nulová",J210,0)</f>
        <v>0</v>
      </c>
      <c r="BJ210" s="16" t="s">
        <v>78</v>
      </c>
      <c r="BK210" s="190">
        <f>ROUND(I210*H210,2)</f>
        <v>632.4</v>
      </c>
      <c r="BL210" s="16" t="s">
        <v>146</v>
      </c>
      <c r="BM210" s="189" t="s">
        <v>305</v>
      </c>
    </row>
    <row r="211" spans="2:65" s="1" customFormat="1" ht="19.5">
      <c r="B211" s="32"/>
      <c r="C211" s="33"/>
      <c r="D211" s="191" t="s">
        <v>148</v>
      </c>
      <c r="E211" s="33"/>
      <c r="F211" s="192" t="s">
        <v>306</v>
      </c>
      <c r="G211" s="33"/>
      <c r="H211" s="33"/>
      <c r="I211" s="105"/>
      <c r="J211" s="33"/>
      <c r="K211" s="33"/>
      <c r="L211" s="36"/>
      <c r="M211" s="193"/>
      <c r="N211" s="61"/>
      <c r="O211" s="61"/>
      <c r="P211" s="61"/>
      <c r="Q211" s="61"/>
      <c r="R211" s="61"/>
      <c r="S211" s="61"/>
      <c r="T211" s="62"/>
      <c r="AT211" s="16" t="s">
        <v>148</v>
      </c>
      <c r="AU211" s="16" t="s">
        <v>80</v>
      </c>
    </row>
    <row r="212" spans="2:65" s="1" customFormat="1" ht="58.5">
      <c r="B212" s="32"/>
      <c r="C212" s="33"/>
      <c r="D212" s="191" t="s">
        <v>150</v>
      </c>
      <c r="E212" s="33"/>
      <c r="F212" s="194" t="s">
        <v>307</v>
      </c>
      <c r="G212" s="33"/>
      <c r="H212" s="33"/>
      <c r="I212" s="105"/>
      <c r="J212" s="33"/>
      <c r="K212" s="33"/>
      <c r="L212" s="36"/>
      <c r="M212" s="193"/>
      <c r="N212" s="61"/>
      <c r="O212" s="61"/>
      <c r="P212" s="61"/>
      <c r="Q212" s="61"/>
      <c r="R212" s="61"/>
      <c r="S212" s="61"/>
      <c r="T212" s="62"/>
      <c r="AT212" s="16" t="s">
        <v>150</v>
      </c>
      <c r="AU212" s="16" t="s">
        <v>80</v>
      </c>
    </row>
    <row r="213" spans="2:65" s="13" customFormat="1">
      <c r="B213" s="206"/>
      <c r="C213" s="207"/>
      <c r="D213" s="191" t="s">
        <v>152</v>
      </c>
      <c r="E213" s="208" t="s">
        <v>19</v>
      </c>
      <c r="F213" s="209" t="s">
        <v>308</v>
      </c>
      <c r="G213" s="207"/>
      <c r="H213" s="208" t="s">
        <v>19</v>
      </c>
      <c r="I213" s="210"/>
      <c r="J213" s="207"/>
      <c r="K213" s="207"/>
      <c r="L213" s="211"/>
      <c r="M213" s="212"/>
      <c r="N213" s="213"/>
      <c r="O213" s="213"/>
      <c r="P213" s="213"/>
      <c r="Q213" s="213"/>
      <c r="R213" s="213"/>
      <c r="S213" s="213"/>
      <c r="T213" s="214"/>
      <c r="AT213" s="215" t="s">
        <v>152</v>
      </c>
      <c r="AU213" s="215" t="s">
        <v>80</v>
      </c>
      <c r="AV213" s="13" t="s">
        <v>78</v>
      </c>
      <c r="AW213" s="13" t="s">
        <v>31</v>
      </c>
      <c r="AX213" s="13" t="s">
        <v>70</v>
      </c>
      <c r="AY213" s="215" t="s">
        <v>139</v>
      </c>
    </row>
    <row r="214" spans="2:65" s="12" customFormat="1">
      <c r="B214" s="195"/>
      <c r="C214" s="196"/>
      <c r="D214" s="191" t="s">
        <v>152</v>
      </c>
      <c r="E214" s="197" t="s">
        <v>19</v>
      </c>
      <c r="F214" s="198" t="s">
        <v>309</v>
      </c>
      <c r="G214" s="196"/>
      <c r="H214" s="199">
        <v>1.7999999999999999E-2</v>
      </c>
      <c r="I214" s="200"/>
      <c r="J214" s="196"/>
      <c r="K214" s="196"/>
      <c r="L214" s="201"/>
      <c r="M214" s="202"/>
      <c r="N214" s="203"/>
      <c r="O214" s="203"/>
      <c r="P214" s="203"/>
      <c r="Q214" s="203"/>
      <c r="R214" s="203"/>
      <c r="S214" s="203"/>
      <c r="T214" s="204"/>
      <c r="AT214" s="205" t="s">
        <v>152</v>
      </c>
      <c r="AU214" s="205" t="s">
        <v>80</v>
      </c>
      <c r="AV214" s="12" t="s">
        <v>80</v>
      </c>
      <c r="AW214" s="12" t="s">
        <v>31</v>
      </c>
      <c r="AX214" s="12" t="s">
        <v>70</v>
      </c>
      <c r="AY214" s="205" t="s">
        <v>139</v>
      </c>
    </row>
    <row r="215" spans="2:65" s="13" customFormat="1">
      <c r="B215" s="206"/>
      <c r="C215" s="207"/>
      <c r="D215" s="191" t="s">
        <v>152</v>
      </c>
      <c r="E215" s="208" t="s">
        <v>19</v>
      </c>
      <c r="F215" s="209" t="s">
        <v>310</v>
      </c>
      <c r="G215" s="207"/>
      <c r="H215" s="208" t="s">
        <v>19</v>
      </c>
      <c r="I215" s="210"/>
      <c r="J215" s="207"/>
      <c r="K215" s="207"/>
      <c r="L215" s="211"/>
      <c r="M215" s="212"/>
      <c r="N215" s="213"/>
      <c r="O215" s="213"/>
      <c r="P215" s="213"/>
      <c r="Q215" s="213"/>
      <c r="R215" s="213"/>
      <c r="S215" s="213"/>
      <c r="T215" s="214"/>
      <c r="AT215" s="215" t="s">
        <v>152</v>
      </c>
      <c r="AU215" s="215" t="s">
        <v>80</v>
      </c>
      <c r="AV215" s="13" t="s">
        <v>78</v>
      </c>
      <c r="AW215" s="13" t="s">
        <v>31</v>
      </c>
      <c r="AX215" s="13" t="s">
        <v>70</v>
      </c>
      <c r="AY215" s="215" t="s">
        <v>139</v>
      </c>
    </row>
    <row r="216" spans="2:65" s="12" customFormat="1">
      <c r="B216" s="195"/>
      <c r="C216" s="196"/>
      <c r="D216" s="191" t="s">
        <v>152</v>
      </c>
      <c r="E216" s="197" t="s">
        <v>19</v>
      </c>
      <c r="F216" s="198" t="s">
        <v>311</v>
      </c>
      <c r="G216" s="196"/>
      <c r="H216" s="199">
        <v>1.7000000000000001E-2</v>
      </c>
      <c r="I216" s="200"/>
      <c r="J216" s="196"/>
      <c r="K216" s="196"/>
      <c r="L216" s="201"/>
      <c r="M216" s="202"/>
      <c r="N216" s="203"/>
      <c r="O216" s="203"/>
      <c r="P216" s="203"/>
      <c r="Q216" s="203"/>
      <c r="R216" s="203"/>
      <c r="S216" s="203"/>
      <c r="T216" s="204"/>
      <c r="AT216" s="205" t="s">
        <v>152</v>
      </c>
      <c r="AU216" s="205" t="s">
        <v>80</v>
      </c>
      <c r="AV216" s="12" t="s">
        <v>80</v>
      </c>
      <c r="AW216" s="12" t="s">
        <v>31</v>
      </c>
      <c r="AX216" s="12" t="s">
        <v>70</v>
      </c>
      <c r="AY216" s="205" t="s">
        <v>139</v>
      </c>
    </row>
    <row r="217" spans="2:65" s="13" customFormat="1">
      <c r="B217" s="206"/>
      <c r="C217" s="207"/>
      <c r="D217" s="191" t="s">
        <v>152</v>
      </c>
      <c r="E217" s="208" t="s">
        <v>19</v>
      </c>
      <c r="F217" s="209" t="s">
        <v>312</v>
      </c>
      <c r="G217" s="207"/>
      <c r="H217" s="208" t="s">
        <v>19</v>
      </c>
      <c r="I217" s="210"/>
      <c r="J217" s="207"/>
      <c r="K217" s="207"/>
      <c r="L217" s="211"/>
      <c r="M217" s="212"/>
      <c r="N217" s="213"/>
      <c r="O217" s="213"/>
      <c r="P217" s="213"/>
      <c r="Q217" s="213"/>
      <c r="R217" s="213"/>
      <c r="S217" s="213"/>
      <c r="T217" s="214"/>
      <c r="AT217" s="215" t="s">
        <v>152</v>
      </c>
      <c r="AU217" s="215" t="s">
        <v>80</v>
      </c>
      <c r="AV217" s="13" t="s">
        <v>78</v>
      </c>
      <c r="AW217" s="13" t="s">
        <v>31</v>
      </c>
      <c r="AX217" s="13" t="s">
        <v>70</v>
      </c>
      <c r="AY217" s="215" t="s">
        <v>139</v>
      </c>
    </row>
    <row r="218" spans="2:65" s="12" customFormat="1">
      <c r="B218" s="195"/>
      <c r="C218" s="196"/>
      <c r="D218" s="191" t="s">
        <v>152</v>
      </c>
      <c r="E218" s="197" t="s">
        <v>19</v>
      </c>
      <c r="F218" s="198" t="s">
        <v>313</v>
      </c>
      <c r="G218" s="196"/>
      <c r="H218" s="199">
        <v>2.7E-2</v>
      </c>
      <c r="I218" s="200"/>
      <c r="J218" s="196"/>
      <c r="K218" s="196"/>
      <c r="L218" s="201"/>
      <c r="M218" s="202"/>
      <c r="N218" s="203"/>
      <c r="O218" s="203"/>
      <c r="P218" s="203"/>
      <c r="Q218" s="203"/>
      <c r="R218" s="203"/>
      <c r="S218" s="203"/>
      <c r="T218" s="204"/>
      <c r="AT218" s="205" t="s">
        <v>152</v>
      </c>
      <c r="AU218" s="205" t="s">
        <v>80</v>
      </c>
      <c r="AV218" s="12" t="s">
        <v>80</v>
      </c>
      <c r="AW218" s="12" t="s">
        <v>31</v>
      </c>
      <c r="AX218" s="12" t="s">
        <v>70</v>
      </c>
      <c r="AY218" s="205" t="s">
        <v>139</v>
      </c>
    </row>
    <row r="219" spans="2:65" s="1" customFormat="1" ht="14.45" customHeight="1">
      <c r="B219" s="32"/>
      <c r="C219" s="216" t="s">
        <v>314</v>
      </c>
      <c r="D219" s="216" t="s">
        <v>234</v>
      </c>
      <c r="E219" s="217" t="s">
        <v>315</v>
      </c>
      <c r="F219" s="218" t="s">
        <v>316</v>
      </c>
      <c r="G219" s="219" t="s">
        <v>212</v>
      </c>
      <c r="H219" s="220">
        <v>3.7999999999999999E-2</v>
      </c>
      <c r="I219" s="221">
        <v>28500</v>
      </c>
      <c r="J219" s="222">
        <f>ROUND(I219*H219,2)</f>
        <v>1083</v>
      </c>
      <c r="K219" s="218" t="s">
        <v>145</v>
      </c>
      <c r="L219" s="223"/>
      <c r="M219" s="224" t="s">
        <v>19</v>
      </c>
      <c r="N219" s="225" t="s">
        <v>41</v>
      </c>
      <c r="O219" s="61"/>
      <c r="P219" s="187">
        <f>O219*H219</f>
        <v>0</v>
      </c>
      <c r="Q219" s="187">
        <v>1</v>
      </c>
      <c r="R219" s="187">
        <f>Q219*H219</f>
        <v>3.7999999999999999E-2</v>
      </c>
      <c r="S219" s="187">
        <v>0</v>
      </c>
      <c r="T219" s="188">
        <f>S219*H219</f>
        <v>0</v>
      </c>
      <c r="AR219" s="189" t="s">
        <v>196</v>
      </c>
      <c r="AT219" s="189" t="s">
        <v>234</v>
      </c>
      <c r="AU219" s="189" t="s">
        <v>80</v>
      </c>
      <c r="AY219" s="16" t="s">
        <v>139</v>
      </c>
      <c r="BE219" s="190">
        <f>IF(N219="základní",J219,0)</f>
        <v>1083</v>
      </c>
      <c r="BF219" s="190">
        <f>IF(N219="snížená",J219,0)</f>
        <v>0</v>
      </c>
      <c r="BG219" s="190">
        <f>IF(N219="zákl. přenesená",J219,0)</f>
        <v>0</v>
      </c>
      <c r="BH219" s="190">
        <f>IF(N219="sníž. přenesená",J219,0)</f>
        <v>0</v>
      </c>
      <c r="BI219" s="190">
        <f>IF(N219="nulová",J219,0)</f>
        <v>0</v>
      </c>
      <c r="BJ219" s="16" t="s">
        <v>78</v>
      </c>
      <c r="BK219" s="190">
        <f>ROUND(I219*H219,2)</f>
        <v>1083</v>
      </c>
      <c r="BL219" s="16" t="s">
        <v>146</v>
      </c>
      <c r="BM219" s="189" t="s">
        <v>317</v>
      </c>
    </row>
    <row r="220" spans="2:65" s="1" customFormat="1">
      <c r="B220" s="32"/>
      <c r="C220" s="33"/>
      <c r="D220" s="191" t="s">
        <v>148</v>
      </c>
      <c r="E220" s="33"/>
      <c r="F220" s="192" t="s">
        <v>316</v>
      </c>
      <c r="G220" s="33"/>
      <c r="H220" s="33"/>
      <c r="I220" s="105"/>
      <c r="J220" s="33"/>
      <c r="K220" s="33"/>
      <c r="L220" s="36"/>
      <c r="M220" s="193"/>
      <c r="N220" s="61"/>
      <c r="O220" s="61"/>
      <c r="P220" s="61"/>
      <c r="Q220" s="61"/>
      <c r="R220" s="61"/>
      <c r="S220" s="61"/>
      <c r="T220" s="62"/>
      <c r="AT220" s="16" t="s">
        <v>148</v>
      </c>
      <c r="AU220" s="16" t="s">
        <v>80</v>
      </c>
    </row>
    <row r="221" spans="2:65" s="12" customFormat="1">
      <c r="B221" s="195"/>
      <c r="C221" s="196"/>
      <c r="D221" s="191" t="s">
        <v>152</v>
      </c>
      <c r="E221" s="197" t="s">
        <v>19</v>
      </c>
      <c r="F221" s="198" t="s">
        <v>309</v>
      </c>
      <c r="G221" s="196"/>
      <c r="H221" s="199">
        <v>1.7999999999999999E-2</v>
      </c>
      <c r="I221" s="200"/>
      <c r="J221" s="196"/>
      <c r="K221" s="196"/>
      <c r="L221" s="201"/>
      <c r="M221" s="202"/>
      <c r="N221" s="203"/>
      <c r="O221" s="203"/>
      <c r="P221" s="203"/>
      <c r="Q221" s="203"/>
      <c r="R221" s="203"/>
      <c r="S221" s="203"/>
      <c r="T221" s="204"/>
      <c r="AT221" s="205" t="s">
        <v>152</v>
      </c>
      <c r="AU221" s="205" t="s">
        <v>80</v>
      </c>
      <c r="AV221" s="12" t="s">
        <v>80</v>
      </c>
      <c r="AW221" s="12" t="s">
        <v>31</v>
      </c>
      <c r="AX221" s="12" t="s">
        <v>70</v>
      </c>
      <c r="AY221" s="205" t="s">
        <v>139</v>
      </c>
    </row>
    <row r="222" spans="2:65" s="12" customFormat="1">
      <c r="B222" s="195"/>
      <c r="C222" s="196"/>
      <c r="D222" s="191" t="s">
        <v>152</v>
      </c>
      <c r="E222" s="197" t="s">
        <v>19</v>
      </c>
      <c r="F222" s="198" t="s">
        <v>311</v>
      </c>
      <c r="G222" s="196"/>
      <c r="H222" s="199">
        <v>1.7000000000000001E-2</v>
      </c>
      <c r="I222" s="200"/>
      <c r="J222" s="196"/>
      <c r="K222" s="196"/>
      <c r="L222" s="201"/>
      <c r="M222" s="202"/>
      <c r="N222" s="203"/>
      <c r="O222" s="203"/>
      <c r="P222" s="203"/>
      <c r="Q222" s="203"/>
      <c r="R222" s="203"/>
      <c r="S222" s="203"/>
      <c r="T222" s="204"/>
      <c r="AT222" s="205" t="s">
        <v>152</v>
      </c>
      <c r="AU222" s="205" t="s">
        <v>80</v>
      </c>
      <c r="AV222" s="12" t="s">
        <v>80</v>
      </c>
      <c r="AW222" s="12" t="s">
        <v>31</v>
      </c>
      <c r="AX222" s="12" t="s">
        <v>70</v>
      </c>
      <c r="AY222" s="205" t="s">
        <v>139</v>
      </c>
    </row>
    <row r="223" spans="2:65" s="12" customFormat="1">
      <c r="B223" s="195"/>
      <c r="C223" s="196"/>
      <c r="D223" s="191" t="s">
        <v>152</v>
      </c>
      <c r="E223" s="196"/>
      <c r="F223" s="198" t="s">
        <v>318</v>
      </c>
      <c r="G223" s="196"/>
      <c r="H223" s="199">
        <v>3.7999999999999999E-2</v>
      </c>
      <c r="I223" s="200"/>
      <c r="J223" s="196"/>
      <c r="K223" s="196"/>
      <c r="L223" s="201"/>
      <c r="M223" s="202"/>
      <c r="N223" s="203"/>
      <c r="O223" s="203"/>
      <c r="P223" s="203"/>
      <c r="Q223" s="203"/>
      <c r="R223" s="203"/>
      <c r="S223" s="203"/>
      <c r="T223" s="204"/>
      <c r="AT223" s="205" t="s">
        <v>152</v>
      </c>
      <c r="AU223" s="205" t="s">
        <v>80</v>
      </c>
      <c r="AV223" s="12" t="s">
        <v>80</v>
      </c>
      <c r="AW223" s="12" t="s">
        <v>4</v>
      </c>
      <c r="AX223" s="12" t="s">
        <v>78</v>
      </c>
      <c r="AY223" s="205" t="s">
        <v>139</v>
      </c>
    </row>
    <row r="224" spans="2:65" s="1" customFormat="1" ht="14.45" customHeight="1">
      <c r="B224" s="32"/>
      <c r="C224" s="216" t="s">
        <v>319</v>
      </c>
      <c r="D224" s="216" t="s">
        <v>234</v>
      </c>
      <c r="E224" s="217" t="s">
        <v>320</v>
      </c>
      <c r="F224" s="218" t="s">
        <v>321</v>
      </c>
      <c r="G224" s="219" t="s">
        <v>212</v>
      </c>
      <c r="H224" s="220">
        <v>2.9000000000000001E-2</v>
      </c>
      <c r="I224" s="221">
        <v>28500</v>
      </c>
      <c r="J224" s="222">
        <f>ROUND(I224*H224,2)</f>
        <v>826.5</v>
      </c>
      <c r="K224" s="218" t="s">
        <v>145</v>
      </c>
      <c r="L224" s="223"/>
      <c r="M224" s="224" t="s">
        <v>19</v>
      </c>
      <c r="N224" s="225" t="s">
        <v>41</v>
      </c>
      <c r="O224" s="61"/>
      <c r="P224" s="187">
        <f>O224*H224</f>
        <v>0</v>
      </c>
      <c r="Q224" s="187">
        <v>1</v>
      </c>
      <c r="R224" s="187">
        <f>Q224*H224</f>
        <v>2.9000000000000001E-2</v>
      </c>
      <c r="S224" s="187">
        <v>0</v>
      </c>
      <c r="T224" s="188">
        <f>S224*H224</f>
        <v>0</v>
      </c>
      <c r="AR224" s="189" t="s">
        <v>196</v>
      </c>
      <c r="AT224" s="189" t="s">
        <v>234</v>
      </c>
      <c r="AU224" s="189" t="s">
        <v>80</v>
      </c>
      <c r="AY224" s="16" t="s">
        <v>139</v>
      </c>
      <c r="BE224" s="190">
        <f>IF(N224="základní",J224,0)</f>
        <v>826.5</v>
      </c>
      <c r="BF224" s="190">
        <f>IF(N224="snížená",J224,0)</f>
        <v>0</v>
      </c>
      <c r="BG224" s="190">
        <f>IF(N224="zákl. přenesená",J224,0)</f>
        <v>0</v>
      </c>
      <c r="BH224" s="190">
        <f>IF(N224="sníž. přenesená",J224,0)</f>
        <v>0</v>
      </c>
      <c r="BI224" s="190">
        <f>IF(N224="nulová",J224,0)</f>
        <v>0</v>
      </c>
      <c r="BJ224" s="16" t="s">
        <v>78</v>
      </c>
      <c r="BK224" s="190">
        <f>ROUND(I224*H224,2)</f>
        <v>826.5</v>
      </c>
      <c r="BL224" s="16" t="s">
        <v>146</v>
      </c>
      <c r="BM224" s="189" t="s">
        <v>322</v>
      </c>
    </row>
    <row r="225" spans="2:65" s="1" customFormat="1">
      <c r="B225" s="32"/>
      <c r="C225" s="33"/>
      <c r="D225" s="191" t="s">
        <v>148</v>
      </c>
      <c r="E225" s="33"/>
      <c r="F225" s="192" t="s">
        <v>321</v>
      </c>
      <c r="G225" s="33"/>
      <c r="H225" s="33"/>
      <c r="I225" s="105"/>
      <c r="J225" s="33"/>
      <c r="K225" s="33"/>
      <c r="L225" s="36"/>
      <c r="M225" s="193"/>
      <c r="N225" s="61"/>
      <c r="O225" s="61"/>
      <c r="P225" s="61"/>
      <c r="Q225" s="61"/>
      <c r="R225" s="61"/>
      <c r="S225" s="61"/>
      <c r="T225" s="62"/>
      <c r="AT225" s="16" t="s">
        <v>148</v>
      </c>
      <c r="AU225" s="16" t="s">
        <v>80</v>
      </c>
    </row>
    <row r="226" spans="2:65" s="12" customFormat="1">
      <c r="B226" s="195"/>
      <c r="C226" s="196"/>
      <c r="D226" s="191" t="s">
        <v>152</v>
      </c>
      <c r="E226" s="197" t="s">
        <v>19</v>
      </c>
      <c r="F226" s="198" t="s">
        <v>313</v>
      </c>
      <c r="G226" s="196"/>
      <c r="H226" s="199">
        <v>2.7E-2</v>
      </c>
      <c r="I226" s="200"/>
      <c r="J226" s="196"/>
      <c r="K226" s="196"/>
      <c r="L226" s="201"/>
      <c r="M226" s="202"/>
      <c r="N226" s="203"/>
      <c r="O226" s="203"/>
      <c r="P226" s="203"/>
      <c r="Q226" s="203"/>
      <c r="R226" s="203"/>
      <c r="S226" s="203"/>
      <c r="T226" s="204"/>
      <c r="AT226" s="205" t="s">
        <v>152</v>
      </c>
      <c r="AU226" s="205" t="s">
        <v>80</v>
      </c>
      <c r="AV226" s="12" t="s">
        <v>80</v>
      </c>
      <c r="AW226" s="12" t="s">
        <v>31</v>
      </c>
      <c r="AX226" s="12" t="s">
        <v>70</v>
      </c>
      <c r="AY226" s="205" t="s">
        <v>139</v>
      </c>
    </row>
    <row r="227" spans="2:65" s="12" customFormat="1">
      <c r="B227" s="195"/>
      <c r="C227" s="196"/>
      <c r="D227" s="191" t="s">
        <v>152</v>
      </c>
      <c r="E227" s="196"/>
      <c r="F227" s="198" t="s">
        <v>323</v>
      </c>
      <c r="G227" s="196"/>
      <c r="H227" s="199">
        <v>2.9000000000000001E-2</v>
      </c>
      <c r="I227" s="200"/>
      <c r="J227" s="196"/>
      <c r="K227" s="196"/>
      <c r="L227" s="201"/>
      <c r="M227" s="202"/>
      <c r="N227" s="203"/>
      <c r="O227" s="203"/>
      <c r="P227" s="203"/>
      <c r="Q227" s="203"/>
      <c r="R227" s="203"/>
      <c r="S227" s="203"/>
      <c r="T227" s="204"/>
      <c r="AT227" s="205" t="s">
        <v>152</v>
      </c>
      <c r="AU227" s="205" t="s">
        <v>80</v>
      </c>
      <c r="AV227" s="12" t="s">
        <v>80</v>
      </c>
      <c r="AW227" s="12" t="s">
        <v>4</v>
      </c>
      <c r="AX227" s="12" t="s">
        <v>78</v>
      </c>
      <c r="AY227" s="205" t="s">
        <v>139</v>
      </c>
    </row>
    <row r="228" spans="2:65" s="1" customFormat="1" ht="14.45" customHeight="1">
      <c r="B228" s="32"/>
      <c r="C228" s="178" t="s">
        <v>324</v>
      </c>
      <c r="D228" s="178" t="s">
        <v>141</v>
      </c>
      <c r="E228" s="179" t="s">
        <v>325</v>
      </c>
      <c r="F228" s="180" t="s">
        <v>326</v>
      </c>
      <c r="G228" s="181" t="s">
        <v>327</v>
      </c>
      <c r="H228" s="182">
        <v>15</v>
      </c>
      <c r="I228" s="183">
        <v>110</v>
      </c>
      <c r="J228" s="184">
        <f>ROUND(I228*H228,2)</f>
        <v>1650</v>
      </c>
      <c r="K228" s="180" t="s">
        <v>145</v>
      </c>
      <c r="L228" s="36"/>
      <c r="M228" s="185" t="s">
        <v>19</v>
      </c>
      <c r="N228" s="186" t="s">
        <v>41</v>
      </c>
      <c r="O228" s="61"/>
      <c r="P228" s="187">
        <f>O228*H228</f>
        <v>0</v>
      </c>
      <c r="Q228" s="187">
        <v>0</v>
      </c>
      <c r="R228" s="187">
        <f>Q228*H228</f>
        <v>0</v>
      </c>
      <c r="S228" s="187">
        <v>0</v>
      </c>
      <c r="T228" s="188">
        <f>S228*H228</f>
        <v>0</v>
      </c>
      <c r="AR228" s="189" t="s">
        <v>146</v>
      </c>
      <c r="AT228" s="189" t="s">
        <v>141</v>
      </c>
      <c r="AU228" s="189" t="s">
        <v>80</v>
      </c>
      <c r="AY228" s="16" t="s">
        <v>139</v>
      </c>
      <c r="BE228" s="190">
        <f>IF(N228="základní",J228,0)</f>
        <v>1650</v>
      </c>
      <c r="BF228" s="190">
        <f>IF(N228="snížená",J228,0)</f>
        <v>0</v>
      </c>
      <c r="BG228" s="190">
        <f>IF(N228="zákl. přenesená",J228,0)</f>
        <v>0</v>
      </c>
      <c r="BH228" s="190">
        <f>IF(N228="sníž. přenesená",J228,0)</f>
        <v>0</v>
      </c>
      <c r="BI228" s="190">
        <f>IF(N228="nulová",J228,0)</f>
        <v>0</v>
      </c>
      <c r="BJ228" s="16" t="s">
        <v>78</v>
      </c>
      <c r="BK228" s="190">
        <f>ROUND(I228*H228,2)</f>
        <v>1650</v>
      </c>
      <c r="BL228" s="16" t="s">
        <v>146</v>
      </c>
      <c r="BM228" s="189" t="s">
        <v>328</v>
      </c>
    </row>
    <row r="229" spans="2:65" s="1" customFormat="1">
      <c r="B229" s="32"/>
      <c r="C229" s="33"/>
      <c r="D229" s="191" t="s">
        <v>148</v>
      </c>
      <c r="E229" s="33"/>
      <c r="F229" s="192" t="s">
        <v>329</v>
      </c>
      <c r="G229" s="33"/>
      <c r="H229" s="33"/>
      <c r="I229" s="105"/>
      <c r="J229" s="33"/>
      <c r="K229" s="33"/>
      <c r="L229" s="36"/>
      <c r="M229" s="193"/>
      <c r="N229" s="61"/>
      <c r="O229" s="61"/>
      <c r="P229" s="61"/>
      <c r="Q229" s="61"/>
      <c r="R229" s="61"/>
      <c r="S229" s="61"/>
      <c r="T229" s="62"/>
      <c r="AT229" s="16" t="s">
        <v>148</v>
      </c>
      <c r="AU229" s="16" t="s">
        <v>80</v>
      </c>
    </row>
    <row r="230" spans="2:65" s="1" customFormat="1" ht="29.25">
      <c r="B230" s="32"/>
      <c r="C230" s="33"/>
      <c r="D230" s="191" t="s">
        <v>150</v>
      </c>
      <c r="E230" s="33"/>
      <c r="F230" s="194" t="s">
        <v>330</v>
      </c>
      <c r="G230" s="33"/>
      <c r="H230" s="33"/>
      <c r="I230" s="105"/>
      <c r="J230" s="33"/>
      <c r="K230" s="33"/>
      <c r="L230" s="36"/>
      <c r="M230" s="193"/>
      <c r="N230" s="61"/>
      <c r="O230" s="61"/>
      <c r="P230" s="61"/>
      <c r="Q230" s="61"/>
      <c r="R230" s="61"/>
      <c r="S230" s="61"/>
      <c r="T230" s="62"/>
      <c r="AT230" s="16" t="s">
        <v>150</v>
      </c>
      <c r="AU230" s="16" t="s">
        <v>80</v>
      </c>
    </row>
    <row r="231" spans="2:65" s="11" customFormat="1" ht="22.9" customHeight="1">
      <c r="B231" s="162"/>
      <c r="C231" s="163"/>
      <c r="D231" s="164" t="s">
        <v>69</v>
      </c>
      <c r="E231" s="176" t="s">
        <v>146</v>
      </c>
      <c r="F231" s="176" t="s">
        <v>331</v>
      </c>
      <c r="G231" s="163"/>
      <c r="H231" s="163"/>
      <c r="I231" s="166"/>
      <c r="J231" s="177">
        <f>BK231</f>
        <v>33010.5</v>
      </c>
      <c r="K231" s="163"/>
      <c r="L231" s="168"/>
      <c r="M231" s="169"/>
      <c r="N231" s="170"/>
      <c r="O231" s="170"/>
      <c r="P231" s="171">
        <f>SUM(P232:P257)</f>
        <v>0</v>
      </c>
      <c r="Q231" s="170"/>
      <c r="R231" s="171">
        <f>SUM(R232:R257)</f>
        <v>15.280814710000001</v>
      </c>
      <c r="S231" s="170"/>
      <c r="T231" s="172">
        <f>SUM(T232:T257)</f>
        <v>0</v>
      </c>
      <c r="AR231" s="173" t="s">
        <v>78</v>
      </c>
      <c r="AT231" s="174" t="s">
        <v>69</v>
      </c>
      <c r="AU231" s="174" t="s">
        <v>78</v>
      </c>
      <c r="AY231" s="173" t="s">
        <v>139</v>
      </c>
      <c r="BK231" s="175">
        <f>SUM(BK232:BK257)</f>
        <v>33010.5</v>
      </c>
    </row>
    <row r="232" spans="2:65" s="1" customFormat="1" ht="14.45" customHeight="1">
      <c r="B232" s="32"/>
      <c r="C232" s="178" t="s">
        <v>332</v>
      </c>
      <c r="D232" s="178" t="s">
        <v>141</v>
      </c>
      <c r="E232" s="179" t="s">
        <v>333</v>
      </c>
      <c r="F232" s="180" t="s">
        <v>334</v>
      </c>
      <c r="G232" s="181" t="s">
        <v>212</v>
      </c>
      <c r="H232" s="182">
        <v>0.33</v>
      </c>
      <c r="I232" s="183">
        <v>9800</v>
      </c>
      <c r="J232" s="184">
        <f>ROUND(I232*H232,2)</f>
        <v>3234</v>
      </c>
      <c r="K232" s="180" t="s">
        <v>145</v>
      </c>
      <c r="L232" s="36"/>
      <c r="M232" s="185" t="s">
        <v>19</v>
      </c>
      <c r="N232" s="186" t="s">
        <v>41</v>
      </c>
      <c r="O232" s="61"/>
      <c r="P232" s="187">
        <f>O232*H232</f>
        <v>0</v>
      </c>
      <c r="Q232" s="187">
        <v>1.7090000000000001E-2</v>
      </c>
      <c r="R232" s="187">
        <f>Q232*H232</f>
        <v>5.639700000000001E-3</v>
      </c>
      <c r="S232" s="187">
        <v>0</v>
      </c>
      <c r="T232" s="188">
        <f>S232*H232</f>
        <v>0</v>
      </c>
      <c r="AR232" s="189" t="s">
        <v>146</v>
      </c>
      <c r="AT232" s="189" t="s">
        <v>141</v>
      </c>
      <c r="AU232" s="189" t="s">
        <v>80</v>
      </c>
      <c r="AY232" s="16" t="s">
        <v>139</v>
      </c>
      <c r="BE232" s="190">
        <f>IF(N232="základní",J232,0)</f>
        <v>3234</v>
      </c>
      <c r="BF232" s="190">
        <f>IF(N232="snížená",J232,0)</f>
        <v>0</v>
      </c>
      <c r="BG232" s="190">
        <f>IF(N232="zákl. přenesená",J232,0)</f>
        <v>0</v>
      </c>
      <c r="BH232" s="190">
        <f>IF(N232="sníž. přenesená",J232,0)</f>
        <v>0</v>
      </c>
      <c r="BI232" s="190">
        <f>IF(N232="nulová",J232,0)</f>
        <v>0</v>
      </c>
      <c r="BJ232" s="16" t="s">
        <v>78</v>
      </c>
      <c r="BK232" s="190">
        <f>ROUND(I232*H232,2)</f>
        <v>3234</v>
      </c>
      <c r="BL232" s="16" t="s">
        <v>146</v>
      </c>
      <c r="BM232" s="189" t="s">
        <v>335</v>
      </c>
    </row>
    <row r="233" spans="2:65" s="1" customFormat="1" ht="19.5">
      <c r="B233" s="32"/>
      <c r="C233" s="33"/>
      <c r="D233" s="191" t="s">
        <v>148</v>
      </c>
      <c r="E233" s="33"/>
      <c r="F233" s="192" t="s">
        <v>336</v>
      </c>
      <c r="G233" s="33"/>
      <c r="H233" s="33"/>
      <c r="I233" s="105"/>
      <c r="J233" s="33"/>
      <c r="K233" s="33"/>
      <c r="L233" s="36"/>
      <c r="M233" s="193"/>
      <c r="N233" s="61"/>
      <c r="O233" s="61"/>
      <c r="P233" s="61"/>
      <c r="Q233" s="61"/>
      <c r="R233" s="61"/>
      <c r="S233" s="61"/>
      <c r="T233" s="62"/>
      <c r="AT233" s="16" t="s">
        <v>148</v>
      </c>
      <c r="AU233" s="16" t="s">
        <v>80</v>
      </c>
    </row>
    <row r="234" spans="2:65" s="1" customFormat="1" ht="58.5">
      <c r="B234" s="32"/>
      <c r="C234" s="33"/>
      <c r="D234" s="191" t="s">
        <v>150</v>
      </c>
      <c r="E234" s="33"/>
      <c r="F234" s="194" t="s">
        <v>337</v>
      </c>
      <c r="G234" s="33"/>
      <c r="H234" s="33"/>
      <c r="I234" s="105"/>
      <c r="J234" s="33"/>
      <c r="K234" s="33"/>
      <c r="L234" s="36"/>
      <c r="M234" s="193"/>
      <c r="N234" s="61"/>
      <c r="O234" s="61"/>
      <c r="P234" s="61"/>
      <c r="Q234" s="61"/>
      <c r="R234" s="61"/>
      <c r="S234" s="61"/>
      <c r="T234" s="62"/>
      <c r="AT234" s="16" t="s">
        <v>150</v>
      </c>
      <c r="AU234" s="16" t="s">
        <v>80</v>
      </c>
    </row>
    <row r="235" spans="2:65" s="13" customFormat="1">
      <c r="B235" s="206"/>
      <c r="C235" s="207"/>
      <c r="D235" s="191" t="s">
        <v>152</v>
      </c>
      <c r="E235" s="208" t="s">
        <v>19</v>
      </c>
      <c r="F235" s="209" t="s">
        <v>338</v>
      </c>
      <c r="G235" s="207"/>
      <c r="H235" s="208" t="s">
        <v>19</v>
      </c>
      <c r="I235" s="210"/>
      <c r="J235" s="207"/>
      <c r="K235" s="207"/>
      <c r="L235" s="211"/>
      <c r="M235" s="212"/>
      <c r="N235" s="213"/>
      <c r="O235" s="213"/>
      <c r="P235" s="213"/>
      <c r="Q235" s="213"/>
      <c r="R235" s="213"/>
      <c r="S235" s="213"/>
      <c r="T235" s="214"/>
      <c r="AT235" s="215" t="s">
        <v>152</v>
      </c>
      <c r="AU235" s="215" t="s">
        <v>80</v>
      </c>
      <c r="AV235" s="13" t="s">
        <v>78</v>
      </c>
      <c r="AW235" s="13" t="s">
        <v>31</v>
      </c>
      <c r="AX235" s="13" t="s">
        <v>70</v>
      </c>
      <c r="AY235" s="215" t="s">
        <v>139</v>
      </c>
    </row>
    <row r="236" spans="2:65" s="12" customFormat="1">
      <c r="B236" s="195"/>
      <c r="C236" s="196"/>
      <c r="D236" s="191" t="s">
        <v>152</v>
      </c>
      <c r="E236" s="197" t="s">
        <v>19</v>
      </c>
      <c r="F236" s="198" t="s">
        <v>339</v>
      </c>
      <c r="G236" s="196"/>
      <c r="H236" s="199">
        <v>0.33</v>
      </c>
      <c r="I236" s="200"/>
      <c r="J236" s="196"/>
      <c r="K236" s="196"/>
      <c r="L236" s="201"/>
      <c r="M236" s="202"/>
      <c r="N236" s="203"/>
      <c r="O236" s="203"/>
      <c r="P236" s="203"/>
      <c r="Q236" s="203"/>
      <c r="R236" s="203"/>
      <c r="S236" s="203"/>
      <c r="T236" s="204"/>
      <c r="AT236" s="205" t="s">
        <v>152</v>
      </c>
      <c r="AU236" s="205" t="s">
        <v>80</v>
      </c>
      <c r="AV236" s="12" t="s">
        <v>80</v>
      </c>
      <c r="AW236" s="12" t="s">
        <v>31</v>
      </c>
      <c r="AX236" s="12" t="s">
        <v>70</v>
      </c>
      <c r="AY236" s="205" t="s">
        <v>139</v>
      </c>
    </row>
    <row r="237" spans="2:65" s="1" customFormat="1" ht="14.45" customHeight="1">
      <c r="B237" s="32"/>
      <c r="C237" s="216" t="s">
        <v>340</v>
      </c>
      <c r="D237" s="216" t="s">
        <v>234</v>
      </c>
      <c r="E237" s="217" t="s">
        <v>341</v>
      </c>
      <c r="F237" s="218" t="s">
        <v>342</v>
      </c>
      <c r="G237" s="219" t="s">
        <v>212</v>
      </c>
      <c r="H237" s="220">
        <v>0.35599999999999998</v>
      </c>
      <c r="I237" s="221">
        <v>28500</v>
      </c>
      <c r="J237" s="222">
        <f>ROUND(I237*H237,2)</f>
        <v>10146</v>
      </c>
      <c r="K237" s="218" t="s">
        <v>145</v>
      </c>
      <c r="L237" s="223"/>
      <c r="M237" s="224" t="s">
        <v>19</v>
      </c>
      <c r="N237" s="225" t="s">
        <v>41</v>
      </c>
      <c r="O237" s="61"/>
      <c r="P237" s="187">
        <f>O237*H237</f>
        <v>0</v>
      </c>
      <c r="Q237" s="187">
        <v>1</v>
      </c>
      <c r="R237" s="187">
        <f>Q237*H237</f>
        <v>0.35599999999999998</v>
      </c>
      <c r="S237" s="187">
        <v>0</v>
      </c>
      <c r="T237" s="188">
        <f>S237*H237</f>
        <v>0</v>
      </c>
      <c r="AR237" s="189" t="s">
        <v>196</v>
      </c>
      <c r="AT237" s="189" t="s">
        <v>234</v>
      </c>
      <c r="AU237" s="189" t="s">
        <v>80</v>
      </c>
      <c r="AY237" s="16" t="s">
        <v>139</v>
      </c>
      <c r="BE237" s="190">
        <f>IF(N237="základní",J237,0)</f>
        <v>10146</v>
      </c>
      <c r="BF237" s="190">
        <f>IF(N237="snížená",J237,0)</f>
        <v>0</v>
      </c>
      <c r="BG237" s="190">
        <f>IF(N237="zákl. přenesená",J237,0)</f>
        <v>0</v>
      </c>
      <c r="BH237" s="190">
        <f>IF(N237="sníž. přenesená",J237,0)</f>
        <v>0</v>
      </c>
      <c r="BI237" s="190">
        <f>IF(N237="nulová",J237,0)</f>
        <v>0</v>
      </c>
      <c r="BJ237" s="16" t="s">
        <v>78</v>
      </c>
      <c r="BK237" s="190">
        <f>ROUND(I237*H237,2)</f>
        <v>10146</v>
      </c>
      <c r="BL237" s="16" t="s">
        <v>146</v>
      </c>
      <c r="BM237" s="189" t="s">
        <v>343</v>
      </c>
    </row>
    <row r="238" spans="2:65" s="1" customFormat="1">
      <c r="B238" s="32"/>
      <c r="C238" s="33"/>
      <c r="D238" s="191" t="s">
        <v>148</v>
      </c>
      <c r="E238" s="33"/>
      <c r="F238" s="192" t="s">
        <v>342</v>
      </c>
      <c r="G238" s="33"/>
      <c r="H238" s="33"/>
      <c r="I238" s="105"/>
      <c r="J238" s="33"/>
      <c r="K238" s="33"/>
      <c r="L238" s="36"/>
      <c r="M238" s="193"/>
      <c r="N238" s="61"/>
      <c r="O238" s="61"/>
      <c r="P238" s="61"/>
      <c r="Q238" s="61"/>
      <c r="R238" s="61"/>
      <c r="S238" s="61"/>
      <c r="T238" s="62"/>
      <c r="AT238" s="16" t="s">
        <v>148</v>
      </c>
      <c r="AU238" s="16" t="s">
        <v>80</v>
      </c>
    </row>
    <row r="239" spans="2:65" s="12" customFormat="1">
      <c r="B239" s="195"/>
      <c r="C239" s="196"/>
      <c r="D239" s="191" t="s">
        <v>152</v>
      </c>
      <c r="E239" s="197" t="s">
        <v>19</v>
      </c>
      <c r="F239" s="198" t="s">
        <v>339</v>
      </c>
      <c r="G239" s="196"/>
      <c r="H239" s="199">
        <v>0.33</v>
      </c>
      <c r="I239" s="200"/>
      <c r="J239" s="196"/>
      <c r="K239" s="196"/>
      <c r="L239" s="201"/>
      <c r="M239" s="202"/>
      <c r="N239" s="203"/>
      <c r="O239" s="203"/>
      <c r="P239" s="203"/>
      <c r="Q239" s="203"/>
      <c r="R239" s="203"/>
      <c r="S239" s="203"/>
      <c r="T239" s="204"/>
      <c r="AT239" s="205" t="s">
        <v>152</v>
      </c>
      <c r="AU239" s="205" t="s">
        <v>80</v>
      </c>
      <c r="AV239" s="12" t="s">
        <v>80</v>
      </c>
      <c r="AW239" s="12" t="s">
        <v>31</v>
      </c>
      <c r="AX239" s="12" t="s">
        <v>70</v>
      </c>
      <c r="AY239" s="205" t="s">
        <v>139</v>
      </c>
    </row>
    <row r="240" spans="2:65" s="12" customFormat="1">
      <c r="B240" s="195"/>
      <c r="C240" s="196"/>
      <c r="D240" s="191" t="s">
        <v>152</v>
      </c>
      <c r="E240" s="196"/>
      <c r="F240" s="198" t="s">
        <v>344</v>
      </c>
      <c r="G240" s="196"/>
      <c r="H240" s="199">
        <v>0.35599999999999998</v>
      </c>
      <c r="I240" s="200"/>
      <c r="J240" s="196"/>
      <c r="K240" s="196"/>
      <c r="L240" s="201"/>
      <c r="M240" s="202"/>
      <c r="N240" s="203"/>
      <c r="O240" s="203"/>
      <c r="P240" s="203"/>
      <c r="Q240" s="203"/>
      <c r="R240" s="203"/>
      <c r="S240" s="203"/>
      <c r="T240" s="204"/>
      <c r="AT240" s="205" t="s">
        <v>152</v>
      </c>
      <c r="AU240" s="205" t="s">
        <v>80</v>
      </c>
      <c r="AV240" s="12" t="s">
        <v>80</v>
      </c>
      <c r="AW240" s="12" t="s">
        <v>4</v>
      </c>
      <c r="AX240" s="12" t="s">
        <v>78</v>
      </c>
      <c r="AY240" s="205" t="s">
        <v>139</v>
      </c>
    </row>
    <row r="241" spans="2:65" s="1" customFormat="1" ht="14.45" customHeight="1">
      <c r="B241" s="32"/>
      <c r="C241" s="178" t="s">
        <v>345</v>
      </c>
      <c r="D241" s="178" t="s">
        <v>141</v>
      </c>
      <c r="E241" s="179" t="s">
        <v>346</v>
      </c>
      <c r="F241" s="180" t="s">
        <v>347</v>
      </c>
      <c r="G241" s="181" t="s">
        <v>163</v>
      </c>
      <c r="H241" s="182">
        <v>1.337</v>
      </c>
      <c r="I241" s="183">
        <v>3650</v>
      </c>
      <c r="J241" s="184">
        <f>ROUND(I241*H241,2)</f>
        <v>4880.05</v>
      </c>
      <c r="K241" s="180" t="s">
        <v>145</v>
      </c>
      <c r="L241" s="36"/>
      <c r="M241" s="185" t="s">
        <v>19</v>
      </c>
      <c r="N241" s="186" t="s">
        <v>41</v>
      </c>
      <c r="O241" s="61"/>
      <c r="P241" s="187">
        <f>O241*H241</f>
        <v>0</v>
      </c>
      <c r="Q241" s="187">
        <v>2.4533999999999998</v>
      </c>
      <c r="R241" s="187">
        <f>Q241*H241</f>
        <v>3.2801957999999996</v>
      </c>
      <c r="S241" s="187">
        <v>0</v>
      </c>
      <c r="T241" s="188">
        <f>S241*H241</f>
        <v>0</v>
      </c>
      <c r="AR241" s="189" t="s">
        <v>146</v>
      </c>
      <c r="AT241" s="189" t="s">
        <v>141</v>
      </c>
      <c r="AU241" s="189" t="s">
        <v>80</v>
      </c>
      <c r="AY241" s="16" t="s">
        <v>139</v>
      </c>
      <c r="BE241" s="190">
        <f>IF(N241="základní",J241,0)</f>
        <v>4880.05</v>
      </c>
      <c r="BF241" s="190">
        <f>IF(N241="snížená",J241,0)</f>
        <v>0</v>
      </c>
      <c r="BG241" s="190">
        <f>IF(N241="zákl. přenesená",J241,0)</f>
        <v>0</v>
      </c>
      <c r="BH241" s="190">
        <f>IF(N241="sníž. přenesená",J241,0)</f>
        <v>0</v>
      </c>
      <c r="BI241" s="190">
        <f>IF(N241="nulová",J241,0)</f>
        <v>0</v>
      </c>
      <c r="BJ241" s="16" t="s">
        <v>78</v>
      </c>
      <c r="BK241" s="190">
        <f>ROUND(I241*H241,2)</f>
        <v>4880.05</v>
      </c>
      <c r="BL241" s="16" t="s">
        <v>146</v>
      </c>
      <c r="BM241" s="189" t="s">
        <v>348</v>
      </c>
    </row>
    <row r="242" spans="2:65" s="1" customFormat="1">
      <c r="B242" s="32"/>
      <c r="C242" s="33"/>
      <c r="D242" s="191" t="s">
        <v>148</v>
      </c>
      <c r="E242" s="33"/>
      <c r="F242" s="192" t="s">
        <v>349</v>
      </c>
      <c r="G242" s="33"/>
      <c r="H242" s="33"/>
      <c r="I242" s="105"/>
      <c r="J242" s="33"/>
      <c r="K242" s="33"/>
      <c r="L242" s="36"/>
      <c r="M242" s="193"/>
      <c r="N242" s="61"/>
      <c r="O242" s="61"/>
      <c r="P242" s="61"/>
      <c r="Q242" s="61"/>
      <c r="R242" s="61"/>
      <c r="S242" s="61"/>
      <c r="T242" s="62"/>
      <c r="AT242" s="16" t="s">
        <v>148</v>
      </c>
      <c r="AU242" s="16" t="s">
        <v>80</v>
      </c>
    </row>
    <row r="243" spans="2:65" s="12" customFormat="1">
      <c r="B243" s="195"/>
      <c r="C243" s="196"/>
      <c r="D243" s="191" t="s">
        <v>152</v>
      </c>
      <c r="E243" s="197" t="s">
        <v>19</v>
      </c>
      <c r="F243" s="198" t="s">
        <v>350</v>
      </c>
      <c r="G243" s="196"/>
      <c r="H243" s="199">
        <v>1.337</v>
      </c>
      <c r="I243" s="200"/>
      <c r="J243" s="196"/>
      <c r="K243" s="196"/>
      <c r="L243" s="201"/>
      <c r="M243" s="202"/>
      <c r="N243" s="203"/>
      <c r="O243" s="203"/>
      <c r="P243" s="203"/>
      <c r="Q243" s="203"/>
      <c r="R243" s="203"/>
      <c r="S243" s="203"/>
      <c r="T243" s="204"/>
      <c r="AT243" s="205" t="s">
        <v>152</v>
      </c>
      <c r="AU243" s="205" t="s">
        <v>80</v>
      </c>
      <c r="AV243" s="12" t="s">
        <v>80</v>
      </c>
      <c r="AW243" s="12" t="s">
        <v>31</v>
      </c>
      <c r="AX243" s="12" t="s">
        <v>70</v>
      </c>
      <c r="AY243" s="205" t="s">
        <v>139</v>
      </c>
    </row>
    <row r="244" spans="2:65" s="1" customFormat="1" ht="14.45" customHeight="1">
      <c r="B244" s="32"/>
      <c r="C244" s="178" t="s">
        <v>351</v>
      </c>
      <c r="D244" s="178" t="s">
        <v>141</v>
      </c>
      <c r="E244" s="179" t="s">
        <v>352</v>
      </c>
      <c r="F244" s="180" t="s">
        <v>353</v>
      </c>
      <c r="G244" s="181" t="s">
        <v>144</v>
      </c>
      <c r="H244" s="182">
        <v>8.91</v>
      </c>
      <c r="I244" s="183">
        <v>390</v>
      </c>
      <c r="J244" s="184">
        <f>ROUND(I244*H244,2)</f>
        <v>3474.9</v>
      </c>
      <c r="K244" s="180" t="s">
        <v>145</v>
      </c>
      <c r="L244" s="36"/>
      <c r="M244" s="185" t="s">
        <v>19</v>
      </c>
      <c r="N244" s="186" t="s">
        <v>41</v>
      </c>
      <c r="O244" s="61"/>
      <c r="P244" s="187">
        <f>O244*H244</f>
        <v>0</v>
      </c>
      <c r="Q244" s="187">
        <v>5.1900000000000002E-3</v>
      </c>
      <c r="R244" s="187">
        <f>Q244*H244</f>
        <v>4.6242900000000003E-2</v>
      </c>
      <c r="S244" s="187">
        <v>0</v>
      </c>
      <c r="T244" s="188">
        <f>S244*H244</f>
        <v>0</v>
      </c>
      <c r="AR244" s="189" t="s">
        <v>146</v>
      </c>
      <c r="AT244" s="189" t="s">
        <v>141</v>
      </c>
      <c r="AU244" s="189" t="s">
        <v>80</v>
      </c>
      <c r="AY244" s="16" t="s">
        <v>139</v>
      </c>
      <c r="BE244" s="190">
        <f>IF(N244="základní",J244,0)</f>
        <v>3474.9</v>
      </c>
      <c r="BF244" s="190">
        <f>IF(N244="snížená",J244,0)</f>
        <v>0</v>
      </c>
      <c r="BG244" s="190">
        <f>IF(N244="zákl. přenesená",J244,0)</f>
        <v>0</v>
      </c>
      <c r="BH244" s="190">
        <f>IF(N244="sníž. přenesená",J244,0)</f>
        <v>0</v>
      </c>
      <c r="BI244" s="190">
        <f>IF(N244="nulová",J244,0)</f>
        <v>0</v>
      </c>
      <c r="BJ244" s="16" t="s">
        <v>78</v>
      </c>
      <c r="BK244" s="190">
        <f>ROUND(I244*H244,2)</f>
        <v>3474.9</v>
      </c>
      <c r="BL244" s="16" t="s">
        <v>146</v>
      </c>
      <c r="BM244" s="189" t="s">
        <v>354</v>
      </c>
    </row>
    <row r="245" spans="2:65" s="1" customFormat="1">
      <c r="B245" s="32"/>
      <c r="C245" s="33"/>
      <c r="D245" s="191" t="s">
        <v>148</v>
      </c>
      <c r="E245" s="33"/>
      <c r="F245" s="192" t="s">
        <v>355</v>
      </c>
      <c r="G245" s="33"/>
      <c r="H245" s="33"/>
      <c r="I245" s="105"/>
      <c r="J245" s="33"/>
      <c r="K245" s="33"/>
      <c r="L245" s="36"/>
      <c r="M245" s="193"/>
      <c r="N245" s="61"/>
      <c r="O245" s="61"/>
      <c r="P245" s="61"/>
      <c r="Q245" s="61"/>
      <c r="R245" s="61"/>
      <c r="S245" s="61"/>
      <c r="T245" s="62"/>
      <c r="AT245" s="16" t="s">
        <v>148</v>
      </c>
      <c r="AU245" s="16" t="s">
        <v>80</v>
      </c>
    </row>
    <row r="246" spans="2:65" s="12" customFormat="1">
      <c r="B246" s="195"/>
      <c r="C246" s="196"/>
      <c r="D246" s="191" t="s">
        <v>152</v>
      </c>
      <c r="E246" s="197" t="s">
        <v>19</v>
      </c>
      <c r="F246" s="198" t="s">
        <v>356</v>
      </c>
      <c r="G246" s="196"/>
      <c r="H246" s="199">
        <v>8.91</v>
      </c>
      <c r="I246" s="200"/>
      <c r="J246" s="196"/>
      <c r="K246" s="196"/>
      <c r="L246" s="201"/>
      <c r="M246" s="202"/>
      <c r="N246" s="203"/>
      <c r="O246" s="203"/>
      <c r="P246" s="203"/>
      <c r="Q246" s="203"/>
      <c r="R246" s="203"/>
      <c r="S246" s="203"/>
      <c r="T246" s="204"/>
      <c r="AT246" s="205" t="s">
        <v>152</v>
      </c>
      <c r="AU246" s="205" t="s">
        <v>80</v>
      </c>
      <c r="AV246" s="12" t="s">
        <v>80</v>
      </c>
      <c r="AW246" s="12" t="s">
        <v>31</v>
      </c>
      <c r="AX246" s="12" t="s">
        <v>70</v>
      </c>
      <c r="AY246" s="205" t="s">
        <v>139</v>
      </c>
    </row>
    <row r="247" spans="2:65" s="1" customFormat="1" ht="14.45" customHeight="1">
      <c r="B247" s="32"/>
      <c r="C247" s="178" t="s">
        <v>357</v>
      </c>
      <c r="D247" s="178" t="s">
        <v>141</v>
      </c>
      <c r="E247" s="179" t="s">
        <v>358</v>
      </c>
      <c r="F247" s="180" t="s">
        <v>359</v>
      </c>
      <c r="G247" s="181" t="s">
        <v>144</v>
      </c>
      <c r="H247" s="182">
        <v>8.91</v>
      </c>
      <c r="I247" s="183">
        <v>110</v>
      </c>
      <c r="J247" s="184">
        <f>ROUND(I247*H247,2)</f>
        <v>980.1</v>
      </c>
      <c r="K247" s="180" t="s">
        <v>145</v>
      </c>
      <c r="L247" s="36"/>
      <c r="M247" s="185" t="s">
        <v>19</v>
      </c>
      <c r="N247" s="186" t="s">
        <v>41</v>
      </c>
      <c r="O247" s="61"/>
      <c r="P247" s="187">
        <f>O247*H247</f>
        <v>0</v>
      </c>
      <c r="Q247" s="187">
        <v>0</v>
      </c>
      <c r="R247" s="187">
        <f>Q247*H247</f>
        <v>0</v>
      </c>
      <c r="S247" s="187">
        <v>0</v>
      </c>
      <c r="T247" s="188">
        <f>S247*H247</f>
        <v>0</v>
      </c>
      <c r="AR247" s="189" t="s">
        <v>146</v>
      </c>
      <c r="AT247" s="189" t="s">
        <v>141</v>
      </c>
      <c r="AU247" s="189" t="s">
        <v>80</v>
      </c>
      <c r="AY247" s="16" t="s">
        <v>139</v>
      </c>
      <c r="BE247" s="190">
        <f>IF(N247="základní",J247,0)</f>
        <v>980.1</v>
      </c>
      <c r="BF247" s="190">
        <f>IF(N247="snížená",J247,0)</f>
        <v>0</v>
      </c>
      <c r="BG247" s="190">
        <f>IF(N247="zákl. přenesená",J247,0)</f>
        <v>0</v>
      </c>
      <c r="BH247" s="190">
        <f>IF(N247="sníž. přenesená",J247,0)</f>
        <v>0</v>
      </c>
      <c r="BI247" s="190">
        <f>IF(N247="nulová",J247,0)</f>
        <v>0</v>
      </c>
      <c r="BJ247" s="16" t="s">
        <v>78</v>
      </c>
      <c r="BK247" s="190">
        <f>ROUND(I247*H247,2)</f>
        <v>980.1</v>
      </c>
      <c r="BL247" s="16" t="s">
        <v>146</v>
      </c>
      <c r="BM247" s="189" t="s">
        <v>360</v>
      </c>
    </row>
    <row r="248" spans="2:65" s="1" customFormat="1">
      <c r="B248" s="32"/>
      <c r="C248" s="33"/>
      <c r="D248" s="191" t="s">
        <v>148</v>
      </c>
      <c r="E248" s="33"/>
      <c r="F248" s="192" t="s">
        <v>361</v>
      </c>
      <c r="G248" s="33"/>
      <c r="H248" s="33"/>
      <c r="I248" s="105"/>
      <c r="J248" s="33"/>
      <c r="K248" s="33"/>
      <c r="L248" s="36"/>
      <c r="M248" s="193"/>
      <c r="N248" s="61"/>
      <c r="O248" s="61"/>
      <c r="P248" s="61"/>
      <c r="Q248" s="61"/>
      <c r="R248" s="61"/>
      <c r="S248" s="61"/>
      <c r="T248" s="62"/>
      <c r="AT248" s="16" t="s">
        <v>148</v>
      </c>
      <c r="AU248" s="16" t="s">
        <v>80</v>
      </c>
    </row>
    <row r="249" spans="2:65" s="1" customFormat="1" ht="14.45" customHeight="1">
      <c r="B249" s="32"/>
      <c r="C249" s="178" t="s">
        <v>362</v>
      </c>
      <c r="D249" s="178" t="s">
        <v>141</v>
      </c>
      <c r="E249" s="179" t="s">
        <v>363</v>
      </c>
      <c r="F249" s="180" t="s">
        <v>364</v>
      </c>
      <c r="G249" s="181" t="s">
        <v>212</v>
      </c>
      <c r="H249" s="182">
        <v>0.10100000000000001</v>
      </c>
      <c r="I249" s="183">
        <v>47200</v>
      </c>
      <c r="J249" s="184">
        <f>ROUND(I249*H249,2)</f>
        <v>4767.2</v>
      </c>
      <c r="K249" s="180" t="s">
        <v>145</v>
      </c>
      <c r="L249" s="36"/>
      <c r="M249" s="185" t="s">
        <v>19</v>
      </c>
      <c r="N249" s="186" t="s">
        <v>41</v>
      </c>
      <c r="O249" s="61"/>
      <c r="P249" s="187">
        <f>O249*H249</f>
        <v>0</v>
      </c>
      <c r="Q249" s="187">
        <v>1.0525599999999999</v>
      </c>
      <c r="R249" s="187">
        <f>Q249*H249</f>
        <v>0.10630856</v>
      </c>
      <c r="S249" s="187">
        <v>0</v>
      </c>
      <c r="T249" s="188">
        <f>S249*H249</f>
        <v>0</v>
      </c>
      <c r="AR249" s="189" t="s">
        <v>146</v>
      </c>
      <c r="AT249" s="189" t="s">
        <v>141</v>
      </c>
      <c r="AU249" s="189" t="s">
        <v>80</v>
      </c>
      <c r="AY249" s="16" t="s">
        <v>139</v>
      </c>
      <c r="BE249" s="190">
        <f>IF(N249="základní",J249,0)</f>
        <v>4767.2</v>
      </c>
      <c r="BF249" s="190">
        <f>IF(N249="snížená",J249,0)</f>
        <v>0</v>
      </c>
      <c r="BG249" s="190">
        <f>IF(N249="zákl. přenesená",J249,0)</f>
        <v>0</v>
      </c>
      <c r="BH249" s="190">
        <f>IF(N249="sníž. přenesená",J249,0)</f>
        <v>0</v>
      </c>
      <c r="BI249" s="190">
        <f>IF(N249="nulová",J249,0)</f>
        <v>0</v>
      </c>
      <c r="BJ249" s="16" t="s">
        <v>78</v>
      </c>
      <c r="BK249" s="190">
        <f>ROUND(I249*H249,2)</f>
        <v>4767.2</v>
      </c>
      <c r="BL249" s="16" t="s">
        <v>146</v>
      </c>
      <c r="BM249" s="189" t="s">
        <v>365</v>
      </c>
    </row>
    <row r="250" spans="2:65" s="1" customFormat="1">
      <c r="B250" s="32"/>
      <c r="C250" s="33"/>
      <c r="D250" s="191" t="s">
        <v>148</v>
      </c>
      <c r="E250" s="33"/>
      <c r="F250" s="192" t="s">
        <v>366</v>
      </c>
      <c r="G250" s="33"/>
      <c r="H250" s="33"/>
      <c r="I250" s="105"/>
      <c r="J250" s="33"/>
      <c r="K250" s="33"/>
      <c r="L250" s="36"/>
      <c r="M250" s="193"/>
      <c r="N250" s="61"/>
      <c r="O250" s="61"/>
      <c r="P250" s="61"/>
      <c r="Q250" s="61"/>
      <c r="R250" s="61"/>
      <c r="S250" s="61"/>
      <c r="T250" s="62"/>
      <c r="AT250" s="16" t="s">
        <v>148</v>
      </c>
      <c r="AU250" s="16" t="s">
        <v>80</v>
      </c>
    </row>
    <row r="251" spans="2:65" s="12" customFormat="1">
      <c r="B251" s="195"/>
      <c r="C251" s="196"/>
      <c r="D251" s="191" t="s">
        <v>152</v>
      </c>
      <c r="E251" s="197" t="s">
        <v>19</v>
      </c>
      <c r="F251" s="198" t="s">
        <v>367</v>
      </c>
      <c r="G251" s="196"/>
      <c r="H251" s="199">
        <v>7.5999999999999998E-2</v>
      </c>
      <c r="I251" s="200"/>
      <c r="J251" s="196"/>
      <c r="K251" s="196"/>
      <c r="L251" s="201"/>
      <c r="M251" s="202"/>
      <c r="N251" s="203"/>
      <c r="O251" s="203"/>
      <c r="P251" s="203"/>
      <c r="Q251" s="203"/>
      <c r="R251" s="203"/>
      <c r="S251" s="203"/>
      <c r="T251" s="204"/>
      <c r="AT251" s="205" t="s">
        <v>152</v>
      </c>
      <c r="AU251" s="205" t="s">
        <v>80</v>
      </c>
      <c r="AV251" s="12" t="s">
        <v>80</v>
      </c>
      <c r="AW251" s="12" t="s">
        <v>31</v>
      </c>
      <c r="AX251" s="12" t="s">
        <v>70</v>
      </c>
      <c r="AY251" s="205" t="s">
        <v>139</v>
      </c>
    </row>
    <row r="252" spans="2:65" s="12" customFormat="1">
      <c r="B252" s="195"/>
      <c r="C252" s="196"/>
      <c r="D252" s="191" t="s">
        <v>152</v>
      </c>
      <c r="E252" s="197" t="s">
        <v>19</v>
      </c>
      <c r="F252" s="198" t="s">
        <v>368</v>
      </c>
      <c r="G252" s="196"/>
      <c r="H252" s="199">
        <v>2.5000000000000001E-2</v>
      </c>
      <c r="I252" s="200"/>
      <c r="J252" s="196"/>
      <c r="K252" s="196"/>
      <c r="L252" s="201"/>
      <c r="M252" s="202"/>
      <c r="N252" s="203"/>
      <c r="O252" s="203"/>
      <c r="P252" s="203"/>
      <c r="Q252" s="203"/>
      <c r="R252" s="203"/>
      <c r="S252" s="203"/>
      <c r="T252" s="204"/>
      <c r="AT252" s="205" t="s">
        <v>152</v>
      </c>
      <c r="AU252" s="205" t="s">
        <v>80</v>
      </c>
      <c r="AV252" s="12" t="s">
        <v>80</v>
      </c>
      <c r="AW252" s="12" t="s">
        <v>31</v>
      </c>
      <c r="AX252" s="12" t="s">
        <v>70</v>
      </c>
      <c r="AY252" s="205" t="s">
        <v>139</v>
      </c>
    </row>
    <row r="253" spans="2:65" s="1" customFormat="1" ht="14.45" customHeight="1">
      <c r="B253" s="32"/>
      <c r="C253" s="178" t="s">
        <v>369</v>
      </c>
      <c r="D253" s="178" t="s">
        <v>141</v>
      </c>
      <c r="E253" s="179" t="s">
        <v>370</v>
      </c>
      <c r="F253" s="180" t="s">
        <v>371</v>
      </c>
      <c r="G253" s="181" t="s">
        <v>163</v>
      </c>
      <c r="H253" s="182">
        <v>6.0750000000000002</v>
      </c>
      <c r="I253" s="183">
        <v>910</v>
      </c>
      <c r="J253" s="184">
        <f>ROUND(I253*H253,2)</f>
        <v>5528.25</v>
      </c>
      <c r="K253" s="180" t="s">
        <v>145</v>
      </c>
      <c r="L253" s="36"/>
      <c r="M253" s="185" t="s">
        <v>19</v>
      </c>
      <c r="N253" s="186" t="s">
        <v>41</v>
      </c>
      <c r="O253" s="61"/>
      <c r="P253" s="187">
        <f>O253*H253</f>
        <v>0</v>
      </c>
      <c r="Q253" s="187">
        <v>1.8907700000000001</v>
      </c>
      <c r="R253" s="187">
        <f>Q253*H253</f>
        <v>11.486427750000001</v>
      </c>
      <c r="S253" s="187">
        <v>0</v>
      </c>
      <c r="T253" s="188">
        <f>S253*H253</f>
        <v>0</v>
      </c>
      <c r="AR253" s="189" t="s">
        <v>146</v>
      </c>
      <c r="AT253" s="189" t="s">
        <v>141</v>
      </c>
      <c r="AU253" s="189" t="s">
        <v>80</v>
      </c>
      <c r="AY253" s="16" t="s">
        <v>139</v>
      </c>
      <c r="BE253" s="190">
        <f>IF(N253="základní",J253,0)</f>
        <v>5528.25</v>
      </c>
      <c r="BF253" s="190">
        <f>IF(N253="snížená",J253,0)</f>
        <v>0</v>
      </c>
      <c r="BG253" s="190">
        <f>IF(N253="zákl. přenesená",J253,0)</f>
        <v>0</v>
      </c>
      <c r="BH253" s="190">
        <f>IF(N253="sníž. přenesená",J253,0)</f>
        <v>0</v>
      </c>
      <c r="BI253" s="190">
        <f>IF(N253="nulová",J253,0)</f>
        <v>0</v>
      </c>
      <c r="BJ253" s="16" t="s">
        <v>78</v>
      </c>
      <c r="BK253" s="190">
        <f>ROUND(I253*H253,2)</f>
        <v>5528.25</v>
      </c>
      <c r="BL253" s="16" t="s">
        <v>146</v>
      </c>
      <c r="BM253" s="189" t="s">
        <v>372</v>
      </c>
    </row>
    <row r="254" spans="2:65" s="1" customFormat="1">
      <c r="B254" s="32"/>
      <c r="C254" s="33"/>
      <c r="D254" s="191" t="s">
        <v>148</v>
      </c>
      <c r="E254" s="33"/>
      <c r="F254" s="192" t="s">
        <v>373</v>
      </c>
      <c r="G254" s="33"/>
      <c r="H254" s="33"/>
      <c r="I254" s="105"/>
      <c r="J254" s="33"/>
      <c r="K254" s="33"/>
      <c r="L254" s="36"/>
      <c r="M254" s="193"/>
      <c r="N254" s="61"/>
      <c r="O254" s="61"/>
      <c r="P254" s="61"/>
      <c r="Q254" s="61"/>
      <c r="R254" s="61"/>
      <c r="S254" s="61"/>
      <c r="T254" s="62"/>
      <c r="AT254" s="16" t="s">
        <v>148</v>
      </c>
      <c r="AU254" s="16" t="s">
        <v>80</v>
      </c>
    </row>
    <row r="255" spans="2:65" s="1" customFormat="1" ht="39">
      <c r="B255" s="32"/>
      <c r="C255" s="33"/>
      <c r="D255" s="191" t="s">
        <v>150</v>
      </c>
      <c r="E255" s="33"/>
      <c r="F255" s="194" t="s">
        <v>374</v>
      </c>
      <c r="G255" s="33"/>
      <c r="H255" s="33"/>
      <c r="I255" s="105"/>
      <c r="J255" s="33"/>
      <c r="K255" s="33"/>
      <c r="L255" s="36"/>
      <c r="M255" s="193"/>
      <c r="N255" s="61"/>
      <c r="O255" s="61"/>
      <c r="P255" s="61"/>
      <c r="Q255" s="61"/>
      <c r="R255" s="61"/>
      <c r="S255" s="61"/>
      <c r="T255" s="62"/>
      <c r="AT255" s="16" t="s">
        <v>150</v>
      </c>
      <c r="AU255" s="16" t="s">
        <v>80</v>
      </c>
    </row>
    <row r="256" spans="2:65" s="12" customFormat="1">
      <c r="B256" s="195"/>
      <c r="C256" s="196"/>
      <c r="D256" s="191" t="s">
        <v>152</v>
      </c>
      <c r="E256" s="197" t="s">
        <v>19</v>
      </c>
      <c r="F256" s="198" t="s">
        <v>375</v>
      </c>
      <c r="G256" s="196"/>
      <c r="H256" s="199">
        <v>4.95</v>
      </c>
      <c r="I256" s="200"/>
      <c r="J256" s="196"/>
      <c r="K256" s="196"/>
      <c r="L256" s="201"/>
      <c r="M256" s="202"/>
      <c r="N256" s="203"/>
      <c r="O256" s="203"/>
      <c r="P256" s="203"/>
      <c r="Q256" s="203"/>
      <c r="R256" s="203"/>
      <c r="S256" s="203"/>
      <c r="T256" s="204"/>
      <c r="AT256" s="205" t="s">
        <v>152</v>
      </c>
      <c r="AU256" s="205" t="s">
        <v>80</v>
      </c>
      <c r="AV256" s="12" t="s">
        <v>80</v>
      </c>
      <c r="AW256" s="12" t="s">
        <v>31</v>
      </c>
      <c r="AX256" s="12" t="s">
        <v>70</v>
      </c>
      <c r="AY256" s="205" t="s">
        <v>139</v>
      </c>
    </row>
    <row r="257" spans="2:65" s="12" customFormat="1">
      <c r="B257" s="195"/>
      <c r="C257" s="196"/>
      <c r="D257" s="191" t="s">
        <v>152</v>
      </c>
      <c r="E257" s="197" t="s">
        <v>19</v>
      </c>
      <c r="F257" s="198" t="s">
        <v>376</v>
      </c>
      <c r="G257" s="196"/>
      <c r="H257" s="199">
        <v>1.125</v>
      </c>
      <c r="I257" s="200"/>
      <c r="J257" s="196"/>
      <c r="K257" s="196"/>
      <c r="L257" s="201"/>
      <c r="M257" s="202"/>
      <c r="N257" s="203"/>
      <c r="O257" s="203"/>
      <c r="P257" s="203"/>
      <c r="Q257" s="203"/>
      <c r="R257" s="203"/>
      <c r="S257" s="203"/>
      <c r="T257" s="204"/>
      <c r="AT257" s="205" t="s">
        <v>152</v>
      </c>
      <c r="AU257" s="205" t="s">
        <v>80</v>
      </c>
      <c r="AV257" s="12" t="s">
        <v>80</v>
      </c>
      <c r="AW257" s="12" t="s">
        <v>31</v>
      </c>
      <c r="AX257" s="12" t="s">
        <v>70</v>
      </c>
      <c r="AY257" s="205" t="s">
        <v>139</v>
      </c>
    </row>
    <row r="258" spans="2:65" s="11" customFormat="1" ht="22.9" customHeight="1">
      <c r="B258" s="162"/>
      <c r="C258" s="163"/>
      <c r="D258" s="164" t="s">
        <v>69</v>
      </c>
      <c r="E258" s="176" t="s">
        <v>173</v>
      </c>
      <c r="F258" s="176" t="s">
        <v>377</v>
      </c>
      <c r="G258" s="163"/>
      <c r="H258" s="163"/>
      <c r="I258" s="166"/>
      <c r="J258" s="177">
        <f>BK258</f>
        <v>54460.88</v>
      </c>
      <c r="K258" s="163"/>
      <c r="L258" s="168"/>
      <c r="M258" s="169"/>
      <c r="N258" s="170"/>
      <c r="O258" s="170"/>
      <c r="P258" s="171">
        <f>SUM(P259:P292)</f>
        <v>0</v>
      </c>
      <c r="Q258" s="170"/>
      <c r="R258" s="171">
        <f>SUM(R259:R292)</f>
        <v>33.814627500000007</v>
      </c>
      <c r="S258" s="170"/>
      <c r="T258" s="172">
        <f>SUM(T259:T292)</f>
        <v>0</v>
      </c>
      <c r="AR258" s="173" t="s">
        <v>78</v>
      </c>
      <c r="AT258" s="174" t="s">
        <v>69</v>
      </c>
      <c r="AU258" s="174" t="s">
        <v>78</v>
      </c>
      <c r="AY258" s="173" t="s">
        <v>139</v>
      </c>
      <c r="BK258" s="175">
        <f>SUM(BK259:BK292)</f>
        <v>54460.88</v>
      </c>
    </row>
    <row r="259" spans="2:65" s="1" customFormat="1" ht="14.45" customHeight="1">
      <c r="B259" s="32"/>
      <c r="C259" s="178" t="s">
        <v>378</v>
      </c>
      <c r="D259" s="178" t="s">
        <v>141</v>
      </c>
      <c r="E259" s="179" t="s">
        <v>379</v>
      </c>
      <c r="F259" s="180" t="s">
        <v>380</v>
      </c>
      <c r="G259" s="181" t="s">
        <v>144</v>
      </c>
      <c r="H259" s="182">
        <v>3.75</v>
      </c>
      <c r="I259" s="183">
        <v>115</v>
      </c>
      <c r="J259" s="184">
        <f>ROUND(I259*H259,2)</f>
        <v>431.25</v>
      </c>
      <c r="K259" s="180" t="s">
        <v>145</v>
      </c>
      <c r="L259" s="36"/>
      <c r="M259" s="185" t="s">
        <v>19</v>
      </c>
      <c r="N259" s="186" t="s">
        <v>41</v>
      </c>
      <c r="O259" s="61"/>
      <c r="P259" s="187">
        <f>O259*H259</f>
        <v>0</v>
      </c>
      <c r="Q259" s="187">
        <v>0.2024</v>
      </c>
      <c r="R259" s="187">
        <f>Q259*H259</f>
        <v>0.75900000000000001</v>
      </c>
      <c r="S259" s="187">
        <v>0</v>
      </c>
      <c r="T259" s="188">
        <f>S259*H259</f>
        <v>0</v>
      </c>
      <c r="AR259" s="189" t="s">
        <v>146</v>
      </c>
      <c r="AT259" s="189" t="s">
        <v>141</v>
      </c>
      <c r="AU259" s="189" t="s">
        <v>80</v>
      </c>
      <c r="AY259" s="16" t="s">
        <v>139</v>
      </c>
      <c r="BE259" s="190">
        <f>IF(N259="základní",J259,0)</f>
        <v>431.25</v>
      </c>
      <c r="BF259" s="190">
        <f>IF(N259="snížená",J259,0)</f>
        <v>0</v>
      </c>
      <c r="BG259" s="190">
        <f>IF(N259="zákl. přenesená",J259,0)</f>
        <v>0</v>
      </c>
      <c r="BH259" s="190">
        <f>IF(N259="sníž. přenesená",J259,0)</f>
        <v>0</v>
      </c>
      <c r="BI259" s="190">
        <f>IF(N259="nulová",J259,0)</f>
        <v>0</v>
      </c>
      <c r="BJ259" s="16" t="s">
        <v>78</v>
      </c>
      <c r="BK259" s="190">
        <f>ROUND(I259*H259,2)</f>
        <v>431.25</v>
      </c>
      <c r="BL259" s="16" t="s">
        <v>146</v>
      </c>
      <c r="BM259" s="189" t="s">
        <v>381</v>
      </c>
    </row>
    <row r="260" spans="2:65" s="1" customFormat="1" ht="19.5">
      <c r="B260" s="32"/>
      <c r="C260" s="33"/>
      <c r="D260" s="191" t="s">
        <v>148</v>
      </c>
      <c r="E260" s="33"/>
      <c r="F260" s="192" t="s">
        <v>382</v>
      </c>
      <c r="G260" s="33"/>
      <c r="H260" s="33"/>
      <c r="I260" s="105"/>
      <c r="J260" s="33"/>
      <c r="K260" s="33"/>
      <c r="L260" s="36"/>
      <c r="M260" s="193"/>
      <c r="N260" s="61"/>
      <c r="O260" s="61"/>
      <c r="P260" s="61"/>
      <c r="Q260" s="61"/>
      <c r="R260" s="61"/>
      <c r="S260" s="61"/>
      <c r="T260" s="62"/>
      <c r="AT260" s="16" t="s">
        <v>148</v>
      </c>
      <c r="AU260" s="16" t="s">
        <v>80</v>
      </c>
    </row>
    <row r="261" spans="2:65" s="1" customFormat="1" ht="78">
      <c r="B261" s="32"/>
      <c r="C261" s="33"/>
      <c r="D261" s="191" t="s">
        <v>150</v>
      </c>
      <c r="E261" s="33"/>
      <c r="F261" s="194" t="s">
        <v>383</v>
      </c>
      <c r="G261" s="33"/>
      <c r="H261" s="33"/>
      <c r="I261" s="105"/>
      <c r="J261" s="33"/>
      <c r="K261" s="33"/>
      <c r="L261" s="36"/>
      <c r="M261" s="193"/>
      <c r="N261" s="61"/>
      <c r="O261" s="61"/>
      <c r="P261" s="61"/>
      <c r="Q261" s="61"/>
      <c r="R261" s="61"/>
      <c r="S261" s="61"/>
      <c r="T261" s="62"/>
      <c r="AT261" s="16" t="s">
        <v>150</v>
      </c>
      <c r="AU261" s="16" t="s">
        <v>80</v>
      </c>
    </row>
    <row r="262" spans="2:65" s="1" customFormat="1" ht="19.5">
      <c r="B262" s="32"/>
      <c r="C262" s="33"/>
      <c r="D262" s="191" t="s">
        <v>201</v>
      </c>
      <c r="E262" s="33"/>
      <c r="F262" s="194" t="s">
        <v>384</v>
      </c>
      <c r="G262" s="33"/>
      <c r="H262" s="33"/>
      <c r="I262" s="105"/>
      <c r="J262" s="33"/>
      <c r="K262" s="33"/>
      <c r="L262" s="36"/>
      <c r="M262" s="193"/>
      <c r="N262" s="61"/>
      <c r="O262" s="61"/>
      <c r="P262" s="61"/>
      <c r="Q262" s="61"/>
      <c r="R262" s="61"/>
      <c r="S262" s="61"/>
      <c r="T262" s="62"/>
      <c r="AT262" s="16" t="s">
        <v>201</v>
      </c>
      <c r="AU262" s="16" t="s">
        <v>80</v>
      </c>
    </row>
    <row r="263" spans="2:65" s="12" customFormat="1">
      <c r="B263" s="195"/>
      <c r="C263" s="196"/>
      <c r="D263" s="191" t="s">
        <v>152</v>
      </c>
      <c r="E263" s="197" t="s">
        <v>19</v>
      </c>
      <c r="F263" s="198" t="s">
        <v>385</v>
      </c>
      <c r="G263" s="196"/>
      <c r="H263" s="199">
        <v>3.75</v>
      </c>
      <c r="I263" s="200"/>
      <c r="J263" s="196"/>
      <c r="K263" s="196"/>
      <c r="L263" s="201"/>
      <c r="M263" s="202"/>
      <c r="N263" s="203"/>
      <c r="O263" s="203"/>
      <c r="P263" s="203"/>
      <c r="Q263" s="203"/>
      <c r="R263" s="203"/>
      <c r="S263" s="203"/>
      <c r="T263" s="204"/>
      <c r="AT263" s="205" t="s">
        <v>152</v>
      </c>
      <c r="AU263" s="205" t="s">
        <v>80</v>
      </c>
      <c r="AV263" s="12" t="s">
        <v>80</v>
      </c>
      <c r="AW263" s="12" t="s">
        <v>31</v>
      </c>
      <c r="AX263" s="12" t="s">
        <v>70</v>
      </c>
      <c r="AY263" s="205" t="s">
        <v>139</v>
      </c>
    </row>
    <row r="264" spans="2:65" s="1" customFormat="1" ht="14.45" customHeight="1">
      <c r="B264" s="32"/>
      <c r="C264" s="178" t="s">
        <v>386</v>
      </c>
      <c r="D264" s="178" t="s">
        <v>141</v>
      </c>
      <c r="E264" s="179" t="s">
        <v>387</v>
      </c>
      <c r="F264" s="180" t="s">
        <v>388</v>
      </c>
      <c r="G264" s="181" t="s">
        <v>144</v>
      </c>
      <c r="H264" s="182">
        <v>3.75</v>
      </c>
      <c r="I264" s="183">
        <v>145</v>
      </c>
      <c r="J264" s="184">
        <f>ROUND(I264*H264,2)</f>
        <v>543.75</v>
      </c>
      <c r="K264" s="180" t="s">
        <v>145</v>
      </c>
      <c r="L264" s="36"/>
      <c r="M264" s="185" t="s">
        <v>19</v>
      </c>
      <c r="N264" s="186" t="s">
        <v>41</v>
      </c>
      <c r="O264" s="61"/>
      <c r="P264" s="187">
        <f>O264*H264</f>
        <v>0</v>
      </c>
      <c r="Q264" s="187">
        <v>0.18906999999999999</v>
      </c>
      <c r="R264" s="187">
        <f>Q264*H264</f>
        <v>0.70901249999999993</v>
      </c>
      <c r="S264" s="187">
        <v>0</v>
      </c>
      <c r="T264" s="188">
        <f>S264*H264</f>
        <v>0</v>
      </c>
      <c r="AR264" s="189" t="s">
        <v>146</v>
      </c>
      <c r="AT264" s="189" t="s">
        <v>141</v>
      </c>
      <c r="AU264" s="189" t="s">
        <v>80</v>
      </c>
      <c r="AY264" s="16" t="s">
        <v>139</v>
      </c>
      <c r="BE264" s="190">
        <f>IF(N264="základní",J264,0)</f>
        <v>543.75</v>
      </c>
      <c r="BF264" s="190">
        <f>IF(N264="snížená",J264,0)</f>
        <v>0</v>
      </c>
      <c r="BG264" s="190">
        <f>IF(N264="zákl. přenesená",J264,0)</f>
        <v>0</v>
      </c>
      <c r="BH264" s="190">
        <f>IF(N264="sníž. přenesená",J264,0)</f>
        <v>0</v>
      </c>
      <c r="BI264" s="190">
        <f>IF(N264="nulová",J264,0)</f>
        <v>0</v>
      </c>
      <c r="BJ264" s="16" t="s">
        <v>78</v>
      </c>
      <c r="BK264" s="190">
        <f>ROUND(I264*H264,2)</f>
        <v>543.75</v>
      </c>
      <c r="BL264" s="16" t="s">
        <v>146</v>
      </c>
      <c r="BM264" s="189" t="s">
        <v>389</v>
      </c>
    </row>
    <row r="265" spans="2:65" s="1" customFormat="1" ht="19.5">
      <c r="B265" s="32"/>
      <c r="C265" s="33"/>
      <c r="D265" s="191" t="s">
        <v>148</v>
      </c>
      <c r="E265" s="33"/>
      <c r="F265" s="192" t="s">
        <v>390</v>
      </c>
      <c r="G265" s="33"/>
      <c r="H265" s="33"/>
      <c r="I265" s="105"/>
      <c r="J265" s="33"/>
      <c r="K265" s="33"/>
      <c r="L265" s="36"/>
      <c r="M265" s="193"/>
      <c r="N265" s="61"/>
      <c r="O265" s="61"/>
      <c r="P265" s="61"/>
      <c r="Q265" s="61"/>
      <c r="R265" s="61"/>
      <c r="S265" s="61"/>
      <c r="T265" s="62"/>
      <c r="AT265" s="16" t="s">
        <v>148</v>
      </c>
      <c r="AU265" s="16" t="s">
        <v>80</v>
      </c>
    </row>
    <row r="266" spans="2:65" s="1" customFormat="1" ht="78">
      <c r="B266" s="32"/>
      <c r="C266" s="33"/>
      <c r="D266" s="191" t="s">
        <v>150</v>
      </c>
      <c r="E266" s="33"/>
      <c r="F266" s="194" t="s">
        <v>383</v>
      </c>
      <c r="G266" s="33"/>
      <c r="H266" s="33"/>
      <c r="I266" s="105"/>
      <c r="J266" s="33"/>
      <c r="K266" s="33"/>
      <c r="L266" s="36"/>
      <c r="M266" s="193"/>
      <c r="N266" s="61"/>
      <c r="O266" s="61"/>
      <c r="P266" s="61"/>
      <c r="Q266" s="61"/>
      <c r="R266" s="61"/>
      <c r="S266" s="61"/>
      <c r="T266" s="62"/>
      <c r="AT266" s="16" t="s">
        <v>150</v>
      </c>
      <c r="AU266" s="16" t="s">
        <v>80</v>
      </c>
    </row>
    <row r="267" spans="2:65" s="1" customFormat="1" ht="19.5">
      <c r="B267" s="32"/>
      <c r="C267" s="33"/>
      <c r="D267" s="191" t="s">
        <v>201</v>
      </c>
      <c r="E267" s="33"/>
      <c r="F267" s="194" t="s">
        <v>391</v>
      </c>
      <c r="G267" s="33"/>
      <c r="H267" s="33"/>
      <c r="I267" s="105"/>
      <c r="J267" s="33"/>
      <c r="K267" s="33"/>
      <c r="L267" s="36"/>
      <c r="M267" s="193"/>
      <c r="N267" s="61"/>
      <c r="O267" s="61"/>
      <c r="P267" s="61"/>
      <c r="Q267" s="61"/>
      <c r="R267" s="61"/>
      <c r="S267" s="61"/>
      <c r="T267" s="62"/>
      <c r="AT267" s="16" t="s">
        <v>201</v>
      </c>
      <c r="AU267" s="16" t="s">
        <v>80</v>
      </c>
    </row>
    <row r="268" spans="2:65" s="12" customFormat="1">
      <c r="B268" s="195"/>
      <c r="C268" s="196"/>
      <c r="D268" s="191" t="s">
        <v>152</v>
      </c>
      <c r="E268" s="197" t="s">
        <v>19</v>
      </c>
      <c r="F268" s="198" t="s">
        <v>385</v>
      </c>
      <c r="G268" s="196"/>
      <c r="H268" s="199">
        <v>3.75</v>
      </c>
      <c r="I268" s="200"/>
      <c r="J268" s="196"/>
      <c r="K268" s="196"/>
      <c r="L268" s="201"/>
      <c r="M268" s="202"/>
      <c r="N268" s="203"/>
      <c r="O268" s="203"/>
      <c r="P268" s="203"/>
      <c r="Q268" s="203"/>
      <c r="R268" s="203"/>
      <c r="S268" s="203"/>
      <c r="T268" s="204"/>
      <c r="AT268" s="205" t="s">
        <v>152</v>
      </c>
      <c r="AU268" s="205" t="s">
        <v>80</v>
      </c>
      <c r="AV268" s="12" t="s">
        <v>80</v>
      </c>
      <c r="AW268" s="12" t="s">
        <v>31</v>
      </c>
      <c r="AX268" s="12" t="s">
        <v>70</v>
      </c>
      <c r="AY268" s="205" t="s">
        <v>139</v>
      </c>
    </row>
    <row r="269" spans="2:65" s="1" customFormat="1" ht="14.45" customHeight="1">
      <c r="B269" s="32"/>
      <c r="C269" s="178" t="s">
        <v>392</v>
      </c>
      <c r="D269" s="178" t="s">
        <v>141</v>
      </c>
      <c r="E269" s="179" t="s">
        <v>393</v>
      </c>
      <c r="F269" s="180" t="s">
        <v>394</v>
      </c>
      <c r="G269" s="181" t="s">
        <v>144</v>
      </c>
      <c r="H269" s="182">
        <v>36.75</v>
      </c>
      <c r="I269" s="183">
        <v>315</v>
      </c>
      <c r="J269" s="184">
        <f>ROUND(I269*H269,2)</f>
        <v>11576.25</v>
      </c>
      <c r="K269" s="180" t="s">
        <v>145</v>
      </c>
      <c r="L269" s="36"/>
      <c r="M269" s="185" t="s">
        <v>19</v>
      </c>
      <c r="N269" s="186" t="s">
        <v>41</v>
      </c>
      <c r="O269" s="61"/>
      <c r="P269" s="187">
        <f>O269*H269</f>
        <v>0</v>
      </c>
      <c r="Q269" s="187">
        <v>0.37080000000000002</v>
      </c>
      <c r="R269" s="187">
        <f>Q269*H269</f>
        <v>13.626900000000001</v>
      </c>
      <c r="S269" s="187">
        <v>0</v>
      </c>
      <c r="T269" s="188">
        <f>S269*H269</f>
        <v>0</v>
      </c>
      <c r="AR269" s="189" t="s">
        <v>146</v>
      </c>
      <c r="AT269" s="189" t="s">
        <v>141</v>
      </c>
      <c r="AU269" s="189" t="s">
        <v>80</v>
      </c>
      <c r="AY269" s="16" t="s">
        <v>139</v>
      </c>
      <c r="BE269" s="190">
        <f>IF(N269="základní",J269,0)</f>
        <v>11576.25</v>
      </c>
      <c r="BF269" s="190">
        <f>IF(N269="snížená",J269,0)</f>
        <v>0</v>
      </c>
      <c r="BG269" s="190">
        <f>IF(N269="zákl. přenesená",J269,0)</f>
        <v>0</v>
      </c>
      <c r="BH269" s="190">
        <f>IF(N269="sníž. přenesená",J269,0)</f>
        <v>0</v>
      </c>
      <c r="BI269" s="190">
        <f>IF(N269="nulová",J269,0)</f>
        <v>0</v>
      </c>
      <c r="BJ269" s="16" t="s">
        <v>78</v>
      </c>
      <c r="BK269" s="190">
        <f>ROUND(I269*H269,2)</f>
        <v>11576.25</v>
      </c>
      <c r="BL269" s="16" t="s">
        <v>146</v>
      </c>
      <c r="BM269" s="189" t="s">
        <v>395</v>
      </c>
    </row>
    <row r="270" spans="2:65" s="1" customFormat="1" ht="19.5">
      <c r="B270" s="32"/>
      <c r="C270" s="33"/>
      <c r="D270" s="191" t="s">
        <v>148</v>
      </c>
      <c r="E270" s="33"/>
      <c r="F270" s="192" t="s">
        <v>396</v>
      </c>
      <c r="G270" s="33"/>
      <c r="H270" s="33"/>
      <c r="I270" s="105"/>
      <c r="J270" s="33"/>
      <c r="K270" s="33"/>
      <c r="L270" s="36"/>
      <c r="M270" s="193"/>
      <c r="N270" s="61"/>
      <c r="O270" s="61"/>
      <c r="P270" s="61"/>
      <c r="Q270" s="61"/>
      <c r="R270" s="61"/>
      <c r="S270" s="61"/>
      <c r="T270" s="62"/>
      <c r="AT270" s="16" t="s">
        <v>148</v>
      </c>
      <c r="AU270" s="16" t="s">
        <v>80</v>
      </c>
    </row>
    <row r="271" spans="2:65" s="1" customFormat="1" ht="78">
      <c r="B271" s="32"/>
      <c r="C271" s="33"/>
      <c r="D271" s="191" t="s">
        <v>150</v>
      </c>
      <c r="E271" s="33"/>
      <c r="F271" s="194" t="s">
        <v>383</v>
      </c>
      <c r="G271" s="33"/>
      <c r="H271" s="33"/>
      <c r="I271" s="105"/>
      <c r="J271" s="33"/>
      <c r="K271" s="33"/>
      <c r="L271" s="36"/>
      <c r="M271" s="193"/>
      <c r="N271" s="61"/>
      <c r="O271" s="61"/>
      <c r="P271" s="61"/>
      <c r="Q271" s="61"/>
      <c r="R271" s="61"/>
      <c r="S271" s="61"/>
      <c r="T271" s="62"/>
      <c r="AT271" s="16" t="s">
        <v>150</v>
      </c>
      <c r="AU271" s="16" t="s">
        <v>80</v>
      </c>
    </row>
    <row r="272" spans="2:65" s="1" customFormat="1" ht="19.5">
      <c r="B272" s="32"/>
      <c r="C272" s="33"/>
      <c r="D272" s="191" t="s">
        <v>201</v>
      </c>
      <c r="E272" s="33"/>
      <c r="F272" s="194" t="s">
        <v>397</v>
      </c>
      <c r="G272" s="33"/>
      <c r="H272" s="33"/>
      <c r="I272" s="105"/>
      <c r="J272" s="33"/>
      <c r="K272" s="33"/>
      <c r="L272" s="36"/>
      <c r="M272" s="193"/>
      <c r="N272" s="61"/>
      <c r="O272" s="61"/>
      <c r="P272" s="61"/>
      <c r="Q272" s="61"/>
      <c r="R272" s="61"/>
      <c r="S272" s="61"/>
      <c r="T272" s="62"/>
      <c r="AT272" s="16" t="s">
        <v>201</v>
      </c>
      <c r="AU272" s="16" t="s">
        <v>80</v>
      </c>
    </row>
    <row r="273" spans="2:65" s="12" customFormat="1">
      <c r="B273" s="195"/>
      <c r="C273" s="196"/>
      <c r="D273" s="191" t="s">
        <v>152</v>
      </c>
      <c r="E273" s="197" t="s">
        <v>19</v>
      </c>
      <c r="F273" s="198" t="s">
        <v>398</v>
      </c>
      <c r="G273" s="196"/>
      <c r="H273" s="199">
        <v>33</v>
      </c>
      <c r="I273" s="200"/>
      <c r="J273" s="196"/>
      <c r="K273" s="196"/>
      <c r="L273" s="201"/>
      <c r="M273" s="202"/>
      <c r="N273" s="203"/>
      <c r="O273" s="203"/>
      <c r="P273" s="203"/>
      <c r="Q273" s="203"/>
      <c r="R273" s="203"/>
      <c r="S273" s="203"/>
      <c r="T273" s="204"/>
      <c r="AT273" s="205" t="s">
        <v>152</v>
      </c>
      <c r="AU273" s="205" t="s">
        <v>80</v>
      </c>
      <c r="AV273" s="12" t="s">
        <v>80</v>
      </c>
      <c r="AW273" s="12" t="s">
        <v>31</v>
      </c>
      <c r="AX273" s="12" t="s">
        <v>70</v>
      </c>
      <c r="AY273" s="205" t="s">
        <v>139</v>
      </c>
    </row>
    <row r="274" spans="2:65" s="12" customFormat="1">
      <c r="B274" s="195"/>
      <c r="C274" s="196"/>
      <c r="D274" s="191" t="s">
        <v>152</v>
      </c>
      <c r="E274" s="197" t="s">
        <v>19</v>
      </c>
      <c r="F274" s="198" t="s">
        <v>385</v>
      </c>
      <c r="G274" s="196"/>
      <c r="H274" s="199">
        <v>3.75</v>
      </c>
      <c r="I274" s="200"/>
      <c r="J274" s="196"/>
      <c r="K274" s="196"/>
      <c r="L274" s="201"/>
      <c r="M274" s="202"/>
      <c r="N274" s="203"/>
      <c r="O274" s="203"/>
      <c r="P274" s="203"/>
      <c r="Q274" s="203"/>
      <c r="R274" s="203"/>
      <c r="S274" s="203"/>
      <c r="T274" s="204"/>
      <c r="AT274" s="205" t="s">
        <v>152</v>
      </c>
      <c r="AU274" s="205" t="s">
        <v>80</v>
      </c>
      <c r="AV274" s="12" t="s">
        <v>80</v>
      </c>
      <c r="AW274" s="12" t="s">
        <v>31</v>
      </c>
      <c r="AX274" s="12" t="s">
        <v>70</v>
      </c>
      <c r="AY274" s="205" t="s">
        <v>139</v>
      </c>
    </row>
    <row r="275" spans="2:65" s="1" customFormat="1" ht="21.6" customHeight="1">
      <c r="B275" s="32"/>
      <c r="C275" s="178" t="s">
        <v>399</v>
      </c>
      <c r="D275" s="178" t="s">
        <v>141</v>
      </c>
      <c r="E275" s="179" t="s">
        <v>400</v>
      </c>
      <c r="F275" s="180" t="s">
        <v>401</v>
      </c>
      <c r="G275" s="181" t="s">
        <v>144</v>
      </c>
      <c r="H275" s="182">
        <v>33</v>
      </c>
      <c r="I275" s="183">
        <v>415</v>
      </c>
      <c r="J275" s="184">
        <f>ROUND(I275*H275,2)</f>
        <v>13695</v>
      </c>
      <c r="K275" s="180" t="s">
        <v>145</v>
      </c>
      <c r="L275" s="36"/>
      <c r="M275" s="185" t="s">
        <v>19</v>
      </c>
      <c r="N275" s="186" t="s">
        <v>41</v>
      </c>
      <c r="O275" s="61"/>
      <c r="P275" s="187">
        <f>O275*H275</f>
        <v>0</v>
      </c>
      <c r="Q275" s="187">
        <v>0.34762999999999999</v>
      </c>
      <c r="R275" s="187">
        <f>Q275*H275</f>
        <v>11.47179</v>
      </c>
      <c r="S275" s="187">
        <v>0</v>
      </c>
      <c r="T275" s="188">
        <f>S275*H275</f>
        <v>0</v>
      </c>
      <c r="AR275" s="189" t="s">
        <v>146</v>
      </c>
      <c r="AT275" s="189" t="s">
        <v>141</v>
      </c>
      <c r="AU275" s="189" t="s">
        <v>80</v>
      </c>
      <c r="AY275" s="16" t="s">
        <v>139</v>
      </c>
      <c r="BE275" s="190">
        <f>IF(N275="základní",J275,0)</f>
        <v>13695</v>
      </c>
      <c r="BF275" s="190">
        <f>IF(N275="snížená",J275,0)</f>
        <v>0</v>
      </c>
      <c r="BG275" s="190">
        <f>IF(N275="zákl. přenesená",J275,0)</f>
        <v>0</v>
      </c>
      <c r="BH275" s="190">
        <f>IF(N275="sníž. přenesená",J275,0)</f>
        <v>0</v>
      </c>
      <c r="BI275" s="190">
        <f>IF(N275="nulová",J275,0)</f>
        <v>0</v>
      </c>
      <c r="BJ275" s="16" t="s">
        <v>78</v>
      </c>
      <c r="BK275" s="190">
        <f>ROUND(I275*H275,2)</f>
        <v>13695</v>
      </c>
      <c r="BL275" s="16" t="s">
        <v>146</v>
      </c>
      <c r="BM275" s="189" t="s">
        <v>402</v>
      </c>
    </row>
    <row r="276" spans="2:65" s="1" customFormat="1" ht="19.5">
      <c r="B276" s="32"/>
      <c r="C276" s="33"/>
      <c r="D276" s="191" t="s">
        <v>148</v>
      </c>
      <c r="E276" s="33"/>
      <c r="F276" s="192" t="s">
        <v>403</v>
      </c>
      <c r="G276" s="33"/>
      <c r="H276" s="33"/>
      <c r="I276" s="105"/>
      <c r="J276" s="33"/>
      <c r="K276" s="33"/>
      <c r="L276" s="36"/>
      <c r="M276" s="193"/>
      <c r="N276" s="61"/>
      <c r="O276" s="61"/>
      <c r="P276" s="61"/>
      <c r="Q276" s="61"/>
      <c r="R276" s="61"/>
      <c r="S276" s="61"/>
      <c r="T276" s="62"/>
      <c r="AT276" s="16" t="s">
        <v>148</v>
      </c>
      <c r="AU276" s="16" t="s">
        <v>80</v>
      </c>
    </row>
    <row r="277" spans="2:65" s="1" customFormat="1" ht="78">
      <c r="B277" s="32"/>
      <c r="C277" s="33"/>
      <c r="D277" s="191" t="s">
        <v>150</v>
      </c>
      <c r="E277" s="33"/>
      <c r="F277" s="194" t="s">
        <v>383</v>
      </c>
      <c r="G277" s="33"/>
      <c r="H277" s="33"/>
      <c r="I277" s="105"/>
      <c r="J277" s="33"/>
      <c r="K277" s="33"/>
      <c r="L277" s="36"/>
      <c r="M277" s="193"/>
      <c r="N277" s="61"/>
      <c r="O277" s="61"/>
      <c r="P277" s="61"/>
      <c r="Q277" s="61"/>
      <c r="R277" s="61"/>
      <c r="S277" s="61"/>
      <c r="T277" s="62"/>
      <c r="AT277" s="16" t="s">
        <v>150</v>
      </c>
      <c r="AU277" s="16" t="s">
        <v>80</v>
      </c>
    </row>
    <row r="278" spans="2:65" s="1" customFormat="1" ht="19.5">
      <c r="B278" s="32"/>
      <c r="C278" s="33"/>
      <c r="D278" s="191" t="s">
        <v>201</v>
      </c>
      <c r="E278" s="33"/>
      <c r="F278" s="194" t="s">
        <v>404</v>
      </c>
      <c r="G278" s="33"/>
      <c r="H278" s="33"/>
      <c r="I278" s="105"/>
      <c r="J278" s="33"/>
      <c r="K278" s="33"/>
      <c r="L278" s="36"/>
      <c r="M278" s="193"/>
      <c r="N278" s="61"/>
      <c r="O278" s="61"/>
      <c r="P278" s="61"/>
      <c r="Q278" s="61"/>
      <c r="R278" s="61"/>
      <c r="S278" s="61"/>
      <c r="T278" s="62"/>
      <c r="AT278" s="16" t="s">
        <v>201</v>
      </c>
      <c r="AU278" s="16" t="s">
        <v>80</v>
      </c>
    </row>
    <row r="279" spans="2:65" s="12" customFormat="1">
      <c r="B279" s="195"/>
      <c r="C279" s="196"/>
      <c r="D279" s="191" t="s">
        <v>152</v>
      </c>
      <c r="E279" s="197" t="s">
        <v>19</v>
      </c>
      <c r="F279" s="198" t="s">
        <v>398</v>
      </c>
      <c r="G279" s="196"/>
      <c r="H279" s="199">
        <v>33</v>
      </c>
      <c r="I279" s="200"/>
      <c r="J279" s="196"/>
      <c r="K279" s="196"/>
      <c r="L279" s="201"/>
      <c r="M279" s="202"/>
      <c r="N279" s="203"/>
      <c r="O279" s="203"/>
      <c r="P279" s="203"/>
      <c r="Q279" s="203"/>
      <c r="R279" s="203"/>
      <c r="S279" s="203"/>
      <c r="T279" s="204"/>
      <c r="AT279" s="205" t="s">
        <v>152</v>
      </c>
      <c r="AU279" s="205" t="s">
        <v>80</v>
      </c>
      <c r="AV279" s="12" t="s">
        <v>80</v>
      </c>
      <c r="AW279" s="12" t="s">
        <v>31</v>
      </c>
      <c r="AX279" s="12" t="s">
        <v>70</v>
      </c>
      <c r="AY279" s="205" t="s">
        <v>139</v>
      </c>
    </row>
    <row r="280" spans="2:65" s="1" customFormat="1" ht="21.6" customHeight="1">
      <c r="B280" s="32"/>
      <c r="C280" s="178" t="s">
        <v>405</v>
      </c>
      <c r="D280" s="178" t="s">
        <v>141</v>
      </c>
      <c r="E280" s="179" t="s">
        <v>406</v>
      </c>
      <c r="F280" s="180" t="s">
        <v>407</v>
      </c>
      <c r="G280" s="181" t="s">
        <v>144</v>
      </c>
      <c r="H280" s="182">
        <v>33</v>
      </c>
      <c r="I280" s="183">
        <v>815</v>
      </c>
      <c r="J280" s="184">
        <f>ROUND(I280*H280,2)</f>
        <v>26895</v>
      </c>
      <c r="K280" s="180" t="s">
        <v>145</v>
      </c>
      <c r="L280" s="36"/>
      <c r="M280" s="185" t="s">
        <v>19</v>
      </c>
      <c r="N280" s="186" t="s">
        <v>41</v>
      </c>
      <c r="O280" s="61"/>
      <c r="P280" s="187">
        <f>O280*H280</f>
        <v>0</v>
      </c>
      <c r="Q280" s="187">
        <v>0.20745</v>
      </c>
      <c r="R280" s="187">
        <f>Q280*H280</f>
        <v>6.8458499999999995</v>
      </c>
      <c r="S280" s="187">
        <v>0</v>
      </c>
      <c r="T280" s="188">
        <f>S280*H280</f>
        <v>0</v>
      </c>
      <c r="AR280" s="189" t="s">
        <v>146</v>
      </c>
      <c r="AT280" s="189" t="s">
        <v>141</v>
      </c>
      <c r="AU280" s="189" t="s">
        <v>80</v>
      </c>
      <c r="AY280" s="16" t="s">
        <v>139</v>
      </c>
      <c r="BE280" s="190">
        <f>IF(N280="základní",J280,0)</f>
        <v>26895</v>
      </c>
      <c r="BF280" s="190">
        <f>IF(N280="snížená",J280,0)</f>
        <v>0</v>
      </c>
      <c r="BG280" s="190">
        <f>IF(N280="zákl. přenesená",J280,0)</f>
        <v>0</v>
      </c>
      <c r="BH280" s="190">
        <f>IF(N280="sníž. přenesená",J280,0)</f>
        <v>0</v>
      </c>
      <c r="BI280" s="190">
        <f>IF(N280="nulová",J280,0)</f>
        <v>0</v>
      </c>
      <c r="BJ280" s="16" t="s">
        <v>78</v>
      </c>
      <c r="BK280" s="190">
        <f>ROUND(I280*H280,2)</f>
        <v>26895</v>
      </c>
      <c r="BL280" s="16" t="s">
        <v>146</v>
      </c>
      <c r="BM280" s="189" t="s">
        <v>408</v>
      </c>
    </row>
    <row r="281" spans="2:65" s="1" customFormat="1" ht="19.5">
      <c r="B281" s="32"/>
      <c r="C281" s="33"/>
      <c r="D281" s="191" t="s">
        <v>148</v>
      </c>
      <c r="E281" s="33"/>
      <c r="F281" s="192" t="s">
        <v>409</v>
      </c>
      <c r="G281" s="33"/>
      <c r="H281" s="33"/>
      <c r="I281" s="105"/>
      <c r="J281" s="33"/>
      <c r="K281" s="33"/>
      <c r="L281" s="36"/>
      <c r="M281" s="193"/>
      <c r="N281" s="61"/>
      <c r="O281" s="61"/>
      <c r="P281" s="61"/>
      <c r="Q281" s="61"/>
      <c r="R281" s="61"/>
      <c r="S281" s="61"/>
      <c r="T281" s="62"/>
      <c r="AT281" s="16" t="s">
        <v>148</v>
      </c>
      <c r="AU281" s="16" t="s">
        <v>80</v>
      </c>
    </row>
    <row r="282" spans="2:65" s="1" customFormat="1" ht="107.25">
      <c r="B282" s="32"/>
      <c r="C282" s="33"/>
      <c r="D282" s="191" t="s">
        <v>150</v>
      </c>
      <c r="E282" s="33"/>
      <c r="F282" s="194" t="s">
        <v>410</v>
      </c>
      <c r="G282" s="33"/>
      <c r="H282" s="33"/>
      <c r="I282" s="105"/>
      <c r="J282" s="33"/>
      <c r="K282" s="33"/>
      <c r="L282" s="36"/>
      <c r="M282" s="193"/>
      <c r="N282" s="61"/>
      <c r="O282" s="61"/>
      <c r="P282" s="61"/>
      <c r="Q282" s="61"/>
      <c r="R282" s="61"/>
      <c r="S282" s="61"/>
      <c r="T282" s="62"/>
      <c r="AT282" s="16" t="s">
        <v>150</v>
      </c>
      <c r="AU282" s="16" t="s">
        <v>80</v>
      </c>
    </row>
    <row r="283" spans="2:65" s="12" customFormat="1">
      <c r="B283" s="195"/>
      <c r="C283" s="196"/>
      <c r="D283" s="191" t="s">
        <v>152</v>
      </c>
      <c r="E283" s="197" t="s">
        <v>19</v>
      </c>
      <c r="F283" s="198" t="s">
        <v>398</v>
      </c>
      <c r="G283" s="196"/>
      <c r="H283" s="199">
        <v>33</v>
      </c>
      <c r="I283" s="200"/>
      <c r="J283" s="196"/>
      <c r="K283" s="196"/>
      <c r="L283" s="201"/>
      <c r="M283" s="202"/>
      <c r="N283" s="203"/>
      <c r="O283" s="203"/>
      <c r="P283" s="203"/>
      <c r="Q283" s="203"/>
      <c r="R283" s="203"/>
      <c r="S283" s="203"/>
      <c r="T283" s="204"/>
      <c r="AT283" s="205" t="s">
        <v>152</v>
      </c>
      <c r="AU283" s="205" t="s">
        <v>80</v>
      </c>
      <c r="AV283" s="12" t="s">
        <v>80</v>
      </c>
      <c r="AW283" s="12" t="s">
        <v>31</v>
      </c>
      <c r="AX283" s="12" t="s">
        <v>70</v>
      </c>
      <c r="AY283" s="205" t="s">
        <v>139</v>
      </c>
    </row>
    <row r="284" spans="2:65" s="1" customFormat="1" ht="14.45" customHeight="1">
      <c r="B284" s="32"/>
      <c r="C284" s="178" t="s">
        <v>411</v>
      </c>
      <c r="D284" s="178" t="s">
        <v>141</v>
      </c>
      <c r="E284" s="179" t="s">
        <v>412</v>
      </c>
      <c r="F284" s="180" t="s">
        <v>413</v>
      </c>
      <c r="G284" s="181" t="s">
        <v>144</v>
      </c>
      <c r="H284" s="182">
        <v>3.75</v>
      </c>
      <c r="I284" s="183">
        <v>345</v>
      </c>
      <c r="J284" s="184">
        <f>ROUND(I284*H284,2)</f>
        <v>1293.75</v>
      </c>
      <c r="K284" s="180" t="s">
        <v>145</v>
      </c>
      <c r="L284" s="36"/>
      <c r="M284" s="185" t="s">
        <v>19</v>
      </c>
      <c r="N284" s="186" t="s">
        <v>41</v>
      </c>
      <c r="O284" s="61"/>
      <c r="P284" s="187">
        <f>O284*H284</f>
        <v>0</v>
      </c>
      <c r="Q284" s="187">
        <v>0.10362</v>
      </c>
      <c r="R284" s="187">
        <f>Q284*H284</f>
        <v>0.388575</v>
      </c>
      <c r="S284" s="187">
        <v>0</v>
      </c>
      <c r="T284" s="188">
        <f>S284*H284</f>
        <v>0</v>
      </c>
      <c r="AR284" s="189" t="s">
        <v>146</v>
      </c>
      <c r="AT284" s="189" t="s">
        <v>141</v>
      </c>
      <c r="AU284" s="189" t="s">
        <v>80</v>
      </c>
      <c r="AY284" s="16" t="s">
        <v>139</v>
      </c>
      <c r="BE284" s="190">
        <f>IF(N284="základní",J284,0)</f>
        <v>1293.75</v>
      </c>
      <c r="BF284" s="190">
        <f>IF(N284="snížená",J284,0)</f>
        <v>0</v>
      </c>
      <c r="BG284" s="190">
        <f>IF(N284="zákl. přenesená",J284,0)</f>
        <v>0</v>
      </c>
      <c r="BH284" s="190">
        <f>IF(N284="sníž. přenesená",J284,0)</f>
        <v>0</v>
      </c>
      <c r="BI284" s="190">
        <f>IF(N284="nulová",J284,0)</f>
        <v>0</v>
      </c>
      <c r="BJ284" s="16" t="s">
        <v>78</v>
      </c>
      <c r="BK284" s="190">
        <f>ROUND(I284*H284,2)</f>
        <v>1293.75</v>
      </c>
      <c r="BL284" s="16" t="s">
        <v>146</v>
      </c>
      <c r="BM284" s="189" t="s">
        <v>414</v>
      </c>
    </row>
    <row r="285" spans="2:65" s="1" customFormat="1" ht="29.25">
      <c r="B285" s="32"/>
      <c r="C285" s="33"/>
      <c r="D285" s="191" t="s">
        <v>148</v>
      </c>
      <c r="E285" s="33"/>
      <c r="F285" s="192" t="s">
        <v>415</v>
      </c>
      <c r="G285" s="33"/>
      <c r="H285" s="33"/>
      <c r="I285" s="105"/>
      <c r="J285" s="33"/>
      <c r="K285" s="33"/>
      <c r="L285" s="36"/>
      <c r="M285" s="193"/>
      <c r="N285" s="61"/>
      <c r="O285" s="61"/>
      <c r="P285" s="61"/>
      <c r="Q285" s="61"/>
      <c r="R285" s="61"/>
      <c r="S285" s="61"/>
      <c r="T285" s="62"/>
      <c r="AT285" s="16" t="s">
        <v>148</v>
      </c>
      <c r="AU285" s="16" t="s">
        <v>80</v>
      </c>
    </row>
    <row r="286" spans="2:65" s="1" customFormat="1" ht="126.75">
      <c r="B286" s="32"/>
      <c r="C286" s="33"/>
      <c r="D286" s="191" t="s">
        <v>150</v>
      </c>
      <c r="E286" s="33"/>
      <c r="F286" s="194" t="s">
        <v>416</v>
      </c>
      <c r="G286" s="33"/>
      <c r="H286" s="33"/>
      <c r="I286" s="105"/>
      <c r="J286" s="33"/>
      <c r="K286" s="33"/>
      <c r="L286" s="36"/>
      <c r="M286" s="193"/>
      <c r="N286" s="61"/>
      <c r="O286" s="61"/>
      <c r="P286" s="61"/>
      <c r="Q286" s="61"/>
      <c r="R286" s="61"/>
      <c r="S286" s="61"/>
      <c r="T286" s="62"/>
      <c r="AT286" s="16" t="s">
        <v>150</v>
      </c>
      <c r="AU286" s="16" t="s">
        <v>80</v>
      </c>
    </row>
    <row r="287" spans="2:65" s="1" customFormat="1" ht="19.5">
      <c r="B287" s="32"/>
      <c r="C287" s="33"/>
      <c r="D287" s="191" t="s">
        <v>201</v>
      </c>
      <c r="E287" s="33"/>
      <c r="F287" s="194" t="s">
        <v>417</v>
      </c>
      <c r="G287" s="33"/>
      <c r="H287" s="33"/>
      <c r="I287" s="105"/>
      <c r="J287" s="33"/>
      <c r="K287" s="33"/>
      <c r="L287" s="36"/>
      <c r="M287" s="193"/>
      <c r="N287" s="61"/>
      <c r="O287" s="61"/>
      <c r="P287" s="61"/>
      <c r="Q287" s="61"/>
      <c r="R287" s="61"/>
      <c r="S287" s="61"/>
      <c r="T287" s="62"/>
      <c r="AT287" s="16" t="s">
        <v>201</v>
      </c>
      <c r="AU287" s="16" t="s">
        <v>80</v>
      </c>
    </row>
    <row r="288" spans="2:65" s="12" customFormat="1">
      <c r="B288" s="195"/>
      <c r="C288" s="196"/>
      <c r="D288" s="191" t="s">
        <v>152</v>
      </c>
      <c r="E288" s="197" t="s">
        <v>19</v>
      </c>
      <c r="F288" s="198" t="s">
        <v>385</v>
      </c>
      <c r="G288" s="196"/>
      <c r="H288" s="199">
        <v>3.75</v>
      </c>
      <c r="I288" s="200"/>
      <c r="J288" s="196"/>
      <c r="K288" s="196"/>
      <c r="L288" s="201"/>
      <c r="M288" s="202"/>
      <c r="N288" s="203"/>
      <c r="O288" s="203"/>
      <c r="P288" s="203"/>
      <c r="Q288" s="203"/>
      <c r="R288" s="203"/>
      <c r="S288" s="203"/>
      <c r="T288" s="204"/>
      <c r="AT288" s="205" t="s">
        <v>152</v>
      </c>
      <c r="AU288" s="205" t="s">
        <v>80</v>
      </c>
      <c r="AV288" s="12" t="s">
        <v>80</v>
      </c>
      <c r="AW288" s="12" t="s">
        <v>31</v>
      </c>
      <c r="AX288" s="12" t="s">
        <v>70</v>
      </c>
      <c r="AY288" s="205" t="s">
        <v>139</v>
      </c>
    </row>
    <row r="289" spans="2:65" s="1" customFormat="1" ht="14.45" customHeight="1">
      <c r="B289" s="32"/>
      <c r="C289" s="216" t="s">
        <v>418</v>
      </c>
      <c r="D289" s="216" t="s">
        <v>234</v>
      </c>
      <c r="E289" s="217" t="s">
        <v>419</v>
      </c>
      <c r="F289" s="218" t="s">
        <v>420</v>
      </c>
      <c r="G289" s="219" t="s">
        <v>144</v>
      </c>
      <c r="H289" s="220">
        <v>7.4999999999999997E-2</v>
      </c>
      <c r="I289" s="221">
        <v>345</v>
      </c>
      <c r="J289" s="222">
        <f>ROUND(I289*H289,2)</f>
        <v>25.88</v>
      </c>
      <c r="K289" s="218" t="s">
        <v>145</v>
      </c>
      <c r="L289" s="223"/>
      <c r="M289" s="224" t="s">
        <v>19</v>
      </c>
      <c r="N289" s="225" t="s">
        <v>41</v>
      </c>
      <c r="O289" s="61"/>
      <c r="P289" s="187">
        <f>O289*H289</f>
        <v>0</v>
      </c>
      <c r="Q289" s="187">
        <v>0.18</v>
      </c>
      <c r="R289" s="187">
        <f>Q289*H289</f>
        <v>1.35E-2</v>
      </c>
      <c r="S289" s="187">
        <v>0</v>
      </c>
      <c r="T289" s="188">
        <f>S289*H289</f>
        <v>0</v>
      </c>
      <c r="AR289" s="189" t="s">
        <v>196</v>
      </c>
      <c r="AT289" s="189" t="s">
        <v>234</v>
      </c>
      <c r="AU289" s="189" t="s">
        <v>80</v>
      </c>
      <c r="AY289" s="16" t="s">
        <v>139</v>
      </c>
      <c r="BE289" s="190">
        <f>IF(N289="základní",J289,0)</f>
        <v>25.88</v>
      </c>
      <c r="BF289" s="190">
        <f>IF(N289="snížená",J289,0)</f>
        <v>0</v>
      </c>
      <c r="BG289" s="190">
        <f>IF(N289="zákl. přenesená",J289,0)</f>
        <v>0</v>
      </c>
      <c r="BH289" s="190">
        <f>IF(N289="sníž. přenesená",J289,0)</f>
        <v>0</v>
      </c>
      <c r="BI289" s="190">
        <f>IF(N289="nulová",J289,0)</f>
        <v>0</v>
      </c>
      <c r="BJ289" s="16" t="s">
        <v>78</v>
      </c>
      <c r="BK289" s="190">
        <f>ROUND(I289*H289,2)</f>
        <v>25.88</v>
      </c>
      <c r="BL289" s="16" t="s">
        <v>146</v>
      </c>
      <c r="BM289" s="189" t="s">
        <v>421</v>
      </c>
    </row>
    <row r="290" spans="2:65" s="1" customFormat="1">
      <c r="B290" s="32"/>
      <c r="C290" s="33"/>
      <c r="D290" s="191" t="s">
        <v>148</v>
      </c>
      <c r="E290" s="33"/>
      <c r="F290" s="192" t="s">
        <v>420</v>
      </c>
      <c r="G290" s="33"/>
      <c r="H290" s="33"/>
      <c r="I290" s="105"/>
      <c r="J290" s="33"/>
      <c r="K290" s="33"/>
      <c r="L290" s="36"/>
      <c r="M290" s="193"/>
      <c r="N290" s="61"/>
      <c r="O290" s="61"/>
      <c r="P290" s="61"/>
      <c r="Q290" s="61"/>
      <c r="R290" s="61"/>
      <c r="S290" s="61"/>
      <c r="T290" s="62"/>
      <c r="AT290" s="16" t="s">
        <v>148</v>
      </c>
      <c r="AU290" s="16" t="s">
        <v>80</v>
      </c>
    </row>
    <row r="291" spans="2:65" s="1" customFormat="1" ht="19.5">
      <c r="B291" s="32"/>
      <c r="C291" s="33"/>
      <c r="D291" s="191" t="s">
        <v>201</v>
      </c>
      <c r="E291" s="33"/>
      <c r="F291" s="194" t="s">
        <v>422</v>
      </c>
      <c r="G291" s="33"/>
      <c r="H291" s="33"/>
      <c r="I291" s="105"/>
      <c r="J291" s="33"/>
      <c r="K291" s="33"/>
      <c r="L291" s="36"/>
      <c r="M291" s="193"/>
      <c r="N291" s="61"/>
      <c r="O291" s="61"/>
      <c r="P291" s="61"/>
      <c r="Q291" s="61"/>
      <c r="R291" s="61"/>
      <c r="S291" s="61"/>
      <c r="T291" s="62"/>
      <c r="AT291" s="16" t="s">
        <v>201</v>
      </c>
      <c r="AU291" s="16" t="s">
        <v>80</v>
      </c>
    </row>
    <row r="292" spans="2:65" s="12" customFormat="1">
      <c r="B292" s="195"/>
      <c r="C292" s="196"/>
      <c r="D292" s="191" t="s">
        <v>152</v>
      </c>
      <c r="E292" s="196"/>
      <c r="F292" s="198" t="s">
        <v>423</v>
      </c>
      <c r="G292" s="196"/>
      <c r="H292" s="199">
        <v>7.4999999999999997E-2</v>
      </c>
      <c r="I292" s="200"/>
      <c r="J292" s="196"/>
      <c r="K292" s="196"/>
      <c r="L292" s="201"/>
      <c r="M292" s="202"/>
      <c r="N292" s="203"/>
      <c r="O292" s="203"/>
      <c r="P292" s="203"/>
      <c r="Q292" s="203"/>
      <c r="R292" s="203"/>
      <c r="S292" s="203"/>
      <c r="T292" s="204"/>
      <c r="AT292" s="205" t="s">
        <v>152</v>
      </c>
      <c r="AU292" s="205" t="s">
        <v>80</v>
      </c>
      <c r="AV292" s="12" t="s">
        <v>80</v>
      </c>
      <c r="AW292" s="12" t="s">
        <v>4</v>
      </c>
      <c r="AX292" s="12" t="s">
        <v>78</v>
      </c>
      <c r="AY292" s="205" t="s">
        <v>139</v>
      </c>
    </row>
    <row r="293" spans="2:65" s="11" customFormat="1" ht="22.9" customHeight="1">
      <c r="B293" s="162"/>
      <c r="C293" s="163"/>
      <c r="D293" s="164" t="s">
        <v>69</v>
      </c>
      <c r="E293" s="176" t="s">
        <v>179</v>
      </c>
      <c r="F293" s="176" t="s">
        <v>424</v>
      </c>
      <c r="G293" s="163"/>
      <c r="H293" s="163"/>
      <c r="I293" s="166"/>
      <c r="J293" s="177">
        <f>BK293</f>
        <v>23189.360000000001</v>
      </c>
      <c r="K293" s="163"/>
      <c r="L293" s="168"/>
      <c r="M293" s="169"/>
      <c r="N293" s="170"/>
      <c r="O293" s="170"/>
      <c r="P293" s="171">
        <f>SUM(P294:P306)</f>
        <v>0</v>
      </c>
      <c r="Q293" s="170"/>
      <c r="R293" s="171">
        <f>SUM(R294:R306)</f>
        <v>1.5092536000000001</v>
      </c>
      <c r="S293" s="170"/>
      <c r="T293" s="172">
        <f>SUM(T294:T306)</f>
        <v>0</v>
      </c>
      <c r="AR293" s="173" t="s">
        <v>78</v>
      </c>
      <c r="AT293" s="174" t="s">
        <v>69</v>
      </c>
      <c r="AU293" s="174" t="s">
        <v>78</v>
      </c>
      <c r="AY293" s="173" t="s">
        <v>139</v>
      </c>
      <c r="BK293" s="175">
        <f>SUM(BK294:BK306)</f>
        <v>23189.360000000001</v>
      </c>
    </row>
    <row r="294" spans="2:65" s="1" customFormat="1" ht="14.45" customHeight="1">
      <c r="B294" s="32"/>
      <c r="C294" s="178" t="s">
        <v>425</v>
      </c>
      <c r="D294" s="178" t="s">
        <v>141</v>
      </c>
      <c r="E294" s="179" t="s">
        <v>426</v>
      </c>
      <c r="F294" s="180" t="s">
        <v>427</v>
      </c>
      <c r="G294" s="181" t="s">
        <v>144</v>
      </c>
      <c r="H294" s="182">
        <v>65.256</v>
      </c>
      <c r="I294" s="183">
        <v>310</v>
      </c>
      <c r="J294" s="184">
        <f>ROUND(I294*H294,2)</f>
        <v>20229.36</v>
      </c>
      <c r="K294" s="180" t="s">
        <v>145</v>
      </c>
      <c r="L294" s="36"/>
      <c r="M294" s="185" t="s">
        <v>19</v>
      </c>
      <c r="N294" s="186" t="s">
        <v>41</v>
      </c>
      <c r="O294" s="61"/>
      <c r="P294" s="187">
        <f>O294*H294</f>
        <v>0</v>
      </c>
      <c r="Q294" s="187">
        <v>2.3099999999999999E-2</v>
      </c>
      <c r="R294" s="187">
        <f>Q294*H294</f>
        <v>1.5074136</v>
      </c>
      <c r="S294" s="187">
        <v>0</v>
      </c>
      <c r="T294" s="188">
        <f>S294*H294</f>
        <v>0</v>
      </c>
      <c r="AR294" s="189" t="s">
        <v>146</v>
      </c>
      <c r="AT294" s="189" t="s">
        <v>141</v>
      </c>
      <c r="AU294" s="189" t="s">
        <v>80</v>
      </c>
      <c r="AY294" s="16" t="s">
        <v>139</v>
      </c>
      <c r="BE294" s="190">
        <f>IF(N294="základní",J294,0)</f>
        <v>20229.36</v>
      </c>
      <c r="BF294" s="190">
        <f>IF(N294="snížená",J294,0)</f>
        <v>0</v>
      </c>
      <c r="BG294" s="190">
        <f>IF(N294="zákl. přenesená",J294,0)</f>
        <v>0</v>
      </c>
      <c r="BH294" s="190">
        <f>IF(N294="sníž. přenesená",J294,0)</f>
        <v>0</v>
      </c>
      <c r="BI294" s="190">
        <f>IF(N294="nulová",J294,0)</f>
        <v>0</v>
      </c>
      <c r="BJ294" s="16" t="s">
        <v>78</v>
      </c>
      <c r="BK294" s="190">
        <f>ROUND(I294*H294,2)</f>
        <v>20229.36</v>
      </c>
      <c r="BL294" s="16" t="s">
        <v>146</v>
      </c>
      <c r="BM294" s="189" t="s">
        <v>428</v>
      </c>
    </row>
    <row r="295" spans="2:65" s="1" customFormat="1">
      <c r="B295" s="32"/>
      <c r="C295" s="33"/>
      <c r="D295" s="191" t="s">
        <v>148</v>
      </c>
      <c r="E295" s="33"/>
      <c r="F295" s="192" t="s">
        <v>429</v>
      </c>
      <c r="G295" s="33"/>
      <c r="H295" s="33"/>
      <c r="I295" s="105"/>
      <c r="J295" s="33"/>
      <c r="K295" s="33"/>
      <c r="L295" s="36"/>
      <c r="M295" s="193"/>
      <c r="N295" s="61"/>
      <c r="O295" s="61"/>
      <c r="P295" s="61"/>
      <c r="Q295" s="61"/>
      <c r="R295" s="61"/>
      <c r="S295" s="61"/>
      <c r="T295" s="62"/>
      <c r="AT295" s="16" t="s">
        <v>148</v>
      </c>
      <c r="AU295" s="16" t="s">
        <v>80</v>
      </c>
    </row>
    <row r="296" spans="2:65" s="1" customFormat="1" ht="48.75">
      <c r="B296" s="32"/>
      <c r="C296" s="33"/>
      <c r="D296" s="191" t="s">
        <v>150</v>
      </c>
      <c r="E296" s="33"/>
      <c r="F296" s="194" t="s">
        <v>430</v>
      </c>
      <c r="G296" s="33"/>
      <c r="H296" s="33"/>
      <c r="I296" s="105"/>
      <c r="J296" s="33"/>
      <c r="K296" s="33"/>
      <c r="L296" s="36"/>
      <c r="M296" s="193"/>
      <c r="N296" s="61"/>
      <c r="O296" s="61"/>
      <c r="P296" s="61"/>
      <c r="Q296" s="61"/>
      <c r="R296" s="61"/>
      <c r="S296" s="61"/>
      <c r="T296" s="62"/>
      <c r="AT296" s="16" t="s">
        <v>150</v>
      </c>
      <c r="AU296" s="16" t="s">
        <v>80</v>
      </c>
    </row>
    <row r="297" spans="2:65" s="12" customFormat="1">
      <c r="B297" s="195"/>
      <c r="C297" s="196"/>
      <c r="D297" s="191" t="s">
        <v>152</v>
      </c>
      <c r="E297" s="197" t="s">
        <v>19</v>
      </c>
      <c r="F297" s="198" t="s">
        <v>278</v>
      </c>
      <c r="G297" s="196"/>
      <c r="H297" s="199">
        <v>5.6150000000000002</v>
      </c>
      <c r="I297" s="200"/>
      <c r="J297" s="196"/>
      <c r="K297" s="196"/>
      <c r="L297" s="201"/>
      <c r="M297" s="202"/>
      <c r="N297" s="203"/>
      <c r="O297" s="203"/>
      <c r="P297" s="203"/>
      <c r="Q297" s="203"/>
      <c r="R297" s="203"/>
      <c r="S297" s="203"/>
      <c r="T297" s="204"/>
      <c r="AT297" s="205" t="s">
        <v>152</v>
      </c>
      <c r="AU297" s="205" t="s">
        <v>80</v>
      </c>
      <c r="AV297" s="12" t="s">
        <v>80</v>
      </c>
      <c r="AW297" s="12" t="s">
        <v>31</v>
      </c>
      <c r="AX297" s="12" t="s">
        <v>70</v>
      </c>
      <c r="AY297" s="205" t="s">
        <v>139</v>
      </c>
    </row>
    <row r="298" spans="2:65" s="12" customFormat="1">
      <c r="B298" s="195"/>
      <c r="C298" s="196"/>
      <c r="D298" s="191" t="s">
        <v>152</v>
      </c>
      <c r="E298" s="197" t="s">
        <v>19</v>
      </c>
      <c r="F298" s="198" t="s">
        <v>431</v>
      </c>
      <c r="G298" s="196"/>
      <c r="H298" s="199">
        <v>1.4219999999999999</v>
      </c>
      <c r="I298" s="200"/>
      <c r="J298" s="196"/>
      <c r="K298" s="196"/>
      <c r="L298" s="201"/>
      <c r="M298" s="202"/>
      <c r="N298" s="203"/>
      <c r="O298" s="203"/>
      <c r="P298" s="203"/>
      <c r="Q298" s="203"/>
      <c r="R298" s="203"/>
      <c r="S298" s="203"/>
      <c r="T298" s="204"/>
      <c r="AT298" s="205" t="s">
        <v>152</v>
      </c>
      <c r="AU298" s="205" t="s">
        <v>80</v>
      </c>
      <c r="AV298" s="12" t="s">
        <v>80</v>
      </c>
      <c r="AW298" s="12" t="s">
        <v>31</v>
      </c>
      <c r="AX298" s="12" t="s">
        <v>70</v>
      </c>
      <c r="AY298" s="205" t="s">
        <v>139</v>
      </c>
    </row>
    <row r="299" spans="2:65" s="12" customFormat="1">
      <c r="B299" s="195"/>
      <c r="C299" s="196"/>
      <c r="D299" s="191" t="s">
        <v>152</v>
      </c>
      <c r="E299" s="197" t="s">
        <v>19</v>
      </c>
      <c r="F299" s="198" t="s">
        <v>432</v>
      </c>
      <c r="G299" s="196"/>
      <c r="H299" s="199">
        <v>6.9009999999999998</v>
      </c>
      <c r="I299" s="200"/>
      <c r="J299" s="196"/>
      <c r="K299" s="196"/>
      <c r="L299" s="201"/>
      <c r="M299" s="202"/>
      <c r="N299" s="203"/>
      <c r="O299" s="203"/>
      <c r="P299" s="203"/>
      <c r="Q299" s="203"/>
      <c r="R299" s="203"/>
      <c r="S299" s="203"/>
      <c r="T299" s="204"/>
      <c r="AT299" s="205" t="s">
        <v>152</v>
      </c>
      <c r="AU299" s="205" t="s">
        <v>80</v>
      </c>
      <c r="AV299" s="12" t="s">
        <v>80</v>
      </c>
      <c r="AW299" s="12" t="s">
        <v>31</v>
      </c>
      <c r="AX299" s="12" t="s">
        <v>70</v>
      </c>
      <c r="AY299" s="205" t="s">
        <v>139</v>
      </c>
    </row>
    <row r="300" spans="2:65" s="12" customFormat="1">
      <c r="B300" s="195"/>
      <c r="C300" s="196"/>
      <c r="D300" s="191" t="s">
        <v>152</v>
      </c>
      <c r="E300" s="197" t="s">
        <v>19</v>
      </c>
      <c r="F300" s="198" t="s">
        <v>433</v>
      </c>
      <c r="G300" s="196"/>
      <c r="H300" s="199">
        <v>25.664000000000001</v>
      </c>
      <c r="I300" s="200"/>
      <c r="J300" s="196"/>
      <c r="K300" s="196"/>
      <c r="L300" s="201"/>
      <c r="M300" s="202"/>
      <c r="N300" s="203"/>
      <c r="O300" s="203"/>
      <c r="P300" s="203"/>
      <c r="Q300" s="203"/>
      <c r="R300" s="203"/>
      <c r="S300" s="203"/>
      <c r="T300" s="204"/>
      <c r="AT300" s="205" t="s">
        <v>152</v>
      </c>
      <c r="AU300" s="205" t="s">
        <v>80</v>
      </c>
      <c r="AV300" s="12" t="s">
        <v>80</v>
      </c>
      <c r="AW300" s="12" t="s">
        <v>31</v>
      </c>
      <c r="AX300" s="12" t="s">
        <v>70</v>
      </c>
      <c r="AY300" s="205" t="s">
        <v>139</v>
      </c>
    </row>
    <row r="301" spans="2:65" s="12" customFormat="1">
      <c r="B301" s="195"/>
      <c r="C301" s="196"/>
      <c r="D301" s="191" t="s">
        <v>152</v>
      </c>
      <c r="E301" s="197" t="s">
        <v>19</v>
      </c>
      <c r="F301" s="198" t="s">
        <v>434</v>
      </c>
      <c r="G301" s="196"/>
      <c r="H301" s="199">
        <v>25.654</v>
      </c>
      <c r="I301" s="200"/>
      <c r="J301" s="196"/>
      <c r="K301" s="196"/>
      <c r="L301" s="201"/>
      <c r="M301" s="202"/>
      <c r="N301" s="203"/>
      <c r="O301" s="203"/>
      <c r="P301" s="203"/>
      <c r="Q301" s="203"/>
      <c r="R301" s="203"/>
      <c r="S301" s="203"/>
      <c r="T301" s="204"/>
      <c r="AT301" s="205" t="s">
        <v>152</v>
      </c>
      <c r="AU301" s="205" t="s">
        <v>80</v>
      </c>
      <c r="AV301" s="12" t="s">
        <v>80</v>
      </c>
      <c r="AW301" s="12" t="s">
        <v>31</v>
      </c>
      <c r="AX301" s="12" t="s">
        <v>70</v>
      </c>
      <c r="AY301" s="205" t="s">
        <v>139</v>
      </c>
    </row>
    <row r="302" spans="2:65" s="1" customFormat="1" ht="14.45" customHeight="1">
      <c r="B302" s="32"/>
      <c r="C302" s="178" t="s">
        <v>435</v>
      </c>
      <c r="D302" s="178" t="s">
        <v>141</v>
      </c>
      <c r="E302" s="179" t="s">
        <v>436</v>
      </c>
      <c r="F302" s="180" t="s">
        <v>437</v>
      </c>
      <c r="G302" s="181" t="s">
        <v>438</v>
      </c>
      <c r="H302" s="182">
        <v>4</v>
      </c>
      <c r="I302" s="183">
        <v>150</v>
      </c>
      <c r="J302" s="184">
        <f>ROUND(I302*H302,2)</f>
        <v>600</v>
      </c>
      <c r="K302" s="180" t="s">
        <v>145</v>
      </c>
      <c r="L302" s="36"/>
      <c r="M302" s="185" t="s">
        <v>19</v>
      </c>
      <c r="N302" s="186" t="s">
        <v>41</v>
      </c>
      <c r="O302" s="61"/>
      <c r="P302" s="187">
        <f>O302*H302</f>
        <v>0</v>
      </c>
      <c r="Q302" s="187">
        <v>0</v>
      </c>
      <c r="R302" s="187">
        <f>Q302*H302</f>
        <v>0</v>
      </c>
      <c r="S302" s="187">
        <v>0</v>
      </c>
      <c r="T302" s="188">
        <f>S302*H302</f>
        <v>0</v>
      </c>
      <c r="AR302" s="189" t="s">
        <v>146</v>
      </c>
      <c r="AT302" s="189" t="s">
        <v>141</v>
      </c>
      <c r="AU302" s="189" t="s">
        <v>80</v>
      </c>
      <c r="AY302" s="16" t="s">
        <v>139</v>
      </c>
      <c r="BE302" s="190">
        <f>IF(N302="základní",J302,0)</f>
        <v>600</v>
      </c>
      <c r="BF302" s="190">
        <f>IF(N302="snížená",J302,0)</f>
        <v>0</v>
      </c>
      <c r="BG302" s="190">
        <f>IF(N302="zákl. přenesená",J302,0)</f>
        <v>0</v>
      </c>
      <c r="BH302" s="190">
        <f>IF(N302="sníž. přenesená",J302,0)</f>
        <v>0</v>
      </c>
      <c r="BI302" s="190">
        <f>IF(N302="nulová",J302,0)</f>
        <v>0</v>
      </c>
      <c r="BJ302" s="16" t="s">
        <v>78</v>
      </c>
      <c r="BK302" s="190">
        <f>ROUND(I302*H302,2)</f>
        <v>600</v>
      </c>
      <c r="BL302" s="16" t="s">
        <v>146</v>
      </c>
      <c r="BM302" s="189" t="s">
        <v>439</v>
      </c>
    </row>
    <row r="303" spans="2:65" s="1" customFormat="1">
      <c r="B303" s="32"/>
      <c r="C303" s="33"/>
      <c r="D303" s="191" t="s">
        <v>148</v>
      </c>
      <c r="E303" s="33"/>
      <c r="F303" s="192" t="s">
        <v>440</v>
      </c>
      <c r="G303" s="33"/>
      <c r="H303" s="33"/>
      <c r="I303" s="105"/>
      <c r="J303" s="33"/>
      <c r="K303" s="33"/>
      <c r="L303" s="36"/>
      <c r="M303" s="193"/>
      <c r="N303" s="61"/>
      <c r="O303" s="61"/>
      <c r="P303" s="61"/>
      <c r="Q303" s="61"/>
      <c r="R303" s="61"/>
      <c r="S303" s="61"/>
      <c r="T303" s="62"/>
      <c r="AT303" s="16" t="s">
        <v>148</v>
      </c>
      <c r="AU303" s="16" t="s">
        <v>80</v>
      </c>
    </row>
    <row r="304" spans="2:65" s="1" customFormat="1" ht="29.25">
      <c r="B304" s="32"/>
      <c r="C304" s="33"/>
      <c r="D304" s="191" t="s">
        <v>150</v>
      </c>
      <c r="E304" s="33"/>
      <c r="F304" s="194" t="s">
        <v>441</v>
      </c>
      <c r="G304" s="33"/>
      <c r="H304" s="33"/>
      <c r="I304" s="105"/>
      <c r="J304" s="33"/>
      <c r="K304" s="33"/>
      <c r="L304" s="36"/>
      <c r="M304" s="193"/>
      <c r="N304" s="61"/>
      <c r="O304" s="61"/>
      <c r="P304" s="61"/>
      <c r="Q304" s="61"/>
      <c r="R304" s="61"/>
      <c r="S304" s="61"/>
      <c r="T304" s="62"/>
      <c r="AT304" s="16" t="s">
        <v>150</v>
      </c>
      <c r="AU304" s="16" t="s">
        <v>80</v>
      </c>
    </row>
    <row r="305" spans="2:65" s="1" customFormat="1" ht="14.45" customHeight="1">
      <c r="B305" s="32"/>
      <c r="C305" s="216" t="s">
        <v>442</v>
      </c>
      <c r="D305" s="216" t="s">
        <v>234</v>
      </c>
      <c r="E305" s="217" t="s">
        <v>443</v>
      </c>
      <c r="F305" s="218" t="s">
        <v>444</v>
      </c>
      <c r="G305" s="219" t="s">
        <v>438</v>
      </c>
      <c r="H305" s="220">
        <v>4</v>
      </c>
      <c r="I305" s="221">
        <v>590</v>
      </c>
      <c r="J305" s="222">
        <f>ROUND(I305*H305,2)</f>
        <v>2360</v>
      </c>
      <c r="K305" s="218" t="s">
        <v>19</v>
      </c>
      <c r="L305" s="223"/>
      <c r="M305" s="224" t="s">
        <v>19</v>
      </c>
      <c r="N305" s="225" t="s">
        <v>41</v>
      </c>
      <c r="O305" s="61"/>
      <c r="P305" s="187">
        <f>O305*H305</f>
        <v>0</v>
      </c>
      <c r="Q305" s="187">
        <v>4.6000000000000001E-4</v>
      </c>
      <c r="R305" s="187">
        <f>Q305*H305</f>
        <v>1.8400000000000001E-3</v>
      </c>
      <c r="S305" s="187">
        <v>0</v>
      </c>
      <c r="T305" s="188">
        <f>S305*H305</f>
        <v>0</v>
      </c>
      <c r="AR305" s="189" t="s">
        <v>196</v>
      </c>
      <c r="AT305" s="189" t="s">
        <v>234</v>
      </c>
      <c r="AU305" s="189" t="s">
        <v>80</v>
      </c>
      <c r="AY305" s="16" t="s">
        <v>139</v>
      </c>
      <c r="BE305" s="190">
        <f>IF(N305="základní",J305,0)</f>
        <v>2360</v>
      </c>
      <c r="BF305" s="190">
        <f>IF(N305="snížená",J305,0)</f>
        <v>0</v>
      </c>
      <c r="BG305" s="190">
        <f>IF(N305="zákl. přenesená",J305,0)</f>
        <v>0</v>
      </c>
      <c r="BH305" s="190">
        <f>IF(N305="sníž. přenesená",J305,0)</f>
        <v>0</v>
      </c>
      <c r="BI305" s="190">
        <f>IF(N305="nulová",J305,0)</f>
        <v>0</v>
      </c>
      <c r="BJ305" s="16" t="s">
        <v>78</v>
      </c>
      <c r="BK305" s="190">
        <f>ROUND(I305*H305,2)</f>
        <v>2360</v>
      </c>
      <c r="BL305" s="16" t="s">
        <v>146</v>
      </c>
      <c r="BM305" s="189" t="s">
        <v>445</v>
      </c>
    </row>
    <row r="306" spans="2:65" s="1" customFormat="1">
      <c r="B306" s="32"/>
      <c r="C306" s="33"/>
      <c r="D306" s="191" t="s">
        <v>148</v>
      </c>
      <c r="E306" s="33"/>
      <c r="F306" s="192" t="s">
        <v>444</v>
      </c>
      <c r="G306" s="33"/>
      <c r="H306" s="33"/>
      <c r="I306" s="105"/>
      <c r="J306" s="33"/>
      <c r="K306" s="33"/>
      <c r="L306" s="36"/>
      <c r="M306" s="193"/>
      <c r="N306" s="61"/>
      <c r="O306" s="61"/>
      <c r="P306" s="61"/>
      <c r="Q306" s="61"/>
      <c r="R306" s="61"/>
      <c r="S306" s="61"/>
      <c r="T306" s="62"/>
      <c r="AT306" s="16" t="s">
        <v>148</v>
      </c>
      <c r="AU306" s="16" t="s">
        <v>80</v>
      </c>
    </row>
    <row r="307" spans="2:65" s="11" customFormat="1" ht="22.9" customHeight="1">
      <c r="B307" s="162"/>
      <c r="C307" s="163"/>
      <c r="D307" s="164" t="s">
        <v>69</v>
      </c>
      <c r="E307" s="176" t="s">
        <v>196</v>
      </c>
      <c r="F307" s="176" t="s">
        <v>446</v>
      </c>
      <c r="G307" s="163"/>
      <c r="H307" s="163"/>
      <c r="I307" s="166"/>
      <c r="J307" s="177">
        <f>BK307</f>
        <v>19770</v>
      </c>
      <c r="K307" s="163"/>
      <c r="L307" s="168"/>
      <c r="M307" s="169"/>
      <c r="N307" s="170"/>
      <c r="O307" s="170"/>
      <c r="P307" s="171">
        <f>SUM(P308:P321)</f>
        <v>0</v>
      </c>
      <c r="Q307" s="170"/>
      <c r="R307" s="171">
        <f>SUM(R308:R321)</f>
        <v>3.4630799999999997</v>
      </c>
      <c r="S307" s="170"/>
      <c r="T307" s="172">
        <f>SUM(T308:T321)</f>
        <v>0</v>
      </c>
      <c r="AR307" s="173" t="s">
        <v>78</v>
      </c>
      <c r="AT307" s="174" t="s">
        <v>69</v>
      </c>
      <c r="AU307" s="174" t="s">
        <v>78</v>
      </c>
      <c r="AY307" s="173" t="s">
        <v>139</v>
      </c>
      <c r="BK307" s="175">
        <f>SUM(BK308:BK321)</f>
        <v>19770</v>
      </c>
    </row>
    <row r="308" spans="2:65" s="1" customFormat="1" ht="14.45" customHeight="1">
      <c r="B308" s="32"/>
      <c r="C308" s="178" t="s">
        <v>447</v>
      </c>
      <c r="D308" s="178" t="s">
        <v>141</v>
      </c>
      <c r="E308" s="179" t="s">
        <v>448</v>
      </c>
      <c r="F308" s="180" t="s">
        <v>449</v>
      </c>
      <c r="G308" s="181" t="s">
        <v>327</v>
      </c>
      <c r="H308" s="182">
        <v>27</v>
      </c>
      <c r="I308" s="183">
        <v>445</v>
      </c>
      <c r="J308" s="184">
        <f>ROUND(I308*H308,2)</f>
        <v>12015</v>
      </c>
      <c r="K308" s="180" t="s">
        <v>145</v>
      </c>
      <c r="L308" s="36"/>
      <c r="M308" s="185" t="s">
        <v>19</v>
      </c>
      <c r="N308" s="186" t="s">
        <v>41</v>
      </c>
      <c r="O308" s="61"/>
      <c r="P308" s="187">
        <f>O308*H308</f>
        <v>0</v>
      </c>
      <c r="Q308" s="187">
        <v>2.6800000000000001E-3</v>
      </c>
      <c r="R308" s="187">
        <f>Q308*H308</f>
        <v>7.2360000000000008E-2</v>
      </c>
      <c r="S308" s="187">
        <v>0</v>
      </c>
      <c r="T308" s="188">
        <f>S308*H308</f>
        <v>0</v>
      </c>
      <c r="AR308" s="189" t="s">
        <v>146</v>
      </c>
      <c r="AT308" s="189" t="s">
        <v>141</v>
      </c>
      <c r="AU308" s="189" t="s">
        <v>80</v>
      </c>
      <c r="AY308" s="16" t="s">
        <v>139</v>
      </c>
      <c r="BE308" s="190">
        <f>IF(N308="základní",J308,0)</f>
        <v>12015</v>
      </c>
      <c r="BF308" s="190">
        <f>IF(N308="snížená",J308,0)</f>
        <v>0</v>
      </c>
      <c r="BG308" s="190">
        <f>IF(N308="zákl. přenesená",J308,0)</f>
        <v>0</v>
      </c>
      <c r="BH308" s="190">
        <f>IF(N308="sníž. přenesená",J308,0)</f>
        <v>0</v>
      </c>
      <c r="BI308" s="190">
        <f>IF(N308="nulová",J308,0)</f>
        <v>0</v>
      </c>
      <c r="BJ308" s="16" t="s">
        <v>78</v>
      </c>
      <c r="BK308" s="190">
        <f>ROUND(I308*H308,2)</f>
        <v>12015</v>
      </c>
      <c r="BL308" s="16" t="s">
        <v>146</v>
      </c>
      <c r="BM308" s="189" t="s">
        <v>450</v>
      </c>
    </row>
    <row r="309" spans="2:65" s="1" customFormat="1" ht="19.5">
      <c r="B309" s="32"/>
      <c r="C309" s="33"/>
      <c r="D309" s="191" t="s">
        <v>148</v>
      </c>
      <c r="E309" s="33"/>
      <c r="F309" s="192" t="s">
        <v>451</v>
      </c>
      <c r="G309" s="33"/>
      <c r="H309" s="33"/>
      <c r="I309" s="105"/>
      <c r="J309" s="33"/>
      <c r="K309" s="33"/>
      <c r="L309" s="36"/>
      <c r="M309" s="193"/>
      <c r="N309" s="61"/>
      <c r="O309" s="61"/>
      <c r="P309" s="61"/>
      <c r="Q309" s="61"/>
      <c r="R309" s="61"/>
      <c r="S309" s="61"/>
      <c r="T309" s="62"/>
      <c r="AT309" s="16" t="s">
        <v>148</v>
      </c>
      <c r="AU309" s="16" t="s">
        <v>80</v>
      </c>
    </row>
    <row r="310" spans="2:65" s="1" customFormat="1" ht="107.25">
      <c r="B310" s="32"/>
      <c r="C310" s="33"/>
      <c r="D310" s="191" t="s">
        <v>150</v>
      </c>
      <c r="E310" s="33"/>
      <c r="F310" s="194" t="s">
        <v>452</v>
      </c>
      <c r="G310" s="33"/>
      <c r="H310" s="33"/>
      <c r="I310" s="105"/>
      <c r="J310" s="33"/>
      <c r="K310" s="33"/>
      <c r="L310" s="36"/>
      <c r="M310" s="193"/>
      <c r="N310" s="61"/>
      <c r="O310" s="61"/>
      <c r="P310" s="61"/>
      <c r="Q310" s="61"/>
      <c r="R310" s="61"/>
      <c r="S310" s="61"/>
      <c r="T310" s="62"/>
      <c r="AT310" s="16" t="s">
        <v>150</v>
      </c>
      <c r="AU310" s="16" t="s">
        <v>80</v>
      </c>
    </row>
    <row r="311" spans="2:65" s="12" customFormat="1">
      <c r="B311" s="195"/>
      <c r="C311" s="196"/>
      <c r="D311" s="191" t="s">
        <v>152</v>
      </c>
      <c r="E311" s="197" t="s">
        <v>19</v>
      </c>
      <c r="F311" s="198" t="s">
        <v>453</v>
      </c>
      <c r="G311" s="196"/>
      <c r="H311" s="199">
        <v>22</v>
      </c>
      <c r="I311" s="200"/>
      <c r="J311" s="196"/>
      <c r="K311" s="196"/>
      <c r="L311" s="201"/>
      <c r="M311" s="202"/>
      <c r="N311" s="203"/>
      <c r="O311" s="203"/>
      <c r="P311" s="203"/>
      <c r="Q311" s="203"/>
      <c r="R311" s="203"/>
      <c r="S311" s="203"/>
      <c r="T311" s="204"/>
      <c r="AT311" s="205" t="s">
        <v>152</v>
      </c>
      <c r="AU311" s="205" t="s">
        <v>80</v>
      </c>
      <c r="AV311" s="12" t="s">
        <v>80</v>
      </c>
      <c r="AW311" s="12" t="s">
        <v>31</v>
      </c>
      <c r="AX311" s="12" t="s">
        <v>70</v>
      </c>
      <c r="AY311" s="205" t="s">
        <v>139</v>
      </c>
    </row>
    <row r="312" spans="2:65" s="12" customFormat="1">
      <c r="B312" s="195"/>
      <c r="C312" s="196"/>
      <c r="D312" s="191" t="s">
        <v>152</v>
      </c>
      <c r="E312" s="197" t="s">
        <v>19</v>
      </c>
      <c r="F312" s="198" t="s">
        <v>454</v>
      </c>
      <c r="G312" s="196"/>
      <c r="H312" s="199">
        <v>5</v>
      </c>
      <c r="I312" s="200"/>
      <c r="J312" s="196"/>
      <c r="K312" s="196"/>
      <c r="L312" s="201"/>
      <c r="M312" s="202"/>
      <c r="N312" s="203"/>
      <c r="O312" s="203"/>
      <c r="P312" s="203"/>
      <c r="Q312" s="203"/>
      <c r="R312" s="203"/>
      <c r="S312" s="203"/>
      <c r="T312" s="204"/>
      <c r="AT312" s="205" t="s">
        <v>152</v>
      </c>
      <c r="AU312" s="205" t="s">
        <v>80</v>
      </c>
      <c r="AV312" s="12" t="s">
        <v>80</v>
      </c>
      <c r="AW312" s="12" t="s">
        <v>31</v>
      </c>
      <c r="AX312" s="12" t="s">
        <v>70</v>
      </c>
      <c r="AY312" s="205" t="s">
        <v>139</v>
      </c>
    </row>
    <row r="313" spans="2:65" s="1" customFormat="1" ht="14.45" customHeight="1">
      <c r="B313" s="32"/>
      <c r="C313" s="178" t="s">
        <v>455</v>
      </c>
      <c r="D313" s="178" t="s">
        <v>141</v>
      </c>
      <c r="E313" s="179" t="s">
        <v>456</v>
      </c>
      <c r="F313" s="180" t="s">
        <v>457</v>
      </c>
      <c r="G313" s="181" t="s">
        <v>438</v>
      </c>
      <c r="H313" s="182">
        <v>3</v>
      </c>
      <c r="I313" s="183">
        <v>1200</v>
      </c>
      <c r="J313" s="184">
        <f>ROUND(I313*H313,2)</f>
        <v>3600</v>
      </c>
      <c r="K313" s="180" t="s">
        <v>19</v>
      </c>
      <c r="L313" s="36"/>
      <c r="M313" s="185" t="s">
        <v>19</v>
      </c>
      <c r="N313" s="186" t="s">
        <v>41</v>
      </c>
      <c r="O313" s="61"/>
      <c r="P313" s="187">
        <f>O313*H313</f>
        <v>0</v>
      </c>
      <c r="Q313" s="187">
        <v>2.0699999999999998E-3</v>
      </c>
      <c r="R313" s="187">
        <f>Q313*H313</f>
        <v>6.2099999999999994E-3</v>
      </c>
      <c r="S313" s="187">
        <v>0</v>
      </c>
      <c r="T313" s="188">
        <f>S313*H313</f>
        <v>0</v>
      </c>
      <c r="AR313" s="189" t="s">
        <v>146</v>
      </c>
      <c r="AT313" s="189" t="s">
        <v>141</v>
      </c>
      <c r="AU313" s="189" t="s">
        <v>80</v>
      </c>
      <c r="AY313" s="16" t="s">
        <v>139</v>
      </c>
      <c r="BE313" s="190">
        <f>IF(N313="základní",J313,0)</f>
        <v>3600</v>
      </c>
      <c r="BF313" s="190">
        <f>IF(N313="snížená",J313,0)</f>
        <v>0</v>
      </c>
      <c r="BG313" s="190">
        <f>IF(N313="zákl. přenesená",J313,0)</f>
        <v>0</v>
      </c>
      <c r="BH313" s="190">
        <f>IF(N313="sníž. přenesená",J313,0)</f>
        <v>0</v>
      </c>
      <c r="BI313" s="190">
        <f>IF(N313="nulová",J313,0)</f>
        <v>0</v>
      </c>
      <c r="BJ313" s="16" t="s">
        <v>78</v>
      </c>
      <c r="BK313" s="190">
        <f>ROUND(I313*H313,2)</f>
        <v>3600</v>
      </c>
      <c r="BL313" s="16" t="s">
        <v>146</v>
      </c>
      <c r="BM313" s="189" t="s">
        <v>458</v>
      </c>
    </row>
    <row r="314" spans="2:65" s="1" customFormat="1">
      <c r="B314" s="32"/>
      <c r="C314" s="33"/>
      <c r="D314" s="191" t="s">
        <v>148</v>
      </c>
      <c r="E314" s="33"/>
      <c r="F314" s="192" t="s">
        <v>457</v>
      </c>
      <c r="G314" s="33"/>
      <c r="H314" s="33"/>
      <c r="I314" s="105"/>
      <c r="J314" s="33"/>
      <c r="K314" s="33"/>
      <c r="L314" s="36"/>
      <c r="M314" s="193"/>
      <c r="N314" s="61"/>
      <c r="O314" s="61"/>
      <c r="P314" s="61"/>
      <c r="Q314" s="61"/>
      <c r="R314" s="61"/>
      <c r="S314" s="61"/>
      <c r="T314" s="62"/>
      <c r="AT314" s="16" t="s">
        <v>148</v>
      </c>
      <c r="AU314" s="16" t="s">
        <v>80</v>
      </c>
    </row>
    <row r="315" spans="2:65" s="1" customFormat="1" ht="87.75">
      <c r="B315" s="32"/>
      <c r="C315" s="33"/>
      <c r="D315" s="191" t="s">
        <v>150</v>
      </c>
      <c r="E315" s="33"/>
      <c r="F315" s="194" t="s">
        <v>459</v>
      </c>
      <c r="G315" s="33"/>
      <c r="H315" s="33"/>
      <c r="I315" s="105"/>
      <c r="J315" s="33"/>
      <c r="K315" s="33"/>
      <c r="L315" s="36"/>
      <c r="M315" s="193"/>
      <c r="N315" s="61"/>
      <c r="O315" s="61"/>
      <c r="P315" s="61"/>
      <c r="Q315" s="61"/>
      <c r="R315" s="61"/>
      <c r="S315" s="61"/>
      <c r="T315" s="62"/>
      <c r="AT315" s="16" t="s">
        <v>150</v>
      </c>
      <c r="AU315" s="16" t="s">
        <v>80</v>
      </c>
    </row>
    <row r="316" spans="2:65" s="1" customFormat="1" ht="14.45" customHeight="1">
      <c r="B316" s="32"/>
      <c r="C316" s="178" t="s">
        <v>460</v>
      </c>
      <c r="D316" s="178" t="s">
        <v>141</v>
      </c>
      <c r="E316" s="179" t="s">
        <v>461</v>
      </c>
      <c r="F316" s="180" t="s">
        <v>462</v>
      </c>
      <c r="G316" s="181" t="s">
        <v>163</v>
      </c>
      <c r="H316" s="182">
        <v>1.5</v>
      </c>
      <c r="I316" s="183">
        <v>2770</v>
      </c>
      <c r="J316" s="184">
        <f>ROUND(I316*H316,2)</f>
        <v>4155</v>
      </c>
      <c r="K316" s="180" t="s">
        <v>145</v>
      </c>
      <c r="L316" s="36"/>
      <c r="M316" s="185" t="s">
        <v>19</v>
      </c>
      <c r="N316" s="186" t="s">
        <v>41</v>
      </c>
      <c r="O316" s="61"/>
      <c r="P316" s="187">
        <f>O316*H316</f>
        <v>0</v>
      </c>
      <c r="Q316" s="187">
        <v>2.2563399999999998</v>
      </c>
      <c r="R316" s="187">
        <f>Q316*H316</f>
        <v>3.3845099999999997</v>
      </c>
      <c r="S316" s="187">
        <v>0</v>
      </c>
      <c r="T316" s="188">
        <f>S316*H316</f>
        <v>0</v>
      </c>
      <c r="AR316" s="189" t="s">
        <v>146</v>
      </c>
      <c r="AT316" s="189" t="s">
        <v>141</v>
      </c>
      <c r="AU316" s="189" t="s">
        <v>80</v>
      </c>
      <c r="AY316" s="16" t="s">
        <v>139</v>
      </c>
      <c r="BE316" s="190">
        <f>IF(N316="základní",J316,0)</f>
        <v>4155</v>
      </c>
      <c r="BF316" s="190">
        <f>IF(N316="snížená",J316,0)</f>
        <v>0</v>
      </c>
      <c r="BG316" s="190">
        <f>IF(N316="zákl. přenesená",J316,0)</f>
        <v>0</v>
      </c>
      <c r="BH316" s="190">
        <f>IF(N316="sníž. přenesená",J316,0)</f>
        <v>0</v>
      </c>
      <c r="BI316" s="190">
        <f>IF(N316="nulová",J316,0)</f>
        <v>0</v>
      </c>
      <c r="BJ316" s="16" t="s">
        <v>78</v>
      </c>
      <c r="BK316" s="190">
        <f>ROUND(I316*H316,2)</f>
        <v>4155</v>
      </c>
      <c r="BL316" s="16" t="s">
        <v>146</v>
      </c>
      <c r="BM316" s="189" t="s">
        <v>463</v>
      </c>
    </row>
    <row r="317" spans="2:65" s="1" customFormat="1">
      <c r="B317" s="32"/>
      <c r="C317" s="33"/>
      <c r="D317" s="191" t="s">
        <v>148</v>
      </c>
      <c r="E317" s="33"/>
      <c r="F317" s="192" t="s">
        <v>464</v>
      </c>
      <c r="G317" s="33"/>
      <c r="H317" s="33"/>
      <c r="I317" s="105"/>
      <c r="J317" s="33"/>
      <c r="K317" s="33"/>
      <c r="L317" s="36"/>
      <c r="M317" s="193"/>
      <c r="N317" s="61"/>
      <c r="O317" s="61"/>
      <c r="P317" s="61"/>
      <c r="Q317" s="61"/>
      <c r="R317" s="61"/>
      <c r="S317" s="61"/>
      <c r="T317" s="62"/>
      <c r="AT317" s="16" t="s">
        <v>148</v>
      </c>
      <c r="AU317" s="16" t="s">
        <v>80</v>
      </c>
    </row>
    <row r="318" spans="2:65" s="1" customFormat="1" ht="39">
      <c r="B318" s="32"/>
      <c r="C318" s="33"/>
      <c r="D318" s="191" t="s">
        <v>150</v>
      </c>
      <c r="E318" s="33"/>
      <c r="F318" s="194" t="s">
        <v>465</v>
      </c>
      <c r="G318" s="33"/>
      <c r="H318" s="33"/>
      <c r="I318" s="105"/>
      <c r="J318" s="33"/>
      <c r="K318" s="33"/>
      <c r="L318" s="36"/>
      <c r="M318" s="193"/>
      <c r="N318" s="61"/>
      <c r="O318" s="61"/>
      <c r="P318" s="61"/>
      <c r="Q318" s="61"/>
      <c r="R318" s="61"/>
      <c r="S318" s="61"/>
      <c r="T318" s="62"/>
      <c r="AT318" s="16" t="s">
        <v>150</v>
      </c>
      <c r="AU318" s="16" t="s">
        <v>80</v>
      </c>
    </row>
    <row r="319" spans="2:65" s="1" customFormat="1" ht="19.5">
      <c r="B319" s="32"/>
      <c r="C319" s="33"/>
      <c r="D319" s="191" t="s">
        <v>201</v>
      </c>
      <c r="E319" s="33"/>
      <c r="F319" s="194" t="s">
        <v>466</v>
      </c>
      <c r="G319" s="33"/>
      <c r="H319" s="33"/>
      <c r="I319" s="105"/>
      <c r="J319" s="33"/>
      <c r="K319" s="33"/>
      <c r="L319" s="36"/>
      <c r="M319" s="193"/>
      <c r="N319" s="61"/>
      <c r="O319" s="61"/>
      <c r="P319" s="61"/>
      <c r="Q319" s="61"/>
      <c r="R319" s="61"/>
      <c r="S319" s="61"/>
      <c r="T319" s="62"/>
      <c r="AT319" s="16" t="s">
        <v>201</v>
      </c>
      <c r="AU319" s="16" t="s">
        <v>80</v>
      </c>
    </row>
    <row r="320" spans="2:65" s="12" customFormat="1">
      <c r="B320" s="195"/>
      <c r="C320" s="196"/>
      <c r="D320" s="191" t="s">
        <v>152</v>
      </c>
      <c r="E320" s="197" t="s">
        <v>19</v>
      </c>
      <c r="F320" s="198" t="s">
        <v>467</v>
      </c>
      <c r="G320" s="196"/>
      <c r="H320" s="199">
        <v>1</v>
      </c>
      <c r="I320" s="200"/>
      <c r="J320" s="196"/>
      <c r="K320" s="196"/>
      <c r="L320" s="201"/>
      <c r="M320" s="202"/>
      <c r="N320" s="203"/>
      <c r="O320" s="203"/>
      <c r="P320" s="203"/>
      <c r="Q320" s="203"/>
      <c r="R320" s="203"/>
      <c r="S320" s="203"/>
      <c r="T320" s="204"/>
      <c r="AT320" s="205" t="s">
        <v>152</v>
      </c>
      <c r="AU320" s="205" t="s">
        <v>80</v>
      </c>
      <c r="AV320" s="12" t="s">
        <v>80</v>
      </c>
      <c r="AW320" s="12" t="s">
        <v>31</v>
      </c>
      <c r="AX320" s="12" t="s">
        <v>70</v>
      </c>
      <c r="AY320" s="205" t="s">
        <v>139</v>
      </c>
    </row>
    <row r="321" spans="2:65" s="12" customFormat="1">
      <c r="B321" s="195"/>
      <c r="C321" s="196"/>
      <c r="D321" s="191" t="s">
        <v>152</v>
      </c>
      <c r="E321" s="197" t="s">
        <v>19</v>
      </c>
      <c r="F321" s="198" t="s">
        <v>468</v>
      </c>
      <c r="G321" s="196"/>
      <c r="H321" s="199">
        <v>0.5</v>
      </c>
      <c r="I321" s="200"/>
      <c r="J321" s="196"/>
      <c r="K321" s="196"/>
      <c r="L321" s="201"/>
      <c r="M321" s="202"/>
      <c r="N321" s="203"/>
      <c r="O321" s="203"/>
      <c r="P321" s="203"/>
      <c r="Q321" s="203"/>
      <c r="R321" s="203"/>
      <c r="S321" s="203"/>
      <c r="T321" s="204"/>
      <c r="AT321" s="205" t="s">
        <v>152</v>
      </c>
      <c r="AU321" s="205" t="s">
        <v>80</v>
      </c>
      <c r="AV321" s="12" t="s">
        <v>80</v>
      </c>
      <c r="AW321" s="12" t="s">
        <v>31</v>
      </c>
      <c r="AX321" s="12" t="s">
        <v>70</v>
      </c>
      <c r="AY321" s="205" t="s">
        <v>139</v>
      </c>
    </row>
    <row r="322" spans="2:65" s="11" customFormat="1" ht="22.9" customHeight="1">
      <c r="B322" s="162"/>
      <c r="C322" s="163"/>
      <c r="D322" s="164" t="s">
        <v>69</v>
      </c>
      <c r="E322" s="176" t="s">
        <v>204</v>
      </c>
      <c r="F322" s="176" t="s">
        <v>469</v>
      </c>
      <c r="G322" s="163"/>
      <c r="H322" s="163"/>
      <c r="I322" s="166"/>
      <c r="J322" s="177">
        <f>BK322</f>
        <v>300471.53000000003</v>
      </c>
      <c r="K322" s="163"/>
      <c r="L322" s="168"/>
      <c r="M322" s="169"/>
      <c r="N322" s="170"/>
      <c r="O322" s="170"/>
      <c r="P322" s="171">
        <f>P323+P328+P351+P355+P361+P369</f>
        <v>0</v>
      </c>
      <c r="Q322" s="170"/>
      <c r="R322" s="171">
        <f>R323+R328+R351+R355+R361+R369</f>
        <v>3.4020000000000001E-3</v>
      </c>
      <c r="S322" s="170"/>
      <c r="T322" s="172">
        <f>T323+T328+T351+T355+T361+T369</f>
        <v>106.51146999999999</v>
      </c>
      <c r="AR322" s="173" t="s">
        <v>78</v>
      </c>
      <c r="AT322" s="174" t="s">
        <v>69</v>
      </c>
      <c r="AU322" s="174" t="s">
        <v>78</v>
      </c>
      <c r="AY322" s="173" t="s">
        <v>139</v>
      </c>
      <c r="BK322" s="175">
        <f>BK323+BK328+BK351+BK355+BK361+BK369</f>
        <v>300471.53000000003</v>
      </c>
    </row>
    <row r="323" spans="2:65" s="11" customFormat="1" ht="20.85" customHeight="1">
      <c r="B323" s="162"/>
      <c r="C323" s="163"/>
      <c r="D323" s="164" t="s">
        <v>69</v>
      </c>
      <c r="E323" s="176" t="s">
        <v>470</v>
      </c>
      <c r="F323" s="176" t="s">
        <v>471</v>
      </c>
      <c r="G323" s="163"/>
      <c r="H323" s="163"/>
      <c r="I323" s="166"/>
      <c r="J323" s="177">
        <f>BK323</f>
        <v>4500</v>
      </c>
      <c r="K323" s="163"/>
      <c r="L323" s="168"/>
      <c r="M323" s="169"/>
      <c r="N323" s="170"/>
      <c r="O323" s="170"/>
      <c r="P323" s="171">
        <f>SUM(P324:P327)</f>
        <v>0</v>
      </c>
      <c r="Q323" s="170"/>
      <c r="R323" s="171">
        <f>SUM(R324:R327)</f>
        <v>0</v>
      </c>
      <c r="S323" s="170"/>
      <c r="T323" s="172">
        <f>SUM(T324:T327)</f>
        <v>0</v>
      </c>
      <c r="AR323" s="173" t="s">
        <v>78</v>
      </c>
      <c r="AT323" s="174" t="s">
        <v>69</v>
      </c>
      <c r="AU323" s="174" t="s">
        <v>80</v>
      </c>
      <c r="AY323" s="173" t="s">
        <v>139</v>
      </c>
      <c r="BK323" s="175">
        <f>SUM(BK324:BK327)</f>
        <v>4500</v>
      </c>
    </row>
    <row r="324" spans="2:65" s="1" customFormat="1" ht="14.45" customHeight="1">
      <c r="B324" s="32"/>
      <c r="C324" s="178" t="s">
        <v>472</v>
      </c>
      <c r="D324" s="178" t="s">
        <v>141</v>
      </c>
      <c r="E324" s="179" t="s">
        <v>473</v>
      </c>
      <c r="F324" s="180" t="s">
        <v>474</v>
      </c>
      <c r="G324" s="181" t="s">
        <v>327</v>
      </c>
      <c r="H324" s="182">
        <v>50</v>
      </c>
      <c r="I324" s="183">
        <v>90</v>
      </c>
      <c r="J324" s="184">
        <f>ROUND(I324*H324,2)</f>
        <v>4500</v>
      </c>
      <c r="K324" s="180" t="s">
        <v>145</v>
      </c>
      <c r="L324" s="36"/>
      <c r="M324" s="185" t="s">
        <v>19</v>
      </c>
      <c r="N324" s="186" t="s">
        <v>41</v>
      </c>
      <c r="O324" s="61"/>
      <c r="P324" s="187">
        <f>O324*H324</f>
        <v>0</v>
      </c>
      <c r="Q324" s="187">
        <v>0</v>
      </c>
      <c r="R324" s="187">
        <f>Q324*H324</f>
        <v>0</v>
      </c>
      <c r="S324" s="187">
        <v>0</v>
      </c>
      <c r="T324" s="188">
        <f>S324*H324</f>
        <v>0</v>
      </c>
      <c r="AR324" s="189" t="s">
        <v>146</v>
      </c>
      <c r="AT324" s="189" t="s">
        <v>141</v>
      </c>
      <c r="AU324" s="189" t="s">
        <v>160</v>
      </c>
      <c r="AY324" s="16" t="s">
        <v>139</v>
      </c>
      <c r="BE324" s="190">
        <f>IF(N324="základní",J324,0)</f>
        <v>4500</v>
      </c>
      <c r="BF324" s="190">
        <f>IF(N324="snížená",J324,0)</f>
        <v>0</v>
      </c>
      <c r="BG324" s="190">
        <f>IF(N324="zákl. přenesená",J324,0)</f>
        <v>0</v>
      </c>
      <c r="BH324" s="190">
        <f>IF(N324="sníž. přenesená",J324,0)</f>
        <v>0</v>
      </c>
      <c r="BI324" s="190">
        <f>IF(N324="nulová",J324,0)</f>
        <v>0</v>
      </c>
      <c r="BJ324" s="16" t="s">
        <v>78</v>
      </c>
      <c r="BK324" s="190">
        <f>ROUND(I324*H324,2)</f>
        <v>4500</v>
      </c>
      <c r="BL324" s="16" t="s">
        <v>146</v>
      </c>
      <c r="BM324" s="189" t="s">
        <v>475</v>
      </c>
    </row>
    <row r="325" spans="2:65" s="1" customFormat="1">
      <c r="B325" s="32"/>
      <c r="C325" s="33"/>
      <c r="D325" s="191" t="s">
        <v>148</v>
      </c>
      <c r="E325" s="33"/>
      <c r="F325" s="192" t="s">
        <v>476</v>
      </c>
      <c r="G325" s="33"/>
      <c r="H325" s="33"/>
      <c r="I325" s="105"/>
      <c r="J325" s="33"/>
      <c r="K325" s="33"/>
      <c r="L325" s="36"/>
      <c r="M325" s="193"/>
      <c r="N325" s="61"/>
      <c r="O325" s="61"/>
      <c r="P325" s="61"/>
      <c r="Q325" s="61"/>
      <c r="R325" s="61"/>
      <c r="S325" s="61"/>
      <c r="T325" s="62"/>
      <c r="AT325" s="16" t="s">
        <v>148</v>
      </c>
      <c r="AU325" s="16" t="s">
        <v>160</v>
      </c>
    </row>
    <row r="326" spans="2:65" s="1" customFormat="1" ht="29.25">
      <c r="B326" s="32"/>
      <c r="C326" s="33"/>
      <c r="D326" s="191" t="s">
        <v>150</v>
      </c>
      <c r="E326" s="33"/>
      <c r="F326" s="194" t="s">
        <v>477</v>
      </c>
      <c r="G326" s="33"/>
      <c r="H326" s="33"/>
      <c r="I326" s="105"/>
      <c r="J326" s="33"/>
      <c r="K326" s="33"/>
      <c r="L326" s="36"/>
      <c r="M326" s="193"/>
      <c r="N326" s="61"/>
      <c r="O326" s="61"/>
      <c r="P326" s="61"/>
      <c r="Q326" s="61"/>
      <c r="R326" s="61"/>
      <c r="S326" s="61"/>
      <c r="T326" s="62"/>
      <c r="AT326" s="16" t="s">
        <v>150</v>
      </c>
      <c r="AU326" s="16" t="s">
        <v>160</v>
      </c>
    </row>
    <row r="327" spans="2:65" s="12" customFormat="1">
      <c r="B327" s="195"/>
      <c r="C327" s="196"/>
      <c r="D327" s="191" t="s">
        <v>152</v>
      </c>
      <c r="E327" s="197" t="s">
        <v>19</v>
      </c>
      <c r="F327" s="198" t="s">
        <v>478</v>
      </c>
      <c r="G327" s="196"/>
      <c r="H327" s="199">
        <v>50</v>
      </c>
      <c r="I327" s="200"/>
      <c r="J327" s="196"/>
      <c r="K327" s="196"/>
      <c r="L327" s="201"/>
      <c r="M327" s="202"/>
      <c r="N327" s="203"/>
      <c r="O327" s="203"/>
      <c r="P327" s="203"/>
      <c r="Q327" s="203"/>
      <c r="R327" s="203"/>
      <c r="S327" s="203"/>
      <c r="T327" s="204"/>
      <c r="AT327" s="205" t="s">
        <v>152</v>
      </c>
      <c r="AU327" s="205" t="s">
        <v>160</v>
      </c>
      <c r="AV327" s="12" t="s">
        <v>80</v>
      </c>
      <c r="AW327" s="12" t="s">
        <v>31</v>
      </c>
      <c r="AX327" s="12" t="s">
        <v>70</v>
      </c>
      <c r="AY327" s="205" t="s">
        <v>139</v>
      </c>
    </row>
    <row r="328" spans="2:65" s="11" customFormat="1" ht="20.85" customHeight="1">
      <c r="B328" s="162"/>
      <c r="C328" s="163"/>
      <c r="D328" s="164" t="s">
        <v>69</v>
      </c>
      <c r="E328" s="176" t="s">
        <v>479</v>
      </c>
      <c r="F328" s="176" t="s">
        <v>480</v>
      </c>
      <c r="G328" s="163"/>
      <c r="H328" s="163"/>
      <c r="I328" s="166"/>
      <c r="J328" s="177">
        <f>BK328</f>
        <v>162398.32999999999</v>
      </c>
      <c r="K328" s="163"/>
      <c r="L328" s="168"/>
      <c r="M328" s="169"/>
      <c r="N328" s="170"/>
      <c r="O328" s="170"/>
      <c r="P328" s="171">
        <f>SUM(P329:P350)</f>
        <v>0</v>
      </c>
      <c r="Q328" s="170"/>
      <c r="R328" s="171">
        <f>SUM(R329:R350)</f>
        <v>3.4020000000000001E-3</v>
      </c>
      <c r="S328" s="170"/>
      <c r="T328" s="172">
        <f>SUM(T329:T350)</f>
        <v>0</v>
      </c>
      <c r="AR328" s="173" t="s">
        <v>78</v>
      </c>
      <c r="AT328" s="174" t="s">
        <v>69</v>
      </c>
      <c r="AU328" s="174" t="s">
        <v>80</v>
      </c>
      <c r="AY328" s="173" t="s">
        <v>139</v>
      </c>
      <c r="BK328" s="175">
        <f>SUM(BK329:BK350)</f>
        <v>162398.32999999999</v>
      </c>
    </row>
    <row r="329" spans="2:65" s="1" customFormat="1" ht="21.6" customHeight="1">
      <c r="B329" s="32"/>
      <c r="C329" s="178" t="s">
        <v>481</v>
      </c>
      <c r="D329" s="178" t="s">
        <v>141</v>
      </c>
      <c r="E329" s="179" t="s">
        <v>482</v>
      </c>
      <c r="F329" s="180" t="s">
        <v>483</v>
      </c>
      <c r="G329" s="181" t="s">
        <v>144</v>
      </c>
      <c r="H329" s="182">
        <v>818.02499999999998</v>
      </c>
      <c r="I329" s="183">
        <v>65</v>
      </c>
      <c r="J329" s="184">
        <f>ROUND(I329*H329,2)</f>
        <v>53171.63</v>
      </c>
      <c r="K329" s="180" t="s">
        <v>145</v>
      </c>
      <c r="L329" s="36"/>
      <c r="M329" s="185" t="s">
        <v>19</v>
      </c>
      <c r="N329" s="186" t="s">
        <v>41</v>
      </c>
      <c r="O329" s="61"/>
      <c r="P329" s="187">
        <f>O329*H329</f>
        <v>0</v>
      </c>
      <c r="Q329" s="187">
        <v>0</v>
      </c>
      <c r="R329" s="187">
        <f>Q329*H329</f>
        <v>0</v>
      </c>
      <c r="S329" s="187">
        <v>0</v>
      </c>
      <c r="T329" s="188">
        <f>S329*H329</f>
        <v>0</v>
      </c>
      <c r="AR329" s="189" t="s">
        <v>146</v>
      </c>
      <c r="AT329" s="189" t="s">
        <v>141</v>
      </c>
      <c r="AU329" s="189" t="s">
        <v>160</v>
      </c>
      <c r="AY329" s="16" t="s">
        <v>139</v>
      </c>
      <c r="BE329" s="190">
        <f>IF(N329="základní",J329,0)</f>
        <v>53171.63</v>
      </c>
      <c r="BF329" s="190">
        <f>IF(N329="snížená",J329,0)</f>
        <v>0</v>
      </c>
      <c r="BG329" s="190">
        <f>IF(N329="zákl. přenesená",J329,0)</f>
        <v>0</v>
      </c>
      <c r="BH329" s="190">
        <f>IF(N329="sníž. přenesená",J329,0)</f>
        <v>0</v>
      </c>
      <c r="BI329" s="190">
        <f>IF(N329="nulová",J329,0)</f>
        <v>0</v>
      </c>
      <c r="BJ329" s="16" t="s">
        <v>78</v>
      </c>
      <c r="BK329" s="190">
        <f>ROUND(I329*H329,2)</f>
        <v>53171.63</v>
      </c>
      <c r="BL329" s="16" t="s">
        <v>146</v>
      </c>
      <c r="BM329" s="189" t="s">
        <v>484</v>
      </c>
    </row>
    <row r="330" spans="2:65" s="1" customFormat="1" ht="19.5">
      <c r="B330" s="32"/>
      <c r="C330" s="33"/>
      <c r="D330" s="191" t="s">
        <v>148</v>
      </c>
      <c r="E330" s="33"/>
      <c r="F330" s="192" t="s">
        <v>485</v>
      </c>
      <c r="G330" s="33"/>
      <c r="H330" s="33"/>
      <c r="I330" s="105"/>
      <c r="J330" s="33"/>
      <c r="K330" s="33"/>
      <c r="L330" s="36"/>
      <c r="M330" s="193"/>
      <c r="N330" s="61"/>
      <c r="O330" s="61"/>
      <c r="P330" s="61"/>
      <c r="Q330" s="61"/>
      <c r="R330" s="61"/>
      <c r="S330" s="61"/>
      <c r="T330" s="62"/>
      <c r="AT330" s="16" t="s">
        <v>148</v>
      </c>
      <c r="AU330" s="16" t="s">
        <v>160</v>
      </c>
    </row>
    <row r="331" spans="2:65" s="1" customFormat="1" ht="58.5">
      <c r="B331" s="32"/>
      <c r="C331" s="33"/>
      <c r="D331" s="191" t="s">
        <v>150</v>
      </c>
      <c r="E331" s="33"/>
      <c r="F331" s="194" t="s">
        <v>486</v>
      </c>
      <c r="G331" s="33"/>
      <c r="H331" s="33"/>
      <c r="I331" s="105"/>
      <c r="J331" s="33"/>
      <c r="K331" s="33"/>
      <c r="L331" s="36"/>
      <c r="M331" s="193"/>
      <c r="N331" s="61"/>
      <c r="O331" s="61"/>
      <c r="P331" s="61"/>
      <c r="Q331" s="61"/>
      <c r="R331" s="61"/>
      <c r="S331" s="61"/>
      <c r="T331" s="62"/>
      <c r="AT331" s="16" t="s">
        <v>150</v>
      </c>
      <c r="AU331" s="16" t="s">
        <v>160</v>
      </c>
    </row>
    <row r="332" spans="2:65" s="12" customFormat="1">
      <c r="B332" s="195"/>
      <c r="C332" s="196"/>
      <c r="D332" s="191" t="s">
        <v>152</v>
      </c>
      <c r="E332" s="197" t="s">
        <v>19</v>
      </c>
      <c r="F332" s="198" t="s">
        <v>487</v>
      </c>
      <c r="G332" s="196"/>
      <c r="H332" s="199">
        <v>348.04</v>
      </c>
      <c r="I332" s="200"/>
      <c r="J332" s="196"/>
      <c r="K332" s="196"/>
      <c r="L332" s="201"/>
      <c r="M332" s="202"/>
      <c r="N332" s="203"/>
      <c r="O332" s="203"/>
      <c r="P332" s="203"/>
      <c r="Q332" s="203"/>
      <c r="R332" s="203"/>
      <c r="S332" s="203"/>
      <c r="T332" s="204"/>
      <c r="AT332" s="205" t="s">
        <v>152</v>
      </c>
      <c r="AU332" s="205" t="s">
        <v>160</v>
      </c>
      <c r="AV332" s="12" t="s">
        <v>80</v>
      </c>
      <c r="AW332" s="12" t="s">
        <v>31</v>
      </c>
      <c r="AX332" s="12" t="s">
        <v>70</v>
      </c>
      <c r="AY332" s="205" t="s">
        <v>139</v>
      </c>
    </row>
    <row r="333" spans="2:65" s="12" customFormat="1">
      <c r="B333" s="195"/>
      <c r="C333" s="196"/>
      <c r="D333" s="191" t="s">
        <v>152</v>
      </c>
      <c r="E333" s="197" t="s">
        <v>19</v>
      </c>
      <c r="F333" s="198" t="s">
        <v>488</v>
      </c>
      <c r="G333" s="196"/>
      <c r="H333" s="199">
        <v>195.505</v>
      </c>
      <c r="I333" s="200"/>
      <c r="J333" s="196"/>
      <c r="K333" s="196"/>
      <c r="L333" s="201"/>
      <c r="M333" s="202"/>
      <c r="N333" s="203"/>
      <c r="O333" s="203"/>
      <c r="P333" s="203"/>
      <c r="Q333" s="203"/>
      <c r="R333" s="203"/>
      <c r="S333" s="203"/>
      <c r="T333" s="204"/>
      <c r="AT333" s="205" t="s">
        <v>152</v>
      </c>
      <c r="AU333" s="205" t="s">
        <v>160</v>
      </c>
      <c r="AV333" s="12" t="s">
        <v>80</v>
      </c>
      <c r="AW333" s="12" t="s">
        <v>31</v>
      </c>
      <c r="AX333" s="12" t="s">
        <v>70</v>
      </c>
      <c r="AY333" s="205" t="s">
        <v>139</v>
      </c>
    </row>
    <row r="334" spans="2:65" s="12" customFormat="1">
      <c r="B334" s="195"/>
      <c r="C334" s="196"/>
      <c r="D334" s="191" t="s">
        <v>152</v>
      </c>
      <c r="E334" s="197" t="s">
        <v>19</v>
      </c>
      <c r="F334" s="198" t="s">
        <v>489</v>
      </c>
      <c r="G334" s="196"/>
      <c r="H334" s="199">
        <v>118.85</v>
      </c>
      <c r="I334" s="200"/>
      <c r="J334" s="196"/>
      <c r="K334" s="196"/>
      <c r="L334" s="201"/>
      <c r="M334" s="202"/>
      <c r="N334" s="203"/>
      <c r="O334" s="203"/>
      <c r="P334" s="203"/>
      <c r="Q334" s="203"/>
      <c r="R334" s="203"/>
      <c r="S334" s="203"/>
      <c r="T334" s="204"/>
      <c r="AT334" s="205" t="s">
        <v>152</v>
      </c>
      <c r="AU334" s="205" t="s">
        <v>160</v>
      </c>
      <c r="AV334" s="12" t="s">
        <v>80</v>
      </c>
      <c r="AW334" s="12" t="s">
        <v>31</v>
      </c>
      <c r="AX334" s="12" t="s">
        <v>70</v>
      </c>
      <c r="AY334" s="205" t="s">
        <v>139</v>
      </c>
    </row>
    <row r="335" spans="2:65" s="12" customFormat="1">
      <c r="B335" s="195"/>
      <c r="C335" s="196"/>
      <c r="D335" s="191" t="s">
        <v>152</v>
      </c>
      <c r="E335" s="197" t="s">
        <v>19</v>
      </c>
      <c r="F335" s="198" t="s">
        <v>490</v>
      </c>
      <c r="G335" s="196"/>
      <c r="H335" s="199">
        <v>155.63</v>
      </c>
      <c r="I335" s="200"/>
      <c r="J335" s="196"/>
      <c r="K335" s="196"/>
      <c r="L335" s="201"/>
      <c r="M335" s="202"/>
      <c r="N335" s="203"/>
      <c r="O335" s="203"/>
      <c r="P335" s="203"/>
      <c r="Q335" s="203"/>
      <c r="R335" s="203"/>
      <c r="S335" s="203"/>
      <c r="T335" s="204"/>
      <c r="AT335" s="205" t="s">
        <v>152</v>
      </c>
      <c r="AU335" s="205" t="s">
        <v>160</v>
      </c>
      <c r="AV335" s="12" t="s">
        <v>80</v>
      </c>
      <c r="AW335" s="12" t="s">
        <v>31</v>
      </c>
      <c r="AX335" s="12" t="s">
        <v>70</v>
      </c>
      <c r="AY335" s="205" t="s">
        <v>139</v>
      </c>
    </row>
    <row r="336" spans="2:65" s="1" customFormat="1" ht="21.6" customHeight="1">
      <c r="B336" s="32"/>
      <c r="C336" s="178" t="s">
        <v>491</v>
      </c>
      <c r="D336" s="178" t="s">
        <v>141</v>
      </c>
      <c r="E336" s="179" t="s">
        <v>492</v>
      </c>
      <c r="F336" s="180" t="s">
        <v>493</v>
      </c>
      <c r="G336" s="181" t="s">
        <v>144</v>
      </c>
      <c r="H336" s="182">
        <v>49081.5</v>
      </c>
      <c r="I336" s="183">
        <v>1.5</v>
      </c>
      <c r="J336" s="184">
        <f>ROUND(I336*H336,2)</f>
        <v>73622.25</v>
      </c>
      <c r="K336" s="180" t="s">
        <v>145</v>
      </c>
      <c r="L336" s="36"/>
      <c r="M336" s="185" t="s">
        <v>19</v>
      </c>
      <c r="N336" s="186" t="s">
        <v>41</v>
      </c>
      <c r="O336" s="61"/>
      <c r="P336" s="187">
        <f>O336*H336</f>
        <v>0</v>
      </c>
      <c r="Q336" s="187">
        <v>0</v>
      </c>
      <c r="R336" s="187">
        <f>Q336*H336</f>
        <v>0</v>
      </c>
      <c r="S336" s="187">
        <v>0</v>
      </c>
      <c r="T336" s="188">
        <f>S336*H336</f>
        <v>0</v>
      </c>
      <c r="AR336" s="189" t="s">
        <v>146</v>
      </c>
      <c r="AT336" s="189" t="s">
        <v>141</v>
      </c>
      <c r="AU336" s="189" t="s">
        <v>160</v>
      </c>
      <c r="AY336" s="16" t="s">
        <v>139</v>
      </c>
      <c r="BE336" s="190">
        <f>IF(N336="základní",J336,0)</f>
        <v>73622.25</v>
      </c>
      <c r="BF336" s="190">
        <f>IF(N336="snížená",J336,0)</f>
        <v>0</v>
      </c>
      <c r="BG336" s="190">
        <f>IF(N336="zákl. přenesená",J336,0)</f>
        <v>0</v>
      </c>
      <c r="BH336" s="190">
        <f>IF(N336="sníž. přenesená",J336,0)</f>
        <v>0</v>
      </c>
      <c r="BI336" s="190">
        <f>IF(N336="nulová",J336,0)</f>
        <v>0</v>
      </c>
      <c r="BJ336" s="16" t="s">
        <v>78</v>
      </c>
      <c r="BK336" s="190">
        <f>ROUND(I336*H336,2)</f>
        <v>73622.25</v>
      </c>
      <c r="BL336" s="16" t="s">
        <v>146</v>
      </c>
      <c r="BM336" s="189" t="s">
        <v>494</v>
      </c>
    </row>
    <row r="337" spans="2:65" s="1" customFormat="1" ht="19.5">
      <c r="B337" s="32"/>
      <c r="C337" s="33"/>
      <c r="D337" s="191" t="s">
        <v>148</v>
      </c>
      <c r="E337" s="33"/>
      <c r="F337" s="192" t="s">
        <v>495</v>
      </c>
      <c r="G337" s="33"/>
      <c r="H337" s="33"/>
      <c r="I337" s="105"/>
      <c r="J337" s="33"/>
      <c r="K337" s="33"/>
      <c r="L337" s="36"/>
      <c r="M337" s="193"/>
      <c r="N337" s="61"/>
      <c r="O337" s="61"/>
      <c r="P337" s="61"/>
      <c r="Q337" s="61"/>
      <c r="R337" s="61"/>
      <c r="S337" s="61"/>
      <c r="T337" s="62"/>
      <c r="AT337" s="16" t="s">
        <v>148</v>
      </c>
      <c r="AU337" s="16" t="s">
        <v>160</v>
      </c>
    </row>
    <row r="338" spans="2:65" s="1" customFormat="1" ht="58.5">
      <c r="B338" s="32"/>
      <c r="C338" s="33"/>
      <c r="D338" s="191" t="s">
        <v>150</v>
      </c>
      <c r="E338" s="33"/>
      <c r="F338" s="194" t="s">
        <v>486</v>
      </c>
      <c r="G338" s="33"/>
      <c r="H338" s="33"/>
      <c r="I338" s="105"/>
      <c r="J338" s="33"/>
      <c r="K338" s="33"/>
      <c r="L338" s="36"/>
      <c r="M338" s="193"/>
      <c r="N338" s="61"/>
      <c r="O338" s="61"/>
      <c r="P338" s="61"/>
      <c r="Q338" s="61"/>
      <c r="R338" s="61"/>
      <c r="S338" s="61"/>
      <c r="T338" s="62"/>
      <c r="AT338" s="16" t="s">
        <v>150</v>
      </c>
      <c r="AU338" s="16" t="s">
        <v>160</v>
      </c>
    </row>
    <row r="339" spans="2:65" s="1" customFormat="1" ht="19.5">
      <c r="B339" s="32"/>
      <c r="C339" s="33"/>
      <c r="D339" s="191" t="s">
        <v>201</v>
      </c>
      <c r="E339" s="33"/>
      <c r="F339" s="194" t="s">
        <v>496</v>
      </c>
      <c r="G339" s="33"/>
      <c r="H339" s="33"/>
      <c r="I339" s="105"/>
      <c r="J339" s="33"/>
      <c r="K339" s="33"/>
      <c r="L339" s="36"/>
      <c r="M339" s="193"/>
      <c r="N339" s="61"/>
      <c r="O339" s="61"/>
      <c r="P339" s="61"/>
      <c r="Q339" s="61"/>
      <c r="R339" s="61"/>
      <c r="S339" s="61"/>
      <c r="T339" s="62"/>
      <c r="AT339" s="16" t="s">
        <v>201</v>
      </c>
      <c r="AU339" s="16" t="s">
        <v>160</v>
      </c>
    </row>
    <row r="340" spans="2:65" s="12" customFormat="1">
      <c r="B340" s="195"/>
      <c r="C340" s="196"/>
      <c r="D340" s="191" t="s">
        <v>152</v>
      </c>
      <c r="E340" s="196"/>
      <c r="F340" s="198" t="s">
        <v>497</v>
      </c>
      <c r="G340" s="196"/>
      <c r="H340" s="199">
        <v>49081.5</v>
      </c>
      <c r="I340" s="200"/>
      <c r="J340" s="196"/>
      <c r="K340" s="196"/>
      <c r="L340" s="201"/>
      <c r="M340" s="202"/>
      <c r="N340" s="203"/>
      <c r="O340" s="203"/>
      <c r="P340" s="203"/>
      <c r="Q340" s="203"/>
      <c r="R340" s="203"/>
      <c r="S340" s="203"/>
      <c r="T340" s="204"/>
      <c r="AT340" s="205" t="s">
        <v>152</v>
      </c>
      <c r="AU340" s="205" t="s">
        <v>160</v>
      </c>
      <c r="AV340" s="12" t="s">
        <v>80</v>
      </c>
      <c r="AW340" s="12" t="s">
        <v>4</v>
      </c>
      <c r="AX340" s="12" t="s">
        <v>78</v>
      </c>
      <c r="AY340" s="205" t="s">
        <v>139</v>
      </c>
    </row>
    <row r="341" spans="2:65" s="1" customFormat="1" ht="21.6" customHeight="1">
      <c r="B341" s="32"/>
      <c r="C341" s="178" t="s">
        <v>498</v>
      </c>
      <c r="D341" s="178" t="s">
        <v>141</v>
      </c>
      <c r="E341" s="179" t="s">
        <v>499</v>
      </c>
      <c r="F341" s="180" t="s">
        <v>500</v>
      </c>
      <c r="G341" s="181" t="s">
        <v>144</v>
      </c>
      <c r="H341" s="182">
        <v>818.02499999999998</v>
      </c>
      <c r="I341" s="183">
        <v>42</v>
      </c>
      <c r="J341" s="184">
        <f>ROUND(I341*H341,2)</f>
        <v>34357.050000000003</v>
      </c>
      <c r="K341" s="180" t="s">
        <v>145</v>
      </c>
      <c r="L341" s="36"/>
      <c r="M341" s="185" t="s">
        <v>19</v>
      </c>
      <c r="N341" s="186" t="s">
        <v>41</v>
      </c>
      <c r="O341" s="61"/>
      <c r="P341" s="187">
        <f>O341*H341</f>
        <v>0</v>
      </c>
      <c r="Q341" s="187">
        <v>0</v>
      </c>
      <c r="R341" s="187">
        <f>Q341*H341</f>
        <v>0</v>
      </c>
      <c r="S341" s="187">
        <v>0</v>
      </c>
      <c r="T341" s="188">
        <f>S341*H341</f>
        <v>0</v>
      </c>
      <c r="AR341" s="189" t="s">
        <v>146</v>
      </c>
      <c r="AT341" s="189" t="s">
        <v>141</v>
      </c>
      <c r="AU341" s="189" t="s">
        <v>160</v>
      </c>
      <c r="AY341" s="16" t="s">
        <v>139</v>
      </c>
      <c r="BE341" s="190">
        <f>IF(N341="základní",J341,0)</f>
        <v>34357.050000000003</v>
      </c>
      <c r="BF341" s="190">
        <f>IF(N341="snížená",J341,0)</f>
        <v>0</v>
      </c>
      <c r="BG341" s="190">
        <f>IF(N341="zákl. přenesená",J341,0)</f>
        <v>0</v>
      </c>
      <c r="BH341" s="190">
        <f>IF(N341="sníž. přenesená",J341,0)</f>
        <v>0</v>
      </c>
      <c r="BI341" s="190">
        <f>IF(N341="nulová",J341,0)</f>
        <v>0</v>
      </c>
      <c r="BJ341" s="16" t="s">
        <v>78</v>
      </c>
      <c r="BK341" s="190">
        <f>ROUND(I341*H341,2)</f>
        <v>34357.050000000003</v>
      </c>
      <c r="BL341" s="16" t="s">
        <v>146</v>
      </c>
      <c r="BM341" s="189" t="s">
        <v>501</v>
      </c>
    </row>
    <row r="342" spans="2:65" s="1" customFormat="1" ht="19.5">
      <c r="B342" s="32"/>
      <c r="C342" s="33"/>
      <c r="D342" s="191" t="s">
        <v>148</v>
      </c>
      <c r="E342" s="33"/>
      <c r="F342" s="192" t="s">
        <v>502</v>
      </c>
      <c r="G342" s="33"/>
      <c r="H342" s="33"/>
      <c r="I342" s="105"/>
      <c r="J342" s="33"/>
      <c r="K342" s="33"/>
      <c r="L342" s="36"/>
      <c r="M342" s="193"/>
      <c r="N342" s="61"/>
      <c r="O342" s="61"/>
      <c r="P342" s="61"/>
      <c r="Q342" s="61"/>
      <c r="R342" s="61"/>
      <c r="S342" s="61"/>
      <c r="T342" s="62"/>
      <c r="AT342" s="16" t="s">
        <v>148</v>
      </c>
      <c r="AU342" s="16" t="s">
        <v>160</v>
      </c>
    </row>
    <row r="343" spans="2:65" s="1" customFormat="1" ht="29.25">
      <c r="B343" s="32"/>
      <c r="C343" s="33"/>
      <c r="D343" s="191" t="s">
        <v>150</v>
      </c>
      <c r="E343" s="33"/>
      <c r="F343" s="194" t="s">
        <v>503</v>
      </c>
      <c r="G343" s="33"/>
      <c r="H343" s="33"/>
      <c r="I343" s="105"/>
      <c r="J343" s="33"/>
      <c r="K343" s="33"/>
      <c r="L343" s="36"/>
      <c r="M343" s="193"/>
      <c r="N343" s="61"/>
      <c r="O343" s="61"/>
      <c r="P343" s="61"/>
      <c r="Q343" s="61"/>
      <c r="R343" s="61"/>
      <c r="S343" s="61"/>
      <c r="T343" s="62"/>
      <c r="AT343" s="16" t="s">
        <v>150</v>
      </c>
      <c r="AU343" s="16" t="s">
        <v>160</v>
      </c>
    </row>
    <row r="344" spans="2:65" s="1" customFormat="1" ht="21.6" customHeight="1">
      <c r="B344" s="32"/>
      <c r="C344" s="178" t="s">
        <v>504</v>
      </c>
      <c r="D344" s="178" t="s">
        <v>141</v>
      </c>
      <c r="E344" s="179" t="s">
        <v>505</v>
      </c>
      <c r="F344" s="180" t="s">
        <v>506</v>
      </c>
      <c r="G344" s="181" t="s">
        <v>144</v>
      </c>
      <c r="H344" s="182">
        <v>16.2</v>
      </c>
      <c r="I344" s="183">
        <v>77</v>
      </c>
      <c r="J344" s="184">
        <f>ROUND(I344*H344,2)</f>
        <v>1247.4000000000001</v>
      </c>
      <c r="K344" s="180" t="s">
        <v>145</v>
      </c>
      <c r="L344" s="36"/>
      <c r="M344" s="185" t="s">
        <v>19</v>
      </c>
      <c r="N344" s="186" t="s">
        <v>41</v>
      </c>
      <c r="O344" s="61"/>
      <c r="P344" s="187">
        <f>O344*H344</f>
        <v>0</v>
      </c>
      <c r="Q344" s="187">
        <v>2.1000000000000001E-4</v>
      </c>
      <c r="R344" s="187">
        <f>Q344*H344</f>
        <v>3.4020000000000001E-3</v>
      </c>
      <c r="S344" s="187">
        <v>0</v>
      </c>
      <c r="T344" s="188">
        <f>S344*H344</f>
        <v>0</v>
      </c>
      <c r="AR344" s="189" t="s">
        <v>146</v>
      </c>
      <c r="AT344" s="189" t="s">
        <v>141</v>
      </c>
      <c r="AU344" s="189" t="s">
        <v>160</v>
      </c>
      <c r="AY344" s="16" t="s">
        <v>139</v>
      </c>
      <c r="BE344" s="190">
        <f>IF(N344="základní",J344,0)</f>
        <v>1247.4000000000001</v>
      </c>
      <c r="BF344" s="190">
        <f>IF(N344="snížená",J344,0)</f>
        <v>0</v>
      </c>
      <c r="BG344" s="190">
        <f>IF(N344="zákl. přenesená",J344,0)</f>
        <v>0</v>
      </c>
      <c r="BH344" s="190">
        <f>IF(N344="sníž. přenesená",J344,0)</f>
        <v>0</v>
      </c>
      <c r="BI344" s="190">
        <f>IF(N344="nulová",J344,0)</f>
        <v>0</v>
      </c>
      <c r="BJ344" s="16" t="s">
        <v>78</v>
      </c>
      <c r="BK344" s="190">
        <f>ROUND(I344*H344,2)</f>
        <v>1247.4000000000001</v>
      </c>
      <c r="BL344" s="16" t="s">
        <v>146</v>
      </c>
      <c r="BM344" s="189" t="s">
        <v>507</v>
      </c>
    </row>
    <row r="345" spans="2:65" s="1" customFormat="1" ht="19.5">
      <c r="B345" s="32"/>
      <c r="C345" s="33"/>
      <c r="D345" s="191" t="s">
        <v>148</v>
      </c>
      <c r="E345" s="33"/>
      <c r="F345" s="192" t="s">
        <v>508</v>
      </c>
      <c r="G345" s="33"/>
      <c r="H345" s="33"/>
      <c r="I345" s="105"/>
      <c r="J345" s="33"/>
      <c r="K345" s="33"/>
      <c r="L345" s="36"/>
      <c r="M345" s="193"/>
      <c r="N345" s="61"/>
      <c r="O345" s="61"/>
      <c r="P345" s="61"/>
      <c r="Q345" s="61"/>
      <c r="R345" s="61"/>
      <c r="S345" s="61"/>
      <c r="T345" s="62"/>
      <c r="AT345" s="16" t="s">
        <v>148</v>
      </c>
      <c r="AU345" s="16" t="s">
        <v>160</v>
      </c>
    </row>
    <row r="346" spans="2:65" s="1" customFormat="1" ht="58.5">
      <c r="B346" s="32"/>
      <c r="C346" s="33"/>
      <c r="D346" s="191" t="s">
        <v>150</v>
      </c>
      <c r="E346" s="33"/>
      <c r="F346" s="194" t="s">
        <v>509</v>
      </c>
      <c r="G346" s="33"/>
      <c r="H346" s="33"/>
      <c r="I346" s="105"/>
      <c r="J346" s="33"/>
      <c r="K346" s="33"/>
      <c r="L346" s="36"/>
      <c r="M346" s="193"/>
      <c r="N346" s="61"/>
      <c r="O346" s="61"/>
      <c r="P346" s="61"/>
      <c r="Q346" s="61"/>
      <c r="R346" s="61"/>
      <c r="S346" s="61"/>
      <c r="T346" s="62"/>
      <c r="AT346" s="16" t="s">
        <v>150</v>
      </c>
      <c r="AU346" s="16" t="s">
        <v>160</v>
      </c>
    </row>
    <row r="347" spans="2:65" s="13" customFormat="1">
      <c r="B347" s="206"/>
      <c r="C347" s="207"/>
      <c r="D347" s="191" t="s">
        <v>152</v>
      </c>
      <c r="E347" s="208" t="s">
        <v>19</v>
      </c>
      <c r="F347" s="209" t="s">
        <v>510</v>
      </c>
      <c r="G347" s="207"/>
      <c r="H347" s="208" t="s">
        <v>19</v>
      </c>
      <c r="I347" s="210"/>
      <c r="J347" s="207"/>
      <c r="K347" s="207"/>
      <c r="L347" s="211"/>
      <c r="M347" s="212"/>
      <c r="N347" s="213"/>
      <c r="O347" s="213"/>
      <c r="P347" s="213"/>
      <c r="Q347" s="213"/>
      <c r="R347" s="213"/>
      <c r="S347" s="213"/>
      <c r="T347" s="214"/>
      <c r="AT347" s="215" t="s">
        <v>152</v>
      </c>
      <c r="AU347" s="215" t="s">
        <v>160</v>
      </c>
      <c r="AV347" s="13" t="s">
        <v>78</v>
      </c>
      <c r="AW347" s="13" t="s">
        <v>31</v>
      </c>
      <c r="AX347" s="13" t="s">
        <v>70</v>
      </c>
      <c r="AY347" s="215" t="s">
        <v>139</v>
      </c>
    </row>
    <row r="348" spans="2:65" s="12" customFormat="1">
      <c r="B348" s="195"/>
      <c r="C348" s="196"/>
      <c r="D348" s="191" t="s">
        <v>152</v>
      </c>
      <c r="E348" s="197" t="s">
        <v>19</v>
      </c>
      <c r="F348" s="198" t="s">
        <v>511</v>
      </c>
      <c r="G348" s="196"/>
      <c r="H348" s="199">
        <v>5.4</v>
      </c>
      <c r="I348" s="200"/>
      <c r="J348" s="196"/>
      <c r="K348" s="196"/>
      <c r="L348" s="201"/>
      <c r="M348" s="202"/>
      <c r="N348" s="203"/>
      <c r="O348" s="203"/>
      <c r="P348" s="203"/>
      <c r="Q348" s="203"/>
      <c r="R348" s="203"/>
      <c r="S348" s="203"/>
      <c r="T348" s="204"/>
      <c r="AT348" s="205" t="s">
        <v>152</v>
      </c>
      <c r="AU348" s="205" t="s">
        <v>160</v>
      </c>
      <c r="AV348" s="12" t="s">
        <v>80</v>
      </c>
      <c r="AW348" s="12" t="s">
        <v>31</v>
      </c>
      <c r="AX348" s="12" t="s">
        <v>70</v>
      </c>
      <c r="AY348" s="205" t="s">
        <v>139</v>
      </c>
    </row>
    <row r="349" spans="2:65" s="13" customFormat="1">
      <c r="B349" s="206"/>
      <c r="C349" s="207"/>
      <c r="D349" s="191" t="s">
        <v>152</v>
      </c>
      <c r="E349" s="208" t="s">
        <v>19</v>
      </c>
      <c r="F349" s="209" t="s">
        <v>512</v>
      </c>
      <c r="G349" s="207"/>
      <c r="H349" s="208" t="s">
        <v>19</v>
      </c>
      <c r="I349" s="210"/>
      <c r="J349" s="207"/>
      <c r="K349" s="207"/>
      <c r="L349" s="211"/>
      <c r="M349" s="212"/>
      <c r="N349" s="213"/>
      <c r="O349" s="213"/>
      <c r="P349" s="213"/>
      <c r="Q349" s="213"/>
      <c r="R349" s="213"/>
      <c r="S349" s="213"/>
      <c r="T349" s="214"/>
      <c r="AT349" s="215" t="s">
        <v>152</v>
      </c>
      <c r="AU349" s="215" t="s">
        <v>160</v>
      </c>
      <c r="AV349" s="13" t="s">
        <v>78</v>
      </c>
      <c r="AW349" s="13" t="s">
        <v>31</v>
      </c>
      <c r="AX349" s="13" t="s">
        <v>70</v>
      </c>
      <c r="AY349" s="215" t="s">
        <v>139</v>
      </c>
    </row>
    <row r="350" spans="2:65" s="12" customFormat="1">
      <c r="B350" s="195"/>
      <c r="C350" s="196"/>
      <c r="D350" s="191" t="s">
        <v>152</v>
      </c>
      <c r="E350" s="197" t="s">
        <v>19</v>
      </c>
      <c r="F350" s="198" t="s">
        <v>513</v>
      </c>
      <c r="G350" s="196"/>
      <c r="H350" s="199">
        <v>10.8</v>
      </c>
      <c r="I350" s="200"/>
      <c r="J350" s="196"/>
      <c r="K350" s="196"/>
      <c r="L350" s="201"/>
      <c r="M350" s="202"/>
      <c r="N350" s="203"/>
      <c r="O350" s="203"/>
      <c r="P350" s="203"/>
      <c r="Q350" s="203"/>
      <c r="R350" s="203"/>
      <c r="S350" s="203"/>
      <c r="T350" s="204"/>
      <c r="AT350" s="205" t="s">
        <v>152</v>
      </c>
      <c r="AU350" s="205" t="s">
        <v>160</v>
      </c>
      <c r="AV350" s="12" t="s">
        <v>80</v>
      </c>
      <c r="AW350" s="12" t="s">
        <v>31</v>
      </c>
      <c r="AX350" s="12" t="s">
        <v>70</v>
      </c>
      <c r="AY350" s="205" t="s">
        <v>139</v>
      </c>
    </row>
    <row r="351" spans="2:65" s="11" customFormat="1" ht="20.85" customHeight="1">
      <c r="B351" s="162"/>
      <c r="C351" s="163"/>
      <c r="D351" s="164" t="s">
        <v>69</v>
      </c>
      <c r="E351" s="176" t="s">
        <v>514</v>
      </c>
      <c r="F351" s="176" t="s">
        <v>515</v>
      </c>
      <c r="G351" s="163"/>
      <c r="H351" s="163"/>
      <c r="I351" s="166"/>
      <c r="J351" s="177">
        <f>BK351</f>
        <v>4100</v>
      </c>
      <c r="K351" s="163"/>
      <c r="L351" s="168"/>
      <c r="M351" s="169"/>
      <c r="N351" s="170"/>
      <c r="O351" s="170"/>
      <c r="P351" s="171">
        <f>SUM(P352:P354)</f>
        <v>0</v>
      </c>
      <c r="Q351" s="170"/>
      <c r="R351" s="171">
        <f>SUM(R352:R354)</f>
        <v>0</v>
      </c>
      <c r="S351" s="170"/>
      <c r="T351" s="172">
        <f>SUM(T352:T354)</f>
        <v>0</v>
      </c>
      <c r="AR351" s="173" t="s">
        <v>78</v>
      </c>
      <c r="AT351" s="174" t="s">
        <v>69</v>
      </c>
      <c r="AU351" s="174" t="s">
        <v>80</v>
      </c>
      <c r="AY351" s="173" t="s">
        <v>139</v>
      </c>
      <c r="BK351" s="175">
        <f>SUM(BK352:BK354)</f>
        <v>4100</v>
      </c>
    </row>
    <row r="352" spans="2:65" s="1" customFormat="1" ht="14.45" customHeight="1">
      <c r="B352" s="32"/>
      <c r="C352" s="178" t="s">
        <v>516</v>
      </c>
      <c r="D352" s="178" t="s">
        <v>141</v>
      </c>
      <c r="E352" s="179" t="s">
        <v>517</v>
      </c>
      <c r="F352" s="180" t="s">
        <v>518</v>
      </c>
      <c r="G352" s="181" t="s">
        <v>519</v>
      </c>
      <c r="H352" s="182">
        <v>1</v>
      </c>
      <c r="I352" s="183">
        <v>4100</v>
      </c>
      <c r="J352" s="184">
        <f>ROUND(I352*H352,2)</f>
        <v>4100</v>
      </c>
      <c r="K352" s="180" t="s">
        <v>19</v>
      </c>
      <c r="L352" s="36"/>
      <c r="M352" s="185" t="s">
        <v>19</v>
      </c>
      <c r="N352" s="186" t="s">
        <v>41</v>
      </c>
      <c r="O352" s="61"/>
      <c r="P352" s="187">
        <f>O352*H352</f>
        <v>0</v>
      </c>
      <c r="Q352" s="187">
        <v>0</v>
      </c>
      <c r="R352" s="187">
        <f>Q352*H352</f>
        <v>0</v>
      </c>
      <c r="S352" s="187">
        <v>0</v>
      </c>
      <c r="T352" s="188">
        <f>S352*H352</f>
        <v>0</v>
      </c>
      <c r="AR352" s="189" t="s">
        <v>146</v>
      </c>
      <c r="AT352" s="189" t="s">
        <v>141</v>
      </c>
      <c r="AU352" s="189" t="s">
        <v>160</v>
      </c>
      <c r="AY352" s="16" t="s">
        <v>139</v>
      </c>
      <c r="BE352" s="190">
        <f>IF(N352="základní",J352,0)</f>
        <v>4100</v>
      </c>
      <c r="BF352" s="190">
        <f>IF(N352="snížená",J352,0)</f>
        <v>0</v>
      </c>
      <c r="BG352" s="190">
        <f>IF(N352="zákl. přenesená",J352,0)</f>
        <v>0</v>
      </c>
      <c r="BH352" s="190">
        <f>IF(N352="sníž. přenesená",J352,0)</f>
        <v>0</v>
      </c>
      <c r="BI352" s="190">
        <f>IF(N352="nulová",J352,0)</f>
        <v>0</v>
      </c>
      <c r="BJ352" s="16" t="s">
        <v>78</v>
      </c>
      <c r="BK352" s="190">
        <f>ROUND(I352*H352,2)</f>
        <v>4100</v>
      </c>
      <c r="BL352" s="16" t="s">
        <v>146</v>
      </c>
      <c r="BM352" s="189" t="s">
        <v>520</v>
      </c>
    </row>
    <row r="353" spans="2:65" s="1" customFormat="1">
      <c r="B353" s="32"/>
      <c r="C353" s="33"/>
      <c r="D353" s="191" t="s">
        <v>148</v>
      </c>
      <c r="E353" s="33"/>
      <c r="F353" s="192" t="s">
        <v>518</v>
      </c>
      <c r="G353" s="33"/>
      <c r="H353" s="33"/>
      <c r="I353" s="105"/>
      <c r="J353" s="33"/>
      <c r="K353" s="33"/>
      <c r="L353" s="36"/>
      <c r="M353" s="193"/>
      <c r="N353" s="61"/>
      <c r="O353" s="61"/>
      <c r="P353" s="61"/>
      <c r="Q353" s="61"/>
      <c r="R353" s="61"/>
      <c r="S353" s="61"/>
      <c r="T353" s="62"/>
      <c r="AT353" s="16" t="s">
        <v>148</v>
      </c>
      <c r="AU353" s="16" t="s">
        <v>160</v>
      </c>
    </row>
    <row r="354" spans="2:65" s="1" customFormat="1" ht="19.5">
      <c r="B354" s="32"/>
      <c r="C354" s="33"/>
      <c r="D354" s="191" t="s">
        <v>201</v>
      </c>
      <c r="E354" s="33"/>
      <c r="F354" s="194" t="s">
        <v>521</v>
      </c>
      <c r="G354" s="33"/>
      <c r="H354" s="33"/>
      <c r="I354" s="105"/>
      <c r="J354" s="33"/>
      <c r="K354" s="33"/>
      <c r="L354" s="36"/>
      <c r="M354" s="193"/>
      <c r="N354" s="61"/>
      <c r="O354" s="61"/>
      <c r="P354" s="61"/>
      <c r="Q354" s="61"/>
      <c r="R354" s="61"/>
      <c r="S354" s="61"/>
      <c r="T354" s="62"/>
      <c r="AT354" s="16" t="s">
        <v>201</v>
      </c>
      <c r="AU354" s="16" t="s">
        <v>160</v>
      </c>
    </row>
    <row r="355" spans="2:65" s="11" customFormat="1" ht="20.85" customHeight="1">
      <c r="B355" s="162"/>
      <c r="C355" s="163"/>
      <c r="D355" s="164" t="s">
        <v>69</v>
      </c>
      <c r="E355" s="176" t="s">
        <v>522</v>
      </c>
      <c r="F355" s="176" t="s">
        <v>523</v>
      </c>
      <c r="G355" s="163"/>
      <c r="H355" s="163"/>
      <c r="I355" s="166"/>
      <c r="J355" s="177">
        <f>BK355</f>
        <v>1207.5</v>
      </c>
      <c r="K355" s="163"/>
      <c r="L355" s="168"/>
      <c r="M355" s="169"/>
      <c r="N355" s="170"/>
      <c r="O355" s="170"/>
      <c r="P355" s="171">
        <f>SUM(P356:P360)</f>
        <v>0</v>
      </c>
      <c r="Q355" s="170"/>
      <c r="R355" s="171">
        <f>SUM(R356:R360)</f>
        <v>0</v>
      </c>
      <c r="S355" s="170"/>
      <c r="T355" s="172">
        <f>SUM(T356:T360)</f>
        <v>2.7895000000000003</v>
      </c>
      <c r="AR355" s="173" t="s">
        <v>78</v>
      </c>
      <c r="AT355" s="174" t="s">
        <v>69</v>
      </c>
      <c r="AU355" s="174" t="s">
        <v>80</v>
      </c>
      <c r="AY355" s="173" t="s">
        <v>139</v>
      </c>
      <c r="BK355" s="175">
        <f>SUM(BK356:BK360)</f>
        <v>1207.5</v>
      </c>
    </row>
    <row r="356" spans="2:65" s="1" customFormat="1" ht="14.45" customHeight="1">
      <c r="B356" s="32"/>
      <c r="C356" s="178" t="s">
        <v>524</v>
      </c>
      <c r="D356" s="178" t="s">
        <v>141</v>
      </c>
      <c r="E356" s="179" t="s">
        <v>525</v>
      </c>
      <c r="F356" s="180" t="s">
        <v>526</v>
      </c>
      <c r="G356" s="181" t="s">
        <v>163</v>
      </c>
      <c r="H356" s="182">
        <v>1.75</v>
      </c>
      <c r="I356" s="183">
        <v>690</v>
      </c>
      <c r="J356" s="184">
        <f>ROUND(I356*H356,2)</f>
        <v>1207.5</v>
      </c>
      <c r="K356" s="180" t="s">
        <v>145</v>
      </c>
      <c r="L356" s="36"/>
      <c r="M356" s="185" t="s">
        <v>19</v>
      </c>
      <c r="N356" s="186" t="s">
        <v>41</v>
      </c>
      <c r="O356" s="61"/>
      <c r="P356" s="187">
        <f>O356*H356</f>
        <v>0</v>
      </c>
      <c r="Q356" s="187">
        <v>0</v>
      </c>
      <c r="R356" s="187">
        <f>Q356*H356</f>
        <v>0</v>
      </c>
      <c r="S356" s="187">
        <v>1.5940000000000001</v>
      </c>
      <c r="T356" s="188">
        <f>S356*H356</f>
        <v>2.7895000000000003</v>
      </c>
      <c r="AR356" s="189" t="s">
        <v>146</v>
      </c>
      <c r="AT356" s="189" t="s">
        <v>141</v>
      </c>
      <c r="AU356" s="189" t="s">
        <v>160</v>
      </c>
      <c r="AY356" s="16" t="s">
        <v>139</v>
      </c>
      <c r="BE356" s="190">
        <f>IF(N356="základní",J356,0)</f>
        <v>1207.5</v>
      </c>
      <c r="BF356" s="190">
        <f>IF(N356="snížená",J356,0)</f>
        <v>0</v>
      </c>
      <c r="BG356" s="190">
        <f>IF(N356="zákl. přenesená",J356,0)</f>
        <v>0</v>
      </c>
      <c r="BH356" s="190">
        <f>IF(N356="sníž. přenesená",J356,0)</f>
        <v>0</v>
      </c>
      <c r="BI356" s="190">
        <f>IF(N356="nulová",J356,0)</f>
        <v>0</v>
      </c>
      <c r="BJ356" s="16" t="s">
        <v>78</v>
      </c>
      <c r="BK356" s="190">
        <f>ROUND(I356*H356,2)</f>
        <v>1207.5</v>
      </c>
      <c r="BL356" s="16" t="s">
        <v>146</v>
      </c>
      <c r="BM356" s="189" t="s">
        <v>527</v>
      </c>
    </row>
    <row r="357" spans="2:65" s="1" customFormat="1" ht="19.5">
      <c r="B357" s="32"/>
      <c r="C357" s="33"/>
      <c r="D357" s="191" t="s">
        <v>148</v>
      </c>
      <c r="E357" s="33"/>
      <c r="F357" s="192" t="s">
        <v>528</v>
      </c>
      <c r="G357" s="33"/>
      <c r="H357" s="33"/>
      <c r="I357" s="105"/>
      <c r="J357" s="33"/>
      <c r="K357" s="33"/>
      <c r="L357" s="36"/>
      <c r="M357" s="193"/>
      <c r="N357" s="61"/>
      <c r="O357" s="61"/>
      <c r="P357" s="61"/>
      <c r="Q357" s="61"/>
      <c r="R357" s="61"/>
      <c r="S357" s="61"/>
      <c r="T357" s="62"/>
      <c r="AT357" s="16" t="s">
        <v>148</v>
      </c>
      <c r="AU357" s="16" t="s">
        <v>160</v>
      </c>
    </row>
    <row r="358" spans="2:65" s="1" customFormat="1" ht="39">
      <c r="B358" s="32"/>
      <c r="C358" s="33"/>
      <c r="D358" s="191" t="s">
        <v>150</v>
      </c>
      <c r="E358" s="33"/>
      <c r="F358" s="194" t="s">
        <v>529</v>
      </c>
      <c r="G358" s="33"/>
      <c r="H358" s="33"/>
      <c r="I358" s="105"/>
      <c r="J358" s="33"/>
      <c r="K358" s="33"/>
      <c r="L358" s="36"/>
      <c r="M358" s="193"/>
      <c r="N358" s="61"/>
      <c r="O358" s="61"/>
      <c r="P358" s="61"/>
      <c r="Q358" s="61"/>
      <c r="R358" s="61"/>
      <c r="S358" s="61"/>
      <c r="T358" s="62"/>
      <c r="AT358" s="16" t="s">
        <v>150</v>
      </c>
      <c r="AU358" s="16" t="s">
        <v>160</v>
      </c>
    </row>
    <row r="359" spans="2:65" s="13" customFormat="1">
      <c r="B359" s="206"/>
      <c r="C359" s="207"/>
      <c r="D359" s="191" t="s">
        <v>152</v>
      </c>
      <c r="E359" s="208" t="s">
        <v>19</v>
      </c>
      <c r="F359" s="209" t="s">
        <v>530</v>
      </c>
      <c r="G359" s="207"/>
      <c r="H359" s="208" t="s">
        <v>19</v>
      </c>
      <c r="I359" s="210"/>
      <c r="J359" s="207"/>
      <c r="K359" s="207"/>
      <c r="L359" s="211"/>
      <c r="M359" s="212"/>
      <c r="N359" s="213"/>
      <c r="O359" s="213"/>
      <c r="P359" s="213"/>
      <c r="Q359" s="213"/>
      <c r="R359" s="213"/>
      <c r="S359" s="213"/>
      <c r="T359" s="214"/>
      <c r="AT359" s="215" t="s">
        <v>152</v>
      </c>
      <c r="AU359" s="215" t="s">
        <v>160</v>
      </c>
      <c r="AV359" s="13" t="s">
        <v>78</v>
      </c>
      <c r="AW359" s="13" t="s">
        <v>31</v>
      </c>
      <c r="AX359" s="13" t="s">
        <v>70</v>
      </c>
      <c r="AY359" s="215" t="s">
        <v>139</v>
      </c>
    </row>
    <row r="360" spans="2:65" s="12" customFormat="1">
      <c r="B360" s="195"/>
      <c r="C360" s="196"/>
      <c r="D360" s="191" t="s">
        <v>152</v>
      </c>
      <c r="E360" s="197" t="s">
        <v>19</v>
      </c>
      <c r="F360" s="198" t="s">
        <v>531</v>
      </c>
      <c r="G360" s="196"/>
      <c r="H360" s="199">
        <v>1.75</v>
      </c>
      <c r="I360" s="200"/>
      <c r="J360" s="196"/>
      <c r="K360" s="196"/>
      <c r="L360" s="201"/>
      <c r="M360" s="202"/>
      <c r="N360" s="203"/>
      <c r="O360" s="203"/>
      <c r="P360" s="203"/>
      <c r="Q360" s="203"/>
      <c r="R360" s="203"/>
      <c r="S360" s="203"/>
      <c r="T360" s="204"/>
      <c r="AT360" s="205" t="s">
        <v>152</v>
      </c>
      <c r="AU360" s="205" t="s">
        <v>160</v>
      </c>
      <c r="AV360" s="12" t="s">
        <v>80</v>
      </c>
      <c r="AW360" s="12" t="s">
        <v>31</v>
      </c>
      <c r="AX360" s="12" t="s">
        <v>70</v>
      </c>
      <c r="AY360" s="205" t="s">
        <v>139</v>
      </c>
    </row>
    <row r="361" spans="2:65" s="11" customFormat="1" ht="20.85" customHeight="1">
      <c r="B361" s="162"/>
      <c r="C361" s="163"/>
      <c r="D361" s="164" t="s">
        <v>69</v>
      </c>
      <c r="E361" s="176" t="s">
        <v>532</v>
      </c>
      <c r="F361" s="176" t="s">
        <v>533</v>
      </c>
      <c r="G361" s="163"/>
      <c r="H361" s="163"/>
      <c r="I361" s="166"/>
      <c r="J361" s="177">
        <f>BK361</f>
        <v>731.7</v>
      </c>
      <c r="K361" s="163"/>
      <c r="L361" s="168"/>
      <c r="M361" s="169"/>
      <c r="N361" s="170"/>
      <c r="O361" s="170"/>
      <c r="P361" s="171">
        <f>SUM(P362:P368)</f>
        <v>0</v>
      </c>
      <c r="Q361" s="170"/>
      <c r="R361" s="171">
        <f>SUM(R362:R368)</f>
        <v>0</v>
      </c>
      <c r="S361" s="170"/>
      <c r="T361" s="172">
        <f>SUM(T362:T368)</f>
        <v>0.7672500000000001</v>
      </c>
      <c r="AR361" s="173" t="s">
        <v>78</v>
      </c>
      <c r="AT361" s="174" t="s">
        <v>69</v>
      </c>
      <c r="AU361" s="174" t="s">
        <v>80</v>
      </c>
      <c r="AY361" s="173" t="s">
        <v>139</v>
      </c>
      <c r="BK361" s="175">
        <f>SUM(BK362:BK368)</f>
        <v>731.7</v>
      </c>
    </row>
    <row r="362" spans="2:65" s="1" customFormat="1" ht="14.45" customHeight="1">
      <c r="B362" s="32"/>
      <c r="C362" s="178" t="s">
        <v>534</v>
      </c>
      <c r="D362" s="178" t="s">
        <v>141</v>
      </c>
      <c r="E362" s="179" t="s">
        <v>535</v>
      </c>
      <c r="F362" s="180" t="s">
        <v>536</v>
      </c>
      <c r="G362" s="181" t="s">
        <v>327</v>
      </c>
      <c r="H362" s="182">
        <v>2.3250000000000002</v>
      </c>
      <c r="I362" s="183">
        <v>226</v>
      </c>
      <c r="J362" s="184">
        <f>ROUND(I362*H362,2)</f>
        <v>525.45000000000005</v>
      </c>
      <c r="K362" s="180" t="s">
        <v>145</v>
      </c>
      <c r="L362" s="36"/>
      <c r="M362" s="185" t="s">
        <v>19</v>
      </c>
      <c r="N362" s="186" t="s">
        <v>41</v>
      </c>
      <c r="O362" s="61"/>
      <c r="P362" s="187">
        <f>O362*H362</f>
        <v>0</v>
      </c>
      <c r="Q362" s="187">
        <v>0</v>
      </c>
      <c r="R362" s="187">
        <f>Q362*H362</f>
        <v>0</v>
      </c>
      <c r="S362" s="187">
        <v>0.33</v>
      </c>
      <c r="T362" s="188">
        <f>S362*H362</f>
        <v>0.7672500000000001</v>
      </c>
      <c r="AR362" s="189" t="s">
        <v>146</v>
      </c>
      <c r="AT362" s="189" t="s">
        <v>141</v>
      </c>
      <c r="AU362" s="189" t="s">
        <v>160</v>
      </c>
      <c r="AY362" s="16" t="s">
        <v>139</v>
      </c>
      <c r="BE362" s="190">
        <f>IF(N362="základní",J362,0)</f>
        <v>525.45000000000005</v>
      </c>
      <c r="BF362" s="190">
        <f>IF(N362="snížená",J362,0)</f>
        <v>0</v>
      </c>
      <c r="BG362" s="190">
        <f>IF(N362="zákl. přenesená",J362,0)</f>
        <v>0</v>
      </c>
      <c r="BH362" s="190">
        <f>IF(N362="sníž. přenesená",J362,0)</f>
        <v>0</v>
      </c>
      <c r="BI362" s="190">
        <f>IF(N362="nulová",J362,0)</f>
        <v>0</v>
      </c>
      <c r="BJ362" s="16" t="s">
        <v>78</v>
      </c>
      <c r="BK362" s="190">
        <f>ROUND(I362*H362,2)</f>
        <v>525.45000000000005</v>
      </c>
      <c r="BL362" s="16" t="s">
        <v>146</v>
      </c>
      <c r="BM362" s="189" t="s">
        <v>537</v>
      </c>
    </row>
    <row r="363" spans="2:65" s="1" customFormat="1" ht="19.5">
      <c r="B363" s="32"/>
      <c r="C363" s="33"/>
      <c r="D363" s="191" t="s">
        <v>148</v>
      </c>
      <c r="E363" s="33"/>
      <c r="F363" s="192" t="s">
        <v>538</v>
      </c>
      <c r="G363" s="33"/>
      <c r="H363" s="33"/>
      <c r="I363" s="105"/>
      <c r="J363" s="33"/>
      <c r="K363" s="33"/>
      <c r="L363" s="36"/>
      <c r="M363" s="193"/>
      <c r="N363" s="61"/>
      <c r="O363" s="61"/>
      <c r="P363" s="61"/>
      <c r="Q363" s="61"/>
      <c r="R363" s="61"/>
      <c r="S363" s="61"/>
      <c r="T363" s="62"/>
      <c r="AT363" s="16" t="s">
        <v>148</v>
      </c>
      <c r="AU363" s="16" t="s">
        <v>160</v>
      </c>
    </row>
    <row r="364" spans="2:65" s="12" customFormat="1">
      <c r="B364" s="195"/>
      <c r="C364" s="196"/>
      <c r="D364" s="191" t="s">
        <v>152</v>
      </c>
      <c r="E364" s="197" t="s">
        <v>19</v>
      </c>
      <c r="F364" s="198" t="s">
        <v>539</v>
      </c>
      <c r="G364" s="196"/>
      <c r="H364" s="199">
        <v>2.3250000000000002</v>
      </c>
      <c r="I364" s="200"/>
      <c r="J364" s="196"/>
      <c r="K364" s="196"/>
      <c r="L364" s="201"/>
      <c r="M364" s="202"/>
      <c r="N364" s="203"/>
      <c r="O364" s="203"/>
      <c r="P364" s="203"/>
      <c r="Q364" s="203"/>
      <c r="R364" s="203"/>
      <c r="S364" s="203"/>
      <c r="T364" s="204"/>
      <c r="AT364" s="205" t="s">
        <v>152</v>
      </c>
      <c r="AU364" s="205" t="s">
        <v>160</v>
      </c>
      <c r="AV364" s="12" t="s">
        <v>80</v>
      </c>
      <c r="AW364" s="12" t="s">
        <v>31</v>
      </c>
      <c r="AX364" s="12" t="s">
        <v>70</v>
      </c>
      <c r="AY364" s="205" t="s">
        <v>139</v>
      </c>
    </row>
    <row r="365" spans="2:65" s="1" customFormat="1" ht="21.6" customHeight="1">
      <c r="B365" s="32"/>
      <c r="C365" s="178" t="s">
        <v>540</v>
      </c>
      <c r="D365" s="178" t="s">
        <v>141</v>
      </c>
      <c r="E365" s="179" t="s">
        <v>541</v>
      </c>
      <c r="F365" s="180" t="s">
        <v>542</v>
      </c>
      <c r="G365" s="181" t="s">
        <v>144</v>
      </c>
      <c r="H365" s="182">
        <v>3.75</v>
      </c>
      <c r="I365" s="183">
        <v>55</v>
      </c>
      <c r="J365" s="184">
        <f>ROUND(I365*H365,2)</f>
        <v>206.25</v>
      </c>
      <c r="K365" s="180" t="s">
        <v>145</v>
      </c>
      <c r="L365" s="36"/>
      <c r="M365" s="185" t="s">
        <v>19</v>
      </c>
      <c r="N365" s="186" t="s">
        <v>41</v>
      </c>
      <c r="O365" s="61"/>
      <c r="P365" s="187">
        <f>O365*H365</f>
        <v>0</v>
      </c>
      <c r="Q365" s="187">
        <v>0</v>
      </c>
      <c r="R365" s="187">
        <f>Q365*H365</f>
        <v>0</v>
      </c>
      <c r="S365" s="187">
        <v>0</v>
      </c>
      <c r="T365" s="188">
        <f>S365*H365</f>
        <v>0</v>
      </c>
      <c r="AR365" s="189" t="s">
        <v>146</v>
      </c>
      <c r="AT365" s="189" t="s">
        <v>141</v>
      </c>
      <c r="AU365" s="189" t="s">
        <v>160</v>
      </c>
      <c r="AY365" s="16" t="s">
        <v>139</v>
      </c>
      <c r="BE365" s="190">
        <f>IF(N365="základní",J365,0)</f>
        <v>206.25</v>
      </c>
      <c r="BF365" s="190">
        <f>IF(N365="snížená",J365,0)</f>
        <v>0</v>
      </c>
      <c r="BG365" s="190">
        <f>IF(N365="zákl. přenesená",J365,0)</f>
        <v>0</v>
      </c>
      <c r="BH365" s="190">
        <f>IF(N365="sníž. přenesená",J365,0)</f>
        <v>0</v>
      </c>
      <c r="BI365" s="190">
        <f>IF(N365="nulová",J365,0)</f>
        <v>0</v>
      </c>
      <c r="BJ365" s="16" t="s">
        <v>78</v>
      </c>
      <c r="BK365" s="190">
        <f>ROUND(I365*H365,2)</f>
        <v>206.25</v>
      </c>
      <c r="BL365" s="16" t="s">
        <v>146</v>
      </c>
      <c r="BM365" s="189" t="s">
        <v>543</v>
      </c>
    </row>
    <row r="366" spans="2:65" s="1" customFormat="1" ht="29.25">
      <c r="B366" s="32"/>
      <c r="C366" s="33"/>
      <c r="D366" s="191" t="s">
        <v>148</v>
      </c>
      <c r="E366" s="33"/>
      <c r="F366" s="192" t="s">
        <v>544</v>
      </c>
      <c r="G366" s="33"/>
      <c r="H366" s="33"/>
      <c r="I366" s="105"/>
      <c r="J366" s="33"/>
      <c r="K366" s="33"/>
      <c r="L366" s="36"/>
      <c r="M366" s="193"/>
      <c r="N366" s="61"/>
      <c r="O366" s="61"/>
      <c r="P366" s="61"/>
      <c r="Q366" s="61"/>
      <c r="R366" s="61"/>
      <c r="S366" s="61"/>
      <c r="T366" s="62"/>
      <c r="AT366" s="16" t="s">
        <v>148</v>
      </c>
      <c r="AU366" s="16" t="s">
        <v>160</v>
      </c>
    </row>
    <row r="367" spans="2:65" s="1" customFormat="1" ht="78">
      <c r="B367" s="32"/>
      <c r="C367" s="33"/>
      <c r="D367" s="191" t="s">
        <v>150</v>
      </c>
      <c r="E367" s="33"/>
      <c r="F367" s="194" t="s">
        <v>545</v>
      </c>
      <c r="G367" s="33"/>
      <c r="H367" s="33"/>
      <c r="I367" s="105"/>
      <c r="J367" s="33"/>
      <c r="K367" s="33"/>
      <c r="L367" s="36"/>
      <c r="M367" s="193"/>
      <c r="N367" s="61"/>
      <c r="O367" s="61"/>
      <c r="P367" s="61"/>
      <c r="Q367" s="61"/>
      <c r="R367" s="61"/>
      <c r="S367" s="61"/>
      <c r="T367" s="62"/>
      <c r="AT367" s="16" t="s">
        <v>150</v>
      </c>
      <c r="AU367" s="16" t="s">
        <v>160</v>
      </c>
    </row>
    <row r="368" spans="2:65" s="12" customFormat="1">
      <c r="B368" s="195"/>
      <c r="C368" s="196"/>
      <c r="D368" s="191" t="s">
        <v>152</v>
      </c>
      <c r="E368" s="197" t="s">
        <v>19</v>
      </c>
      <c r="F368" s="198" t="s">
        <v>153</v>
      </c>
      <c r="G368" s="196"/>
      <c r="H368" s="199">
        <v>3.75</v>
      </c>
      <c r="I368" s="200"/>
      <c r="J368" s="196"/>
      <c r="K368" s="196"/>
      <c r="L368" s="201"/>
      <c r="M368" s="202"/>
      <c r="N368" s="203"/>
      <c r="O368" s="203"/>
      <c r="P368" s="203"/>
      <c r="Q368" s="203"/>
      <c r="R368" s="203"/>
      <c r="S368" s="203"/>
      <c r="T368" s="204"/>
      <c r="AT368" s="205" t="s">
        <v>152</v>
      </c>
      <c r="AU368" s="205" t="s">
        <v>160</v>
      </c>
      <c r="AV368" s="12" t="s">
        <v>80</v>
      </c>
      <c r="AW368" s="12" t="s">
        <v>31</v>
      </c>
      <c r="AX368" s="12" t="s">
        <v>70</v>
      </c>
      <c r="AY368" s="205" t="s">
        <v>139</v>
      </c>
    </row>
    <row r="369" spans="2:65" s="11" customFormat="1" ht="20.85" customHeight="1">
      <c r="B369" s="162"/>
      <c r="C369" s="163"/>
      <c r="D369" s="164" t="s">
        <v>69</v>
      </c>
      <c r="E369" s="176" t="s">
        <v>546</v>
      </c>
      <c r="F369" s="176" t="s">
        <v>547</v>
      </c>
      <c r="G369" s="163"/>
      <c r="H369" s="163"/>
      <c r="I369" s="166"/>
      <c r="J369" s="177">
        <f>BK369</f>
        <v>127534</v>
      </c>
      <c r="K369" s="163"/>
      <c r="L369" s="168"/>
      <c r="M369" s="169"/>
      <c r="N369" s="170"/>
      <c r="O369" s="170"/>
      <c r="P369" s="171">
        <f>SUM(P370:P375)</f>
        <v>0</v>
      </c>
      <c r="Q369" s="170"/>
      <c r="R369" s="171">
        <f>SUM(R370:R375)</f>
        <v>0</v>
      </c>
      <c r="S369" s="170"/>
      <c r="T369" s="172">
        <f>SUM(T370:T375)</f>
        <v>102.95471999999999</v>
      </c>
      <c r="AR369" s="173" t="s">
        <v>78</v>
      </c>
      <c r="AT369" s="174" t="s">
        <v>69</v>
      </c>
      <c r="AU369" s="174" t="s">
        <v>80</v>
      </c>
      <c r="AY369" s="173" t="s">
        <v>139</v>
      </c>
      <c r="BK369" s="175">
        <f>SUM(BK370:BK375)</f>
        <v>127534</v>
      </c>
    </row>
    <row r="370" spans="2:65" s="1" customFormat="1" ht="21.6" customHeight="1">
      <c r="B370" s="32"/>
      <c r="C370" s="178" t="s">
        <v>548</v>
      </c>
      <c r="D370" s="178" t="s">
        <v>141</v>
      </c>
      <c r="E370" s="179" t="s">
        <v>549</v>
      </c>
      <c r="F370" s="180" t="s">
        <v>550</v>
      </c>
      <c r="G370" s="181" t="s">
        <v>163</v>
      </c>
      <c r="H370" s="182">
        <v>463.76</v>
      </c>
      <c r="I370" s="183">
        <v>275</v>
      </c>
      <c r="J370" s="184">
        <f>ROUND(I370*H370,2)</f>
        <v>127534</v>
      </c>
      <c r="K370" s="180" t="s">
        <v>145</v>
      </c>
      <c r="L370" s="36"/>
      <c r="M370" s="185" t="s">
        <v>19</v>
      </c>
      <c r="N370" s="186" t="s">
        <v>41</v>
      </c>
      <c r="O370" s="61"/>
      <c r="P370" s="187">
        <f>O370*H370</f>
        <v>0</v>
      </c>
      <c r="Q370" s="187">
        <v>0</v>
      </c>
      <c r="R370" s="187">
        <f>Q370*H370</f>
        <v>0</v>
      </c>
      <c r="S370" s="187">
        <v>0.222</v>
      </c>
      <c r="T370" s="188">
        <f>S370*H370</f>
        <v>102.95471999999999</v>
      </c>
      <c r="AR370" s="189" t="s">
        <v>146</v>
      </c>
      <c r="AT370" s="189" t="s">
        <v>141</v>
      </c>
      <c r="AU370" s="189" t="s">
        <v>160</v>
      </c>
      <c r="AY370" s="16" t="s">
        <v>139</v>
      </c>
      <c r="BE370" s="190">
        <f>IF(N370="základní",J370,0)</f>
        <v>127534</v>
      </c>
      <c r="BF370" s="190">
        <f>IF(N370="snížená",J370,0)</f>
        <v>0</v>
      </c>
      <c r="BG370" s="190">
        <f>IF(N370="zákl. přenesená",J370,0)</f>
        <v>0</v>
      </c>
      <c r="BH370" s="190">
        <f>IF(N370="sníž. přenesená",J370,0)</f>
        <v>0</v>
      </c>
      <c r="BI370" s="190">
        <f>IF(N370="nulová",J370,0)</f>
        <v>0</v>
      </c>
      <c r="BJ370" s="16" t="s">
        <v>78</v>
      </c>
      <c r="BK370" s="190">
        <f>ROUND(I370*H370,2)</f>
        <v>127534</v>
      </c>
      <c r="BL370" s="16" t="s">
        <v>146</v>
      </c>
      <c r="BM370" s="189" t="s">
        <v>551</v>
      </c>
    </row>
    <row r="371" spans="2:65" s="1" customFormat="1">
      <c r="B371" s="32"/>
      <c r="C371" s="33"/>
      <c r="D371" s="191" t="s">
        <v>148</v>
      </c>
      <c r="E371" s="33"/>
      <c r="F371" s="192" t="s">
        <v>552</v>
      </c>
      <c r="G371" s="33"/>
      <c r="H371" s="33"/>
      <c r="I371" s="105"/>
      <c r="J371" s="33"/>
      <c r="K371" s="33"/>
      <c r="L371" s="36"/>
      <c r="M371" s="193"/>
      <c r="N371" s="61"/>
      <c r="O371" s="61"/>
      <c r="P371" s="61"/>
      <c r="Q371" s="61"/>
      <c r="R371" s="61"/>
      <c r="S371" s="61"/>
      <c r="T371" s="62"/>
      <c r="AT371" s="16" t="s">
        <v>148</v>
      </c>
      <c r="AU371" s="16" t="s">
        <v>160</v>
      </c>
    </row>
    <row r="372" spans="2:65" s="1" customFormat="1" ht="136.5">
      <c r="B372" s="32"/>
      <c r="C372" s="33"/>
      <c r="D372" s="191" t="s">
        <v>150</v>
      </c>
      <c r="E372" s="33"/>
      <c r="F372" s="194" t="s">
        <v>553</v>
      </c>
      <c r="G372" s="33"/>
      <c r="H372" s="33"/>
      <c r="I372" s="105"/>
      <c r="J372" s="33"/>
      <c r="K372" s="33"/>
      <c r="L372" s="36"/>
      <c r="M372" s="193"/>
      <c r="N372" s="61"/>
      <c r="O372" s="61"/>
      <c r="P372" s="61"/>
      <c r="Q372" s="61"/>
      <c r="R372" s="61"/>
      <c r="S372" s="61"/>
      <c r="T372" s="62"/>
      <c r="AT372" s="16" t="s">
        <v>150</v>
      </c>
      <c r="AU372" s="16" t="s">
        <v>160</v>
      </c>
    </row>
    <row r="373" spans="2:65" s="1" customFormat="1" ht="29.25">
      <c r="B373" s="32"/>
      <c r="C373" s="33"/>
      <c r="D373" s="191" t="s">
        <v>201</v>
      </c>
      <c r="E373" s="33"/>
      <c r="F373" s="194" t="s">
        <v>554</v>
      </c>
      <c r="G373" s="33"/>
      <c r="H373" s="33"/>
      <c r="I373" s="105"/>
      <c r="J373" s="33"/>
      <c r="K373" s="33"/>
      <c r="L373" s="36"/>
      <c r="M373" s="193"/>
      <c r="N373" s="61"/>
      <c r="O373" s="61"/>
      <c r="P373" s="61"/>
      <c r="Q373" s="61"/>
      <c r="R373" s="61"/>
      <c r="S373" s="61"/>
      <c r="T373" s="62"/>
      <c r="AT373" s="16" t="s">
        <v>201</v>
      </c>
      <c r="AU373" s="16" t="s">
        <v>160</v>
      </c>
    </row>
    <row r="374" spans="2:65" s="13" customFormat="1">
      <c r="B374" s="206"/>
      <c r="C374" s="207"/>
      <c r="D374" s="191" t="s">
        <v>152</v>
      </c>
      <c r="E374" s="208" t="s">
        <v>19</v>
      </c>
      <c r="F374" s="209" t="s">
        <v>555</v>
      </c>
      <c r="G374" s="207"/>
      <c r="H374" s="208" t="s">
        <v>19</v>
      </c>
      <c r="I374" s="210"/>
      <c r="J374" s="207"/>
      <c r="K374" s="207"/>
      <c r="L374" s="211"/>
      <c r="M374" s="212"/>
      <c r="N374" s="213"/>
      <c r="O374" s="213"/>
      <c r="P374" s="213"/>
      <c r="Q374" s="213"/>
      <c r="R374" s="213"/>
      <c r="S374" s="213"/>
      <c r="T374" s="214"/>
      <c r="AT374" s="215" t="s">
        <v>152</v>
      </c>
      <c r="AU374" s="215" t="s">
        <v>160</v>
      </c>
      <c r="AV374" s="13" t="s">
        <v>78</v>
      </c>
      <c r="AW374" s="13" t="s">
        <v>31</v>
      </c>
      <c r="AX374" s="13" t="s">
        <v>70</v>
      </c>
      <c r="AY374" s="215" t="s">
        <v>139</v>
      </c>
    </row>
    <row r="375" spans="2:65" s="12" customFormat="1">
      <c r="B375" s="195"/>
      <c r="C375" s="196"/>
      <c r="D375" s="191" t="s">
        <v>152</v>
      </c>
      <c r="E375" s="197" t="s">
        <v>19</v>
      </c>
      <c r="F375" s="198" t="s">
        <v>556</v>
      </c>
      <c r="G375" s="196"/>
      <c r="H375" s="199">
        <v>463.76</v>
      </c>
      <c r="I375" s="200"/>
      <c r="J375" s="196"/>
      <c r="K375" s="196"/>
      <c r="L375" s="201"/>
      <c r="M375" s="202"/>
      <c r="N375" s="203"/>
      <c r="O375" s="203"/>
      <c r="P375" s="203"/>
      <c r="Q375" s="203"/>
      <c r="R375" s="203"/>
      <c r="S375" s="203"/>
      <c r="T375" s="204"/>
      <c r="AT375" s="205" t="s">
        <v>152</v>
      </c>
      <c r="AU375" s="205" t="s">
        <v>160</v>
      </c>
      <c r="AV375" s="12" t="s">
        <v>80</v>
      </c>
      <c r="AW375" s="12" t="s">
        <v>31</v>
      </c>
      <c r="AX375" s="12" t="s">
        <v>70</v>
      </c>
      <c r="AY375" s="205" t="s">
        <v>139</v>
      </c>
    </row>
    <row r="376" spans="2:65" s="11" customFormat="1" ht="22.9" customHeight="1">
      <c r="B376" s="162"/>
      <c r="C376" s="163"/>
      <c r="D376" s="164" t="s">
        <v>69</v>
      </c>
      <c r="E376" s="176" t="s">
        <v>557</v>
      </c>
      <c r="F376" s="176" t="s">
        <v>558</v>
      </c>
      <c r="G376" s="163"/>
      <c r="H376" s="163"/>
      <c r="I376" s="166"/>
      <c r="J376" s="177">
        <f>BK376</f>
        <v>358433.68</v>
      </c>
      <c r="K376" s="163"/>
      <c r="L376" s="168"/>
      <c r="M376" s="169"/>
      <c r="N376" s="170"/>
      <c r="O376" s="170"/>
      <c r="P376" s="171">
        <f>SUM(P377:P390)</f>
        <v>0</v>
      </c>
      <c r="Q376" s="170"/>
      <c r="R376" s="171">
        <f>SUM(R377:R390)</f>
        <v>0</v>
      </c>
      <c r="S376" s="170"/>
      <c r="T376" s="172">
        <f>SUM(T377:T390)</f>
        <v>0</v>
      </c>
      <c r="AR376" s="173" t="s">
        <v>78</v>
      </c>
      <c r="AT376" s="174" t="s">
        <v>69</v>
      </c>
      <c r="AU376" s="174" t="s">
        <v>78</v>
      </c>
      <c r="AY376" s="173" t="s">
        <v>139</v>
      </c>
      <c r="BK376" s="175">
        <f>SUM(BK377:BK390)</f>
        <v>358433.68</v>
      </c>
    </row>
    <row r="377" spans="2:65" s="1" customFormat="1" ht="21.6" customHeight="1">
      <c r="B377" s="32"/>
      <c r="C377" s="178" t="s">
        <v>559</v>
      </c>
      <c r="D377" s="178" t="s">
        <v>141</v>
      </c>
      <c r="E377" s="179" t="s">
        <v>560</v>
      </c>
      <c r="F377" s="180" t="s">
        <v>561</v>
      </c>
      <c r="G377" s="181" t="s">
        <v>212</v>
      </c>
      <c r="H377" s="182">
        <v>114.995</v>
      </c>
      <c r="I377" s="183">
        <v>682</v>
      </c>
      <c r="J377" s="184">
        <f>ROUND(I377*H377,2)</f>
        <v>78426.59</v>
      </c>
      <c r="K377" s="180" t="s">
        <v>145</v>
      </c>
      <c r="L377" s="36"/>
      <c r="M377" s="185" t="s">
        <v>19</v>
      </c>
      <c r="N377" s="186" t="s">
        <v>41</v>
      </c>
      <c r="O377" s="61"/>
      <c r="P377" s="187">
        <f>O377*H377</f>
        <v>0</v>
      </c>
      <c r="Q377" s="187">
        <v>0</v>
      </c>
      <c r="R377" s="187">
        <f>Q377*H377</f>
        <v>0</v>
      </c>
      <c r="S377" s="187">
        <v>0</v>
      </c>
      <c r="T377" s="188">
        <f>S377*H377</f>
        <v>0</v>
      </c>
      <c r="AR377" s="189" t="s">
        <v>146</v>
      </c>
      <c r="AT377" s="189" t="s">
        <v>141</v>
      </c>
      <c r="AU377" s="189" t="s">
        <v>80</v>
      </c>
      <c r="AY377" s="16" t="s">
        <v>139</v>
      </c>
      <c r="BE377" s="190">
        <f>IF(N377="základní",J377,0)</f>
        <v>78426.59</v>
      </c>
      <c r="BF377" s="190">
        <f>IF(N377="snížená",J377,0)</f>
        <v>0</v>
      </c>
      <c r="BG377" s="190">
        <f>IF(N377="zákl. přenesená",J377,0)</f>
        <v>0</v>
      </c>
      <c r="BH377" s="190">
        <f>IF(N377="sníž. přenesená",J377,0)</f>
        <v>0</v>
      </c>
      <c r="BI377" s="190">
        <f>IF(N377="nulová",J377,0)</f>
        <v>0</v>
      </c>
      <c r="BJ377" s="16" t="s">
        <v>78</v>
      </c>
      <c r="BK377" s="190">
        <f>ROUND(I377*H377,2)</f>
        <v>78426.59</v>
      </c>
      <c r="BL377" s="16" t="s">
        <v>146</v>
      </c>
      <c r="BM377" s="189" t="s">
        <v>562</v>
      </c>
    </row>
    <row r="378" spans="2:65" s="1" customFormat="1" ht="19.5">
      <c r="B378" s="32"/>
      <c r="C378" s="33"/>
      <c r="D378" s="191" t="s">
        <v>148</v>
      </c>
      <c r="E378" s="33"/>
      <c r="F378" s="192" t="s">
        <v>563</v>
      </c>
      <c r="G378" s="33"/>
      <c r="H378" s="33"/>
      <c r="I378" s="105"/>
      <c r="J378" s="33"/>
      <c r="K378" s="33"/>
      <c r="L378" s="36"/>
      <c r="M378" s="193"/>
      <c r="N378" s="61"/>
      <c r="O378" s="61"/>
      <c r="P378" s="61"/>
      <c r="Q378" s="61"/>
      <c r="R378" s="61"/>
      <c r="S378" s="61"/>
      <c r="T378" s="62"/>
      <c r="AT378" s="16" t="s">
        <v>148</v>
      </c>
      <c r="AU378" s="16" t="s">
        <v>80</v>
      </c>
    </row>
    <row r="379" spans="2:65" s="1" customFormat="1" ht="117">
      <c r="B379" s="32"/>
      <c r="C379" s="33"/>
      <c r="D379" s="191" t="s">
        <v>150</v>
      </c>
      <c r="E379" s="33"/>
      <c r="F379" s="194" t="s">
        <v>564</v>
      </c>
      <c r="G379" s="33"/>
      <c r="H379" s="33"/>
      <c r="I379" s="105"/>
      <c r="J379" s="33"/>
      <c r="K379" s="33"/>
      <c r="L379" s="36"/>
      <c r="M379" s="193"/>
      <c r="N379" s="61"/>
      <c r="O379" s="61"/>
      <c r="P379" s="61"/>
      <c r="Q379" s="61"/>
      <c r="R379" s="61"/>
      <c r="S379" s="61"/>
      <c r="T379" s="62"/>
      <c r="AT379" s="16" t="s">
        <v>150</v>
      </c>
      <c r="AU379" s="16" t="s">
        <v>80</v>
      </c>
    </row>
    <row r="380" spans="2:65" s="1" customFormat="1" ht="14.45" customHeight="1">
      <c r="B380" s="32"/>
      <c r="C380" s="178" t="s">
        <v>565</v>
      </c>
      <c r="D380" s="178" t="s">
        <v>141</v>
      </c>
      <c r="E380" s="179" t="s">
        <v>566</v>
      </c>
      <c r="F380" s="180" t="s">
        <v>567</v>
      </c>
      <c r="G380" s="181" t="s">
        <v>212</v>
      </c>
      <c r="H380" s="182">
        <v>114.995</v>
      </c>
      <c r="I380" s="183">
        <v>275</v>
      </c>
      <c r="J380" s="184">
        <f>ROUND(I380*H380,2)</f>
        <v>31623.63</v>
      </c>
      <c r="K380" s="180" t="s">
        <v>145</v>
      </c>
      <c r="L380" s="36"/>
      <c r="M380" s="185" t="s">
        <v>19</v>
      </c>
      <c r="N380" s="186" t="s">
        <v>41</v>
      </c>
      <c r="O380" s="61"/>
      <c r="P380" s="187">
        <f>O380*H380</f>
        <v>0</v>
      </c>
      <c r="Q380" s="187">
        <v>0</v>
      </c>
      <c r="R380" s="187">
        <f>Q380*H380</f>
        <v>0</v>
      </c>
      <c r="S380" s="187">
        <v>0</v>
      </c>
      <c r="T380" s="188">
        <f>S380*H380</f>
        <v>0</v>
      </c>
      <c r="AR380" s="189" t="s">
        <v>146</v>
      </c>
      <c r="AT380" s="189" t="s">
        <v>141</v>
      </c>
      <c r="AU380" s="189" t="s">
        <v>80</v>
      </c>
      <c r="AY380" s="16" t="s">
        <v>139</v>
      </c>
      <c r="BE380" s="190">
        <f>IF(N380="základní",J380,0)</f>
        <v>31623.63</v>
      </c>
      <c r="BF380" s="190">
        <f>IF(N380="snížená",J380,0)</f>
        <v>0</v>
      </c>
      <c r="BG380" s="190">
        <f>IF(N380="zákl. přenesená",J380,0)</f>
        <v>0</v>
      </c>
      <c r="BH380" s="190">
        <f>IF(N380="sníž. přenesená",J380,0)</f>
        <v>0</v>
      </c>
      <c r="BI380" s="190">
        <f>IF(N380="nulová",J380,0)</f>
        <v>0</v>
      </c>
      <c r="BJ380" s="16" t="s">
        <v>78</v>
      </c>
      <c r="BK380" s="190">
        <f>ROUND(I380*H380,2)</f>
        <v>31623.63</v>
      </c>
      <c r="BL380" s="16" t="s">
        <v>146</v>
      </c>
      <c r="BM380" s="189" t="s">
        <v>568</v>
      </c>
    </row>
    <row r="381" spans="2:65" s="1" customFormat="1">
      <c r="B381" s="32"/>
      <c r="C381" s="33"/>
      <c r="D381" s="191" t="s">
        <v>148</v>
      </c>
      <c r="E381" s="33"/>
      <c r="F381" s="192" t="s">
        <v>569</v>
      </c>
      <c r="G381" s="33"/>
      <c r="H381" s="33"/>
      <c r="I381" s="105"/>
      <c r="J381" s="33"/>
      <c r="K381" s="33"/>
      <c r="L381" s="36"/>
      <c r="M381" s="193"/>
      <c r="N381" s="61"/>
      <c r="O381" s="61"/>
      <c r="P381" s="61"/>
      <c r="Q381" s="61"/>
      <c r="R381" s="61"/>
      <c r="S381" s="61"/>
      <c r="T381" s="62"/>
      <c r="AT381" s="16" t="s">
        <v>148</v>
      </c>
      <c r="AU381" s="16" t="s">
        <v>80</v>
      </c>
    </row>
    <row r="382" spans="2:65" s="1" customFormat="1" ht="78">
      <c r="B382" s="32"/>
      <c r="C382" s="33"/>
      <c r="D382" s="191" t="s">
        <v>150</v>
      </c>
      <c r="E382" s="33"/>
      <c r="F382" s="194" t="s">
        <v>570</v>
      </c>
      <c r="G382" s="33"/>
      <c r="H382" s="33"/>
      <c r="I382" s="105"/>
      <c r="J382" s="33"/>
      <c r="K382" s="33"/>
      <c r="L382" s="36"/>
      <c r="M382" s="193"/>
      <c r="N382" s="61"/>
      <c r="O382" s="61"/>
      <c r="P382" s="61"/>
      <c r="Q382" s="61"/>
      <c r="R382" s="61"/>
      <c r="S382" s="61"/>
      <c r="T382" s="62"/>
      <c r="AT382" s="16" t="s">
        <v>150</v>
      </c>
      <c r="AU382" s="16" t="s">
        <v>80</v>
      </c>
    </row>
    <row r="383" spans="2:65" s="1" customFormat="1" ht="14.45" customHeight="1">
      <c r="B383" s="32"/>
      <c r="C383" s="178" t="s">
        <v>571</v>
      </c>
      <c r="D383" s="178" t="s">
        <v>141</v>
      </c>
      <c r="E383" s="179" t="s">
        <v>572</v>
      </c>
      <c r="F383" s="180" t="s">
        <v>573</v>
      </c>
      <c r="G383" s="181" t="s">
        <v>212</v>
      </c>
      <c r="H383" s="182">
        <v>2759.88</v>
      </c>
      <c r="I383" s="183">
        <v>12</v>
      </c>
      <c r="J383" s="184">
        <f>ROUND(I383*H383,2)</f>
        <v>33118.559999999998</v>
      </c>
      <c r="K383" s="180" t="s">
        <v>145</v>
      </c>
      <c r="L383" s="36"/>
      <c r="M383" s="185" t="s">
        <v>19</v>
      </c>
      <c r="N383" s="186" t="s">
        <v>41</v>
      </c>
      <c r="O383" s="61"/>
      <c r="P383" s="187">
        <f>O383*H383</f>
        <v>0</v>
      </c>
      <c r="Q383" s="187">
        <v>0</v>
      </c>
      <c r="R383" s="187">
        <f>Q383*H383</f>
        <v>0</v>
      </c>
      <c r="S383" s="187">
        <v>0</v>
      </c>
      <c r="T383" s="188">
        <f>S383*H383</f>
        <v>0</v>
      </c>
      <c r="AR383" s="189" t="s">
        <v>146</v>
      </c>
      <c r="AT383" s="189" t="s">
        <v>141</v>
      </c>
      <c r="AU383" s="189" t="s">
        <v>80</v>
      </c>
      <c r="AY383" s="16" t="s">
        <v>139</v>
      </c>
      <c r="BE383" s="190">
        <f>IF(N383="základní",J383,0)</f>
        <v>33118.559999999998</v>
      </c>
      <c r="BF383" s="190">
        <f>IF(N383="snížená",J383,0)</f>
        <v>0</v>
      </c>
      <c r="BG383" s="190">
        <f>IF(N383="zákl. přenesená",J383,0)</f>
        <v>0</v>
      </c>
      <c r="BH383" s="190">
        <f>IF(N383="sníž. přenesená",J383,0)</f>
        <v>0</v>
      </c>
      <c r="BI383" s="190">
        <f>IF(N383="nulová",J383,0)</f>
        <v>0</v>
      </c>
      <c r="BJ383" s="16" t="s">
        <v>78</v>
      </c>
      <c r="BK383" s="190">
        <f>ROUND(I383*H383,2)</f>
        <v>33118.559999999998</v>
      </c>
      <c r="BL383" s="16" t="s">
        <v>146</v>
      </c>
      <c r="BM383" s="189" t="s">
        <v>574</v>
      </c>
    </row>
    <row r="384" spans="2:65" s="1" customFormat="1" ht="19.5">
      <c r="B384" s="32"/>
      <c r="C384" s="33"/>
      <c r="D384" s="191" t="s">
        <v>148</v>
      </c>
      <c r="E384" s="33"/>
      <c r="F384" s="192" t="s">
        <v>575</v>
      </c>
      <c r="G384" s="33"/>
      <c r="H384" s="33"/>
      <c r="I384" s="105"/>
      <c r="J384" s="33"/>
      <c r="K384" s="33"/>
      <c r="L384" s="36"/>
      <c r="M384" s="193"/>
      <c r="N384" s="61"/>
      <c r="O384" s="61"/>
      <c r="P384" s="61"/>
      <c r="Q384" s="61"/>
      <c r="R384" s="61"/>
      <c r="S384" s="61"/>
      <c r="T384" s="62"/>
      <c r="AT384" s="16" t="s">
        <v>148</v>
      </c>
      <c r="AU384" s="16" t="s">
        <v>80</v>
      </c>
    </row>
    <row r="385" spans="2:65" s="1" customFormat="1" ht="78">
      <c r="B385" s="32"/>
      <c r="C385" s="33"/>
      <c r="D385" s="191" t="s">
        <v>150</v>
      </c>
      <c r="E385" s="33"/>
      <c r="F385" s="194" t="s">
        <v>570</v>
      </c>
      <c r="G385" s="33"/>
      <c r="H385" s="33"/>
      <c r="I385" s="105"/>
      <c r="J385" s="33"/>
      <c r="K385" s="33"/>
      <c r="L385" s="36"/>
      <c r="M385" s="193"/>
      <c r="N385" s="61"/>
      <c r="O385" s="61"/>
      <c r="P385" s="61"/>
      <c r="Q385" s="61"/>
      <c r="R385" s="61"/>
      <c r="S385" s="61"/>
      <c r="T385" s="62"/>
      <c r="AT385" s="16" t="s">
        <v>150</v>
      </c>
      <c r="AU385" s="16" t="s">
        <v>80</v>
      </c>
    </row>
    <row r="386" spans="2:65" s="1" customFormat="1" ht="19.5">
      <c r="B386" s="32"/>
      <c r="C386" s="33"/>
      <c r="D386" s="191" t="s">
        <v>201</v>
      </c>
      <c r="E386" s="33"/>
      <c r="F386" s="194" t="s">
        <v>202</v>
      </c>
      <c r="G386" s="33"/>
      <c r="H386" s="33"/>
      <c r="I386" s="105"/>
      <c r="J386" s="33"/>
      <c r="K386" s="33"/>
      <c r="L386" s="36"/>
      <c r="M386" s="193"/>
      <c r="N386" s="61"/>
      <c r="O386" s="61"/>
      <c r="P386" s="61"/>
      <c r="Q386" s="61"/>
      <c r="R386" s="61"/>
      <c r="S386" s="61"/>
      <c r="T386" s="62"/>
      <c r="AT386" s="16" t="s">
        <v>201</v>
      </c>
      <c r="AU386" s="16" t="s">
        <v>80</v>
      </c>
    </row>
    <row r="387" spans="2:65" s="12" customFormat="1">
      <c r="B387" s="195"/>
      <c r="C387" s="196"/>
      <c r="D387" s="191" t="s">
        <v>152</v>
      </c>
      <c r="E387" s="196"/>
      <c r="F387" s="198" t="s">
        <v>576</v>
      </c>
      <c r="G387" s="196"/>
      <c r="H387" s="199">
        <v>2759.88</v>
      </c>
      <c r="I387" s="200"/>
      <c r="J387" s="196"/>
      <c r="K387" s="196"/>
      <c r="L387" s="201"/>
      <c r="M387" s="202"/>
      <c r="N387" s="203"/>
      <c r="O387" s="203"/>
      <c r="P387" s="203"/>
      <c r="Q387" s="203"/>
      <c r="R387" s="203"/>
      <c r="S387" s="203"/>
      <c r="T387" s="204"/>
      <c r="AT387" s="205" t="s">
        <v>152</v>
      </c>
      <c r="AU387" s="205" t="s">
        <v>80</v>
      </c>
      <c r="AV387" s="12" t="s">
        <v>80</v>
      </c>
      <c r="AW387" s="12" t="s">
        <v>4</v>
      </c>
      <c r="AX387" s="12" t="s">
        <v>78</v>
      </c>
      <c r="AY387" s="205" t="s">
        <v>139</v>
      </c>
    </row>
    <row r="388" spans="2:65" s="1" customFormat="1" ht="21.6" customHeight="1">
      <c r="B388" s="32"/>
      <c r="C388" s="178" t="s">
        <v>577</v>
      </c>
      <c r="D388" s="178" t="s">
        <v>141</v>
      </c>
      <c r="E388" s="179" t="s">
        <v>578</v>
      </c>
      <c r="F388" s="180" t="s">
        <v>579</v>
      </c>
      <c r="G388" s="181" t="s">
        <v>212</v>
      </c>
      <c r="H388" s="182">
        <v>151.595</v>
      </c>
      <c r="I388" s="183">
        <v>1420</v>
      </c>
      <c r="J388" s="184">
        <f>ROUND(I388*H388,2)</f>
        <v>215264.9</v>
      </c>
      <c r="K388" s="180" t="s">
        <v>145</v>
      </c>
      <c r="L388" s="36"/>
      <c r="M388" s="185" t="s">
        <v>19</v>
      </c>
      <c r="N388" s="186" t="s">
        <v>41</v>
      </c>
      <c r="O388" s="61"/>
      <c r="P388" s="187">
        <f>O388*H388</f>
        <v>0</v>
      </c>
      <c r="Q388" s="187">
        <v>0</v>
      </c>
      <c r="R388" s="187">
        <f>Q388*H388</f>
        <v>0</v>
      </c>
      <c r="S388" s="187">
        <v>0</v>
      </c>
      <c r="T388" s="188">
        <f>S388*H388</f>
        <v>0</v>
      </c>
      <c r="AR388" s="189" t="s">
        <v>146</v>
      </c>
      <c r="AT388" s="189" t="s">
        <v>141</v>
      </c>
      <c r="AU388" s="189" t="s">
        <v>80</v>
      </c>
      <c r="AY388" s="16" t="s">
        <v>139</v>
      </c>
      <c r="BE388" s="190">
        <f>IF(N388="základní",J388,0)</f>
        <v>215264.9</v>
      </c>
      <c r="BF388" s="190">
        <f>IF(N388="snížená",J388,0)</f>
        <v>0</v>
      </c>
      <c r="BG388" s="190">
        <f>IF(N388="zákl. přenesená",J388,0)</f>
        <v>0</v>
      </c>
      <c r="BH388" s="190">
        <f>IF(N388="sníž. přenesená",J388,0)</f>
        <v>0</v>
      </c>
      <c r="BI388" s="190">
        <f>IF(N388="nulová",J388,0)</f>
        <v>0</v>
      </c>
      <c r="BJ388" s="16" t="s">
        <v>78</v>
      </c>
      <c r="BK388" s="190">
        <f>ROUND(I388*H388,2)</f>
        <v>215264.9</v>
      </c>
      <c r="BL388" s="16" t="s">
        <v>146</v>
      </c>
      <c r="BM388" s="189" t="s">
        <v>580</v>
      </c>
    </row>
    <row r="389" spans="2:65" s="1" customFormat="1" ht="19.5">
      <c r="B389" s="32"/>
      <c r="C389" s="33"/>
      <c r="D389" s="191" t="s">
        <v>148</v>
      </c>
      <c r="E389" s="33"/>
      <c r="F389" s="192" t="s">
        <v>581</v>
      </c>
      <c r="G389" s="33"/>
      <c r="H389" s="33"/>
      <c r="I389" s="105"/>
      <c r="J389" s="33"/>
      <c r="K389" s="33"/>
      <c r="L389" s="36"/>
      <c r="M389" s="193"/>
      <c r="N389" s="61"/>
      <c r="O389" s="61"/>
      <c r="P389" s="61"/>
      <c r="Q389" s="61"/>
      <c r="R389" s="61"/>
      <c r="S389" s="61"/>
      <c r="T389" s="62"/>
      <c r="AT389" s="16" t="s">
        <v>148</v>
      </c>
      <c r="AU389" s="16" t="s">
        <v>80</v>
      </c>
    </row>
    <row r="390" spans="2:65" s="1" customFormat="1" ht="68.25">
      <c r="B390" s="32"/>
      <c r="C390" s="33"/>
      <c r="D390" s="191" t="s">
        <v>150</v>
      </c>
      <c r="E390" s="33"/>
      <c r="F390" s="194" t="s">
        <v>582</v>
      </c>
      <c r="G390" s="33"/>
      <c r="H390" s="33"/>
      <c r="I390" s="105"/>
      <c r="J390" s="33"/>
      <c r="K390" s="33"/>
      <c r="L390" s="36"/>
      <c r="M390" s="193"/>
      <c r="N390" s="61"/>
      <c r="O390" s="61"/>
      <c r="P390" s="61"/>
      <c r="Q390" s="61"/>
      <c r="R390" s="61"/>
      <c r="S390" s="61"/>
      <c r="T390" s="62"/>
      <c r="AT390" s="16" t="s">
        <v>150</v>
      </c>
      <c r="AU390" s="16" t="s">
        <v>80</v>
      </c>
    </row>
    <row r="391" spans="2:65" s="11" customFormat="1" ht="22.9" customHeight="1">
      <c r="B391" s="162"/>
      <c r="C391" s="163"/>
      <c r="D391" s="164" t="s">
        <v>69</v>
      </c>
      <c r="E391" s="176" t="s">
        <v>583</v>
      </c>
      <c r="F391" s="176" t="s">
        <v>584</v>
      </c>
      <c r="G391" s="163"/>
      <c r="H391" s="163"/>
      <c r="I391" s="166"/>
      <c r="J391" s="177">
        <f>BK391</f>
        <v>38028.69</v>
      </c>
      <c r="K391" s="163"/>
      <c r="L391" s="168"/>
      <c r="M391" s="169"/>
      <c r="N391" s="170"/>
      <c r="O391" s="170"/>
      <c r="P391" s="171">
        <f>SUM(P392:P394)</f>
        <v>0</v>
      </c>
      <c r="Q391" s="170"/>
      <c r="R391" s="171">
        <f>SUM(R392:R394)</f>
        <v>0</v>
      </c>
      <c r="S391" s="170"/>
      <c r="T391" s="172">
        <f>SUM(T392:T394)</f>
        <v>0</v>
      </c>
      <c r="AR391" s="173" t="s">
        <v>78</v>
      </c>
      <c r="AT391" s="174" t="s">
        <v>69</v>
      </c>
      <c r="AU391" s="174" t="s">
        <v>78</v>
      </c>
      <c r="AY391" s="173" t="s">
        <v>139</v>
      </c>
      <c r="BK391" s="175">
        <f>SUM(BK392:BK394)</f>
        <v>38028.69</v>
      </c>
    </row>
    <row r="392" spans="2:65" s="1" customFormat="1" ht="14.45" customHeight="1">
      <c r="B392" s="32"/>
      <c r="C392" s="178" t="s">
        <v>585</v>
      </c>
      <c r="D392" s="178" t="s">
        <v>141</v>
      </c>
      <c r="E392" s="179" t="s">
        <v>586</v>
      </c>
      <c r="F392" s="180" t="s">
        <v>587</v>
      </c>
      <c r="G392" s="181" t="s">
        <v>212</v>
      </c>
      <c r="H392" s="182">
        <v>120.726</v>
      </c>
      <c r="I392" s="183">
        <v>315</v>
      </c>
      <c r="J392" s="184">
        <f>ROUND(I392*H392,2)</f>
        <v>38028.69</v>
      </c>
      <c r="K392" s="180" t="s">
        <v>145</v>
      </c>
      <c r="L392" s="36"/>
      <c r="M392" s="185" t="s">
        <v>19</v>
      </c>
      <c r="N392" s="186" t="s">
        <v>41</v>
      </c>
      <c r="O392" s="61"/>
      <c r="P392" s="187">
        <f>O392*H392</f>
        <v>0</v>
      </c>
      <c r="Q392" s="187">
        <v>0</v>
      </c>
      <c r="R392" s="187">
        <f>Q392*H392</f>
        <v>0</v>
      </c>
      <c r="S392" s="187">
        <v>0</v>
      </c>
      <c r="T392" s="188">
        <f>S392*H392</f>
        <v>0</v>
      </c>
      <c r="AR392" s="189" t="s">
        <v>146</v>
      </c>
      <c r="AT392" s="189" t="s">
        <v>141</v>
      </c>
      <c r="AU392" s="189" t="s">
        <v>80</v>
      </c>
      <c r="AY392" s="16" t="s">
        <v>139</v>
      </c>
      <c r="BE392" s="190">
        <f>IF(N392="základní",J392,0)</f>
        <v>38028.69</v>
      </c>
      <c r="BF392" s="190">
        <f>IF(N392="snížená",J392,0)</f>
        <v>0</v>
      </c>
      <c r="BG392" s="190">
        <f>IF(N392="zákl. přenesená",J392,0)</f>
        <v>0</v>
      </c>
      <c r="BH392" s="190">
        <f>IF(N392="sníž. přenesená",J392,0)</f>
        <v>0</v>
      </c>
      <c r="BI392" s="190">
        <f>IF(N392="nulová",J392,0)</f>
        <v>0</v>
      </c>
      <c r="BJ392" s="16" t="s">
        <v>78</v>
      </c>
      <c r="BK392" s="190">
        <f>ROUND(I392*H392,2)</f>
        <v>38028.69</v>
      </c>
      <c r="BL392" s="16" t="s">
        <v>146</v>
      </c>
      <c r="BM392" s="189" t="s">
        <v>588</v>
      </c>
    </row>
    <row r="393" spans="2:65" s="1" customFormat="1" ht="19.5">
      <c r="B393" s="32"/>
      <c r="C393" s="33"/>
      <c r="D393" s="191" t="s">
        <v>148</v>
      </c>
      <c r="E393" s="33"/>
      <c r="F393" s="192" t="s">
        <v>589</v>
      </c>
      <c r="G393" s="33"/>
      <c r="H393" s="33"/>
      <c r="I393" s="105"/>
      <c r="J393" s="33"/>
      <c r="K393" s="33"/>
      <c r="L393" s="36"/>
      <c r="M393" s="193"/>
      <c r="N393" s="61"/>
      <c r="O393" s="61"/>
      <c r="P393" s="61"/>
      <c r="Q393" s="61"/>
      <c r="R393" s="61"/>
      <c r="S393" s="61"/>
      <c r="T393" s="62"/>
      <c r="AT393" s="16" t="s">
        <v>148</v>
      </c>
      <c r="AU393" s="16" t="s">
        <v>80</v>
      </c>
    </row>
    <row r="394" spans="2:65" s="1" customFormat="1" ht="58.5">
      <c r="B394" s="32"/>
      <c r="C394" s="33"/>
      <c r="D394" s="191" t="s">
        <v>150</v>
      </c>
      <c r="E394" s="33"/>
      <c r="F394" s="194" t="s">
        <v>590</v>
      </c>
      <c r="G394" s="33"/>
      <c r="H394" s="33"/>
      <c r="I394" s="105"/>
      <c r="J394" s="33"/>
      <c r="K394" s="33"/>
      <c r="L394" s="36"/>
      <c r="M394" s="193"/>
      <c r="N394" s="61"/>
      <c r="O394" s="61"/>
      <c r="P394" s="61"/>
      <c r="Q394" s="61"/>
      <c r="R394" s="61"/>
      <c r="S394" s="61"/>
      <c r="T394" s="62"/>
      <c r="AT394" s="16" t="s">
        <v>150</v>
      </c>
      <c r="AU394" s="16" t="s">
        <v>80</v>
      </c>
    </row>
    <row r="395" spans="2:65" s="11" customFormat="1" ht="25.9" customHeight="1">
      <c r="B395" s="162"/>
      <c r="C395" s="163"/>
      <c r="D395" s="164" t="s">
        <v>69</v>
      </c>
      <c r="E395" s="165" t="s">
        <v>591</v>
      </c>
      <c r="F395" s="165" t="s">
        <v>592</v>
      </c>
      <c r="G395" s="163"/>
      <c r="H395" s="163"/>
      <c r="I395" s="166"/>
      <c r="J395" s="167">
        <f>BK395</f>
        <v>2316744.4099999997</v>
      </c>
      <c r="K395" s="163"/>
      <c r="L395" s="168"/>
      <c r="M395" s="169"/>
      <c r="N395" s="170"/>
      <c r="O395" s="170"/>
      <c r="P395" s="171">
        <f>P396+P424+P445+P456+P464+P565+P606+P698+P713+P725</f>
        <v>0</v>
      </c>
      <c r="Q395" s="170"/>
      <c r="R395" s="171">
        <f>R396+R424+R445+R456+R464+R565+R606+R698+R713+R725</f>
        <v>30.869798510000003</v>
      </c>
      <c r="S395" s="170"/>
      <c r="T395" s="172">
        <f>T396+T424+T445+T456+T464+T565+T606+T698+T713+T725</f>
        <v>0.11699999999999999</v>
      </c>
      <c r="AR395" s="173" t="s">
        <v>80</v>
      </c>
      <c r="AT395" s="174" t="s">
        <v>69</v>
      </c>
      <c r="AU395" s="174" t="s">
        <v>70</v>
      </c>
      <c r="AY395" s="173" t="s">
        <v>139</v>
      </c>
      <c r="BK395" s="175">
        <f>BK396+BK424+BK445+BK456+BK464+BK565+BK606+BK698+BK713+BK725</f>
        <v>2316744.4099999997</v>
      </c>
    </row>
    <row r="396" spans="2:65" s="11" customFormat="1" ht="22.9" customHeight="1">
      <c r="B396" s="162"/>
      <c r="C396" s="163"/>
      <c r="D396" s="164" t="s">
        <v>69</v>
      </c>
      <c r="E396" s="176" t="s">
        <v>593</v>
      </c>
      <c r="F396" s="176" t="s">
        <v>594</v>
      </c>
      <c r="G396" s="163"/>
      <c r="H396" s="163"/>
      <c r="I396" s="166"/>
      <c r="J396" s="177">
        <f>BK396</f>
        <v>308873.03999999998</v>
      </c>
      <c r="K396" s="163"/>
      <c r="L396" s="168"/>
      <c r="M396" s="169"/>
      <c r="N396" s="170"/>
      <c r="O396" s="170"/>
      <c r="P396" s="171">
        <f>SUM(P397:P423)</f>
        <v>0</v>
      </c>
      <c r="Q396" s="170"/>
      <c r="R396" s="171">
        <f>SUM(R397:R423)</f>
        <v>15.025534800000001</v>
      </c>
      <c r="S396" s="170"/>
      <c r="T396" s="172">
        <f>SUM(T397:T423)</f>
        <v>0</v>
      </c>
      <c r="AR396" s="173" t="s">
        <v>80</v>
      </c>
      <c r="AT396" s="174" t="s">
        <v>69</v>
      </c>
      <c r="AU396" s="174" t="s">
        <v>78</v>
      </c>
      <c r="AY396" s="173" t="s">
        <v>139</v>
      </c>
      <c r="BK396" s="175">
        <f>SUM(BK397:BK423)</f>
        <v>308873.03999999998</v>
      </c>
    </row>
    <row r="397" spans="2:65" s="1" customFormat="1" ht="14.45" customHeight="1">
      <c r="B397" s="32"/>
      <c r="C397" s="178" t="s">
        <v>595</v>
      </c>
      <c r="D397" s="178" t="s">
        <v>141</v>
      </c>
      <c r="E397" s="179" t="s">
        <v>596</v>
      </c>
      <c r="F397" s="180" t="s">
        <v>597</v>
      </c>
      <c r="G397" s="181" t="s">
        <v>144</v>
      </c>
      <c r="H397" s="182">
        <v>408.36500000000001</v>
      </c>
      <c r="I397" s="183">
        <v>55</v>
      </c>
      <c r="J397" s="184">
        <f>ROUND(I397*H397,2)</f>
        <v>22460.080000000002</v>
      </c>
      <c r="K397" s="180" t="s">
        <v>145</v>
      </c>
      <c r="L397" s="36"/>
      <c r="M397" s="185" t="s">
        <v>19</v>
      </c>
      <c r="N397" s="186" t="s">
        <v>41</v>
      </c>
      <c r="O397" s="61"/>
      <c r="P397" s="187">
        <f>O397*H397</f>
        <v>0</v>
      </c>
      <c r="Q397" s="187">
        <v>0</v>
      </c>
      <c r="R397" s="187">
        <f>Q397*H397</f>
        <v>0</v>
      </c>
      <c r="S397" s="187">
        <v>0</v>
      </c>
      <c r="T397" s="188">
        <f>S397*H397</f>
        <v>0</v>
      </c>
      <c r="AR397" s="189" t="s">
        <v>250</v>
      </c>
      <c r="AT397" s="189" t="s">
        <v>141</v>
      </c>
      <c r="AU397" s="189" t="s">
        <v>80</v>
      </c>
      <c r="AY397" s="16" t="s">
        <v>139</v>
      </c>
      <c r="BE397" s="190">
        <f>IF(N397="základní",J397,0)</f>
        <v>22460.080000000002</v>
      </c>
      <c r="BF397" s="190">
        <f>IF(N397="snížená",J397,0)</f>
        <v>0</v>
      </c>
      <c r="BG397" s="190">
        <f>IF(N397="zákl. přenesená",J397,0)</f>
        <v>0</v>
      </c>
      <c r="BH397" s="190">
        <f>IF(N397="sníž. přenesená",J397,0)</f>
        <v>0</v>
      </c>
      <c r="BI397" s="190">
        <f>IF(N397="nulová",J397,0)</f>
        <v>0</v>
      </c>
      <c r="BJ397" s="16" t="s">
        <v>78</v>
      </c>
      <c r="BK397" s="190">
        <f>ROUND(I397*H397,2)</f>
        <v>22460.080000000002</v>
      </c>
      <c r="BL397" s="16" t="s">
        <v>250</v>
      </c>
      <c r="BM397" s="189" t="s">
        <v>598</v>
      </c>
    </row>
    <row r="398" spans="2:65" s="1" customFormat="1" ht="19.5">
      <c r="B398" s="32"/>
      <c r="C398" s="33"/>
      <c r="D398" s="191" t="s">
        <v>148</v>
      </c>
      <c r="E398" s="33"/>
      <c r="F398" s="192" t="s">
        <v>599</v>
      </c>
      <c r="G398" s="33"/>
      <c r="H398" s="33"/>
      <c r="I398" s="105"/>
      <c r="J398" s="33"/>
      <c r="K398" s="33"/>
      <c r="L398" s="36"/>
      <c r="M398" s="193"/>
      <c r="N398" s="61"/>
      <c r="O398" s="61"/>
      <c r="P398" s="61"/>
      <c r="Q398" s="61"/>
      <c r="R398" s="61"/>
      <c r="S398" s="61"/>
      <c r="T398" s="62"/>
      <c r="AT398" s="16" t="s">
        <v>148</v>
      </c>
      <c r="AU398" s="16" t="s">
        <v>80</v>
      </c>
    </row>
    <row r="399" spans="2:65" s="1" customFormat="1" ht="39">
      <c r="B399" s="32"/>
      <c r="C399" s="33"/>
      <c r="D399" s="191" t="s">
        <v>150</v>
      </c>
      <c r="E399" s="33"/>
      <c r="F399" s="194" t="s">
        <v>600</v>
      </c>
      <c r="G399" s="33"/>
      <c r="H399" s="33"/>
      <c r="I399" s="105"/>
      <c r="J399" s="33"/>
      <c r="K399" s="33"/>
      <c r="L399" s="36"/>
      <c r="M399" s="193"/>
      <c r="N399" s="61"/>
      <c r="O399" s="61"/>
      <c r="P399" s="61"/>
      <c r="Q399" s="61"/>
      <c r="R399" s="61"/>
      <c r="S399" s="61"/>
      <c r="T399" s="62"/>
      <c r="AT399" s="16" t="s">
        <v>150</v>
      </c>
      <c r="AU399" s="16" t="s">
        <v>80</v>
      </c>
    </row>
    <row r="400" spans="2:65" s="13" customFormat="1">
      <c r="B400" s="206"/>
      <c r="C400" s="207"/>
      <c r="D400" s="191" t="s">
        <v>152</v>
      </c>
      <c r="E400" s="208" t="s">
        <v>19</v>
      </c>
      <c r="F400" s="209" t="s">
        <v>601</v>
      </c>
      <c r="G400" s="207"/>
      <c r="H400" s="208" t="s">
        <v>19</v>
      </c>
      <c r="I400" s="210"/>
      <c r="J400" s="207"/>
      <c r="K400" s="207"/>
      <c r="L400" s="211"/>
      <c r="M400" s="212"/>
      <c r="N400" s="213"/>
      <c r="O400" s="213"/>
      <c r="P400" s="213"/>
      <c r="Q400" s="213"/>
      <c r="R400" s="213"/>
      <c r="S400" s="213"/>
      <c r="T400" s="214"/>
      <c r="AT400" s="215" t="s">
        <v>152</v>
      </c>
      <c r="AU400" s="215" t="s">
        <v>80</v>
      </c>
      <c r="AV400" s="13" t="s">
        <v>78</v>
      </c>
      <c r="AW400" s="13" t="s">
        <v>31</v>
      </c>
      <c r="AX400" s="13" t="s">
        <v>70</v>
      </c>
      <c r="AY400" s="215" t="s">
        <v>139</v>
      </c>
    </row>
    <row r="401" spans="2:65" s="12" customFormat="1">
      <c r="B401" s="195"/>
      <c r="C401" s="196"/>
      <c r="D401" s="191" t="s">
        <v>152</v>
      </c>
      <c r="E401" s="197" t="s">
        <v>19</v>
      </c>
      <c r="F401" s="198" t="s">
        <v>602</v>
      </c>
      <c r="G401" s="196"/>
      <c r="H401" s="199">
        <v>408.36500000000001</v>
      </c>
      <c r="I401" s="200"/>
      <c r="J401" s="196"/>
      <c r="K401" s="196"/>
      <c r="L401" s="201"/>
      <c r="M401" s="202"/>
      <c r="N401" s="203"/>
      <c r="O401" s="203"/>
      <c r="P401" s="203"/>
      <c r="Q401" s="203"/>
      <c r="R401" s="203"/>
      <c r="S401" s="203"/>
      <c r="T401" s="204"/>
      <c r="AT401" s="205" t="s">
        <v>152</v>
      </c>
      <c r="AU401" s="205" t="s">
        <v>80</v>
      </c>
      <c r="AV401" s="12" t="s">
        <v>80</v>
      </c>
      <c r="AW401" s="12" t="s">
        <v>31</v>
      </c>
      <c r="AX401" s="12" t="s">
        <v>70</v>
      </c>
      <c r="AY401" s="205" t="s">
        <v>139</v>
      </c>
    </row>
    <row r="402" spans="2:65" s="1" customFormat="1" ht="14.45" customHeight="1">
      <c r="B402" s="32"/>
      <c r="C402" s="216" t="s">
        <v>603</v>
      </c>
      <c r="D402" s="216" t="s">
        <v>234</v>
      </c>
      <c r="E402" s="217" t="s">
        <v>604</v>
      </c>
      <c r="F402" s="218" t="s">
        <v>605</v>
      </c>
      <c r="G402" s="219" t="s">
        <v>144</v>
      </c>
      <c r="H402" s="220">
        <v>416.53199999999998</v>
      </c>
      <c r="I402" s="221">
        <v>290</v>
      </c>
      <c r="J402" s="222">
        <f>ROUND(I402*H402,2)</f>
        <v>120794.28</v>
      </c>
      <c r="K402" s="218" t="s">
        <v>145</v>
      </c>
      <c r="L402" s="223"/>
      <c r="M402" s="224" t="s">
        <v>19</v>
      </c>
      <c r="N402" s="225" t="s">
        <v>41</v>
      </c>
      <c r="O402" s="61"/>
      <c r="P402" s="187">
        <f>O402*H402</f>
        <v>0</v>
      </c>
      <c r="Q402" s="187">
        <v>1.4999999999999999E-2</v>
      </c>
      <c r="R402" s="187">
        <f>Q402*H402</f>
        <v>6.2479799999999992</v>
      </c>
      <c r="S402" s="187">
        <v>0</v>
      </c>
      <c r="T402" s="188">
        <f>S402*H402</f>
        <v>0</v>
      </c>
      <c r="AR402" s="189" t="s">
        <v>362</v>
      </c>
      <c r="AT402" s="189" t="s">
        <v>234</v>
      </c>
      <c r="AU402" s="189" t="s">
        <v>80</v>
      </c>
      <c r="AY402" s="16" t="s">
        <v>139</v>
      </c>
      <c r="BE402" s="190">
        <f>IF(N402="základní",J402,0)</f>
        <v>120794.28</v>
      </c>
      <c r="BF402" s="190">
        <f>IF(N402="snížená",J402,0)</f>
        <v>0</v>
      </c>
      <c r="BG402" s="190">
        <f>IF(N402="zákl. přenesená",J402,0)</f>
        <v>0</v>
      </c>
      <c r="BH402" s="190">
        <f>IF(N402="sníž. přenesená",J402,0)</f>
        <v>0</v>
      </c>
      <c r="BI402" s="190">
        <f>IF(N402="nulová",J402,0)</f>
        <v>0</v>
      </c>
      <c r="BJ402" s="16" t="s">
        <v>78</v>
      </c>
      <c r="BK402" s="190">
        <f>ROUND(I402*H402,2)</f>
        <v>120794.28</v>
      </c>
      <c r="BL402" s="16" t="s">
        <v>250</v>
      </c>
      <c r="BM402" s="189" t="s">
        <v>606</v>
      </c>
    </row>
    <row r="403" spans="2:65" s="1" customFormat="1">
      <c r="B403" s="32"/>
      <c r="C403" s="33"/>
      <c r="D403" s="191" t="s">
        <v>148</v>
      </c>
      <c r="E403" s="33"/>
      <c r="F403" s="192" t="s">
        <v>605</v>
      </c>
      <c r="G403" s="33"/>
      <c r="H403" s="33"/>
      <c r="I403" s="105"/>
      <c r="J403" s="33"/>
      <c r="K403" s="33"/>
      <c r="L403" s="36"/>
      <c r="M403" s="193"/>
      <c r="N403" s="61"/>
      <c r="O403" s="61"/>
      <c r="P403" s="61"/>
      <c r="Q403" s="61"/>
      <c r="R403" s="61"/>
      <c r="S403" s="61"/>
      <c r="T403" s="62"/>
      <c r="AT403" s="16" t="s">
        <v>148</v>
      </c>
      <c r="AU403" s="16" t="s">
        <v>80</v>
      </c>
    </row>
    <row r="404" spans="2:65" s="13" customFormat="1">
      <c r="B404" s="206"/>
      <c r="C404" s="207"/>
      <c r="D404" s="191" t="s">
        <v>152</v>
      </c>
      <c r="E404" s="208" t="s">
        <v>19</v>
      </c>
      <c r="F404" s="209" t="s">
        <v>601</v>
      </c>
      <c r="G404" s="207"/>
      <c r="H404" s="208" t="s">
        <v>19</v>
      </c>
      <c r="I404" s="210"/>
      <c r="J404" s="207"/>
      <c r="K404" s="207"/>
      <c r="L404" s="211"/>
      <c r="M404" s="212"/>
      <c r="N404" s="213"/>
      <c r="O404" s="213"/>
      <c r="P404" s="213"/>
      <c r="Q404" s="213"/>
      <c r="R404" s="213"/>
      <c r="S404" s="213"/>
      <c r="T404" s="214"/>
      <c r="AT404" s="215" t="s">
        <v>152</v>
      </c>
      <c r="AU404" s="215" t="s">
        <v>80</v>
      </c>
      <c r="AV404" s="13" t="s">
        <v>78</v>
      </c>
      <c r="AW404" s="13" t="s">
        <v>31</v>
      </c>
      <c r="AX404" s="13" t="s">
        <v>70</v>
      </c>
      <c r="AY404" s="215" t="s">
        <v>139</v>
      </c>
    </row>
    <row r="405" spans="2:65" s="12" customFormat="1">
      <c r="B405" s="195"/>
      <c r="C405" s="196"/>
      <c r="D405" s="191" t="s">
        <v>152</v>
      </c>
      <c r="E405" s="197" t="s">
        <v>19</v>
      </c>
      <c r="F405" s="198" t="s">
        <v>602</v>
      </c>
      <c r="G405" s="196"/>
      <c r="H405" s="199">
        <v>408.36500000000001</v>
      </c>
      <c r="I405" s="200"/>
      <c r="J405" s="196"/>
      <c r="K405" s="196"/>
      <c r="L405" s="201"/>
      <c r="M405" s="202"/>
      <c r="N405" s="203"/>
      <c r="O405" s="203"/>
      <c r="P405" s="203"/>
      <c r="Q405" s="203"/>
      <c r="R405" s="203"/>
      <c r="S405" s="203"/>
      <c r="T405" s="204"/>
      <c r="AT405" s="205" t="s">
        <v>152</v>
      </c>
      <c r="AU405" s="205" t="s">
        <v>80</v>
      </c>
      <c r="AV405" s="12" t="s">
        <v>80</v>
      </c>
      <c r="AW405" s="12" t="s">
        <v>31</v>
      </c>
      <c r="AX405" s="12" t="s">
        <v>70</v>
      </c>
      <c r="AY405" s="205" t="s">
        <v>139</v>
      </c>
    </row>
    <row r="406" spans="2:65" s="12" customFormat="1">
      <c r="B406" s="195"/>
      <c r="C406" s="196"/>
      <c r="D406" s="191" t="s">
        <v>152</v>
      </c>
      <c r="E406" s="196"/>
      <c r="F406" s="198" t="s">
        <v>607</v>
      </c>
      <c r="G406" s="196"/>
      <c r="H406" s="199">
        <v>416.53199999999998</v>
      </c>
      <c r="I406" s="200"/>
      <c r="J406" s="196"/>
      <c r="K406" s="196"/>
      <c r="L406" s="201"/>
      <c r="M406" s="202"/>
      <c r="N406" s="203"/>
      <c r="O406" s="203"/>
      <c r="P406" s="203"/>
      <c r="Q406" s="203"/>
      <c r="R406" s="203"/>
      <c r="S406" s="203"/>
      <c r="T406" s="204"/>
      <c r="AT406" s="205" t="s">
        <v>152</v>
      </c>
      <c r="AU406" s="205" t="s">
        <v>80</v>
      </c>
      <c r="AV406" s="12" t="s">
        <v>80</v>
      </c>
      <c r="AW406" s="12" t="s">
        <v>4</v>
      </c>
      <c r="AX406" s="12" t="s">
        <v>78</v>
      </c>
      <c r="AY406" s="205" t="s">
        <v>139</v>
      </c>
    </row>
    <row r="407" spans="2:65" s="1" customFormat="1" ht="14.45" customHeight="1">
      <c r="B407" s="32"/>
      <c r="C407" s="216" t="s">
        <v>608</v>
      </c>
      <c r="D407" s="216" t="s">
        <v>234</v>
      </c>
      <c r="E407" s="217" t="s">
        <v>609</v>
      </c>
      <c r="F407" s="218" t="s">
        <v>610</v>
      </c>
      <c r="G407" s="219" t="s">
        <v>144</v>
      </c>
      <c r="H407" s="220">
        <v>416.53199999999998</v>
      </c>
      <c r="I407" s="221">
        <v>355</v>
      </c>
      <c r="J407" s="222">
        <f>ROUND(I407*H407,2)</f>
        <v>147868.85999999999</v>
      </c>
      <c r="K407" s="218" t="s">
        <v>19</v>
      </c>
      <c r="L407" s="223"/>
      <c r="M407" s="224" t="s">
        <v>19</v>
      </c>
      <c r="N407" s="225" t="s">
        <v>41</v>
      </c>
      <c r="O407" s="61"/>
      <c r="P407" s="187">
        <f>O407*H407</f>
        <v>0</v>
      </c>
      <c r="Q407" s="187">
        <v>2.1000000000000001E-2</v>
      </c>
      <c r="R407" s="187">
        <f>Q407*H407</f>
        <v>8.7471720000000008</v>
      </c>
      <c r="S407" s="187">
        <v>0</v>
      </c>
      <c r="T407" s="188">
        <f>S407*H407</f>
        <v>0</v>
      </c>
      <c r="AR407" s="189" t="s">
        <v>362</v>
      </c>
      <c r="AT407" s="189" t="s">
        <v>234</v>
      </c>
      <c r="AU407" s="189" t="s">
        <v>80</v>
      </c>
      <c r="AY407" s="16" t="s">
        <v>139</v>
      </c>
      <c r="BE407" s="190">
        <f>IF(N407="základní",J407,0)</f>
        <v>147868.85999999999</v>
      </c>
      <c r="BF407" s="190">
        <f>IF(N407="snížená",J407,0)</f>
        <v>0</v>
      </c>
      <c r="BG407" s="190">
        <f>IF(N407="zákl. přenesená",J407,0)</f>
        <v>0</v>
      </c>
      <c r="BH407" s="190">
        <f>IF(N407="sníž. přenesená",J407,0)</f>
        <v>0</v>
      </c>
      <c r="BI407" s="190">
        <f>IF(N407="nulová",J407,0)</f>
        <v>0</v>
      </c>
      <c r="BJ407" s="16" t="s">
        <v>78</v>
      </c>
      <c r="BK407" s="190">
        <f>ROUND(I407*H407,2)</f>
        <v>147868.85999999999</v>
      </c>
      <c r="BL407" s="16" t="s">
        <v>250</v>
      </c>
      <c r="BM407" s="189" t="s">
        <v>611</v>
      </c>
    </row>
    <row r="408" spans="2:65" s="1" customFormat="1">
      <c r="B408" s="32"/>
      <c r="C408" s="33"/>
      <c r="D408" s="191" t="s">
        <v>148</v>
      </c>
      <c r="E408" s="33"/>
      <c r="F408" s="192" t="s">
        <v>610</v>
      </c>
      <c r="G408" s="33"/>
      <c r="H408" s="33"/>
      <c r="I408" s="105"/>
      <c r="J408" s="33"/>
      <c r="K408" s="33"/>
      <c r="L408" s="36"/>
      <c r="M408" s="193"/>
      <c r="N408" s="61"/>
      <c r="O408" s="61"/>
      <c r="P408" s="61"/>
      <c r="Q408" s="61"/>
      <c r="R408" s="61"/>
      <c r="S408" s="61"/>
      <c r="T408" s="62"/>
      <c r="AT408" s="16" t="s">
        <v>148</v>
      </c>
      <c r="AU408" s="16" t="s">
        <v>80</v>
      </c>
    </row>
    <row r="409" spans="2:65" s="13" customFormat="1">
      <c r="B409" s="206"/>
      <c r="C409" s="207"/>
      <c r="D409" s="191" t="s">
        <v>152</v>
      </c>
      <c r="E409" s="208" t="s">
        <v>19</v>
      </c>
      <c r="F409" s="209" t="s">
        <v>601</v>
      </c>
      <c r="G409" s="207"/>
      <c r="H409" s="208" t="s">
        <v>19</v>
      </c>
      <c r="I409" s="210"/>
      <c r="J409" s="207"/>
      <c r="K409" s="207"/>
      <c r="L409" s="211"/>
      <c r="M409" s="212"/>
      <c r="N409" s="213"/>
      <c r="O409" s="213"/>
      <c r="P409" s="213"/>
      <c r="Q409" s="213"/>
      <c r="R409" s="213"/>
      <c r="S409" s="213"/>
      <c r="T409" s="214"/>
      <c r="AT409" s="215" t="s">
        <v>152</v>
      </c>
      <c r="AU409" s="215" t="s">
        <v>80</v>
      </c>
      <c r="AV409" s="13" t="s">
        <v>78</v>
      </c>
      <c r="AW409" s="13" t="s">
        <v>31</v>
      </c>
      <c r="AX409" s="13" t="s">
        <v>70</v>
      </c>
      <c r="AY409" s="215" t="s">
        <v>139</v>
      </c>
    </row>
    <row r="410" spans="2:65" s="12" customFormat="1">
      <c r="B410" s="195"/>
      <c r="C410" s="196"/>
      <c r="D410" s="191" t="s">
        <v>152</v>
      </c>
      <c r="E410" s="197" t="s">
        <v>19</v>
      </c>
      <c r="F410" s="198" t="s">
        <v>602</v>
      </c>
      <c r="G410" s="196"/>
      <c r="H410" s="199">
        <v>408.36500000000001</v>
      </c>
      <c r="I410" s="200"/>
      <c r="J410" s="196"/>
      <c r="K410" s="196"/>
      <c r="L410" s="201"/>
      <c r="M410" s="202"/>
      <c r="N410" s="203"/>
      <c r="O410" s="203"/>
      <c r="P410" s="203"/>
      <c r="Q410" s="203"/>
      <c r="R410" s="203"/>
      <c r="S410" s="203"/>
      <c r="T410" s="204"/>
      <c r="AT410" s="205" t="s">
        <v>152</v>
      </c>
      <c r="AU410" s="205" t="s">
        <v>80</v>
      </c>
      <c r="AV410" s="12" t="s">
        <v>80</v>
      </c>
      <c r="AW410" s="12" t="s">
        <v>31</v>
      </c>
      <c r="AX410" s="12" t="s">
        <v>70</v>
      </c>
      <c r="AY410" s="205" t="s">
        <v>139</v>
      </c>
    </row>
    <row r="411" spans="2:65" s="12" customFormat="1">
      <c r="B411" s="195"/>
      <c r="C411" s="196"/>
      <c r="D411" s="191" t="s">
        <v>152</v>
      </c>
      <c r="E411" s="196"/>
      <c r="F411" s="198" t="s">
        <v>607</v>
      </c>
      <c r="G411" s="196"/>
      <c r="H411" s="199">
        <v>416.53199999999998</v>
      </c>
      <c r="I411" s="200"/>
      <c r="J411" s="196"/>
      <c r="K411" s="196"/>
      <c r="L411" s="201"/>
      <c r="M411" s="202"/>
      <c r="N411" s="203"/>
      <c r="O411" s="203"/>
      <c r="P411" s="203"/>
      <c r="Q411" s="203"/>
      <c r="R411" s="203"/>
      <c r="S411" s="203"/>
      <c r="T411" s="204"/>
      <c r="AT411" s="205" t="s">
        <v>152</v>
      </c>
      <c r="AU411" s="205" t="s">
        <v>80</v>
      </c>
      <c r="AV411" s="12" t="s">
        <v>80</v>
      </c>
      <c r="AW411" s="12" t="s">
        <v>4</v>
      </c>
      <c r="AX411" s="12" t="s">
        <v>78</v>
      </c>
      <c r="AY411" s="205" t="s">
        <v>139</v>
      </c>
    </row>
    <row r="412" spans="2:65" s="1" customFormat="1" ht="14.45" customHeight="1">
      <c r="B412" s="32"/>
      <c r="C412" s="178" t="s">
        <v>612</v>
      </c>
      <c r="D412" s="178" t="s">
        <v>141</v>
      </c>
      <c r="E412" s="179" t="s">
        <v>613</v>
      </c>
      <c r="F412" s="180" t="s">
        <v>614</v>
      </c>
      <c r="G412" s="181" t="s">
        <v>144</v>
      </c>
      <c r="H412" s="182">
        <v>17.73</v>
      </c>
      <c r="I412" s="183">
        <v>55</v>
      </c>
      <c r="J412" s="184">
        <f>ROUND(I412*H412,2)</f>
        <v>975.15</v>
      </c>
      <c r="K412" s="180" t="s">
        <v>145</v>
      </c>
      <c r="L412" s="36"/>
      <c r="M412" s="185" t="s">
        <v>19</v>
      </c>
      <c r="N412" s="186" t="s">
        <v>41</v>
      </c>
      <c r="O412" s="61"/>
      <c r="P412" s="187">
        <f>O412*H412</f>
        <v>0</v>
      </c>
      <c r="Q412" s="187">
        <v>0</v>
      </c>
      <c r="R412" s="187">
        <f>Q412*H412</f>
        <v>0</v>
      </c>
      <c r="S412" s="187">
        <v>0</v>
      </c>
      <c r="T412" s="188">
        <f>S412*H412</f>
        <v>0</v>
      </c>
      <c r="AR412" s="189" t="s">
        <v>250</v>
      </c>
      <c r="AT412" s="189" t="s">
        <v>141</v>
      </c>
      <c r="AU412" s="189" t="s">
        <v>80</v>
      </c>
      <c r="AY412" s="16" t="s">
        <v>139</v>
      </c>
      <c r="BE412" s="190">
        <f>IF(N412="základní",J412,0)</f>
        <v>975.15</v>
      </c>
      <c r="BF412" s="190">
        <f>IF(N412="snížená",J412,0)</f>
        <v>0</v>
      </c>
      <c r="BG412" s="190">
        <f>IF(N412="zákl. přenesená",J412,0)</f>
        <v>0</v>
      </c>
      <c r="BH412" s="190">
        <f>IF(N412="sníž. přenesená",J412,0)</f>
        <v>0</v>
      </c>
      <c r="BI412" s="190">
        <f>IF(N412="nulová",J412,0)</f>
        <v>0</v>
      </c>
      <c r="BJ412" s="16" t="s">
        <v>78</v>
      </c>
      <c r="BK412" s="190">
        <f>ROUND(I412*H412,2)</f>
        <v>975.15</v>
      </c>
      <c r="BL412" s="16" t="s">
        <v>250</v>
      </c>
      <c r="BM412" s="189" t="s">
        <v>615</v>
      </c>
    </row>
    <row r="413" spans="2:65" s="1" customFormat="1" ht="19.5">
      <c r="B413" s="32"/>
      <c r="C413" s="33"/>
      <c r="D413" s="191" t="s">
        <v>148</v>
      </c>
      <c r="E413" s="33"/>
      <c r="F413" s="192" t="s">
        <v>616</v>
      </c>
      <c r="G413" s="33"/>
      <c r="H413" s="33"/>
      <c r="I413" s="105"/>
      <c r="J413" s="33"/>
      <c r="K413" s="33"/>
      <c r="L413" s="36"/>
      <c r="M413" s="193"/>
      <c r="N413" s="61"/>
      <c r="O413" s="61"/>
      <c r="P413" s="61"/>
      <c r="Q413" s="61"/>
      <c r="R413" s="61"/>
      <c r="S413" s="61"/>
      <c r="T413" s="62"/>
      <c r="AT413" s="16" t="s">
        <v>148</v>
      </c>
      <c r="AU413" s="16" t="s">
        <v>80</v>
      </c>
    </row>
    <row r="414" spans="2:65" s="1" customFormat="1" ht="68.25">
      <c r="B414" s="32"/>
      <c r="C414" s="33"/>
      <c r="D414" s="191" t="s">
        <v>150</v>
      </c>
      <c r="E414" s="33"/>
      <c r="F414" s="194" t="s">
        <v>617</v>
      </c>
      <c r="G414" s="33"/>
      <c r="H414" s="33"/>
      <c r="I414" s="105"/>
      <c r="J414" s="33"/>
      <c r="K414" s="33"/>
      <c r="L414" s="36"/>
      <c r="M414" s="193"/>
      <c r="N414" s="61"/>
      <c r="O414" s="61"/>
      <c r="P414" s="61"/>
      <c r="Q414" s="61"/>
      <c r="R414" s="61"/>
      <c r="S414" s="61"/>
      <c r="T414" s="62"/>
      <c r="AT414" s="16" t="s">
        <v>150</v>
      </c>
      <c r="AU414" s="16" t="s">
        <v>80</v>
      </c>
    </row>
    <row r="415" spans="2:65" s="13" customFormat="1">
      <c r="B415" s="206"/>
      <c r="C415" s="207"/>
      <c r="D415" s="191" t="s">
        <v>152</v>
      </c>
      <c r="E415" s="208" t="s">
        <v>19</v>
      </c>
      <c r="F415" s="209" t="s">
        <v>618</v>
      </c>
      <c r="G415" s="207"/>
      <c r="H415" s="208" t="s">
        <v>19</v>
      </c>
      <c r="I415" s="210"/>
      <c r="J415" s="207"/>
      <c r="K415" s="207"/>
      <c r="L415" s="211"/>
      <c r="M415" s="212"/>
      <c r="N415" s="213"/>
      <c r="O415" s="213"/>
      <c r="P415" s="213"/>
      <c r="Q415" s="213"/>
      <c r="R415" s="213"/>
      <c r="S415" s="213"/>
      <c r="T415" s="214"/>
      <c r="AT415" s="215" t="s">
        <v>152</v>
      </c>
      <c r="AU415" s="215" t="s">
        <v>80</v>
      </c>
      <c r="AV415" s="13" t="s">
        <v>78</v>
      </c>
      <c r="AW415" s="13" t="s">
        <v>31</v>
      </c>
      <c r="AX415" s="13" t="s">
        <v>70</v>
      </c>
      <c r="AY415" s="215" t="s">
        <v>139</v>
      </c>
    </row>
    <row r="416" spans="2:65" s="12" customFormat="1">
      <c r="B416" s="195"/>
      <c r="C416" s="196"/>
      <c r="D416" s="191" t="s">
        <v>152</v>
      </c>
      <c r="E416" s="197" t="s">
        <v>19</v>
      </c>
      <c r="F416" s="198" t="s">
        <v>619</v>
      </c>
      <c r="G416" s="196"/>
      <c r="H416" s="199">
        <v>17.73</v>
      </c>
      <c r="I416" s="200"/>
      <c r="J416" s="196"/>
      <c r="K416" s="196"/>
      <c r="L416" s="201"/>
      <c r="M416" s="202"/>
      <c r="N416" s="203"/>
      <c r="O416" s="203"/>
      <c r="P416" s="203"/>
      <c r="Q416" s="203"/>
      <c r="R416" s="203"/>
      <c r="S416" s="203"/>
      <c r="T416" s="204"/>
      <c r="AT416" s="205" t="s">
        <v>152</v>
      </c>
      <c r="AU416" s="205" t="s">
        <v>80</v>
      </c>
      <c r="AV416" s="12" t="s">
        <v>80</v>
      </c>
      <c r="AW416" s="12" t="s">
        <v>31</v>
      </c>
      <c r="AX416" s="12" t="s">
        <v>70</v>
      </c>
      <c r="AY416" s="205" t="s">
        <v>139</v>
      </c>
    </row>
    <row r="417" spans="2:65" s="1" customFormat="1" ht="14.45" customHeight="1">
      <c r="B417" s="32"/>
      <c r="C417" s="216" t="s">
        <v>620</v>
      </c>
      <c r="D417" s="216" t="s">
        <v>234</v>
      </c>
      <c r="E417" s="217" t="s">
        <v>621</v>
      </c>
      <c r="F417" s="218" t="s">
        <v>622</v>
      </c>
      <c r="G417" s="219" t="s">
        <v>144</v>
      </c>
      <c r="H417" s="220">
        <v>18.085000000000001</v>
      </c>
      <c r="I417" s="221">
        <v>105</v>
      </c>
      <c r="J417" s="222">
        <f>ROUND(I417*H417,2)</f>
        <v>1898.93</v>
      </c>
      <c r="K417" s="218" t="s">
        <v>145</v>
      </c>
      <c r="L417" s="223"/>
      <c r="M417" s="224" t="s">
        <v>19</v>
      </c>
      <c r="N417" s="225" t="s">
        <v>41</v>
      </c>
      <c r="O417" s="61"/>
      <c r="P417" s="187">
        <f>O417*H417</f>
        <v>0</v>
      </c>
      <c r="Q417" s="187">
        <v>1.6800000000000001E-3</v>
      </c>
      <c r="R417" s="187">
        <f>Q417*H417</f>
        <v>3.0382800000000001E-2</v>
      </c>
      <c r="S417" s="187">
        <v>0</v>
      </c>
      <c r="T417" s="188">
        <f>S417*H417</f>
        <v>0</v>
      </c>
      <c r="AR417" s="189" t="s">
        <v>362</v>
      </c>
      <c r="AT417" s="189" t="s">
        <v>234</v>
      </c>
      <c r="AU417" s="189" t="s">
        <v>80</v>
      </c>
      <c r="AY417" s="16" t="s">
        <v>139</v>
      </c>
      <c r="BE417" s="190">
        <f>IF(N417="základní",J417,0)</f>
        <v>1898.93</v>
      </c>
      <c r="BF417" s="190">
        <f>IF(N417="snížená",J417,0)</f>
        <v>0</v>
      </c>
      <c r="BG417" s="190">
        <f>IF(N417="zákl. přenesená",J417,0)</f>
        <v>0</v>
      </c>
      <c r="BH417" s="190">
        <f>IF(N417="sníž. přenesená",J417,0)</f>
        <v>0</v>
      </c>
      <c r="BI417" s="190">
        <f>IF(N417="nulová",J417,0)</f>
        <v>0</v>
      </c>
      <c r="BJ417" s="16" t="s">
        <v>78</v>
      </c>
      <c r="BK417" s="190">
        <f>ROUND(I417*H417,2)</f>
        <v>1898.93</v>
      </c>
      <c r="BL417" s="16" t="s">
        <v>250</v>
      </c>
      <c r="BM417" s="189" t="s">
        <v>623</v>
      </c>
    </row>
    <row r="418" spans="2:65" s="1" customFormat="1">
      <c r="B418" s="32"/>
      <c r="C418" s="33"/>
      <c r="D418" s="191" t="s">
        <v>148</v>
      </c>
      <c r="E418" s="33"/>
      <c r="F418" s="192" t="s">
        <v>622</v>
      </c>
      <c r="G418" s="33"/>
      <c r="H418" s="33"/>
      <c r="I418" s="105"/>
      <c r="J418" s="33"/>
      <c r="K418" s="33"/>
      <c r="L418" s="36"/>
      <c r="M418" s="193"/>
      <c r="N418" s="61"/>
      <c r="O418" s="61"/>
      <c r="P418" s="61"/>
      <c r="Q418" s="61"/>
      <c r="R418" s="61"/>
      <c r="S418" s="61"/>
      <c r="T418" s="62"/>
      <c r="AT418" s="16" t="s">
        <v>148</v>
      </c>
      <c r="AU418" s="16" t="s">
        <v>80</v>
      </c>
    </row>
    <row r="419" spans="2:65" s="1" customFormat="1" ht="19.5">
      <c r="B419" s="32"/>
      <c r="C419" s="33"/>
      <c r="D419" s="191" t="s">
        <v>201</v>
      </c>
      <c r="E419" s="33"/>
      <c r="F419" s="194" t="s">
        <v>624</v>
      </c>
      <c r="G419" s="33"/>
      <c r="H419" s="33"/>
      <c r="I419" s="105"/>
      <c r="J419" s="33"/>
      <c r="K419" s="33"/>
      <c r="L419" s="36"/>
      <c r="M419" s="193"/>
      <c r="N419" s="61"/>
      <c r="O419" s="61"/>
      <c r="P419" s="61"/>
      <c r="Q419" s="61"/>
      <c r="R419" s="61"/>
      <c r="S419" s="61"/>
      <c r="T419" s="62"/>
      <c r="AT419" s="16" t="s">
        <v>201</v>
      </c>
      <c r="AU419" s="16" t="s">
        <v>80</v>
      </c>
    </row>
    <row r="420" spans="2:65" s="12" customFormat="1">
      <c r="B420" s="195"/>
      <c r="C420" s="196"/>
      <c r="D420" s="191" t="s">
        <v>152</v>
      </c>
      <c r="E420" s="196"/>
      <c r="F420" s="198" t="s">
        <v>625</v>
      </c>
      <c r="G420" s="196"/>
      <c r="H420" s="199">
        <v>18.085000000000001</v>
      </c>
      <c r="I420" s="200"/>
      <c r="J420" s="196"/>
      <c r="K420" s="196"/>
      <c r="L420" s="201"/>
      <c r="M420" s="202"/>
      <c r="N420" s="203"/>
      <c r="O420" s="203"/>
      <c r="P420" s="203"/>
      <c r="Q420" s="203"/>
      <c r="R420" s="203"/>
      <c r="S420" s="203"/>
      <c r="T420" s="204"/>
      <c r="AT420" s="205" t="s">
        <v>152</v>
      </c>
      <c r="AU420" s="205" t="s">
        <v>80</v>
      </c>
      <c r="AV420" s="12" t="s">
        <v>80</v>
      </c>
      <c r="AW420" s="12" t="s">
        <v>4</v>
      </c>
      <c r="AX420" s="12" t="s">
        <v>78</v>
      </c>
      <c r="AY420" s="205" t="s">
        <v>139</v>
      </c>
    </row>
    <row r="421" spans="2:65" s="1" customFormat="1" ht="14.45" customHeight="1">
      <c r="B421" s="32"/>
      <c r="C421" s="178" t="s">
        <v>626</v>
      </c>
      <c r="D421" s="178" t="s">
        <v>141</v>
      </c>
      <c r="E421" s="179" t="s">
        <v>627</v>
      </c>
      <c r="F421" s="180" t="s">
        <v>628</v>
      </c>
      <c r="G421" s="181" t="s">
        <v>212</v>
      </c>
      <c r="H421" s="182">
        <v>15.026</v>
      </c>
      <c r="I421" s="183">
        <v>990</v>
      </c>
      <c r="J421" s="184">
        <f>ROUND(I421*H421,2)</f>
        <v>14875.74</v>
      </c>
      <c r="K421" s="180" t="s">
        <v>145</v>
      </c>
      <c r="L421" s="36"/>
      <c r="M421" s="185" t="s">
        <v>19</v>
      </c>
      <c r="N421" s="186" t="s">
        <v>41</v>
      </c>
      <c r="O421" s="61"/>
      <c r="P421" s="187">
        <f>O421*H421</f>
        <v>0</v>
      </c>
      <c r="Q421" s="187">
        <v>0</v>
      </c>
      <c r="R421" s="187">
        <f>Q421*H421</f>
        <v>0</v>
      </c>
      <c r="S421" s="187">
        <v>0</v>
      </c>
      <c r="T421" s="188">
        <f>S421*H421</f>
        <v>0</v>
      </c>
      <c r="AR421" s="189" t="s">
        <v>250</v>
      </c>
      <c r="AT421" s="189" t="s">
        <v>141</v>
      </c>
      <c r="AU421" s="189" t="s">
        <v>80</v>
      </c>
      <c r="AY421" s="16" t="s">
        <v>139</v>
      </c>
      <c r="BE421" s="190">
        <f>IF(N421="základní",J421,0)</f>
        <v>14875.74</v>
      </c>
      <c r="BF421" s="190">
        <f>IF(N421="snížená",J421,0)</f>
        <v>0</v>
      </c>
      <c r="BG421" s="190">
        <f>IF(N421="zákl. přenesená",J421,0)</f>
        <v>0</v>
      </c>
      <c r="BH421" s="190">
        <f>IF(N421="sníž. přenesená",J421,0)</f>
        <v>0</v>
      </c>
      <c r="BI421" s="190">
        <f>IF(N421="nulová",J421,0)</f>
        <v>0</v>
      </c>
      <c r="BJ421" s="16" t="s">
        <v>78</v>
      </c>
      <c r="BK421" s="190">
        <f>ROUND(I421*H421,2)</f>
        <v>14875.74</v>
      </c>
      <c r="BL421" s="16" t="s">
        <v>250</v>
      </c>
      <c r="BM421" s="189" t="s">
        <v>629</v>
      </c>
    </row>
    <row r="422" spans="2:65" s="1" customFormat="1" ht="19.5">
      <c r="B422" s="32"/>
      <c r="C422" s="33"/>
      <c r="D422" s="191" t="s">
        <v>148</v>
      </c>
      <c r="E422" s="33"/>
      <c r="F422" s="192" t="s">
        <v>630</v>
      </c>
      <c r="G422" s="33"/>
      <c r="H422" s="33"/>
      <c r="I422" s="105"/>
      <c r="J422" s="33"/>
      <c r="K422" s="33"/>
      <c r="L422" s="36"/>
      <c r="M422" s="193"/>
      <c r="N422" s="61"/>
      <c r="O422" s="61"/>
      <c r="P422" s="61"/>
      <c r="Q422" s="61"/>
      <c r="R422" s="61"/>
      <c r="S422" s="61"/>
      <c r="T422" s="62"/>
      <c r="AT422" s="16" t="s">
        <v>148</v>
      </c>
      <c r="AU422" s="16" t="s">
        <v>80</v>
      </c>
    </row>
    <row r="423" spans="2:65" s="1" customFormat="1" ht="87.75">
      <c r="B423" s="32"/>
      <c r="C423" s="33"/>
      <c r="D423" s="191" t="s">
        <v>150</v>
      </c>
      <c r="E423" s="33"/>
      <c r="F423" s="194" t="s">
        <v>631</v>
      </c>
      <c r="G423" s="33"/>
      <c r="H423" s="33"/>
      <c r="I423" s="105"/>
      <c r="J423" s="33"/>
      <c r="K423" s="33"/>
      <c r="L423" s="36"/>
      <c r="M423" s="193"/>
      <c r="N423" s="61"/>
      <c r="O423" s="61"/>
      <c r="P423" s="61"/>
      <c r="Q423" s="61"/>
      <c r="R423" s="61"/>
      <c r="S423" s="61"/>
      <c r="T423" s="62"/>
      <c r="AT423" s="16" t="s">
        <v>150</v>
      </c>
      <c r="AU423" s="16" t="s">
        <v>80</v>
      </c>
    </row>
    <row r="424" spans="2:65" s="11" customFormat="1" ht="22.9" customHeight="1">
      <c r="B424" s="162"/>
      <c r="C424" s="163"/>
      <c r="D424" s="164" t="s">
        <v>69</v>
      </c>
      <c r="E424" s="176" t="s">
        <v>632</v>
      </c>
      <c r="F424" s="176" t="s">
        <v>633</v>
      </c>
      <c r="G424" s="163"/>
      <c r="H424" s="163"/>
      <c r="I424" s="166"/>
      <c r="J424" s="177">
        <f>BK424</f>
        <v>7815.28</v>
      </c>
      <c r="K424" s="163"/>
      <c r="L424" s="168"/>
      <c r="M424" s="169"/>
      <c r="N424" s="170"/>
      <c r="O424" s="170"/>
      <c r="P424" s="171">
        <f>SUM(P425:P444)</f>
        <v>0</v>
      </c>
      <c r="Q424" s="170"/>
      <c r="R424" s="171">
        <f>SUM(R425:R444)</f>
        <v>2.8375000000000001E-2</v>
      </c>
      <c r="S424" s="170"/>
      <c r="T424" s="172">
        <f>SUM(T425:T444)</f>
        <v>9.8999999999999991E-3</v>
      </c>
      <c r="AR424" s="173" t="s">
        <v>80</v>
      </c>
      <c r="AT424" s="174" t="s">
        <v>69</v>
      </c>
      <c r="AU424" s="174" t="s">
        <v>78</v>
      </c>
      <c r="AY424" s="173" t="s">
        <v>139</v>
      </c>
      <c r="BK424" s="175">
        <f>SUM(BK425:BK444)</f>
        <v>7815.28</v>
      </c>
    </row>
    <row r="425" spans="2:65" s="1" customFormat="1" ht="14.45" customHeight="1">
      <c r="B425" s="32"/>
      <c r="C425" s="178" t="s">
        <v>634</v>
      </c>
      <c r="D425" s="178" t="s">
        <v>141</v>
      </c>
      <c r="E425" s="179" t="s">
        <v>635</v>
      </c>
      <c r="F425" s="180" t="s">
        <v>636</v>
      </c>
      <c r="G425" s="181" t="s">
        <v>327</v>
      </c>
      <c r="H425" s="182">
        <v>5</v>
      </c>
      <c r="I425" s="183">
        <v>35</v>
      </c>
      <c r="J425" s="184">
        <f>ROUND(I425*H425,2)</f>
        <v>175</v>
      </c>
      <c r="K425" s="180" t="s">
        <v>145</v>
      </c>
      <c r="L425" s="36"/>
      <c r="M425" s="185" t="s">
        <v>19</v>
      </c>
      <c r="N425" s="186" t="s">
        <v>41</v>
      </c>
      <c r="O425" s="61"/>
      <c r="P425" s="187">
        <f>O425*H425</f>
        <v>0</v>
      </c>
      <c r="Q425" s="187">
        <v>0</v>
      </c>
      <c r="R425" s="187">
        <f>Q425*H425</f>
        <v>0</v>
      </c>
      <c r="S425" s="187">
        <v>1.98E-3</v>
      </c>
      <c r="T425" s="188">
        <f>S425*H425</f>
        <v>9.8999999999999991E-3</v>
      </c>
      <c r="AR425" s="189" t="s">
        <v>250</v>
      </c>
      <c r="AT425" s="189" t="s">
        <v>141</v>
      </c>
      <c r="AU425" s="189" t="s">
        <v>80</v>
      </c>
      <c r="AY425" s="16" t="s">
        <v>139</v>
      </c>
      <c r="BE425" s="190">
        <f>IF(N425="základní",J425,0)</f>
        <v>175</v>
      </c>
      <c r="BF425" s="190">
        <f>IF(N425="snížená",J425,0)</f>
        <v>0</v>
      </c>
      <c r="BG425" s="190">
        <f>IF(N425="zákl. přenesená",J425,0)</f>
        <v>0</v>
      </c>
      <c r="BH425" s="190">
        <f>IF(N425="sníž. přenesená",J425,0)</f>
        <v>0</v>
      </c>
      <c r="BI425" s="190">
        <f>IF(N425="nulová",J425,0)</f>
        <v>0</v>
      </c>
      <c r="BJ425" s="16" t="s">
        <v>78</v>
      </c>
      <c r="BK425" s="190">
        <f>ROUND(I425*H425,2)</f>
        <v>175</v>
      </c>
      <c r="BL425" s="16" t="s">
        <v>250</v>
      </c>
      <c r="BM425" s="189" t="s">
        <v>637</v>
      </c>
    </row>
    <row r="426" spans="2:65" s="1" customFormat="1">
      <c r="B426" s="32"/>
      <c r="C426" s="33"/>
      <c r="D426" s="191" t="s">
        <v>148</v>
      </c>
      <c r="E426" s="33"/>
      <c r="F426" s="192" t="s">
        <v>638</v>
      </c>
      <c r="G426" s="33"/>
      <c r="H426" s="33"/>
      <c r="I426" s="105"/>
      <c r="J426" s="33"/>
      <c r="K426" s="33"/>
      <c r="L426" s="36"/>
      <c r="M426" s="193"/>
      <c r="N426" s="61"/>
      <c r="O426" s="61"/>
      <c r="P426" s="61"/>
      <c r="Q426" s="61"/>
      <c r="R426" s="61"/>
      <c r="S426" s="61"/>
      <c r="T426" s="62"/>
      <c r="AT426" s="16" t="s">
        <v>148</v>
      </c>
      <c r="AU426" s="16" t="s">
        <v>80</v>
      </c>
    </row>
    <row r="427" spans="2:65" s="1" customFormat="1" ht="29.25">
      <c r="B427" s="32"/>
      <c r="C427" s="33"/>
      <c r="D427" s="191" t="s">
        <v>150</v>
      </c>
      <c r="E427" s="33"/>
      <c r="F427" s="194" t="s">
        <v>639</v>
      </c>
      <c r="G427" s="33"/>
      <c r="H427" s="33"/>
      <c r="I427" s="105"/>
      <c r="J427" s="33"/>
      <c r="K427" s="33"/>
      <c r="L427" s="36"/>
      <c r="M427" s="193"/>
      <c r="N427" s="61"/>
      <c r="O427" s="61"/>
      <c r="P427" s="61"/>
      <c r="Q427" s="61"/>
      <c r="R427" s="61"/>
      <c r="S427" s="61"/>
      <c r="T427" s="62"/>
      <c r="AT427" s="16" t="s">
        <v>150</v>
      </c>
      <c r="AU427" s="16" t="s">
        <v>80</v>
      </c>
    </row>
    <row r="428" spans="2:65" s="12" customFormat="1">
      <c r="B428" s="195"/>
      <c r="C428" s="196"/>
      <c r="D428" s="191" t="s">
        <v>152</v>
      </c>
      <c r="E428" s="197" t="s">
        <v>19</v>
      </c>
      <c r="F428" s="198" t="s">
        <v>640</v>
      </c>
      <c r="G428" s="196"/>
      <c r="H428" s="199">
        <v>5</v>
      </c>
      <c r="I428" s="200"/>
      <c r="J428" s="196"/>
      <c r="K428" s="196"/>
      <c r="L428" s="201"/>
      <c r="M428" s="202"/>
      <c r="N428" s="203"/>
      <c r="O428" s="203"/>
      <c r="P428" s="203"/>
      <c r="Q428" s="203"/>
      <c r="R428" s="203"/>
      <c r="S428" s="203"/>
      <c r="T428" s="204"/>
      <c r="AT428" s="205" t="s">
        <v>152</v>
      </c>
      <c r="AU428" s="205" t="s">
        <v>80</v>
      </c>
      <c r="AV428" s="12" t="s">
        <v>80</v>
      </c>
      <c r="AW428" s="12" t="s">
        <v>31</v>
      </c>
      <c r="AX428" s="12" t="s">
        <v>70</v>
      </c>
      <c r="AY428" s="205" t="s">
        <v>139</v>
      </c>
    </row>
    <row r="429" spans="2:65" s="1" customFormat="1" ht="14.45" customHeight="1">
      <c r="B429" s="32"/>
      <c r="C429" s="178" t="s">
        <v>641</v>
      </c>
      <c r="D429" s="178" t="s">
        <v>141</v>
      </c>
      <c r="E429" s="179" t="s">
        <v>642</v>
      </c>
      <c r="F429" s="180" t="s">
        <v>643</v>
      </c>
      <c r="G429" s="181" t="s">
        <v>327</v>
      </c>
      <c r="H429" s="182">
        <v>3</v>
      </c>
      <c r="I429" s="183">
        <v>471</v>
      </c>
      <c r="J429" s="184">
        <f>ROUND(I429*H429,2)</f>
        <v>1413</v>
      </c>
      <c r="K429" s="180" t="s">
        <v>145</v>
      </c>
      <c r="L429" s="36"/>
      <c r="M429" s="185" t="s">
        <v>19</v>
      </c>
      <c r="N429" s="186" t="s">
        <v>41</v>
      </c>
      <c r="O429" s="61"/>
      <c r="P429" s="187">
        <f>O429*H429</f>
        <v>0</v>
      </c>
      <c r="Q429" s="187">
        <v>2.2200000000000002E-3</v>
      </c>
      <c r="R429" s="187">
        <f>Q429*H429</f>
        <v>6.660000000000001E-3</v>
      </c>
      <c r="S429" s="187">
        <v>0</v>
      </c>
      <c r="T429" s="188">
        <f>S429*H429</f>
        <v>0</v>
      </c>
      <c r="AR429" s="189" t="s">
        <v>250</v>
      </c>
      <c r="AT429" s="189" t="s">
        <v>141</v>
      </c>
      <c r="AU429" s="189" t="s">
        <v>80</v>
      </c>
      <c r="AY429" s="16" t="s">
        <v>139</v>
      </c>
      <c r="BE429" s="190">
        <f>IF(N429="základní",J429,0)</f>
        <v>1413</v>
      </c>
      <c r="BF429" s="190">
        <f>IF(N429="snížená",J429,0)</f>
        <v>0</v>
      </c>
      <c r="BG429" s="190">
        <f>IF(N429="zákl. přenesená",J429,0)</f>
        <v>0</v>
      </c>
      <c r="BH429" s="190">
        <f>IF(N429="sníž. přenesená",J429,0)</f>
        <v>0</v>
      </c>
      <c r="BI429" s="190">
        <f>IF(N429="nulová",J429,0)</f>
        <v>0</v>
      </c>
      <c r="BJ429" s="16" t="s">
        <v>78</v>
      </c>
      <c r="BK429" s="190">
        <f>ROUND(I429*H429,2)</f>
        <v>1413</v>
      </c>
      <c r="BL429" s="16" t="s">
        <v>250</v>
      </c>
      <c r="BM429" s="189" t="s">
        <v>644</v>
      </c>
    </row>
    <row r="430" spans="2:65" s="1" customFormat="1">
      <c r="B430" s="32"/>
      <c r="C430" s="33"/>
      <c r="D430" s="191" t="s">
        <v>148</v>
      </c>
      <c r="E430" s="33"/>
      <c r="F430" s="192" t="s">
        <v>645</v>
      </c>
      <c r="G430" s="33"/>
      <c r="H430" s="33"/>
      <c r="I430" s="105"/>
      <c r="J430" s="33"/>
      <c r="K430" s="33"/>
      <c r="L430" s="36"/>
      <c r="M430" s="193"/>
      <c r="N430" s="61"/>
      <c r="O430" s="61"/>
      <c r="P430" s="61"/>
      <c r="Q430" s="61"/>
      <c r="R430" s="61"/>
      <c r="S430" s="61"/>
      <c r="T430" s="62"/>
      <c r="AT430" s="16" t="s">
        <v>148</v>
      </c>
      <c r="AU430" s="16" t="s">
        <v>80</v>
      </c>
    </row>
    <row r="431" spans="2:65" s="1" customFormat="1" ht="48.75">
      <c r="B431" s="32"/>
      <c r="C431" s="33"/>
      <c r="D431" s="191" t="s">
        <v>150</v>
      </c>
      <c r="E431" s="33"/>
      <c r="F431" s="194" t="s">
        <v>646</v>
      </c>
      <c r="G431" s="33"/>
      <c r="H431" s="33"/>
      <c r="I431" s="105"/>
      <c r="J431" s="33"/>
      <c r="K431" s="33"/>
      <c r="L431" s="36"/>
      <c r="M431" s="193"/>
      <c r="N431" s="61"/>
      <c r="O431" s="61"/>
      <c r="P431" s="61"/>
      <c r="Q431" s="61"/>
      <c r="R431" s="61"/>
      <c r="S431" s="61"/>
      <c r="T431" s="62"/>
      <c r="AT431" s="16" t="s">
        <v>150</v>
      </c>
      <c r="AU431" s="16" t="s">
        <v>80</v>
      </c>
    </row>
    <row r="432" spans="2:65" s="12" customFormat="1">
      <c r="B432" s="195"/>
      <c r="C432" s="196"/>
      <c r="D432" s="191" t="s">
        <v>152</v>
      </c>
      <c r="E432" s="197" t="s">
        <v>19</v>
      </c>
      <c r="F432" s="198" t="s">
        <v>647</v>
      </c>
      <c r="G432" s="196"/>
      <c r="H432" s="199">
        <v>2</v>
      </c>
      <c r="I432" s="200"/>
      <c r="J432" s="196"/>
      <c r="K432" s="196"/>
      <c r="L432" s="201"/>
      <c r="M432" s="202"/>
      <c r="N432" s="203"/>
      <c r="O432" s="203"/>
      <c r="P432" s="203"/>
      <c r="Q432" s="203"/>
      <c r="R432" s="203"/>
      <c r="S432" s="203"/>
      <c r="T432" s="204"/>
      <c r="AT432" s="205" t="s">
        <v>152</v>
      </c>
      <c r="AU432" s="205" t="s">
        <v>80</v>
      </c>
      <c r="AV432" s="12" t="s">
        <v>80</v>
      </c>
      <c r="AW432" s="12" t="s">
        <v>31</v>
      </c>
      <c r="AX432" s="12" t="s">
        <v>70</v>
      </c>
      <c r="AY432" s="205" t="s">
        <v>139</v>
      </c>
    </row>
    <row r="433" spans="2:65" s="12" customFormat="1">
      <c r="B433" s="195"/>
      <c r="C433" s="196"/>
      <c r="D433" s="191" t="s">
        <v>152</v>
      </c>
      <c r="E433" s="197" t="s">
        <v>19</v>
      </c>
      <c r="F433" s="198" t="s">
        <v>648</v>
      </c>
      <c r="G433" s="196"/>
      <c r="H433" s="199">
        <v>1</v>
      </c>
      <c r="I433" s="200"/>
      <c r="J433" s="196"/>
      <c r="K433" s="196"/>
      <c r="L433" s="201"/>
      <c r="M433" s="202"/>
      <c r="N433" s="203"/>
      <c r="O433" s="203"/>
      <c r="P433" s="203"/>
      <c r="Q433" s="203"/>
      <c r="R433" s="203"/>
      <c r="S433" s="203"/>
      <c r="T433" s="204"/>
      <c r="AT433" s="205" t="s">
        <v>152</v>
      </c>
      <c r="AU433" s="205" t="s">
        <v>80</v>
      </c>
      <c r="AV433" s="12" t="s">
        <v>80</v>
      </c>
      <c r="AW433" s="12" t="s">
        <v>31</v>
      </c>
      <c r="AX433" s="12" t="s">
        <v>70</v>
      </c>
      <c r="AY433" s="205" t="s">
        <v>139</v>
      </c>
    </row>
    <row r="434" spans="2:65" s="1" customFormat="1" ht="14.45" customHeight="1">
      <c r="B434" s="32"/>
      <c r="C434" s="178" t="s">
        <v>649</v>
      </c>
      <c r="D434" s="178" t="s">
        <v>141</v>
      </c>
      <c r="E434" s="179" t="s">
        <v>650</v>
      </c>
      <c r="F434" s="180" t="s">
        <v>651</v>
      </c>
      <c r="G434" s="181" t="s">
        <v>327</v>
      </c>
      <c r="H434" s="182">
        <v>12.7</v>
      </c>
      <c r="I434" s="183">
        <v>326</v>
      </c>
      <c r="J434" s="184">
        <f>ROUND(I434*H434,2)</f>
        <v>4140.2</v>
      </c>
      <c r="K434" s="180" t="s">
        <v>145</v>
      </c>
      <c r="L434" s="36"/>
      <c r="M434" s="185" t="s">
        <v>19</v>
      </c>
      <c r="N434" s="186" t="s">
        <v>41</v>
      </c>
      <c r="O434" s="61"/>
      <c r="P434" s="187">
        <f>O434*H434</f>
        <v>0</v>
      </c>
      <c r="Q434" s="187">
        <v>1.4499999999999999E-3</v>
      </c>
      <c r="R434" s="187">
        <f>Q434*H434</f>
        <v>1.8414999999999997E-2</v>
      </c>
      <c r="S434" s="187">
        <v>0</v>
      </c>
      <c r="T434" s="188">
        <f>S434*H434</f>
        <v>0</v>
      </c>
      <c r="AR434" s="189" t="s">
        <v>250</v>
      </c>
      <c r="AT434" s="189" t="s">
        <v>141</v>
      </c>
      <c r="AU434" s="189" t="s">
        <v>80</v>
      </c>
      <c r="AY434" s="16" t="s">
        <v>139</v>
      </c>
      <c r="BE434" s="190">
        <f>IF(N434="základní",J434,0)</f>
        <v>4140.2</v>
      </c>
      <c r="BF434" s="190">
        <f>IF(N434="snížená",J434,0)</f>
        <v>0</v>
      </c>
      <c r="BG434" s="190">
        <f>IF(N434="zákl. přenesená",J434,0)</f>
        <v>0</v>
      </c>
      <c r="BH434" s="190">
        <f>IF(N434="sníž. přenesená",J434,0)</f>
        <v>0</v>
      </c>
      <c r="BI434" s="190">
        <f>IF(N434="nulová",J434,0)</f>
        <v>0</v>
      </c>
      <c r="BJ434" s="16" t="s">
        <v>78</v>
      </c>
      <c r="BK434" s="190">
        <f>ROUND(I434*H434,2)</f>
        <v>4140.2</v>
      </c>
      <c r="BL434" s="16" t="s">
        <v>250</v>
      </c>
      <c r="BM434" s="189" t="s">
        <v>652</v>
      </c>
    </row>
    <row r="435" spans="2:65" s="1" customFormat="1">
      <c r="B435" s="32"/>
      <c r="C435" s="33"/>
      <c r="D435" s="191" t="s">
        <v>148</v>
      </c>
      <c r="E435" s="33"/>
      <c r="F435" s="192" t="s">
        <v>653</v>
      </c>
      <c r="G435" s="33"/>
      <c r="H435" s="33"/>
      <c r="I435" s="105"/>
      <c r="J435" s="33"/>
      <c r="K435" s="33"/>
      <c r="L435" s="36"/>
      <c r="M435" s="193"/>
      <c r="N435" s="61"/>
      <c r="O435" s="61"/>
      <c r="P435" s="61"/>
      <c r="Q435" s="61"/>
      <c r="R435" s="61"/>
      <c r="S435" s="61"/>
      <c r="T435" s="62"/>
      <c r="AT435" s="16" t="s">
        <v>148</v>
      </c>
      <c r="AU435" s="16" t="s">
        <v>80</v>
      </c>
    </row>
    <row r="436" spans="2:65" s="1" customFormat="1" ht="48.75">
      <c r="B436" s="32"/>
      <c r="C436" s="33"/>
      <c r="D436" s="191" t="s">
        <v>150</v>
      </c>
      <c r="E436" s="33"/>
      <c r="F436" s="194" t="s">
        <v>646</v>
      </c>
      <c r="G436" s="33"/>
      <c r="H436" s="33"/>
      <c r="I436" s="105"/>
      <c r="J436" s="33"/>
      <c r="K436" s="33"/>
      <c r="L436" s="36"/>
      <c r="M436" s="193"/>
      <c r="N436" s="61"/>
      <c r="O436" s="61"/>
      <c r="P436" s="61"/>
      <c r="Q436" s="61"/>
      <c r="R436" s="61"/>
      <c r="S436" s="61"/>
      <c r="T436" s="62"/>
      <c r="AT436" s="16" t="s">
        <v>150</v>
      </c>
      <c r="AU436" s="16" t="s">
        <v>80</v>
      </c>
    </row>
    <row r="437" spans="2:65" s="13" customFormat="1">
      <c r="B437" s="206"/>
      <c r="C437" s="207"/>
      <c r="D437" s="191" t="s">
        <v>152</v>
      </c>
      <c r="E437" s="208" t="s">
        <v>19</v>
      </c>
      <c r="F437" s="209" t="s">
        <v>654</v>
      </c>
      <c r="G437" s="207"/>
      <c r="H437" s="208" t="s">
        <v>19</v>
      </c>
      <c r="I437" s="210"/>
      <c r="J437" s="207"/>
      <c r="K437" s="207"/>
      <c r="L437" s="211"/>
      <c r="M437" s="212"/>
      <c r="N437" s="213"/>
      <c r="O437" s="213"/>
      <c r="P437" s="213"/>
      <c r="Q437" s="213"/>
      <c r="R437" s="213"/>
      <c r="S437" s="213"/>
      <c r="T437" s="214"/>
      <c r="AT437" s="215" t="s">
        <v>152</v>
      </c>
      <c r="AU437" s="215" t="s">
        <v>80</v>
      </c>
      <c r="AV437" s="13" t="s">
        <v>78</v>
      </c>
      <c r="AW437" s="13" t="s">
        <v>31</v>
      </c>
      <c r="AX437" s="13" t="s">
        <v>70</v>
      </c>
      <c r="AY437" s="215" t="s">
        <v>139</v>
      </c>
    </row>
    <row r="438" spans="2:65" s="12" customFormat="1">
      <c r="B438" s="195"/>
      <c r="C438" s="196"/>
      <c r="D438" s="191" t="s">
        <v>152</v>
      </c>
      <c r="E438" s="197" t="s">
        <v>19</v>
      </c>
      <c r="F438" s="198" t="s">
        <v>655</v>
      </c>
      <c r="G438" s="196"/>
      <c r="H438" s="199">
        <v>12.7</v>
      </c>
      <c r="I438" s="200"/>
      <c r="J438" s="196"/>
      <c r="K438" s="196"/>
      <c r="L438" s="201"/>
      <c r="M438" s="202"/>
      <c r="N438" s="203"/>
      <c r="O438" s="203"/>
      <c r="P438" s="203"/>
      <c r="Q438" s="203"/>
      <c r="R438" s="203"/>
      <c r="S438" s="203"/>
      <c r="T438" s="204"/>
      <c r="AT438" s="205" t="s">
        <v>152</v>
      </c>
      <c r="AU438" s="205" t="s">
        <v>80</v>
      </c>
      <c r="AV438" s="12" t="s">
        <v>80</v>
      </c>
      <c r="AW438" s="12" t="s">
        <v>31</v>
      </c>
      <c r="AX438" s="12" t="s">
        <v>70</v>
      </c>
      <c r="AY438" s="205" t="s">
        <v>139</v>
      </c>
    </row>
    <row r="439" spans="2:65" s="1" customFormat="1" ht="14.45" customHeight="1">
      <c r="B439" s="32"/>
      <c r="C439" s="178" t="s">
        <v>656</v>
      </c>
      <c r="D439" s="178" t="s">
        <v>141</v>
      </c>
      <c r="E439" s="179" t="s">
        <v>657</v>
      </c>
      <c r="F439" s="180" t="s">
        <v>658</v>
      </c>
      <c r="G439" s="181" t="s">
        <v>438</v>
      </c>
      <c r="H439" s="182">
        <v>3</v>
      </c>
      <c r="I439" s="183">
        <v>690</v>
      </c>
      <c r="J439" s="184">
        <f>ROUND(I439*H439,2)</f>
        <v>2070</v>
      </c>
      <c r="K439" s="180" t="s">
        <v>145</v>
      </c>
      <c r="L439" s="36"/>
      <c r="M439" s="185" t="s">
        <v>19</v>
      </c>
      <c r="N439" s="186" t="s">
        <v>41</v>
      </c>
      <c r="O439" s="61"/>
      <c r="P439" s="187">
        <f>O439*H439</f>
        <v>0</v>
      </c>
      <c r="Q439" s="187">
        <v>1.1000000000000001E-3</v>
      </c>
      <c r="R439" s="187">
        <f>Q439*H439</f>
        <v>3.3E-3</v>
      </c>
      <c r="S439" s="187">
        <v>0</v>
      </c>
      <c r="T439" s="188">
        <f>S439*H439</f>
        <v>0</v>
      </c>
      <c r="AR439" s="189" t="s">
        <v>250</v>
      </c>
      <c r="AT439" s="189" t="s">
        <v>141</v>
      </c>
      <c r="AU439" s="189" t="s">
        <v>80</v>
      </c>
      <c r="AY439" s="16" t="s">
        <v>139</v>
      </c>
      <c r="BE439" s="190">
        <f>IF(N439="základní",J439,0)</f>
        <v>2070</v>
      </c>
      <c r="BF439" s="190">
        <f>IF(N439="snížená",J439,0)</f>
        <v>0</v>
      </c>
      <c r="BG439" s="190">
        <f>IF(N439="zákl. přenesená",J439,0)</f>
        <v>0</v>
      </c>
      <c r="BH439" s="190">
        <f>IF(N439="sníž. přenesená",J439,0)</f>
        <v>0</v>
      </c>
      <c r="BI439" s="190">
        <f>IF(N439="nulová",J439,0)</f>
        <v>0</v>
      </c>
      <c r="BJ439" s="16" t="s">
        <v>78</v>
      </c>
      <c r="BK439" s="190">
        <f>ROUND(I439*H439,2)</f>
        <v>2070</v>
      </c>
      <c r="BL439" s="16" t="s">
        <v>250</v>
      </c>
      <c r="BM439" s="189" t="s">
        <v>659</v>
      </c>
    </row>
    <row r="440" spans="2:65" s="1" customFormat="1">
      <c r="B440" s="32"/>
      <c r="C440" s="33"/>
      <c r="D440" s="191" t="s">
        <v>148</v>
      </c>
      <c r="E440" s="33"/>
      <c r="F440" s="192" t="s">
        <v>660</v>
      </c>
      <c r="G440" s="33"/>
      <c r="H440" s="33"/>
      <c r="I440" s="105"/>
      <c r="J440" s="33"/>
      <c r="K440" s="33"/>
      <c r="L440" s="36"/>
      <c r="M440" s="193"/>
      <c r="N440" s="61"/>
      <c r="O440" s="61"/>
      <c r="P440" s="61"/>
      <c r="Q440" s="61"/>
      <c r="R440" s="61"/>
      <c r="S440" s="61"/>
      <c r="T440" s="62"/>
      <c r="AT440" s="16" t="s">
        <v>148</v>
      </c>
      <c r="AU440" s="16" t="s">
        <v>80</v>
      </c>
    </row>
    <row r="441" spans="2:65" s="1" customFormat="1" ht="19.5">
      <c r="B441" s="32"/>
      <c r="C441" s="33"/>
      <c r="D441" s="191" t="s">
        <v>201</v>
      </c>
      <c r="E441" s="33"/>
      <c r="F441" s="194" t="s">
        <v>661</v>
      </c>
      <c r="G441" s="33"/>
      <c r="H441" s="33"/>
      <c r="I441" s="105"/>
      <c r="J441" s="33"/>
      <c r="K441" s="33"/>
      <c r="L441" s="36"/>
      <c r="M441" s="193"/>
      <c r="N441" s="61"/>
      <c r="O441" s="61"/>
      <c r="P441" s="61"/>
      <c r="Q441" s="61"/>
      <c r="R441" s="61"/>
      <c r="S441" s="61"/>
      <c r="T441" s="62"/>
      <c r="AT441" s="16" t="s">
        <v>201</v>
      </c>
      <c r="AU441" s="16" t="s">
        <v>80</v>
      </c>
    </row>
    <row r="442" spans="2:65" s="1" customFormat="1" ht="14.45" customHeight="1">
      <c r="B442" s="32"/>
      <c r="C442" s="178" t="s">
        <v>662</v>
      </c>
      <c r="D442" s="178" t="s">
        <v>141</v>
      </c>
      <c r="E442" s="179" t="s">
        <v>663</v>
      </c>
      <c r="F442" s="180" t="s">
        <v>664</v>
      </c>
      <c r="G442" s="181" t="s">
        <v>212</v>
      </c>
      <c r="H442" s="182">
        <v>2.8000000000000001E-2</v>
      </c>
      <c r="I442" s="183">
        <v>610</v>
      </c>
      <c r="J442" s="184">
        <f>ROUND(I442*H442,2)</f>
        <v>17.079999999999998</v>
      </c>
      <c r="K442" s="180" t="s">
        <v>145</v>
      </c>
      <c r="L442" s="36"/>
      <c r="M442" s="185" t="s">
        <v>19</v>
      </c>
      <c r="N442" s="186" t="s">
        <v>41</v>
      </c>
      <c r="O442" s="61"/>
      <c r="P442" s="187">
        <f>O442*H442</f>
        <v>0</v>
      </c>
      <c r="Q442" s="187">
        <v>0</v>
      </c>
      <c r="R442" s="187">
        <f>Q442*H442</f>
        <v>0</v>
      </c>
      <c r="S442" s="187">
        <v>0</v>
      </c>
      <c r="T442" s="188">
        <f>S442*H442</f>
        <v>0</v>
      </c>
      <c r="AR442" s="189" t="s">
        <v>250</v>
      </c>
      <c r="AT442" s="189" t="s">
        <v>141</v>
      </c>
      <c r="AU442" s="189" t="s">
        <v>80</v>
      </c>
      <c r="AY442" s="16" t="s">
        <v>139</v>
      </c>
      <c r="BE442" s="190">
        <f>IF(N442="základní",J442,0)</f>
        <v>17.079999999999998</v>
      </c>
      <c r="BF442" s="190">
        <f>IF(N442="snížená",J442,0)</f>
        <v>0</v>
      </c>
      <c r="BG442" s="190">
        <f>IF(N442="zákl. přenesená",J442,0)</f>
        <v>0</v>
      </c>
      <c r="BH442" s="190">
        <f>IF(N442="sníž. přenesená",J442,0)</f>
        <v>0</v>
      </c>
      <c r="BI442" s="190">
        <f>IF(N442="nulová",J442,0)</f>
        <v>0</v>
      </c>
      <c r="BJ442" s="16" t="s">
        <v>78</v>
      </c>
      <c r="BK442" s="190">
        <f>ROUND(I442*H442,2)</f>
        <v>17.079999999999998</v>
      </c>
      <c r="BL442" s="16" t="s">
        <v>250</v>
      </c>
      <c r="BM442" s="189" t="s">
        <v>665</v>
      </c>
    </row>
    <row r="443" spans="2:65" s="1" customFormat="1" ht="19.5">
      <c r="B443" s="32"/>
      <c r="C443" s="33"/>
      <c r="D443" s="191" t="s">
        <v>148</v>
      </c>
      <c r="E443" s="33"/>
      <c r="F443" s="192" t="s">
        <v>666</v>
      </c>
      <c r="G443" s="33"/>
      <c r="H443" s="33"/>
      <c r="I443" s="105"/>
      <c r="J443" s="33"/>
      <c r="K443" s="33"/>
      <c r="L443" s="36"/>
      <c r="M443" s="193"/>
      <c r="N443" s="61"/>
      <c r="O443" s="61"/>
      <c r="P443" s="61"/>
      <c r="Q443" s="61"/>
      <c r="R443" s="61"/>
      <c r="S443" s="61"/>
      <c r="T443" s="62"/>
      <c r="AT443" s="16" t="s">
        <v>148</v>
      </c>
      <c r="AU443" s="16" t="s">
        <v>80</v>
      </c>
    </row>
    <row r="444" spans="2:65" s="1" customFormat="1" ht="87.75">
      <c r="B444" s="32"/>
      <c r="C444" s="33"/>
      <c r="D444" s="191" t="s">
        <v>150</v>
      </c>
      <c r="E444" s="33"/>
      <c r="F444" s="194" t="s">
        <v>667</v>
      </c>
      <c r="G444" s="33"/>
      <c r="H444" s="33"/>
      <c r="I444" s="105"/>
      <c r="J444" s="33"/>
      <c r="K444" s="33"/>
      <c r="L444" s="36"/>
      <c r="M444" s="193"/>
      <c r="N444" s="61"/>
      <c r="O444" s="61"/>
      <c r="P444" s="61"/>
      <c r="Q444" s="61"/>
      <c r="R444" s="61"/>
      <c r="S444" s="61"/>
      <c r="T444" s="62"/>
      <c r="AT444" s="16" t="s">
        <v>150</v>
      </c>
      <c r="AU444" s="16" t="s">
        <v>80</v>
      </c>
    </row>
    <row r="445" spans="2:65" s="11" customFormat="1" ht="22.9" customHeight="1">
      <c r="B445" s="162"/>
      <c r="C445" s="163"/>
      <c r="D445" s="164" t="s">
        <v>69</v>
      </c>
      <c r="E445" s="176" t="s">
        <v>668</v>
      </c>
      <c r="F445" s="176" t="s">
        <v>669</v>
      </c>
      <c r="G445" s="163"/>
      <c r="H445" s="163"/>
      <c r="I445" s="166"/>
      <c r="J445" s="177">
        <f>BK445</f>
        <v>604.1</v>
      </c>
      <c r="K445" s="163"/>
      <c r="L445" s="168"/>
      <c r="M445" s="169"/>
      <c r="N445" s="170"/>
      <c r="O445" s="170"/>
      <c r="P445" s="171">
        <f>SUM(P446:P455)</f>
        <v>0</v>
      </c>
      <c r="Q445" s="170"/>
      <c r="R445" s="171">
        <f>SUM(R446:R455)</f>
        <v>1E-3</v>
      </c>
      <c r="S445" s="170"/>
      <c r="T445" s="172">
        <f>SUM(T446:T455)</f>
        <v>3.0000000000000001E-3</v>
      </c>
      <c r="AR445" s="173" t="s">
        <v>80</v>
      </c>
      <c r="AT445" s="174" t="s">
        <v>69</v>
      </c>
      <c r="AU445" s="174" t="s">
        <v>78</v>
      </c>
      <c r="AY445" s="173" t="s">
        <v>139</v>
      </c>
      <c r="BK445" s="175">
        <f>SUM(BK446:BK455)</f>
        <v>604.1</v>
      </c>
    </row>
    <row r="446" spans="2:65" s="1" customFormat="1" ht="14.45" customHeight="1">
      <c r="B446" s="32"/>
      <c r="C446" s="178" t="s">
        <v>670</v>
      </c>
      <c r="D446" s="178" t="s">
        <v>141</v>
      </c>
      <c r="E446" s="179" t="s">
        <v>671</v>
      </c>
      <c r="F446" s="180" t="s">
        <v>672</v>
      </c>
      <c r="G446" s="181" t="s">
        <v>438</v>
      </c>
      <c r="H446" s="182">
        <v>1</v>
      </c>
      <c r="I446" s="183">
        <v>310</v>
      </c>
      <c r="J446" s="184">
        <f>ROUND(I446*H446,2)</f>
        <v>310</v>
      </c>
      <c r="K446" s="180" t="s">
        <v>145</v>
      </c>
      <c r="L446" s="36"/>
      <c r="M446" s="185" t="s">
        <v>19</v>
      </c>
      <c r="N446" s="186" t="s">
        <v>41</v>
      </c>
      <c r="O446" s="61"/>
      <c r="P446" s="187">
        <f>O446*H446</f>
        <v>0</v>
      </c>
      <c r="Q446" s="187">
        <v>1E-3</v>
      </c>
      <c r="R446" s="187">
        <f>Q446*H446</f>
        <v>1E-3</v>
      </c>
      <c r="S446" s="187">
        <v>0</v>
      </c>
      <c r="T446" s="188">
        <f>S446*H446</f>
        <v>0</v>
      </c>
      <c r="AR446" s="189" t="s">
        <v>250</v>
      </c>
      <c r="AT446" s="189" t="s">
        <v>141</v>
      </c>
      <c r="AU446" s="189" t="s">
        <v>80</v>
      </c>
      <c r="AY446" s="16" t="s">
        <v>139</v>
      </c>
      <c r="BE446" s="190">
        <f>IF(N446="základní",J446,0)</f>
        <v>310</v>
      </c>
      <c r="BF446" s="190">
        <f>IF(N446="snížená",J446,0)</f>
        <v>0</v>
      </c>
      <c r="BG446" s="190">
        <f>IF(N446="zákl. přenesená",J446,0)</f>
        <v>0</v>
      </c>
      <c r="BH446" s="190">
        <f>IF(N446="sníž. přenesená",J446,0)</f>
        <v>0</v>
      </c>
      <c r="BI446" s="190">
        <f>IF(N446="nulová",J446,0)</f>
        <v>0</v>
      </c>
      <c r="BJ446" s="16" t="s">
        <v>78</v>
      </c>
      <c r="BK446" s="190">
        <f>ROUND(I446*H446,2)</f>
        <v>310</v>
      </c>
      <c r="BL446" s="16" t="s">
        <v>250</v>
      </c>
      <c r="BM446" s="189" t="s">
        <v>673</v>
      </c>
    </row>
    <row r="447" spans="2:65" s="1" customFormat="1">
      <c r="B447" s="32"/>
      <c r="C447" s="33"/>
      <c r="D447" s="191" t="s">
        <v>148</v>
      </c>
      <c r="E447" s="33"/>
      <c r="F447" s="192" t="s">
        <v>674</v>
      </c>
      <c r="G447" s="33"/>
      <c r="H447" s="33"/>
      <c r="I447" s="105"/>
      <c r="J447" s="33"/>
      <c r="K447" s="33"/>
      <c r="L447" s="36"/>
      <c r="M447" s="193"/>
      <c r="N447" s="61"/>
      <c r="O447" s="61"/>
      <c r="P447" s="61"/>
      <c r="Q447" s="61"/>
      <c r="R447" s="61"/>
      <c r="S447" s="61"/>
      <c r="T447" s="62"/>
      <c r="AT447" s="16" t="s">
        <v>148</v>
      </c>
      <c r="AU447" s="16" t="s">
        <v>80</v>
      </c>
    </row>
    <row r="448" spans="2:65" s="1" customFormat="1" ht="19.5">
      <c r="B448" s="32"/>
      <c r="C448" s="33"/>
      <c r="D448" s="191" t="s">
        <v>201</v>
      </c>
      <c r="E448" s="33"/>
      <c r="F448" s="194" t="s">
        <v>417</v>
      </c>
      <c r="G448" s="33"/>
      <c r="H448" s="33"/>
      <c r="I448" s="105"/>
      <c r="J448" s="33"/>
      <c r="K448" s="33"/>
      <c r="L448" s="36"/>
      <c r="M448" s="193"/>
      <c r="N448" s="61"/>
      <c r="O448" s="61"/>
      <c r="P448" s="61"/>
      <c r="Q448" s="61"/>
      <c r="R448" s="61"/>
      <c r="S448" s="61"/>
      <c r="T448" s="62"/>
      <c r="AT448" s="16" t="s">
        <v>201</v>
      </c>
      <c r="AU448" s="16" t="s">
        <v>80</v>
      </c>
    </row>
    <row r="449" spans="2:65" s="12" customFormat="1">
      <c r="B449" s="195"/>
      <c r="C449" s="196"/>
      <c r="D449" s="191" t="s">
        <v>152</v>
      </c>
      <c r="E449" s="197" t="s">
        <v>19</v>
      </c>
      <c r="F449" s="198" t="s">
        <v>675</v>
      </c>
      <c r="G449" s="196"/>
      <c r="H449" s="199">
        <v>1</v>
      </c>
      <c r="I449" s="200"/>
      <c r="J449" s="196"/>
      <c r="K449" s="196"/>
      <c r="L449" s="201"/>
      <c r="M449" s="202"/>
      <c r="N449" s="203"/>
      <c r="O449" s="203"/>
      <c r="P449" s="203"/>
      <c r="Q449" s="203"/>
      <c r="R449" s="203"/>
      <c r="S449" s="203"/>
      <c r="T449" s="204"/>
      <c r="AT449" s="205" t="s">
        <v>152</v>
      </c>
      <c r="AU449" s="205" t="s">
        <v>80</v>
      </c>
      <c r="AV449" s="12" t="s">
        <v>80</v>
      </c>
      <c r="AW449" s="12" t="s">
        <v>31</v>
      </c>
      <c r="AX449" s="12" t="s">
        <v>70</v>
      </c>
      <c r="AY449" s="205" t="s">
        <v>139</v>
      </c>
    </row>
    <row r="450" spans="2:65" s="1" customFormat="1" ht="14.45" customHeight="1">
      <c r="B450" s="32"/>
      <c r="C450" s="178" t="s">
        <v>676</v>
      </c>
      <c r="D450" s="178" t="s">
        <v>141</v>
      </c>
      <c r="E450" s="179" t="s">
        <v>677</v>
      </c>
      <c r="F450" s="180" t="s">
        <v>678</v>
      </c>
      <c r="G450" s="181" t="s">
        <v>438</v>
      </c>
      <c r="H450" s="182">
        <v>1</v>
      </c>
      <c r="I450" s="183">
        <v>290</v>
      </c>
      <c r="J450" s="184">
        <f>ROUND(I450*H450,2)</f>
        <v>290</v>
      </c>
      <c r="K450" s="180" t="s">
        <v>145</v>
      </c>
      <c r="L450" s="36"/>
      <c r="M450" s="185" t="s">
        <v>19</v>
      </c>
      <c r="N450" s="186" t="s">
        <v>41</v>
      </c>
      <c r="O450" s="61"/>
      <c r="P450" s="187">
        <f>O450*H450</f>
        <v>0</v>
      </c>
      <c r="Q450" s="187">
        <v>0</v>
      </c>
      <c r="R450" s="187">
        <f>Q450*H450</f>
        <v>0</v>
      </c>
      <c r="S450" s="187">
        <v>3.0000000000000001E-3</v>
      </c>
      <c r="T450" s="188">
        <f>S450*H450</f>
        <v>3.0000000000000001E-3</v>
      </c>
      <c r="AR450" s="189" t="s">
        <v>250</v>
      </c>
      <c r="AT450" s="189" t="s">
        <v>141</v>
      </c>
      <c r="AU450" s="189" t="s">
        <v>80</v>
      </c>
      <c r="AY450" s="16" t="s">
        <v>139</v>
      </c>
      <c r="BE450" s="190">
        <f>IF(N450="základní",J450,0)</f>
        <v>290</v>
      </c>
      <c r="BF450" s="190">
        <f>IF(N450="snížená",J450,0)</f>
        <v>0</v>
      </c>
      <c r="BG450" s="190">
        <f>IF(N450="zákl. přenesená",J450,0)</f>
        <v>0</v>
      </c>
      <c r="BH450" s="190">
        <f>IF(N450="sníž. přenesená",J450,0)</f>
        <v>0</v>
      </c>
      <c r="BI450" s="190">
        <f>IF(N450="nulová",J450,0)</f>
        <v>0</v>
      </c>
      <c r="BJ450" s="16" t="s">
        <v>78</v>
      </c>
      <c r="BK450" s="190">
        <f>ROUND(I450*H450,2)</f>
        <v>290</v>
      </c>
      <c r="BL450" s="16" t="s">
        <v>250</v>
      </c>
      <c r="BM450" s="189" t="s">
        <v>679</v>
      </c>
    </row>
    <row r="451" spans="2:65" s="1" customFormat="1">
      <c r="B451" s="32"/>
      <c r="C451" s="33"/>
      <c r="D451" s="191" t="s">
        <v>148</v>
      </c>
      <c r="E451" s="33"/>
      <c r="F451" s="192" t="s">
        <v>680</v>
      </c>
      <c r="G451" s="33"/>
      <c r="H451" s="33"/>
      <c r="I451" s="105"/>
      <c r="J451" s="33"/>
      <c r="K451" s="33"/>
      <c r="L451" s="36"/>
      <c r="M451" s="193"/>
      <c r="N451" s="61"/>
      <c r="O451" s="61"/>
      <c r="P451" s="61"/>
      <c r="Q451" s="61"/>
      <c r="R451" s="61"/>
      <c r="S451" s="61"/>
      <c r="T451" s="62"/>
      <c r="AT451" s="16" t="s">
        <v>148</v>
      </c>
      <c r="AU451" s="16" t="s">
        <v>80</v>
      </c>
    </row>
    <row r="452" spans="2:65" s="12" customFormat="1">
      <c r="B452" s="195"/>
      <c r="C452" s="196"/>
      <c r="D452" s="191" t="s">
        <v>152</v>
      </c>
      <c r="E452" s="197" t="s">
        <v>19</v>
      </c>
      <c r="F452" s="198" t="s">
        <v>681</v>
      </c>
      <c r="G452" s="196"/>
      <c r="H452" s="199">
        <v>1</v>
      </c>
      <c r="I452" s="200"/>
      <c r="J452" s="196"/>
      <c r="K452" s="196"/>
      <c r="L452" s="201"/>
      <c r="M452" s="202"/>
      <c r="N452" s="203"/>
      <c r="O452" s="203"/>
      <c r="P452" s="203"/>
      <c r="Q452" s="203"/>
      <c r="R452" s="203"/>
      <c r="S452" s="203"/>
      <c r="T452" s="204"/>
      <c r="AT452" s="205" t="s">
        <v>152</v>
      </c>
      <c r="AU452" s="205" t="s">
        <v>80</v>
      </c>
      <c r="AV452" s="12" t="s">
        <v>80</v>
      </c>
      <c r="AW452" s="12" t="s">
        <v>31</v>
      </c>
      <c r="AX452" s="12" t="s">
        <v>70</v>
      </c>
      <c r="AY452" s="205" t="s">
        <v>139</v>
      </c>
    </row>
    <row r="453" spans="2:65" s="1" customFormat="1" ht="14.45" customHeight="1">
      <c r="B453" s="32"/>
      <c r="C453" s="178" t="s">
        <v>682</v>
      </c>
      <c r="D453" s="178" t="s">
        <v>141</v>
      </c>
      <c r="E453" s="179" t="s">
        <v>683</v>
      </c>
      <c r="F453" s="180" t="s">
        <v>684</v>
      </c>
      <c r="G453" s="181" t="s">
        <v>212</v>
      </c>
      <c r="H453" s="182">
        <v>1E-3</v>
      </c>
      <c r="I453" s="183">
        <v>4100</v>
      </c>
      <c r="J453" s="184">
        <f>ROUND(I453*H453,2)</f>
        <v>4.0999999999999996</v>
      </c>
      <c r="K453" s="180" t="s">
        <v>145</v>
      </c>
      <c r="L453" s="36"/>
      <c r="M453" s="185" t="s">
        <v>19</v>
      </c>
      <c r="N453" s="186" t="s">
        <v>41</v>
      </c>
      <c r="O453" s="61"/>
      <c r="P453" s="187">
        <f>O453*H453</f>
        <v>0</v>
      </c>
      <c r="Q453" s="187">
        <v>0</v>
      </c>
      <c r="R453" s="187">
        <f>Q453*H453</f>
        <v>0</v>
      </c>
      <c r="S453" s="187">
        <v>0</v>
      </c>
      <c r="T453" s="188">
        <f>S453*H453</f>
        <v>0</v>
      </c>
      <c r="AR453" s="189" t="s">
        <v>250</v>
      </c>
      <c r="AT453" s="189" t="s">
        <v>141</v>
      </c>
      <c r="AU453" s="189" t="s">
        <v>80</v>
      </c>
      <c r="AY453" s="16" t="s">
        <v>139</v>
      </c>
      <c r="BE453" s="190">
        <f>IF(N453="základní",J453,0)</f>
        <v>4.0999999999999996</v>
      </c>
      <c r="BF453" s="190">
        <f>IF(N453="snížená",J453,0)</f>
        <v>0</v>
      </c>
      <c r="BG453" s="190">
        <f>IF(N453="zákl. přenesená",J453,0)</f>
        <v>0</v>
      </c>
      <c r="BH453" s="190">
        <f>IF(N453="sníž. přenesená",J453,0)</f>
        <v>0</v>
      </c>
      <c r="BI453" s="190">
        <f>IF(N453="nulová",J453,0)</f>
        <v>0</v>
      </c>
      <c r="BJ453" s="16" t="s">
        <v>78</v>
      </c>
      <c r="BK453" s="190">
        <f>ROUND(I453*H453,2)</f>
        <v>4.0999999999999996</v>
      </c>
      <c r="BL453" s="16" t="s">
        <v>250</v>
      </c>
      <c r="BM453" s="189" t="s">
        <v>685</v>
      </c>
    </row>
    <row r="454" spans="2:65" s="1" customFormat="1" ht="19.5">
      <c r="B454" s="32"/>
      <c r="C454" s="33"/>
      <c r="D454" s="191" t="s">
        <v>148</v>
      </c>
      <c r="E454" s="33"/>
      <c r="F454" s="192" t="s">
        <v>686</v>
      </c>
      <c r="G454" s="33"/>
      <c r="H454" s="33"/>
      <c r="I454" s="105"/>
      <c r="J454" s="33"/>
      <c r="K454" s="33"/>
      <c r="L454" s="36"/>
      <c r="M454" s="193"/>
      <c r="N454" s="61"/>
      <c r="O454" s="61"/>
      <c r="P454" s="61"/>
      <c r="Q454" s="61"/>
      <c r="R454" s="61"/>
      <c r="S454" s="61"/>
      <c r="T454" s="62"/>
      <c r="AT454" s="16" t="s">
        <v>148</v>
      </c>
      <c r="AU454" s="16" t="s">
        <v>80</v>
      </c>
    </row>
    <row r="455" spans="2:65" s="1" customFormat="1" ht="87.75">
      <c r="B455" s="32"/>
      <c r="C455" s="33"/>
      <c r="D455" s="191" t="s">
        <v>150</v>
      </c>
      <c r="E455" s="33"/>
      <c r="F455" s="194" t="s">
        <v>687</v>
      </c>
      <c r="G455" s="33"/>
      <c r="H455" s="33"/>
      <c r="I455" s="105"/>
      <c r="J455" s="33"/>
      <c r="K455" s="33"/>
      <c r="L455" s="36"/>
      <c r="M455" s="193"/>
      <c r="N455" s="61"/>
      <c r="O455" s="61"/>
      <c r="P455" s="61"/>
      <c r="Q455" s="61"/>
      <c r="R455" s="61"/>
      <c r="S455" s="61"/>
      <c r="T455" s="62"/>
      <c r="AT455" s="16" t="s">
        <v>150</v>
      </c>
      <c r="AU455" s="16" t="s">
        <v>80</v>
      </c>
    </row>
    <row r="456" spans="2:65" s="11" customFormat="1" ht="22.9" customHeight="1">
      <c r="B456" s="162"/>
      <c r="C456" s="163"/>
      <c r="D456" s="164" t="s">
        <v>69</v>
      </c>
      <c r="E456" s="176" t="s">
        <v>688</v>
      </c>
      <c r="F456" s="176" t="s">
        <v>82</v>
      </c>
      <c r="G456" s="163"/>
      <c r="H456" s="163"/>
      <c r="I456" s="166"/>
      <c r="J456" s="177">
        <f>BK456</f>
        <v>3385.85</v>
      </c>
      <c r="K456" s="163"/>
      <c r="L456" s="168"/>
      <c r="M456" s="169"/>
      <c r="N456" s="170"/>
      <c r="O456" s="170"/>
      <c r="P456" s="171">
        <f>SUM(P457:P463)</f>
        <v>0</v>
      </c>
      <c r="Q456" s="170"/>
      <c r="R456" s="171">
        <f>SUM(R457:R463)</f>
        <v>2.9399999999999999E-2</v>
      </c>
      <c r="S456" s="170"/>
      <c r="T456" s="172">
        <f>SUM(T457:T463)</f>
        <v>0</v>
      </c>
      <c r="AR456" s="173" t="s">
        <v>80</v>
      </c>
      <c r="AT456" s="174" t="s">
        <v>69</v>
      </c>
      <c r="AU456" s="174" t="s">
        <v>78</v>
      </c>
      <c r="AY456" s="173" t="s">
        <v>139</v>
      </c>
      <c r="BK456" s="175">
        <f>SUM(BK457:BK463)</f>
        <v>3385.85</v>
      </c>
    </row>
    <row r="457" spans="2:65" s="1" customFormat="1" ht="14.45" customHeight="1">
      <c r="B457" s="32"/>
      <c r="C457" s="178" t="s">
        <v>689</v>
      </c>
      <c r="D457" s="178" t="s">
        <v>141</v>
      </c>
      <c r="E457" s="179" t="s">
        <v>690</v>
      </c>
      <c r="F457" s="180" t="s">
        <v>691</v>
      </c>
      <c r="G457" s="181" t="s">
        <v>438</v>
      </c>
      <c r="H457" s="182">
        <v>2</v>
      </c>
      <c r="I457" s="183">
        <v>590</v>
      </c>
      <c r="J457" s="184">
        <f>ROUND(I457*H457,2)</f>
        <v>1180</v>
      </c>
      <c r="K457" s="180" t="s">
        <v>145</v>
      </c>
      <c r="L457" s="36"/>
      <c r="M457" s="185" t="s">
        <v>19</v>
      </c>
      <c r="N457" s="186" t="s">
        <v>41</v>
      </c>
      <c r="O457" s="61"/>
      <c r="P457" s="187">
        <f>O457*H457</f>
        <v>0</v>
      </c>
      <c r="Q457" s="187">
        <v>0</v>
      </c>
      <c r="R457" s="187">
        <f>Q457*H457</f>
        <v>0</v>
      </c>
      <c r="S457" s="187">
        <v>0</v>
      </c>
      <c r="T457" s="188">
        <f>S457*H457</f>
        <v>0</v>
      </c>
      <c r="AR457" s="189" t="s">
        <v>250</v>
      </c>
      <c r="AT457" s="189" t="s">
        <v>141</v>
      </c>
      <c r="AU457" s="189" t="s">
        <v>80</v>
      </c>
      <c r="AY457" s="16" t="s">
        <v>139</v>
      </c>
      <c r="BE457" s="190">
        <f>IF(N457="základní",J457,0)</f>
        <v>1180</v>
      </c>
      <c r="BF457" s="190">
        <f>IF(N457="snížená",J457,0)</f>
        <v>0</v>
      </c>
      <c r="BG457" s="190">
        <f>IF(N457="zákl. přenesená",J457,0)</f>
        <v>0</v>
      </c>
      <c r="BH457" s="190">
        <f>IF(N457="sníž. přenesená",J457,0)</f>
        <v>0</v>
      </c>
      <c r="BI457" s="190">
        <f>IF(N457="nulová",J457,0)</f>
        <v>0</v>
      </c>
      <c r="BJ457" s="16" t="s">
        <v>78</v>
      </c>
      <c r="BK457" s="190">
        <f>ROUND(I457*H457,2)</f>
        <v>1180</v>
      </c>
      <c r="BL457" s="16" t="s">
        <v>250</v>
      </c>
      <c r="BM457" s="189" t="s">
        <v>692</v>
      </c>
    </row>
    <row r="458" spans="2:65" s="1" customFormat="1" ht="19.5">
      <c r="B458" s="32"/>
      <c r="C458" s="33"/>
      <c r="D458" s="191" t="s">
        <v>148</v>
      </c>
      <c r="E458" s="33"/>
      <c r="F458" s="192" t="s">
        <v>693</v>
      </c>
      <c r="G458" s="33"/>
      <c r="H458" s="33"/>
      <c r="I458" s="105"/>
      <c r="J458" s="33"/>
      <c r="K458" s="33"/>
      <c r="L458" s="36"/>
      <c r="M458" s="193"/>
      <c r="N458" s="61"/>
      <c r="O458" s="61"/>
      <c r="P458" s="61"/>
      <c r="Q458" s="61"/>
      <c r="R458" s="61"/>
      <c r="S458" s="61"/>
      <c r="T458" s="62"/>
      <c r="AT458" s="16" t="s">
        <v>148</v>
      </c>
      <c r="AU458" s="16" t="s">
        <v>80</v>
      </c>
    </row>
    <row r="459" spans="2:65" s="1" customFormat="1" ht="14.45" customHeight="1">
      <c r="B459" s="32"/>
      <c r="C459" s="216" t="s">
        <v>694</v>
      </c>
      <c r="D459" s="216" t="s">
        <v>234</v>
      </c>
      <c r="E459" s="217" t="s">
        <v>695</v>
      </c>
      <c r="F459" s="218" t="s">
        <v>696</v>
      </c>
      <c r="G459" s="219" t="s">
        <v>438</v>
      </c>
      <c r="H459" s="220">
        <v>2</v>
      </c>
      <c r="I459" s="221">
        <v>1050</v>
      </c>
      <c r="J459" s="222">
        <f>ROUND(I459*H459,2)</f>
        <v>2100</v>
      </c>
      <c r="K459" s="218" t="s">
        <v>19</v>
      </c>
      <c r="L459" s="223"/>
      <c r="M459" s="224" t="s">
        <v>19</v>
      </c>
      <c r="N459" s="225" t="s">
        <v>41</v>
      </c>
      <c r="O459" s="61"/>
      <c r="P459" s="187">
        <f>O459*H459</f>
        <v>0</v>
      </c>
      <c r="Q459" s="187">
        <v>1.47E-2</v>
      </c>
      <c r="R459" s="187">
        <f>Q459*H459</f>
        <v>2.9399999999999999E-2</v>
      </c>
      <c r="S459" s="187">
        <v>0</v>
      </c>
      <c r="T459" s="188">
        <f>S459*H459</f>
        <v>0</v>
      </c>
      <c r="AR459" s="189" t="s">
        <v>362</v>
      </c>
      <c r="AT459" s="189" t="s">
        <v>234</v>
      </c>
      <c r="AU459" s="189" t="s">
        <v>80</v>
      </c>
      <c r="AY459" s="16" t="s">
        <v>139</v>
      </c>
      <c r="BE459" s="190">
        <f>IF(N459="základní",J459,0)</f>
        <v>2100</v>
      </c>
      <c r="BF459" s="190">
        <f>IF(N459="snížená",J459,0)</f>
        <v>0</v>
      </c>
      <c r="BG459" s="190">
        <f>IF(N459="zákl. přenesená",J459,0)</f>
        <v>0</v>
      </c>
      <c r="BH459" s="190">
        <f>IF(N459="sníž. přenesená",J459,0)</f>
        <v>0</v>
      </c>
      <c r="BI459" s="190">
        <f>IF(N459="nulová",J459,0)</f>
        <v>0</v>
      </c>
      <c r="BJ459" s="16" t="s">
        <v>78</v>
      </c>
      <c r="BK459" s="190">
        <f>ROUND(I459*H459,2)</f>
        <v>2100</v>
      </c>
      <c r="BL459" s="16" t="s">
        <v>250</v>
      </c>
      <c r="BM459" s="189" t="s">
        <v>697</v>
      </c>
    </row>
    <row r="460" spans="2:65" s="1" customFormat="1">
      <c r="B460" s="32"/>
      <c r="C460" s="33"/>
      <c r="D460" s="191" t="s">
        <v>148</v>
      </c>
      <c r="E460" s="33"/>
      <c r="F460" s="192" t="s">
        <v>696</v>
      </c>
      <c r="G460" s="33"/>
      <c r="H460" s="33"/>
      <c r="I460" s="105"/>
      <c r="J460" s="33"/>
      <c r="K460" s="33"/>
      <c r="L460" s="36"/>
      <c r="M460" s="193"/>
      <c r="N460" s="61"/>
      <c r="O460" s="61"/>
      <c r="P460" s="61"/>
      <c r="Q460" s="61"/>
      <c r="R460" s="61"/>
      <c r="S460" s="61"/>
      <c r="T460" s="62"/>
      <c r="AT460" s="16" t="s">
        <v>148</v>
      </c>
      <c r="AU460" s="16" t="s">
        <v>80</v>
      </c>
    </row>
    <row r="461" spans="2:65" s="1" customFormat="1" ht="14.45" customHeight="1">
      <c r="B461" s="32"/>
      <c r="C461" s="178" t="s">
        <v>698</v>
      </c>
      <c r="D461" s="178" t="s">
        <v>141</v>
      </c>
      <c r="E461" s="179" t="s">
        <v>699</v>
      </c>
      <c r="F461" s="180" t="s">
        <v>700</v>
      </c>
      <c r="G461" s="181" t="s">
        <v>212</v>
      </c>
      <c r="H461" s="182">
        <v>2.9000000000000001E-2</v>
      </c>
      <c r="I461" s="183">
        <v>3650</v>
      </c>
      <c r="J461" s="184">
        <f>ROUND(I461*H461,2)</f>
        <v>105.85</v>
      </c>
      <c r="K461" s="180" t="s">
        <v>145</v>
      </c>
      <c r="L461" s="36"/>
      <c r="M461" s="185" t="s">
        <v>19</v>
      </c>
      <c r="N461" s="186" t="s">
        <v>41</v>
      </c>
      <c r="O461" s="61"/>
      <c r="P461" s="187">
        <f>O461*H461</f>
        <v>0</v>
      </c>
      <c r="Q461" s="187">
        <v>0</v>
      </c>
      <c r="R461" s="187">
        <f>Q461*H461</f>
        <v>0</v>
      </c>
      <c r="S461" s="187">
        <v>0</v>
      </c>
      <c r="T461" s="188">
        <f>S461*H461</f>
        <v>0</v>
      </c>
      <c r="AR461" s="189" t="s">
        <v>250</v>
      </c>
      <c r="AT461" s="189" t="s">
        <v>141</v>
      </c>
      <c r="AU461" s="189" t="s">
        <v>80</v>
      </c>
      <c r="AY461" s="16" t="s">
        <v>139</v>
      </c>
      <c r="BE461" s="190">
        <f>IF(N461="základní",J461,0)</f>
        <v>105.85</v>
      </c>
      <c r="BF461" s="190">
        <f>IF(N461="snížená",J461,0)</f>
        <v>0</v>
      </c>
      <c r="BG461" s="190">
        <f>IF(N461="zákl. přenesená",J461,0)</f>
        <v>0</v>
      </c>
      <c r="BH461" s="190">
        <f>IF(N461="sníž. přenesená",J461,0)</f>
        <v>0</v>
      </c>
      <c r="BI461" s="190">
        <f>IF(N461="nulová",J461,0)</f>
        <v>0</v>
      </c>
      <c r="BJ461" s="16" t="s">
        <v>78</v>
      </c>
      <c r="BK461" s="190">
        <f>ROUND(I461*H461,2)</f>
        <v>105.85</v>
      </c>
      <c r="BL461" s="16" t="s">
        <v>250</v>
      </c>
      <c r="BM461" s="189" t="s">
        <v>701</v>
      </c>
    </row>
    <row r="462" spans="2:65" s="1" customFormat="1" ht="19.5">
      <c r="B462" s="32"/>
      <c r="C462" s="33"/>
      <c r="D462" s="191" t="s">
        <v>148</v>
      </c>
      <c r="E462" s="33"/>
      <c r="F462" s="192" t="s">
        <v>702</v>
      </c>
      <c r="G462" s="33"/>
      <c r="H462" s="33"/>
      <c r="I462" s="105"/>
      <c r="J462" s="33"/>
      <c r="K462" s="33"/>
      <c r="L462" s="36"/>
      <c r="M462" s="193"/>
      <c r="N462" s="61"/>
      <c r="O462" s="61"/>
      <c r="P462" s="61"/>
      <c r="Q462" s="61"/>
      <c r="R462" s="61"/>
      <c r="S462" s="61"/>
      <c r="T462" s="62"/>
      <c r="AT462" s="16" t="s">
        <v>148</v>
      </c>
      <c r="AU462" s="16" t="s">
        <v>80</v>
      </c>
    </row>
    <row r="463" spans="2:65" s="1" customFormat="1" ht="87.75">
      <c r="B463" s="32"/>
      <c r="C463" s="33"/>
      <c r="D463" s="191" t="s">
        <v>150</v>
      </c>
      <c r="E463" s="33"/>
      <c r="F463" s="194" t="s">
        <v>667</v>
      </c>
      <c r="G463" s="33"/>
      <c r="H463" s="33"/>
      <c r="I463" s="105"/>
      <c r="J463" s="33"/>
      <c r="K463" s="33"/>
      <c r="L463" s="36"/>
      <c r="M463" s="193"/>
      <c r="N463" s="61"/>
      <c r="O463" s="61"/>
      <c r="P463" s="61"/>
      <c r="Q463" s="61"/>
      <c r="R463" s="61"/>
      <c r="S463" s="61"/>
      <c r="T463" s="62"/>
      <c r="AT463" s="16" t="s">
        <v>150</v>
      </c>
      <c r="AU463" s="16" t="s">
        <v>80</v>
      </c>
    </row>
    <row r="464" spans="2:65" s="11" customFormat="1" ht="22.9" customHeight="1">
      <c r="B464" s="162"/>
      <c r="C464" s="163"/>
      <c r="D464" s="164" t="s">
        <v>69</v>
      </c>
      <c r="E464" s="176" t="s">
        <v>703</v>
      </c>
      <c r="F464" s="176" t="s">
        <v>704</v>
      </c>
      <c r="G464" s="163"/>
      <c r="H464" s="163"/>
      <c r="I464" s="166"/>
      <c r="J464" s="177">
        <f>BK464</f>
        <v>283876.03000000003</v>
      </c>
      <c r="K464" s="163"/>
      <c r="L464" s="168"/>
      <c r="M464" s="169"/>
      <c r="N464" s="170"/>
      <c r="O464" s="170"/>
      <c r="P464" s="171">
        <f>SUM(P465:P564)</f>
        <v>0</v>
      </c>
      <c r="Q464" s="170"/>
      <c r="R464" s="171">
        <f>SUM(R465:R564)</f>
        <v>9.9932262600000001</v>
      </c>
      <c r="S464" s="170"/>
      <c r="T464" s="172">
        <f>SUM(T465:T564)</f>
        <v>0</v>
      </c>
      <c r="AR464" s="173" t="s">
        <v>80</v>
      </c>
      <c r="AT464" s="174" t="s">
        <v>69</v>
      </c>
      <c r="AU464" s="174" t="s">
        <v>78</v>
      </c>
      <c r="AY464" s="173" t="s">
        <v>139</v>
      </c>
      <c r="BK464" s="175">
        <f>SUM(BK465:BK564)</f>
        <v>283876.03000000003</v>
      </c>
    </row>
    <row r="465" spans="2:65" s="1" customFormat="1" ht="14.45" customHeight="1">
      <c r="B465" s="32"/>
      <c r="C465" s="178" t="s">
        <v>705</v>
      </c>
      <c r="D465" s="178" t="s">
        <v>141</v>
      </c>
      <c r="E465" s="179" t="s">
        <v>706</v>
      </c>
      <c r="F465" s="180" t="s">
        <v>707</v>
      </c>
      <c r="G465" s="181" t="s">
        <v>163</v>
      </c>
      <c r="H465" s="182">
        <v>0.41799999999999998</v>
      </c>
      <c r="I465" s="183">
        <v>1620</v>
      </c>
      <c r="J465" s="184">
        <f>ROUND(I465*H465,2)</f>
        <v>677.16</v>
      </c>
      <c r="K465" s="180" t="s">
        <v>145</v>
      </c>
      <c r="L465" s="36"/>
      <c r="M465" s="185" t="s">
        <v>19</v>
      </c>
      <c r="N465" s="186" t="s">
        <v>41</v>
      </c>
      <c r="O465" s="61"/>
      <c r="P465" s="187">
        <f>O465*H465</f>
        <v>0</v>
      </c>
      <c r="Q465" s="187">
        <v>0</v>
      </c>
      <c r="R465" s="187">
        <f>Q465*H465</f>
        <v>0</v>
      </c>
      <c r="S465" s="187">
        <v>0</v>
      </c>
      <c r="T465" s="188">
        <f>S465*H465</f>
        <v>0</v>
      </c>
      <c r="AR465" s="189" t="s">
        <v>250</v>
      </c>
      <c r="AT465" s="189" t="s">
        <v>141</v>
      </c>
      <c r="AU465" s="189" t="s">
        <v>80</v>
      </c>
      <c r="AY465" s="16" t="s">
        <v>139</v>
      </c>
      <c r="BE465" s="190">
        <f>IF(N465="základní",J465,0)</f>
        <v>677.16</v>
      </c>
      <c r="BF465" s="190">
        <f>IF(N465="snížená",J465,0)</f>
        <v>0</v>
      </c>
      <c r="BG465" s="190">
        <f>IF(N465="zákl. přenesená",J465,0)</f>
        <v>0</v>
      </c>
      <c r="BH465" s="190">
        <f>IF(N465="sníž. přenesená",J465,0)</f>
        <v>0</v>
      </c>
      <c r="BI465" s="190">
        <f>IF(N465="nulová",J465,0)</f>
        <v>0</v>
      </c>
      <c r="BJ465" s="16" t="s">
        <v>78</v>
      </c>
      <c r="BK465" s="190">
        <f>ROUND(I465*H465,2)</f>
        <v>677.16</v>
      </c>
      <c r="BL465" s="16" t="s">
        <v>250</v>
      </c>
      <c r="BM465" s="189" t="s">
        <v>708</v>
      </c>
    </row>
    <row r="466" spans="2:65" s="1" customFormat="1">
      <c r="B466" s="32"/>
      <c r="C466" s="33"/>
      <c r="D466" s="191" t="s">
        <v>148</v>
      </c>
      <c r="E466" s="33"/>
      <c r="F466" s="192" t="s">
        <v>709</v>
      </c>
      <c r="G466" s="33"/>
      <c r="H466" s="33"/>
      <c r="I466" s="105"/>
      <c r="J466" s="33"/>
      <c r="K466" s="33"/>
      <c r="L466" s="36"/>
      <c r="M466" s="193"/>
      <c r="N466" s="61"/>
      <c r="O466" s="61"/>
      <c r="P466" s="61"/>
      <c r="Q466" s="61"/>
      <c r="R466" s="61"/>
      <c r="S466" s="61"/>
      <c r="T466" s="62"/>
      <c r="AT466" s="16" t="s">
        <v>148</v>
      </c>
      <c r="AU466" s="16" t="s">
        <v>80</v>
      </c>
    </row>
    <row r="467" spans="2:65" s="1" customFormat="1" ht="107.25">
      <c r="B467" s="32"/>
      <c r="C467" s="33"/>
      <c r="D467" s="191" t="s">
        <v>150</v>
      </c>
      <c r="E467" s="33"/>
      <c r="F467" s="194" t="s">
        <v>710</v>
      </c>
      <c r="G467" s="33"/>
      <c r="H467" s="33"/>
      <c r="I467" s="105"/>
      <c r="J467" s="33"/>
      <c r="K467" s="33"/>
      <c r="L467" s="36"/>
      <c r="M467" s="193"/>
      <c r="N467" s="61"/>
      <c r="O467" s="61"/>
      <c r="P467" s="61"/>
      <c r="Q467" s="61"/>
      <c r="R467" s="61"/>
      <c r="S467" s="61"/>
      <c r="T467" s="62"/>
      <c r="AT467" s="16" t="s">
        <v>150</v>
      </c>
      <c r="AU467" s="16" t="s">
        <v>80</v>
      </c>
    </row>
    <row r="468" spans="2:65" s="13" customFormat="1">
      <c r="B468" s="206"/>
      <c r="C468" s="207"/>
      <c r="D468" s="191" t="s">
        <v>152</v>
      </c>
      <c r="E468" s="208" t="s">
        <v>19</v>
      </c>
      <c r="F468" s="209" t="s">
        <v>711</v>
      </c>
      <c r="G468" s="207"/>
      <c r="H468" s="208" t="s">
        <v>19</v>
      </c>
      <c r="I468" s="210"/>
      <c r="J468" s="207"/>
      <c r="K468" s="207"/>
      <c r="L468" s="211"/>
      <c r="M468" s="212"/>
      <c r="N468" s="213"/>
      <c r="O468" s="213"/>
      <c r="P468" s="213"/>
      <c r="Q468" s="213"/>
      <c r="R468" s="213"/>
      <c r="S468" s="213"/>
      <c r="T468" s="214"/>
      <c r="AT468" s="215" t="s">
        <v>152</v>
      </c>
      <c r="AU468" s="215" t="s">
        <v>80</v>
      </c>
      <c r="AV468" s="13" t="s">
        <v>78</v>
      </c>
      <c r="AW468" s="13" t="s">
        <v>31</v>
      </c>
      <c r="AX468" s="13" t="s">
        <v>70</v>
      </c>
      <c r="AY468" s="215" t="s">
        <v>139</v>
      </c>
    </row>
    <row r="469" spans="2:65" s="12" customFormat="1">
      <c r="B469" s="195"/>
      <c r="C469" s="196"/>
      <c r="D469" s="191" t="s">
        <v>152</v>
      </c>
      <c r="E469" s="197" t="s">
        <v>19</v>
      </c>
      <c r="F469" s="198" t="s">
        <v>712</v>
      </c>
      <c r="G469" s="196"/>
      <c r="H469" s="199">
        <v>7.1999999999999995E-2</v>
      </c>
      <c r="I469" s="200"/>
      <c r="J469" s="196"/>
      <c r="K469" s="196"/>
      <c r="L469" s="201"/>
      <c r="M469" s="202"/>
      <c r="N469" s="203"/>
      <c r="O469" s="203"/>
      <c r="P469" s="203"/>
      <c r="Q469" s="203"/>
      <c r="R469" s="203"/>
      <c r="S469" s="203"/>
      <c r="T469" s="204"/>
      <c r="AT469" s="205" t="s">
        <v>152</v>
      </c>
      <c r="AU469" s="205" t="s">
        <v>80</v>
      </c>
      <c r="AV469" s="12" t="s">
        <v>80</v>
      </c>
      <c r="AW469" s="12" t="s">
        <v>31</v>
      </c>
      <c r="AX469" s="12" t="s">
        <v>70</v>
      </c>
      <c r="AY469" s="205" t="s">
        <v>139</v>
      </c>
    </row>
    <row r="470" spans="2:65" s="13" customFormat="1">
      <c r="B470" s="206"/>
      <c r="C470" s="207"/>
      <c r="D470" s="191" t="s">
        <v>152</v>
      </c>
      <c r="E470" s="208" t="s">
        <v>19</v>
      </c>
      <c r="F470" s="209" t="s">
        <v>713</v>
      </c>
      <c r="G470" s="207"/>
      <c r="H470" s="208" t="s">
        <v>19</v>
      </c>
      <c r="I470" s="210"/>
      <c r="J470" s="207"/>
      <c r="K470" s="207"/>
      <c r="L470" s="211"/>
      <c r="M470" s="212"/>
      <c r="N470" s="213"/>
      <c r="O470" s="213"/>
      <c r="P470" s="213"/>
      <c r="Q470" s="213"/>
      <c r="R470" s="213"/>
      <c r="S470" s="213"/>
      <c r="T470" s="214"/>
      <c r="AT470" s="215" t="s">
        <v>152</v>
      </c>
      <c r="AU470" s="215" t="s">
        <v>80</v>
      </c>
      <c r="AV470" s="13" t="s">
        <v>78</v>
      </c>
      <c r="AW470" s="13" t="s">
        <v>31</v>
      </c>
      <c r="AX470" s="13" t="s">
        <v>70</v>
      </c>
      <c r="AY470" s="215" t="s">
        <v>139</v>
      </c>
    </row>
    <row r="471" spans="2:65" s="12" customFormat="1">
      <c r="B471" s="195"/>
      <c r="C471" s="196"/>
      <c r="D471" s="191" t="s">
        <v>152</v>
      </c>
      <c r="E471" s="197" t="s">
        <v>19</v>
      </c>
      <c r="F471" s="198" t="s">
        <v>714</v>
      </c>
      <c r="G471" s="196"/>
      <c r="H471" s="199">
        <v>2.9000000000000001E-2</v>
      </c>
      <c r="I471" s="200"/>
      <c r="J471" s="196"/>
      <c r="K471" s="196"/>
      <c r="L471" s="201"/>
      <c r="M471" s="202"/>
      <c r="N471" s="203"/>
      <c r="O471" s="203"/>
      <c r="P471" s="203"/>
      <c r="Q471" s="203"/>
      <c r="R471" s="203"/>
      <c r="S471" s="203"/>
      <c r="T471" s="204"/>
      <c r="AT471" s="205" t="s">
        <v>152</v>
      </c>
      <c r="AU471" s="205" t="s">
        <v>80</v>
      </c>
      <c r="AV471" s="12" t="s">
        <v>80</v>
      </c>
      <c r="AW471" s="12" t="s">
        <v>31</v>
      </c>
      <c r="AX471" s="12" t="s">
        <v>70</v>
      </c>
      <c r="AY471" s="205" t="s">
        <v>139</v>
      </c>
    </row>
    <row r="472" spans="2:65" s="13" customFormat="1">
      <c r="B472" s="206"/>
      <c r="C472" s="207"/>
      <c r="D472" s="191" t="s">
        <v>152</v>
      </c>
      <c r="E472" s="208" t="s">
        <v>19</v>
      </c>
      <c r="F472" s="209" t="s">
        <v>715</v>
      </c>
      <c r="G472" s="207"/>
      <c r="H472" s="208" t="s">
        <v>19</v>
      </c>
      <c r="I472" s="210"/>
      <c r="J472" s="207"/>
      <c r="K472" s="207"/>
      <c r="L472" s="211"/>
      <c r="M472" s="212"/>
      <c r="N472" s="213"/>
      <c r="O472" s="213"/>
      <c r="P472" s="213"/>
      <c r="Q472" s="213"/>
      <c r="R472" s="213"/>
      <c r="S472" s="213"/>
      <c r="T472" s="214"/>
      <c r="AT472" s="215" t="s">
        <v>152</v>
      </c>
      <c r="AU472" s="215" t="s">
        <v>80</v>
      </c>
      <c r="AV472" s="13" t="s">
        <v>78</v>
      </c>
      <c r="AW472" s="13" t="s">
        <v>31</v>
      </c>
      <c r="AX472" s="13" t="s">
        <v>70</v>
      </c>
      <c r="AY472" s="215" t="s">
        <v>139</v>
      </c>
    </row>
    <row r="473" spans="2:65" s="12" customFormat="1">
      <c r="B473" s="195"/>
      <c r="C473" s="196"/>
      <c r="D473" s="191" t="s">
        <v>152</v>
      </c>
      <c r="E473" s="197" t="s">
        <v>19</v>
      </c>
      <c r="F473" s="198" t="s">
        <v>716</v>
      </c>
      <c r="G473" s="196"/>
      <c r="H473" s="199">
        <v>9.8000000000000004E-2</v>
      </c>
      <c r="I473" s="200"/>
      <c r="J473" s="196"/>
      <c r="K473" s="196"/>
      <c r="L473" s="201"/>
      <c r="M473" s="202"/>
      <c r="N473" s="203"/>
      <c r="O473" s="203"/>
      <c r="P473" s="203"/>
      <c r="Q473" s="203"/>
      <c r="R473" s="203"/>
      <c r="S473" s="203"/>
      <c r="T473" s="204"/>
      <c r="AT473" s="205" t="s">
        <v>152</v>
      </c>
      <c r="AU473" s="205" t="s">
        <v>80</v>
      </c>
      <c r="AV473" s="12" t="s">
        <v>80</v>
      </c>
      <c r="AW473" s="12" t="s">
        <v>31</v>
      </c>
      <c r="AX473" s="12" t="s">
        <v>70</v>
      </c>
      <c r="AY473" s="205" t="s">
        <v>139</v>
      </c>
    </row>
    <row r="474" spans="2:65" s="13" customFormat="1">
      <c r="B474" s="206"/>
      <c r="C474" s="207"/>
      <c r="D474" s="191" t="s">
        <v>152</v>
      </c>
      <c r="E474" s="208" t="s">
        <v>19</v>
      </c>
      <c r="F474" s="209" t="s">
        <v>717</v>
      </c>
      <c r="G474" s="207"/>
      <c r="H474" s="208" t="s">
        <v>19</v>
      </c>
      <c r="I474" s="210"/>
      <c r="J474" s="207"/>
      <c r="K474" s="207"/>
      <c r="L474" s="211"/>
      <c r="M474" s="212"/>
      <c r="N474" s="213"/>
      <c r="O474" s="213"/>
      <c r="P474" s="213"/>
      <c r="Q474" s="213"/>
      <c r="R474" s="213"/>
      <c r="S474" s="213"/>
      <c r="T474" s="214"/>
      <c r="AT474" s="215" t="s">
        <v>152</v>
      </c>
      <c r="AU474" s="215" t="s">
        <v>80</v>
      </c>
      <c r="AV474" s="13" t="s">
        <v>78</v>
      </c>
      <c r="AW474" s="13" t="s">
        <v>31</v>
      </c>
      <c r="AX474" s="13" t="s">
        <v>70</v>
      </c>
      <c r="AY474" s="215" t="s">
        <v>139</v>
      </c>
    </row>
    <row r="475" spans="2:65" s="12" customFormat="1">
      <c r="B475" s="195"/>
      <c r="C475" s="196"/>
      <c r="D475" s="191" t="s">
        <v>152</v>
      </c>
      <c r="E475" s="197" t="s">
        <v>19</v>
      </c>
      <c r="F475" s="198" t="s">
        <v>718</v>
      </c>
      <c r="G475" s="196"/>
      <c r="H475" s="199">
        <v>0.219</v>
      </c>
      <c r="I475" s="200"/>
      <c r="J475" s="196"/>
      <c r="K475" s="196"/>
      <c r="L475" s="201"/>
      <c r="M475" s="202"/>
      <c r="N475" s="203"/>
      <c r="O475" s="203"/>
      <c r="P475" s="203"/>
      <c r="Q475" s="203"/>
      <c r="R475" s="203"/>
      <c r="S475" s="203"/>
      <c r="T475" s="204"/>
      <c r="AT475" s="205" t="s">
        <v>152</v>
      </c>
      <c r="AU475" s="205" t="s">
        <v>80</v>
      </c>
      <c r="AV475" s="12" t="s">
        <v>80</v>
      </c>
      <c r="AW475" s="12" t="s">
        <v>31</v>
      </c>
      <c r="AX475" s="12" t="s">
        <v>70</v>
      </c>
      <c r="AY475" s="205" t="s">
        <v>139</v>
      </c>
    </row>
    <row r="476" spans="2:65" s="1" customFormat="1" ht="21.6" customHeight="1">
      <c r="B476" s="32"/>
      <c r="C476" s="178" t="s">
        <v>719</v>
      </c>
      <c r="D476" s="178" t="s">
        <v>141</v>
      </c>
      <c r="E476" s="179" t="s">
        <v>720</v>
      </c>
      <c r="F476" s="180" t="s">
        <v>721</v>
      </c>
      <c r="G476" s="181" t="s">
        <v>163</v>
      </c>
      <c r="H476" s="182">
        <v>2.218</v>
      </c>
      <c r="I476" s="183">
        <v>890</v>
      </c>
      <c r="J476" s="184">
        <f>ROUND(I476*H476,2)</f>
        <v>1974.02</v>
      </c>
      <c r="K476" s="180" t="s">
        <v>145</v>
      </c>
      <c r="L476" s="36"/>
      <c r="M476" s="185" t="s">
        <v>19</v>
      </c>
      <c r="N476" s="186" t="s">
        <v>41</v>
      </c>
      <c r="O476" s="61"/>
      <c r="P476" s="187">
        <f>O476*H476</f>
        <v>0</v>
      </c>
      <c r="Q476" s="187">
        <v>1.08E-3</v>
      </c>
      <c r="R476" s="187">
        <f>Q476*H476</f>
        <v>2.39544E-3</v>
      </c>
      <c r="S476" s="187">
        <v>0</v>
      </c>
      <c r="T476" s="188">
        <f>S476*H476</f>
        <v>0</v>
      </c>
      <c r="AR476" s="189" t="s">
        <v>250</v>
      </c>
      <c r="AT476" s="189" t="s">
        <v>141</v>
      </c>
      <c r="AU476" s="189" t="s">
        <v>80</v>
      </c>
      <c r="AY476" s="16" t="s">
        <v>139</v>
      </c>
      <c r="BE476" s="190">
        <f>IF(N476="základní",J476,0)</f>
        <v>1974.02</v>
      </c>
      <c r="BF476" s="190">
        <f>IF(N476="snížená",J476,0)</f>
        <v>0</v>
      </c>
      <c r="BG476" s="190">
        <f>IF(N476="zákl. přenesená",J476,0)</f>
        <v>0</v>
      </c>
      <c r="BH476" s="190">
        <f>IF(N476="sníž. přenesená",J476,0)</f>
        <v>0</v>
      </c>
      <c r="BI476" s="190">
        <f>IF(N476="nulová",J476,0)</f>
        <v>0</v>
      </c>
      <c r="BJ476" s="16" t="s">
        <v>78</v>
      </c>
      <c r="BK476" s="190">
        <f>ROUND(I476*H476,2)</f>
        <v>1974.02</v>
      </c>
      <c r="BL476" s="16" t="s">
        <v>250</v>
      </c>
      <c r="BM476" s="189" t="s">
        <v>722</v>
      </c>
    </row>
    <row r="477" spans="2:65" s="1" customFormat="1" ht="19.5">
      <c r="B477" s="32"/>
      <c r="C477" s="33"/>
      <c r="D477" s="191" t="s">
        <v>148</v>
      </c>
      <c r="E477" s="33"/>
      <c r="F477" s="192" t="s">
        <v>723</v>
      </c>
      <c r="G477" s="33"/>
      <c r="H477" s="33"/>
      <c r="I477" s="105"/>
      <c r="J477" s="33"/>
      <c r="K477" s="33"/>
      <c r="L477" s="36"/>
      <c r="M477" s="193"/>
      <c r="N477" s="61"/>
      <c r="O477" s="61"/>
      <c r="P477" s="61"/>
      <c r="Q477" s="61"/>
      <c r="R477" s="61"/>
      <c r="S477" s="61"/>
      <c r="T477" s="62"/>
      <c r="AT477" s="16" t="s">
        <v>148</v>
      </c>
      <c r="AU477" s="16" t="s">
        <v>80</v>
      </c>
    </row>
    <row r="478" spans="2:65" s="1" customFormat="1" ht="107.25">
      <c r="B478" s="32"/>
      <c r="C478" s="33"/>
      <c r="D478" s="191" t="s">
        <v>150</v>
      </c>
      <c r="E478" s="33"/>
      <c r="F478" s="194" t="s">
        <v>710</v>
      </c>
      <c r="G478" s="33"/>
      <c r="H478" s="33"/>
      <c r="I478" s="105"/>
      <c r="J478" s="33"/>
      <c r="K478" s="33"/>
      <c r="L478" s="36"/>
      <c r="M478" s="193"/>
      <c r="N478" s="61"/>
      <c r="O478" s="61"/>
      <c r="P478" s="61"/>
      <c r="Q478" s="61"/>
      <c r="R478" s="61"/>
      <c r="S478" s="61"/>
      <c r="T478" s="62"/>
      <c r="AT478" s="16" t="s">
        <v>150</v>
      </c>
      <c r="AU478" s="16" t="s">
        <v>80</v>
      </c>
    </row>
    <row r="479" spans="2:65" s="13" customFormat="1">
      <c r="B479" s="206"/>
      <c r="C479" s="207"/>
      <c r="D479" s="191" t="s">
        <v>152</v>
      </c>
      <c r="E479" s="208" t="s">
        <v>19</v>
      </c>
      <c r="F479" s="209" t="s">
        <v>724</v>
      </c>
      <c r="G479" s="207"/>
      <c r="H479" s="208" t="s">
        <v>19</v>
      </c>
      <c r="I479" s="210"/>
      <c r="J479" s="207"/>
      <c r="K479" s="207"/>
      <c r="L479" s="211"/>
      <c r="M479" s="212"/>
      <c r="N479" s="213"/>
      <c r="O479" s="213"/>
      <c r="P479" s="213"/>
      <c r="Q479" s="213"/>
      <c r="R479" s="213"/>
      <c r="S479" s="213"/>
      <c r="T479" s="214"/>
      <c r="AT479" s="215" t="s">
        <v>152</v>
      </c>
      <c r="AU479" s="215" t="s">
        <v>80</v>
      </c>
      <c r="AV479" s="13" t="s">
        <v>78</v>
      </c>
      <c r="AW479" s="13" t="s">
        <v>31</v>
      </c>
      <c r="AX479" s="13" t="s">
        <v>70</v>
      </c>
      <c r="AY479" s="215" t="s">
        <v>139</v>
      </c>
    </row>
    <row r="480" spans="2:65" s="12" customFormat="1">
      <c r="B480" s="195"/>
      <c r="C480" s="196"/>
      <c r="D480" s="191" t="s">
        <v>152</v>
      </c>
      <c r="E480" s="197" t="s">
        <v>19</v>
      </c>
      <c r="F480" s="198" t="s">
        <v>725</v>
      </c>
      <c r="G480" s="196"/>
      <c r="H480" s="199">
        <v>0.77300000000000002</v>
      </c>
      <c r="I480" s="200"/>
      <c r="J480" s="196"/>
      <c r="K480" s="196"/>
      <c r="L480" s="201"/>
      <c r="M480" s="202"/>
      <c r="N480" s="203"/>
      <c r="O480" s="203"/>
      <c r="P480" s="203"/>
      <c r="Q480" s="203"/>
      <c r="R480" s="203"/>
      <c r="S480" s="203"/>
      <c r="T480" s="204"/>
      <c r="AT480" s="205" t="s">
        <v>152</v>
      </c>
      <c r="AU480" s="205" t="s">
        <v>80</v>
      </c>
      <c r="AV480" s="12" t="s">
        <v>80</v>
      </c>
      <c r="AW480" s="12" t="s">
        <v>31</v>
      </c>
      <c r="AX480" s="12" t="s">
        <v>70</v>
      </c>
      <c r="AY480" s="205" t="s">
        <v>139</v>
      </c>
    </row>
    <row r="481" spans="2:65" s="13" customFormat="1">
      <c r="B481" s="206"/>
      <c r="C481" s="207"/>
      <c r="D481" s="191" t="s">
        <v>152</v>
      </c>
      <c r="E481" s="208" t="s">
        <v>19</v>
      </c>
      <c r="F481" s="209" t="s">
        <v>726</v>
      </c>
      <c r="G481" s="207"/>
      <c r="H481" s="208" t="s">
        <v>19</v>
      </c>
      <c r="I481" s="210"/>
      <c r="J481" s="207"/>
      <c r="K481" s="207"/>
      <c r="L481" s="211"/>
      <c r="M481" s="212"/>
      <c r="N481" s="213"/>
      <c r="O481" s="213"/>
      <c r="P481" s="213"/>
      <c r="Q481" s="213"/>
      <c r="R481" s="213"/>
      <c r="S481" s="213"/>
      <c r="T481" s="214"/>
      <c r="AT481" s="215" t="s">
        <v>152</v>
      </c>
      <c r="AU481" s="215" t="s">
        <v>80</v>
      </c>
      <c r="AV481" s="13" t="s">
        <v>78</v>
      </c>
      <c r="AW481" s="13" t="s">
        <v>31</v>
      </c>
      <c r="AX481" s="13" t="s">
        <v>70</v>
      </c>
      <c r="AY481" s="215" t="s">
        <v>139</v>
      </c>
    </row>
    <row r="482" spans="2:65" s="12" customFormat="1">
      <c r="B482" s="195"/>
      <c r="C482" s="196"/>
      <c r="D482" s="191" t="s">
        <v>152</v>
      </c>
      <c r="E482" s="197" t="s">
        <v>19</v>
      </c>
      <c r="F482" s="198" t="s">
        <v>727</v>
      </c>
      <c r="G482" s="196"/>
      <c r="H482" s="199">
        <v>1.032</v>
      </c>
      <c r="I482" s="200"/>
      <c r="J482" s="196"/>
      <c r="K482" s="196"/>
      <c r="L482" s="201"/>
      <c r="M482" s="202"/>
      <c r="N482" s="203"/>
      <c r="O482" s="203"/>
      <c r="P482" s="203"/>
      <c r="Q482" s="203"/>
      <c r="R482" s="203"/>
      <c r="S482" s="203"/>
      <c r="T482" s="204"/>
      <c r="AT482" s="205" t="s">
        <v>152</v>
      </c>
      <c r="AU482" s="205" t="s">
        <v>80</v>
      </c>
      <c r="AV482" s="12" t="s">
        <v>80</v>
      </c>
      <c r="AW482" s="12" t="s">
        <v>31</v>
      </c>
      <c r="AX482" s="12" t="s">
        <v>70</v>
      </c>
      <c r="AY482" s="205" t="s">
        <v>139</v>
      </c>
    </row>
    <row r="483" spans="2:65" s="12" customFormat="1">
      <c r="B483" s="195"/>
      <c r="C483" s="196"/>
      <c r="D483" s="191" t="s">
        <v>152</v>
      </c>
      <c r="E483" s="197" t="s">
        <v>19</v>
      </c>
      <c r="F483" s="198" t="s">
        <v>728</v>
      </c>
      <c r="G483" s="196"/>
      <c r="H483" s="199">
        <v>0.41299999999999998</v>
      </c>
      <c r="I483" s="200"/>
      <c r="J483" s="196"/>
      <c r="K483" s="196"/>
      <c r="L483" s="201"/>
      <c r="M483" s="202"/>
      <c r="N483" s="203"/>
      <c r="O483" s="203"/>
      <c r="P483" s="203"/>
      <c r="Q483" s="203"/>
      <c r="R483" s="203"/>
      <c r="S483" s="203"/>
      <c r="T483" s="204"/>
      <c r="AT483" s="205" t="s">
        <v>152</v>
      </c>
      <c r="AU483" s="205" t="s">
        <v>80</v>
      </c>
      <c r="AV483" s="12" t="s">
        <v>80</v>
      </c>
      <c r="AW483" s="12" t="s">
        <v>31</v>
      </c>
      <c r="AX483" s="12" t="s">
        <v>70</v>
      </c>
      <c r="AY483" s="205" t="s">
        <v>139</v>
      </c>
    </row>
    <row r="484" spans="2:65" s="1" customFormat="1" ht="21.6" customHeight="1">
      <c r="B484" s="32"/>
      <c r="C484" s="178" t="s">
        <v>729</v>
      </c>
      <c r="D484" s="178" t="s">
        <v>141</v>
      </c>
      <c r="E484" s="179" t="s">
        <v>730</v>
      </c>
      <c r="F484" s="180" t="s">
        <v>731</v>
      </c>
      <c r="G484" s="181" t="s">
        <v>163</v>
      </c>
      <c r="H484" s="182">
        <v>12.598000000000001</v>
      </c>
      <c r="I484" s="183">
        <v>1090</v>
      </c>
      <c r="J484" s="184">
        <f>ROUND(I484*H484,2)</f>
        <v>13731.82</v>
      </c>
      <c r="K484" s="180" t="s">
        <v>145</v>
      </c>
      <c r="L484" s="36"/>
      <c r="M484" s="185" t="s">
        <v>19</v>
      </c>
      <c r="N484" s="186" t="s">
        <v>41</v>
      </c>
      <c r="O484" s="61"/>
      <c r="P484" s="187">
        <f>O484*H484</f>
        <v>0</v>
      </c>
      <c r="Q484" s="187">
        <v>1.89E-3</v>
      </c>
      <c r="R484" s="187">
        <f>Q484*H484</f>
        <v>2.381022E-2</v>
      </c>
      <c r="S484" s="187">
        <v>0</v>
      </c>
      <c r="T484" s="188">
        <f>S484*H484</f>
        <v>0</v>
      </c>
      <c r="AR484" s="189" t="s">
        <v>250</v>
      </c>
      <c r="AT484" s="189" t="s">
        <v>141</v>
      </c>
      <c r="AU484" s="189" t="s">
        <v>80</v>
      </c>
      <c r="AY484" s="16" t="s">
        <v>139</v>
      </c>
      <c r="BE484" s="190">
        <f>IF(N484="základní",J484,0)</f>
        <v>13731.82</v>
      </c>
      <c r="BF484" s="190">
        <f>IF(N484="snížená",J484,0)</f>
        <v>0</v>
      </c>
      <c r="BG484" s="190">
        <f>IF(N484="zákl. přenesená",J484,0)</f>
        <v>0</v>
      </c>
      <c r="BH484" s="190">
        <f>IF(N484="sníž. přenesená",J484,0)</f>
        <v>0</v>
      </c>
      <c r="BI484" s="190">
        <f>IF(N484="nulová",J484,0)</f>
        <v>0</v>
      </c>
      <c r="BJ484" s="16" t="s">
        <v>78</v>
      </c>
      <c r="BK484" s="190">
        <f>ROUND(I484*H484,2)</f>
        <v>13731.82</v>
      </c>
      <c r="BL484" s="16" t="s">
        <v>250</v>
      </c>
      <c r="BM484" s="189" t="s">
        <v>732</v>
      </c>
    </row>
    <row r="485" spans="2:65" s="1" customFormat="1" ht="19.5">
      <c r="B485" s="32"/>
      <c r="C485" s="33"/>
      <c r="D485" s="191" t="s">
        <v>148</v>
      </c>
      <c r="E485" s="33"/>
      <c r="F485" s="192" t="s">
        <v>733</v>
      </c>
      <c r="G485" s="33"/>
      <c r="H485" s="33"/>
      <c r="I485" s="105"/>
      <c r="J485" s="33"/>
      <c r="K485" s="33"/>
      <c r="L485" s="36"/>
      <c r="M485" s="193"/>
      <c r="N485" s="61"/>
      <c r="O485" s="61"/>
      <c r="P485" s="61"/>
      <c r="Q485" s="61"/>
      <c r="R485" s="61"/>
      <c r="S485" s="61"/>
      <c r="T485" s="62"/>
      <c r="AT485" s="16" t="s">
        <v>148</v>
      </c>
      <c r="AU485" s="16" t="s">
        <v>80</v>
      </c>
    </row>
    <row r="486" spans="2:65" s="1" customFormat="1" ht="107.25">
      <c r="B486" s="32"/>
      <c r="C486" s="33"/>
      <c r="D486" s="191" t="s">
        <v>150</v>
      </c>
      <c r="E486" s="33"/>
      <c r="F486" s="194" t="s">
        <v>710</v>
      </c>
      <c r="G486" s="33"/>
      <c r="H486" s="33"/>
      <c r="I486" s="105"/>
      <c r="J486" s="33"/>
      <c r="K486" s="33"/>
      <c r="L486" s="36"/>
      <c r="M486" s="193"/>
      <c r="N486" s="61"/>
      <c r="O486" s="61"/>
      <c r="P486" s="61"/>
      <c r="Q486" s="61"/>
      <c r="R486" s="61"/>
      <c r="S486" s="61"/>
      <c r="T486" s="62"/>
      <c r="AT486" s="16" t="s">
        <v>150</v>
      </c>
      <c r="AU486" s="16" t="s">
        <v>80</v>
      </c>
    </row>
    <row r="487" spans="2:65" s="13" customFormat="1">
      <c r="B487" s="206"/>
      <c r="C487" s="207"/>
      <c r="D487" s="191" t="s">
        <v>152</v>
      </c>
      <c r="E487" s="208" t="s">
        <v>19</v>
      </c>
      <c r="F487" s="209" t="s">
        <v>734</v>
      </c>
      <c r="G487" s="207"/>
      <c r="H487" s="208" t="s">
        <v>19</v>
      </c>
      <c r="I487" s="210"/>
      <c r="J487" s="207"/>
      <c r="K487" s="207"/>
      <c r="L487" s="211"/>
      <c r="M487" s="212"/>
      <c r="N487" s="213"/>
      <c r="O487" s="213"/>
      <c r="P487" s="213"/>
      <c r="Q487" s="213"/>
      <c r="R487" s="213"/>
      <c r="S487" s="213"/>
      <c r="T487" s="214"/>
      <c r="AT487" s="215" t="s">
        <v>152</v>
      </c>
      <c r="AU487" s="215" t="s">
        <v>80</v>
      </c>
      <c r="AV487" s="13" t="s">
        <v>78</v>
      </c>
      <c r="AW487" s="13" t="s">
        <v>31</v>
      </c>
      <c r="AX487" s="13" t="s">
        <v>70</v>
      </c>
      <c r="AY487" s="215" t="s">
        <v>139</v>
      </c>
    </row>
    <row r="488" spans="2:65" s="12" customFormat="1">
      <c r="B488" s="195"/>
      <c r="C488" s="196"/>
      <c r="D488" s="191" t="s">
        <v>152</v>
      </c>
      <c r="E488" s="197" t="s">
        <v>19</v>
      </c>
      <c r="F488" s="198" t="s">
        <v>735</v>
      </c>
      <c r="G488" s="196"/>
      <c r="H488" s="199">
        <v>12.247</v>
      </c>
      <c r="I488" s="200"/>
      <c r="J488" s="196"/>
      <c r="K488" s="196"/>
      <c r="L488" s="201"/>
      <c r="M488" s="202"/>
      <c r="N488" s="203"/>
      <c r="O488" s="203"/>
      <c r="P488" s="203"/>
      <c r="Q488" s="203"/>
      <c r="R488" s="203"/>
      <c r="S488" s="203"/>
      <c r="T488" s="204"/>
      <c r="AT488" s="205" t="s">
        <v>152</v>
      </c>
      <c r="AU488" s="205" t="s">
        <v>80</v>
      </c>
      <c r="AV488" s="12" t="s">
        <v>80</v>
      </c>
      <c r="AW488" s="12" t="s">
        <v>31</v>
      </c>
      <c r="AX488" s="12" t="s">
        <v>70</v>
      </c>
      <c r="AY488" s="205" t="s">
        <v>139</v>
      </c>
    </row>
    <row r="489" spans="2:65" s="13" customFormat="1">
      <c r="B489" s="206"/>
      <c r="C489" s="207"/>
      <c r="D489" s="191" t="s">
        <v>152</v>
      </c>
      <c r="E489" s="208" t="s">
        <v>19</v>
      </c>
      <c r="F489" s="209" t="s">
        <v>736</v>
      </c>
      <c r="G489" s="207"/>
      <c r="H489" s="208" t="s">
        <v>19</v>
      </c>
      <c r="I489" s="210"/>
      <c r="J489" s="207"/>
      <c r="K489" s="207"/>
      <c r="L489" s="211"/>
      <c r="M489" s="212"/>
      <c r="N489" s="213"/>
      <c r="O489" s="213"/>
      <c r="P489" s="213"/>
      <c r="Q489" s="213"/>
      <c r="R489" s="213"/>
      <c r="S489" s="213"/>
      <c r="T489" s="214"/>
      <c r="AT489" s="215" t="s">
        <v>152</v>
      </c>
      <c r="AU489" s="215" t="s">
        <v>80</v>
      </c>
      <c r="AV489" s="13" t="s">
        <v>78</v>
      </c>
      <c r="AW489" s="13" t="s">
        <v>31</v>
      </c>
      <c r="AX489" s="13" t="s">
        <v>70</v>
      </c>
      <c r="AY489" s="215" t="s">
        <v>139</v>
      </c>
    </row>
    <row r="490" spans="2:65" s="12" customFormat="1">
      <c r="B490" s="195"/>
      <c r="C490" s="196"/>
      <c r="D490" s="191" t="s">
        <v>152</v>
      </c>
      <c r="E490" s="197" t="s">
        <v>19</v>
      </c>
      <c r="F490" s="198" t="s">
        <v>737</v>
      </c>
      <c r="G490" s="196"/>
      <c r="H490" s="199">
        <v>0.35099999999999998</v>
      </c>
      <c r="I490" s="200"/>
      <c r="J490" s="196"/>
      <c r="K490" s="196"/>
      <c r="L490" s="201"/>
      <c r="M490" s="202"/>
      <c r="N490" s="203"/>
      <c r="O490" s="203"/>
      <c r="P490" s="203"/>
      <c r="Q490" s="203"/>
      <c r="R490" s="203"/>
      <c r="S490" s="203"/>
      <c r="T490" s="204"/>
      <c r="AT490" s="205" t="s">
        <v>152</v>
      </c>
      <c r="AU490" s="205" t="s">
        <v>80</v>
      </c>
      <c r="AV490" s="12" t="s">
        <v>80</v>
      </c>
      <c r="AW490" s="12" t="s">
        <v>31</v>
      </c>
      <c r="AX490" s="12" t="s">
        <v>70</v>
      </c>
      <c r="AY490" s="205" t="s">
        <v>139</v>
      </c>
    </row>
    <row r="491" spans="2:65" s="1" customFormat="1" ht="14.45" customHeight="1">
      <c r="B491" s="32"/>
      <c r="C491" s="178" t="s">
        <v>738</v>
      </c>
      <c r="D491" s="178" t="s">
        <v>141</v>
      </c>
      <c r="E491" s="179" t="s">
        <v>739</v>
      </c>
      <c r="F491" s="180" t="s">
        <v>740</v>
      </c>
      <c r="G491" s="181" t="s">
        <v>438</v>
      </c>
      <c r="H491" s="182">
        <v>2</v>
      </c>
      <c r="I491" s="183">
        <v>210</v>
      </c>
      <c r="J491" s="184">
        <f>ROUND(I491*H491,2)</f>
        <v>420</v>
      </c>
      <c r="K491" s="180" t="s">
        <v>145</v>
      </c>
      <c r="L491" s="36"/>
      <c r="M491" s="185" t="s">
        <v>19</v>
      </c>
      <c r="N491" s="186" t="s">
        <v>41</v>
      </c>
      <c r="O491" s="61"/>
      <c r="P491" s="187">
        <f>O491*H491</f>
        <v>0</v>
      </c>
      <c r="Q491" s="187">
        <v>2.6700000000000001E-3</v>
      </c>
      <c r="R491" s="187">
        <f>Q491*H491</f>
        <v>5.3400000000000001E-3</v>
      </c>
      <c r="S491" s="187">
        <v>0</v>
      </c>
      <c r="T491" s="188">
        <f>S491*H491</f>
        <v>0</v>
      </c>
      <c r="AR491" s="189" t="s">
        <v>250</v>
      </c>
      <c r="AT491" s="189" t="s">
        <v>141</v>
      </c>
      <c r="AU491" s="189" t="s">
        <v>80</v>
      </c>
      <c r="AY491" s="16" t="s">
        <v>139</v>
      </c>
      <c r="BE491" s="190">
        <f>IF(N491="základní",J491,0)</f>
        <v>420</v>
      </c>
      <c r="BF491" s="190">
        <f>IF(N491="snížená",J491,0)</f>
        <v>0</v>
      </c>
      <c r="BG491" s="190">
        <f>IF(N491="zákl. přenesená",J491,0)</f>
        <v>0</v>
      </c>
      <c r="BH491" s="190">
        <f>IF(N491="sníž. přenesená",J491,0)</f>
        <v>0</v>
      </c>
      <c r="BI491" s="190">
        <f>IF(N491="nulová",J491,0)</f>
        <v>0</v>
      </c>
      <c r="BJ491" s="16" t="s">
        <v>78</v>
      </c>
      <c r="BK491" s="190">
        <f>ROUND(I491*H491,2)</f>
        <v>420</v>
      </c>
      <c r="BL491" s="16" t="s">
        <v>250</v>
      </c>
      <c r="BM491" s="189" t="s">
        <v>741</v>
      </c>
    </row>
    <row r="492" spans="2:65" s="1" customFormat="1" ht="19.5">
      <c r="B492" s="32"/>
      <c r="C492" s="33"/>
      <c r="D492" s="191" t="s">
        <v>148</v>
      </c>
      <c r="E492" s="33"/>
      <c r="F492" s="192" t="s">
        <v>742</v>
      </c>
      <c r="G492" s="33"/>
      <c r="H492" s="33"/>
      <c r="I492" s="105"/>
      <c r="J492" s="33"/>
      <c r="K492" s="33"/>
      <c r="L492" s="36"/>
      <c r="M492" s="193"/>
      <c r="N492" s="61"/>
      <c r="O492" s="61"/>
      <c r="P492" s="61"/>
      <c r="Q492" s="61"/>
      <c r="R492" s="61"/>
      <c r="S492" s="61"/>
      <c r="T492" s="62"/>
      <c r="AT492" s="16" t="s">
        <v>148</v>
      </c>
      <c r="AU492" s="16" t="s">
        <v>80</v>
      </c>
    </row>
    <row r="493" spans="2:65" s="1" customFormat="1" ht="107.25">
      <c r="B493" s="32"/>
      <c r="C493" s="33"/>
      <c r="D493" s="191" t="s">
        <v>150</v>
      </c>
      <c r="E493" s="33"/>
      <c r="F493" s="194" t="s">
        <v>710</v>
      </c>
      <c r="G493" s="33"/>
      <c r="H493" s="33"/>
      <c r="I493" s="105"/>
      <c r="J493" s="33"/>
      <c r="K493" s="33"/>
      <c r="L493" s="36"/>
      <c r="M493" s="193"/>
      <c r="N493" s="61"/>
      <c r="O493" s="61"/>
      <c r="P493" s="61"/>
      <c r="Q493" s="61"/>
      <c r="R493" s="61"/>
      <c r="S493" s="61"/>
      <c r="T493" s="62"/>
      <c r="AT493" s="16" t="s">
        <v>150</v>
      </c>
      <c r="AU493" s="16" t="s">
        <v>80</v>
      </c>
    </row>
    <row r="494" spans="2:65" s="1" customFormat="1" ht="14.45" customHeight="1">
      <c r="B494" s="32"/>
      <c r="C494" s="216" t="s">
        <v>743</v>
      </c>
      <c r="D494" s="216" t="s">
        <v>234</v>
      </c>
      <c r="E494" s="217" t="s">
        <v>744</v>
      </c>
      <c r="F494" s="218" t="s">
        <v>745</v>
      </c>
      <c r="G494" s="219" t="s">
        <v>259</v>
      </c>
      <c r="H494" s="220">
        <v>10</v>
      </c>
      <c r="I494" s="221">
        <v>185</v>
      </c>
      <c r="J494" s="222">
        <f>ROUND(I494*H494,2)</f>
        <v>1850</v>
      </c>
      <c r="K494" s="218" t="s">
        <v>19</v>
      </c>
      <c r="L494" s="223"/>
      <c r="M494" s="224" t="s">
        <v>19</v>
      </c>
      <c r="N494" s="225" t="s">
        <v>41</v>
      </c>
      <c r="O494" s="61"/>
      <c r="P494" s="187">
        <f>O494*H494</f>
        <v>0</v>
      </c>
      <c r="Q494" s="187">
        <v>1E-3</v>
      </c>
      <c r="R494" s="187">
        <f>Q494*H494</f>
        <v>0.01</v>
      </c>
      <c r="S494" s="187">
        <v>0</v>
      </c>
      <c r="T494" s="188">
        <f>S494*H494</f>
        <v>0</v>
      </c>
      <c r="AR494" s="189" t="s">
        <v>362</v>
      </c>
      <c r="AT494" s="189" t="s">
        <v>234</v>
      </c>
      <c r="AU494" s="189" t="s">
        <v>80</v>
      </c>
      <c r="AY494" s="16" t="s">
        <v>139</v>
      </c>
      <c r="BE494" s="190">
        <f>IF(N494="základní",J494,0)</f>
        <v>1850</v>
      </c>
      <c r="BF494" s="190">
        <f>IF(N494="snížená",J494,0)</f>
        <v>0</v>
      </c>
      <c r="BG494" s="190">
        <f>IF(N494="zákl. přenesená",J494,0)</f>
        <v>0</v>
      </c>
      <c r="BH494" s="190">
        <f>IF(N494="sníž. přenesená",J494,0)</f>
        <v>0</v>
      </c>
      <c r="BI494" s="190">
        <f>IF(N494="nulová",J494,0)</f>
        <v>0</v>
      </c>
      <c r="BJ494" s="16" t="s">
        <v>78</v>
      </c>
      <c r="BK494" s="190">
        <f>ROUND(I494*H494,2)</f>
        <v>1850</v>
      </c>
      <c r="BL494" s="16" t="s">
        <v>250</v>
      </c>
      <c r="BM494" s="189" t="s">
        <v>746</v>
      </c>
    </row>
    <row r="495" spans="2:65" s="1" customFormat="1">
      <c r="B495" s="32"/>
      <c r="C495" s="33"/>
      <c r="D495" s="191" t="s">
        <v>148</v>
      </c>
      <c r="E495" s="33"/>
      <c r="F495" s="192" t="s">
        <v>745</v>
      </c>
      <c r="G495" s="33"/>
      <c r="H495" s="33"/>
      <c r="I495" s="105"/>
      <c r="J495" s="33"/>
      <c r="K495" s="33"/>
      <c r="L495" s="36"/>
      <c r="M495" s="193"/>
      <c r="N495" s="61"/>
      <c r="O495" s="61"/>
      <c r="P495" s="61"/>
      <c r="Q495" s="61"/>
      <c r="R495" s="61"/>
      <c r="S495" s="61"/>
      <c r="T495" s="62"/>
      <c r="AT495" s="16" t="s">
        <v>148</v>
      </c>
      <c r="AU495" s="16" t="s">
        <v>80</v>
      </c>
    </row>
    <row r="496" spans="2:65" s="1" customFormat="1" ht="19.5">
      <c r="B496" s="32"/>
      <c r="C496" s="33"/>
      <c r="D496" s="191" t="s">
        <v>201</v>
      </c>
      <c r="E496" s="33"/>
      <c r="F496" s="194" t="s">
        <v>747</v>
      </c>
      <c r="G496" s="33"/>
      <c r="H496" s="33"/>
      <c r="I496" s="105"/>
      <c r="J496" s="33"/>
      <c r="K496" s="33"/>
      <c r="L496" s="36"/>
      <c r="M496" s="193"/>
      <c r="N496" s="61"/>
      <c r="O496" s="61"/>
      <c r="P496" s="61"/>
      <c r="Q496" s="61"/>
      <c r="R496" s="61"/>
      <c r="S496" s="61"/>
      <c r="T496" s="62"/>
      <c r="AT496" s="16" t="s">
        <v>201</v>
      </c>
      <c r="AU496" s="16" t="s">
        <v>80</v>
      </c>
    </row>
    <row r="497" spans="2:65" s="12" customFormat="1">
      <c r="B497" s="195"/>
      <c r="C497" s="196"/>
      <c r="D497" s="191" t="s">
        <v>152</v>
      </c>
      <c r="E497" s="197" t="s">
        <v>19</v>
      </c>
      <c r="F497" s="198" t="s">
        <v>748</v>
      </c>
      <c r="G497" s="196"/>
      <c r="H497" s="199">
        <v>10</v>
      </c>
      <c r="I497" s="200"/>
      <c r="J497" s="196"/>
      <c r="K497" s="196"/>
      <c r="L497" s="201"/>
      <c r="M497" s="202"/>
      <c r="N497" s="203"/>
      <c r="O497" s="203"/>
      <c r="P497" s="203"/>
      <c r="Q497" s="203"/>
      <c r="R497" s="203"/>
      <c r="S497" s="203"/>
      <c r="T497" s="204"/>
      <c r="AT497" s="205" t="s">
        <v>152</v>
      </c>
      <c r="AU497" s="205" t="s">
        <v>80</v>
      </c>
      <c r="AV497" s="12" t="s">
        <v>80</v>
      </c>
      <c r="AW497" s="12" t="s">
        <v>31</v>
      </c>
      <c r="AX497" s="12" t="s">
        <v>70</v>
      </c>
      <c r="AY497" s="205" t="s">
        <v>139</v>
      </c>
    </row>
    <row r="498" spans="2:65" s="1" customFormat="1" ht="14.45" customHeight="1">
      <c r="B498" s="32"/>
      <c r="C498" s="178" t="s">
        <v>749</v>
      </c>
      <c r="D498" s="178" t="s">
        <v>141</v>
      </c>
      <c r="E498" s="179" t="s">
        <v>750</v>
      </c>
      <c r="F498" s="180" t="s">
        <v>751</v>
      </c>
      <c r="G498" s="181" t="s">
        <v>144</v>
      </c>
      <c r="H498" s="182">
        <v>489.87799999999999</v>
      </c>
      <c r="I498" s="183">
        <v>129</v>
      </c>
      <c r="J498" s="184">
        <f>ROUND(I498*H498,2)</f>
        <v>63194.26</v>
      </c>
      <c r="K498" s="180" t="s">
        <v>145</v>
      </c>
      <c r="L498" s="36"/>
      <c r="M498" s="185" t="s">
        <v>19</v>
      </c>
      <c r="N498" s="186" t="s">
        <v>41</v>
      </c>
      <c r="O498" s="61"/>
      <c r="P498" s="187">
        <f>O498*H498</f>
        <v>0</v>
      </c>
      <c r="Q498" s="187">
        <v>0</v>
      </c>
      <c r="R498" s="187">
        <f>Q498*H498</f>
        <v>0</v>
      </c>
      <c r="S498" s="187">
        <v>0</v>
      </c>
      <c r="T498" s="188">
        <f>S498*H498</f>
        <v>0</v>
      </c>
      <c r="AR498" s="189" t="s">
        <v>250</v>
      </c>
      <c r="AT498" s="189" t="s">
        <v>141</v>
      </c>
      <c r="AU498" s="189" t="s">
        <v>80</v>
      </c>
      <c r="AY498" s="16" t="s">
        <v>139</v>
      </c>
      <c r="BE498" s="190">
        <f>IF(N498="základní",J498,0)</f>
        <v>63194.26</v>
      </c>
      <c r="BF498" s="190">
        <f>IF(N498="snížená",J498,0)</f>
        <v>0</v>
      </c>
      <c r="BG498" s="190">
        <f>IF(N498="zákl. přenesená",J498,0)</f>
        <v>0</v>
      </c>
      <c r="BH498" s="190">
        <f>IF(N498="sníž. přenesená",J498,0)</f>
        <v>0</v>
      </c>
      <c r="BI498" s="190">
        <f>IF(N498="nulová",J498,0)</f>
        <v>0</v>
      </c>
      <c r="BJ498" s="16" t="s">
        <v>78</v>
      </c>
      <c r="BK498" s="190">
        <f>ROUND(I498*H498,2)</f>
        <v>63194.26</v>
      </c>
      <c r="BL498" s="16" t="s">
        <v>250</v>
      </c>
      <c r="BM498" s="189" t="s">
        <v>752</v>
      </c>
    </row>
    <row r="499" spans="2:65" s="1" customFormat="1" ht="19.5">
      <c r="B499" s="32"/>
      <c r="C499" s="33"/>
      <c r="D499" s="191" t="s">
        <v>148</v>
      </c>
      <c r="E499" s="33"/>
      <c r="F499" s="192" t="s">
        <v>753</v>
      </c>
      <c r="G499" s="33"/>
      <c r="H499" s="33"/>
      <c r="I499" s="105"/>
      <c r="J499" s="33"/>
      <c r="K499" s="33"/>
      <c r="L499" s="36"/>
      <c r="M499" s="193"/>
      <c r="N499" s="61"/>
      <c r="O499" s="61"/>
      <c r="P499" s="61"/>
      <c r="Q499" s="61"/>
      <c r="R499" s="61"/>
      <c r="S499" s="61"/>
      <c r="T499" s="62"/>
      <c r="AT499" s="16" t="s">
        <v>148</v>
      </c>
      <c r="AU499" s="16" t="s">
        <v>80</v>
      </c>
    </row>
    <row r="500" spans="2:65" s="1" customFormat="1" ht="48.75">
      <c r="B500" s="32"/>
      <c r="C500" s="33"/>
      <c r="D500" s="191" t="s">
        <v>150</v>
      </c>
      <c r="E500" s="33"/>
      <c r="F500" s="194" t="s">
        <v>754</v>
      </c>
      <c r="G500" s="33"/>
      <c r="H500" s="33"/>
      <c r="I500" s="105"/>
      <c r="J500" s="33"/>
      <c r="K500" s="33"/>
      <c r="L500" s="36"/>
      <c r="M500" s="193"/>
      <c r="N500" s="61"/>
      <c r="O500" s="61"/>
      <c r="P500" s="61"/>
      <c r="Q500" s="61"/>
      <c r="R500" s="61"/>
      <c r="S500" s="61"/>
      <c r="T500" s="62"/>
      <c r="AT500" s="16" t="s">
        <v>150</v>
      </c>
      <c r="AU500" s="16" t="s">
        <v>80</v>
      </c>
    </row>
    <row r="501" spans="2:65" s="12" customFormat="1">
      <c r="B501" s="195"/>
      <c r="C501" s="196"/>
      <c r="D501" s="191" t="s">
        <v>152</v>
      </c>
      <c r="E501" s="197" t="s">
        <v>19</v>
      </c>
      <c r="F501" s="198" t="s">
        <v>755</v>
      </c>
      <c r="G501" s="196"/>
      <c r="H501" s="199">
        <v>489.87799999999999</v>
      </c>
      <c r="I501" s="200"/>
      <c r="J501" s="196"/>
      <c r="K501" s="196"/>
      <c r="L501" s="201"/>
      <c r="M501" s="202"/>
      <c r="N501" s="203"/>
      <c r="O501" s="203"/>
      <c r="P501" s="203"/>
      <c r="Q501" s="203"/>
      <c r="R501" s="203"/>
      <c r="S501" s="203"/>
      <c r="T501" s="204"/>
      <c r="AT501" s="205" t="s">
        <v>152</v>
      </c>
      <c r="AU501" s="205" t="s">
        <v>80</v>
      </c>
      <c r="AV501" s="12" t="s">
        <v>80</v>
      </c>
      <c r="AW501" s="12" t="s">
        <v>31</v>
      </c>
      <c r="AX501" s="12" t="s">
        <v>70</v>
      </c>
      <c r="AY501" s="205" t="s">
        <v>139</v>
      </c>
    </row>
    <row r="502" spans="2:65" s="1" customFormat="1" ht="14.45" customHeight="1">
      <c r="B502" s="32"/>
      <c r="C502" s="216" t="s">
        <v>756</v>
      </c>
      <c r="D502" s="216" t="s">
        <v>234</v>
      </c>
      <c r="E502" s="217" t="s">
        <v>757</v>
      </c>
      <c r="F502" s="218" t="s">
        <v>758</v>
      </c>
      <c r="G502" s="219" t="s">
        <v>163</v>
      </c>
      <c r="H502" s="220">
        <v>13.472</v>
      </c>
      <c r="I502" s="221">
        <v>5900</v>
      </c>
      <c r="J502" s="222">
        <f>ROUND(I502*H502,2)</f>
        <v>79484.800000000003</v>
      </c>
      <c r="K502" s="218" t="s">
        <v>145</v>
      </c>
      <c r="L502" s="223"/>
      <c r="M502" s="224" t="s">
        <v>19</v>
      </c>
      <c r="N502" s="225" t="s">
        <v>41</v>
      </c>
      <c r="O502" s="61"/>
      <c r="P502" s="187">
        <f>O502*H502</f>
        <v>0</v>
      </c>
      <c r="Q502" s="187">
        <v>0.55000000000000004</v>
      </c>
      <c r="R502" s="187">
        <f>Q502*H502</f>
        <v>7.4096000000000002</v>
      </c>
      <c r="S502" s="187">
        <v>0</v>
      </c>
      <c r="T502" s="188">
        <f>S502*H502</f>
        <v>0</v>
      </c>
      <c r="AR502" s="189" t="s">
        <v>362</v>
      </c>
      <c r="AT502" s="189" t="s">
        <v>234</v>
      </c>
      <c r="AU502" s="189" t="s">
        <v>80</v>
      </c>
      <c r="AY502" s="16" t="s">
        <v>139</v>
      </c>
      <c r="BE502" s="190">
        <f>IF(N502="základní",J502,0)</f>
        <v>79484.800000000003</v>
      </c>
      <c r="BF502" s="190">
        <f>IF(N502="snížená",J502,0)</f>
        <v>0</v>
      </c>
      <c r="BG502" s="190">
        <f>IF(N502="zákl. přenesená",J502,0)</f>
        <v>0</v>
      </c>
      <c r="BH502" s="190">
        <f>IF(N502="sníž. přenesená",J502,0)</f>
        <v>0</v>
      </c>
      <c r="BI502" s="190">
        <f>IF(N502="nulová",J502,0)</f>
        <v>0</v>
      </c>
      <c r="BJ502" s="16" t="s">
        <v>78</v>
      </c>
      <c r="BK502" s="190">
        <f>ROUND(I502*H502,2)</f>
        <v>79484.800000000003</v>
      </c>
      <c r="BL502" s="16" t="s">
        <v>250</v>
      </c>
      <c r="BM502" s="189" t="s">
        <v>759</v>
      </c>
    </row>
    <row r="503" spans="2:65" s="1" customFormat="1">
      <c r="B503" s="32"/>
      <c r="C503" s="33"/>
      <c r="D503" s="191" t="s">
        <v>148</v>
      </c>
      <c r="E503" s="33"/>
      <c r="F503" s="192" t="s">
        <v>758</v>
      </c>
      <c r="G503" s="33"/>
      <c r="H503" s="33"/>
      <c r="I503" s="105"/>
      <c r="J503" s="33"/>
      <c r="K503" s="33"/>
      <c r="L503" s="36"/>
      <c r="M503" s="193"/>
      <c r="N503" s="61"/>
      <c r="O503" s="61"/>
      <c r="P503" s="61"/>
      <c r="Q503" s="61"/>
      <c r="R503" s="61"/>
      <c r="S503" s="61"/>
      <c r="T503" s="62"/>
      <c r="AT503" s="16" t="s">
        <v>148</v>
      </c>
      <c r="AU503" s="16" t="s">
        <v>80</v>
      </c>
    </row>
    <row r="504" spans="2:65" s="12" customFormat="1">
      <c r="B504" s="195"/>
      <c r="C504" s="196"/>
      <c r="D504" s="191" t="s">
        <v>152</v>
      </c>
      <c r="E504" s="197" t="s">
        <v>19</v>
      </c>
      <c r="F504" s="198" t="s">
        <v>735</v>
      </c>
      <c r="G504" s="196"/>
      <c r="H504" s="199">
        <v>12.247</v>
      </c>
      <c r="I504" s="200"/>
      <c r="J504" s="196"/>
      <c r="K504" s="196"/>
      <c r="L504" s="201"/>
      <c r="M504" s="202"/>
      <c r="N504" s="203"/>
      <c r="O504" s="203"/>
      <c r="P504" s="203"/>
      <c r="Q504" s="203"/>
      <c r="R504" s="203"/>
      <c r="S504" s="203"/>
      <c r="T504" s="204"/>
      <c r="AT504" s="205" t="s">
        <v>152</v>
      </c>
      <c r="AU504" s="205" t="s">
        <v>80</v>
      </c>
      <c r="AV504" s="12" t="s">
        <v>80</v>
      </c>
      <c r="AW504" s="12" t="s">
        <v>31</v>
      </c>
      <c r="AX504" s="12" t="s">
        <v>70</v>
      </c>
      <c r="AY504" s="205" t="s">
        <v>139</v>
      </c>
    </row>
    <row r="505" spans="2:65" s="12" customFormat="1">
      <c r="B505" s="195"/>
      <c r="C505" s="196"/>
      <c r="D505" s="191" t="s">
        <v>152</v>
      </c>
      <c r="E505" s="196"/>
      <c r="F505" s="198" t="s">
        <v>760</v>
      </c>
      <c r="G505" s="196"/>
      <c r="H505" s="199">
        <v>13.472</v>
      </c>
      <c r="I505" s="200"/>
      <c r="J505" s="196"/>
      <c r="K505" s="196"/>
      <c r="L505" s="201"/>
      <c r="M505" s="202"/>
      <c r="N505" s="203"/>
      <c r="O505" s="203"/>
      <c r="P505" s="203"/>
      <c r="Q505" s="203"/>
      <c r="R505" s="203"/>
      <c r="S505" s="203"/>
      <c r="T505" s="204"/>
      <c r="AT505" s="205" t="s">
        <v>152</v>
      </c>
      <c r="AU505" s="205" t="s">
        <v>80</v>
      </c>
      <c r="AV505" s="12" t="s">
        <v>80</v>
      </c>
      <c r="AW505" s="12" t="s">
        <v>4</v>
      </c>
      <c r="AX505" s="12" t="s">
        <v>78</v>
      </c>
      <c r="AY505" s="205" t="s">
        <v>139</v>
      </c>
    </row>
    <row r="506" spans="2:65" s="1" customFormat="1" ht="14.45" customHeight="1">
      <c r="B506" s="32"/>
      <c r="C506" s="178" t="s">
        <v>761</v>
      </c>
      <c r="D506" s="178" t="s">
        <v>141</v>
      </c>
      <c r="E506" s="179" t="s">
        <v>762</v>
      </c>
      <c r="F506" s="180" t="s">
        <v>763</v>
      </c>
      <c r="G506" s="181" t="s">
        <v>144</v>
      </c>
      <c r="H506" s="182">
        <v>94.400999999999996</v>
      </c>
      <c r="I506" s="183">
        <v>490</v>
      </c>
      <c r="J506" s="184">
        <f>ROUND(I506*H506,2)</f>
        <v>46256.49</v>
      </c>
      <c r="K506" s="180" t="s">
        <v>145</v>
      </c>
      <c r="L506" s="36"/>
      <c r="M506" s="185" t="s">
        <v>19</v>
      </c>
      <c r="N506" s="186" t="s">
        <v>41</v>
      </c>
      <c r="O506" s="61"/>
      <c r="P506" s="187">
        <f>O506*H506</f>
        <v>0</v>
      </c>
      <c r="Q506" s="187">
        <v>0</v>
      </c>
      <c r="R506" s="187">
        <f>Q506*H506</f>
        <v>0</v>
      </c>
      <c r="S506" s="187">
        <v>0</v>
      </c>
      <c r="T506" s="188">
        <f>S506*H506</f>
        <v>0</v>
      </c>
      <c r="AR506" s="189" t="s">
        <v>250</v>
      </c>
      <c r="AT506" s="189" t="s">
        <v>141</v>
      </c>
      <c r="AU506" s="189" t="s">
        <v>80</v>
      </c>
      <c r="AY506" s="16" t="s">
        <v>139</v>
      </c>
      <c r="BE506" s="190">
        <f>IF(N506="základní",J506,0)</f>
        <v>46256.49</v>
      </c>
      <c r="BF506" s="190">
        <f>IF(N506="snížená",J506,0)</f>
        <v>0</v>
      </c>
      <c r="BG506" s="190">
        <f>IF(N506="zákl. přenesená",J506,0)</f>
        <v>0</v>
      </c>
      <c r="BH506" s="190">
        <f>IF(N506="sníž. přenesená",J506,0)</f>
        <v>0</v>
      </c>
      <c r="BI506" s="190">
        <f>IF(N506="nulová",J506,0)</f>
        <v>0</v>
      </c>
      <c r="BJ506" s="16" t="s">
        <v>78</v>
      </c>
      <c r="BK506" s="190">
        <f>ROUND(I506*H506,2)</f>
        <v>46256.49</v>
      </c>
      <c r="BL506" s="16" t="s">
        <v>250</v>
      </c>
      <c r="BM506" s="189" t="s">
        <v>764</v>
      </c>
    </row>
    <row r="507" spans="2:65" s="1" customFormat="1" ht="19.5">
      <c r="B507" s="32"/>
      <c r="C507" s="33"/>
      <c r="D507" s="191" t="s">
        <v>148</v>
      </c>
      <c r="E507" s="33"/>
      <c r="F507" s="192" t="s">
        <v>765</v>
      </c>
      <c r="G507" s="33"/>
      <c r="H507" s="33"/>
      <c r="I507" s="105"/>
      <c r="J507" s="33"/>
      <c r="K507" s="33"/>
      <c r="L507" s="36"/>
      <c r="M507" s="193"/>
      <c r="N507" s="61"/>
      <c r="O507" s="61"/>
      <c r="P507" s="61"/>
      <c r="Q507" s="61"/>
      <c r="R507" s="61"/>
      <c r="S507" s="61"/>
      <c r="T507" s="62"/>
      <c r="AT507" s="16" t="s">
        <v>148</v>
      </c>
      <c r="AU507" s="16" t="s">
        <v>80</v>
      </c>
    </row>
    <row r="508" spans="2:65" s="1" customFormat="1" ht="48.75">
      <c r="B508" s="32"/>
      <c r="C508" s="33"/>
      <c r="D508" s="191" t="s">
        <v>150</v>
      </c>
      <c r="E508" s="33"/>
      <c r="F508" s="194" t="s">
        <v>754</v>
      </c>
      <c r="G508" s="33"/>
      <c r="H508" s="33"/>
      <c r="I508" s="105"/>
      <c r="J508" s="33"/>
      <c r="K508" s="33"/>
      <c r="L508" s="36"/>
      <c r="M508" s="193"/>
      <c r="N508" s="61"/>
      <c r="O508" s="61"/>
      <c r="P508" s="61"/>
      <c r="Q508" s="61"/>
      <c r="R508" s="61"/>
      <c r="S508" s="61"/>
      <c r="T508" s="62"/>
      <c r="AT508" s="16" t="s">
        <v>150</v>
      </c>
      <c r="AU508" s="16" t="s">
        <v>80</v>
      </c>
    </row>
    <row r="509" spans="2:65" s="13" customFormat="1">
      <c r="B509" s="206"/>
      <c r="C509" s="207"/>
      <c r="D509" s="191" t="s">
        <v>152</v>
      </c>
      <c r="E509" s="208" t="s">
        <v>19</v>
      </c>
      <c r="F509" s="209" t="s">
        <v>766</v>
      </c>
      <c r="G509" s="207"/>
      <c r="H509" s="208" t="s">
        <v>19</v>
      </c>
      <c r="I509" s="210"/>
      <c r="J509" s="207"/>
      <c r="K509" s="207"/>
      <c r="L509" s="211"/>
      <c r="M509" s="212"/>
      <c r="N509" s="213"/>
      <c r="O509" s="213"/>
      <c r="P509" s="213"/>
      <c r="Q509" s="213"/>
      <c r="R509" s="213"/>
      <c r="S509" s="213"/>
      <c r="T509" s="214"/>
      <c r="AT509" s="215" t="s">
        <v>152</v>
      </c>
      <c r="AU509" s="215" t="s">
        <v>80</v>
      </c>
      <c r="AV509" s="13" t="s">
        <v>78</v>
      </c>
      <c r="AW509" s="13" t="s">
        <v>31</v>
      </c>
      <c r="AX509" s="13" t="s">
        <v>70</v>
      </c>
      <c r="AY509" s="215" t="s">
        <v>139</v>
      </c>
    </row>
    <row r="510" spans="2:65" s="12" customFormat="1">
      <c r="B510" s="195"/>
      <c r="C510" s="196"/>
      <c r="D510" s="191" t="s">
        <v>152</v>
      </c>
      <c r="E510" s="197" t="s">
        <v>19</v>
      </c>
      <c r="F510" s="198" t="s">
        <v>767</v>
      </c>
      <c r="G510" s="196"/>
      <c r="H510" s="199">
        <v>53.28</v>
      </c>
      <c r="I510" s="200"/>
      <c r="J510" s="196"/>
      <c r="K510" s="196"/>
      <c r="L510" s="201"/>
      <c r="M510" s="202"/>
      <c r="N510" s="203"/>
      <c r="O510" s="203"/>
      <c r="P510" s="203"/>
      <c r="Q510" s="203"/>
      <c r="R510" s="203"/>
      <c r="S510" s="203"/>
      <c r="T510" s="204"/>
      <c r="AT510" s="205" t="s">
        <v>152</v>
      </c>
      <c r="AU510" s="205" t="s">
        <v>80</v>
      </c>
      <c r="AV510" s="12" t="s">
        <v>80</v>
      </c>
      <c r="AW510" s="12" t="s">
        <v>31</v>
      </c>
      <c r="AX510" s="12" t="s">
        <v>70</v>
      </c>
      <c r="AY510" s="205" t="s">
        <v>139</v>
      </c>
    </row>
    <row r="511" spans="2:65" s="12" customFormat="1">
      <c r="B511" s="195"/>
      <c r="C511" s="196"/>
      <c r="D511" s="191" t="s">
        <v>152</v>
      </c>
      <c r="E511" s="197" t="s">
        <v>19</v>
      </c>
      <c r="F511" s="198" t="s">
        <v>768</v>
      </c>
      <c r="G511" s="196"/>
      <c r="H511" s="199">
        <v>27.07</v>
      </c>
      <c r="I511" s="200"/>
      <c r="J511" s="196"/>
      <c r="K511" s="196"/>
      <c r="L511" s="201"/>
      <c r="M511" s="202"/>
      <c r="N511" s="203"/>
      <c r="O511" s="203"/>
      <c r="P511" s="203"/>
      <c r="Q511" s="203"/>
      <c r="R511" s="203"/>
      <c r="S511" s="203"/>
      <c r="T511" s="204"/>
      <c r="AT511" s="205" t="s">
        <v>152</v>
      </c>
      <c r="AU511" s="205" t="s">
        <v>80</v>
      </c>
      <c r="AV511" s="12" t="s">
        <v>80</v>
      </c>
      <c r="AW511" s="12" t="s">
        <v>31</v>
      </c>
      <c r="AX511" s="12" t="s">
        <v>70</v>
      </c>
      <c r="AY511" s="205" t="s">
        <v>139</v>
      </c>
    </row>
    <row r="512" spans="2:65" s="13" customFormat="1">
      <c r="B512" s="206"/>
      <c r="C512" s="207"/>
      <c r="D512" s="191" t="s">
        <v>152</v>
      </c>
      <c r="E512" s="208" t="s">
        <v>19</v>
      </c>
      <c r="F512" s="209" t="s">
        <v>736</v>
      </c>
      <c r="G512" s="207"/>
      <c r="H512" s="208" t="s">
        <v>19</v>
      </c>
      <c r="I512" s="210"/>
      <c r="J512" s="207"/>
      <c r="K512" s="207"/>
      <c r="L512" s="211"/>
      <c r="M512" s="212"/>
      <c r="N512" s="213"/>
      <c r="O512" s="213"/>
      <c r="P512" s="213"/>
      <c r="Q512" s="213"/>
      <c r="R512" s="213"/>
      <c r="S512" s="213"/>
      <c r="T512" s="214"/>
      <c r="AT512" s="215" t="s">
        <v>152</v>
      </c>
      <c r="AU512" s="215" t="s">
        <v>80</v>
      </c>
      <c r="AV512" s="13" t="s">
        <v>78</v>
      </c>
      <c r="AW512" s="13" t="s">
        <v>31</v>
      </c>
      <c r="AX512" s="13" t="s">
        <v>70</v>
      </c>
      <c r="AY512" s="215" t="s">
        <v>139</v>
      </c>
    </row>
    <row r="513" spans="2:65" s="12" customFormat="1">
      <c r="B513" s="195"/>
      <c r="C513" s="196"/>
      <c r="D513" s="191" t="s">
        <v>152</v>
      </c>
      <c r="E513" s="197" t="s">
        <v>19</v>
      </c>
      <c r="F513" s="198" t="s">
        <v>769</v>
      </c>
      <c r="G513" s="196"/>
      <c r="H513" s="199">
        <v>14.051</v>
      </c>
      <c r="I513" s="200"/>
      <c r="J513" s="196"/>
      <c r="K513" s="196"/>
      <c r="L513" s="201"/>
      <c r="M513" s="202"/>
      <c r="N513" s="203"/>
      <c r="O513" s="203"/>
      <c r="P513" s="203"/>
      <c r="Q513" s="203"/>
      <c r="R513" s="203"/>
      <c r="S513" s="203"/>
      <c r="T513" s="204"/>
      <c r="AT513" s="205" t="s">
        <v>152</v>
      </c>
      <c r="AU513" s="205" t="s">
        <v>80</v>
      </c>
      <c r="AV513" s="12" t="s">
        <v>80</v>
      </c>
      <c r="AW513" s="12" t="s">
        <v>31</v>
      </c>
      <c r="AX513" s="12" t="s">
        <v>70</v>
      </c>
      <c r="AY513" s="205" t="s">
        <v>139</v>
      </c>
    </row>
    <row r="514" spans="2:65" s="1" customFormat="1" ht="14.45" customHeight="1">
      <c r="B514" s="32"/>
      <c r="C514" s="216" t="s">
        <v>770</v>
      </c>
      <c r="D514" s="216" t="s">
        <v>234</v>
      </c>
      <c r="E514" s="217" t="s">
        <v>771</v>
      </c>
      <c r="F514" s="218" t="s">
        <v>772</v>
      </c>
      <c r="G514" s="219" t="s">
        <v>144</v>
      </c>
      <c r="H514" s="220">
        <v>88.385000000000005</v>
      </c>
      <c r="I514" s="221">
        <v>210</v>
      </c>
      <c r="J514" s="222">
        <f>ROUND(I514*H514,2)</f>
        <v>18560.849999999999</v>
      </c>
      <c r="K514" s="218" t="s">
        <v>145</v>
      </c>
      <c r="L514" s="223"/>
      <c r="M514" s="224" t="s">
        <v>19</v>
      </c>
      <c r="N514" s="225" t="s">
        <v>41</v>
      </c>
      <c r="O514" s="61"/>
      <c r="P514" s="187">
        <f>O514*H514</f>
        <v>0</v>
      </c>
      <c r="Q514" s="187">
        <v>7.3499999999999998E-3</v>
      </c>
      <c r="R514" s="187">
        <f>Q514*H514</f>
        <v>0.64962975000000001</v>
      </c>
      <c r="S514" s="187">
        <v>0</v>
      </c>
      <c r="T514" s="188">
        <f>S514*H514</f>
        <v>0</v>
      </c>
      <c r="AR514" s="189" t="s">
        <v>362</v>
      </c>
      <c r="AT514" s="189" t="s">
        <v>234</v>
      </c>
      <c r="AU514" s="189" t="s">
        <v>80</v>
      </c>
      <c r="AY514" s="16" t="s">
        <v>139</v>
      </c>
      <c r="BE514" s="190">
        <f>IF(N514="základní",J514,0)</f>
        <v>18560.849999999999</v>
      </c>
      <c r="BF514" s="190">
        <f>IF(N514="snížená",J514,0)</f>
        <v>0</v>
      </c>
      <c r="BG514" s="190">
        <f>IF(N514="zákl. přenesená",J514,0)</f>
        <v>0</v>
      </c>
      <c r="BH514" s="190">
        <f>IF(N514="sníž. přenesená",J514,0)</f>
        <v>0</v>
      </c>
      <c r="BI514" s="190">
        <f>IF(N514="nulová",J514,0)</f>
        <v>0</v>
      </c>
      <c r="BJ514" s="16" t="s">
        <v>78</v>
      </c>
      <c r="BK514" s="190">
        <f>ROUND(I514*H514,2)</f>
        <v>18560.849999999999</v>
      </c>
      <c r="BL514" s="16" t="s">
        <v>250</v>
      </c>
      <c r="BM514" s="189" t="s">
        <v>773</v>
      </c>
    </row>
    <row r="515" spans="2:65" s="1" customFormat="1">
      <c r="B515" s="32"/>
      <c r="C515" s="33"/>
      <c r="D515" s="191" t="s">
        <v>148</v>
      </c>
      <c r="E515" s="33"/>
      <c r="F515" s="192" t="s">
        <v>772</v>
      </c>
      <c r="G515" s="33"/>
      <c r="H515" s="33"/>
      <c r="I515" s="105"/>
      <c r="J515" s="33"/>
      <c r="K515" s="33"/>
      <c r="L515" s="36"/>
      <c r="M515" s="193"/>
      <c r="N515" s="61"/>
      <c r="O515" s="61"/>
      <c r="P515" s="61"/>
      <c r="Q515" s="61"/>
      <c r="R515" s="61"/>
      <c r="S515" s="61"/>
      <c r="T515" s="62"/>
      <c r="AT515" s="16" t="s">
        <v>148</v>
      </c>
      <c r="AU515" s="16" t="s">
        <v>80</v>
      </c>
    </row>
    <row r="516" spans="2:65" s="13" customFormat="1">
      <c r="B516" s="206"/>
      <c r="C516" s="207"/>
      <c r="D516" s="191" t="s">
        <v>152</v>
      </c>
      <c r="E516" s="208" t="s">
        <v>19</v>
      </c>
      <c r="F516" s="209" t="s">
        <v>766</v>
      </c>
      <c r="G516" s="207"/>
      <c r="H516" s="208" t="s">
        <v>19</v>
      </c>
      <c r="I516" s="210"/>
      <c r="J516" s="207"/>
      <c r="K516" s="207"/>
      <c r="L516" s="211"/>
      <c r="M516" s="212"/>
      <c r="N516" s="213"/>
      <c r="O516" s="213"/>
      <c r="P516" s="213"/>
      <c r="Q516" s="213"/>
      <c r="R516" s="213"/>
      <c r="S516" s="213"/>
      <c r="T516" s="214"/>
      <c r="AT516" s="215" t="s">
        <v>152</v>
      </c>
      <c r="AU516" s="215" t="s">
        <v>80</v>
      </c>
      <c r="AV516" s="13" t="s">
        <v>78</v>
      </c>
      <c r="AW516" s="13" t="s">
        <v>31</v>
      </c>
      <c r="AX516" s="13" t="s">
        <v>70</v>
      </c>
      <c r="AY516" s="215" t="s">
        <v>139</v>
      </c>
    </row>
    <row r="517" spans="2:65" s="12" customFormat="1">
      <c r="B517" s="195"/>
      <c r="C517" s="196"/>
      <c r="D517" s="191" t="s">
        <v>152</v>
      </c>
      <c r="E517" s="197" t="s">
        <v>19</v>
      </c>
      <c r="F517" s="198" t="s">
        <v>767</v>
      </c>
      <c r="G517" s="196"/>
      <c r="H517" s="199">
        <v>53.28</v>
      </c>
      <c r="I517" s="200"/>
      <c r="J517" s="196"/>
      <c r="K517" s="196"/>
      <c r="L517" s="201"/>
      <c r="M517" s="202"/>
      <c r="N517" s="203"/>
      <c r="O517" s="203"/>
      <c r="P517" s="203"/>
      <c r="Q517" s="203"/>
      <c r="R517" s="203"/>
      <c r="S517" s="203"/>
      <c r="T517" s="204"/>
      <c r="AT517" s="205" t="s">
        <v>152</v>
      </c>
      <c r="AU517" s="205" t="s">
        <v>80</v>
      </c>
      <c r="AV517" s="12" t="s">
        <v>80</v>
      </c>
      <c r="AW517" s="12" t="s">
        <v>31</v>
      </c>
      <c r="AX517" s="12" t="s">
        <v>70</v>
      </c>
      <c r="AY517" s="205" t="s">
        <v>139</v>
      </c>
    </row>
    <row r="518" spans="2:65" s="12" customFormat="1">
      <c r="B518" s="195"/>
      <c r="C518" s="196"/>
      <c r="D518" s="191" t="s">
        <v>152</v>
      </c>
      <c r="E518" s="197" t="s">
        <v>19</v>
      </c>
      <c r="F518" s="198" t="s">
        <v>768</v>
      </c>
      <c r="G518" s="196"/>
      <c r="H518" s="199">
        <v>27.07</v>
      </c>
      <c r="I518" s="200"/>
      <c r="J518" s="196"/>
      <c r="K518" s="196"/>
      <c r="L518" s="201"/>
      <c r="M518" s="202"/>
      <c r="N518" s="203"/>
      <c r="O518" s="203"/>
      <c r="P518" s="203"/>
      <c r="Q518" s="203"/>
      <c r="R518" s="203"/>
      <c r="S518" s="203"/>
      <c r="T518" s="204"/>
      <c r="AT518" s="205" t="s">
        <v>152</v>
      </c>
      <c r="AU518" s="205" t="s">
        <v>80</v>
      </c>
      <c r="AV518" s="12" t="s">
        <v>80</v>
      </c>
      <c r="AW518" s="12" t="s">
        <v>31</v>
      </c>
      <c r="AX518" s="12" t="s">
        <v>70</v>
      </c>
      <c r="AY518" s="205" t="s">
        <v>139</v>
      </c>
    </row>
    <row r="519" spans="2:65" s="12" customFormat="1">
      <c r="B519" s="195"/>
      <c r="C519" s="196"/>
      <c r="D519" s="191" t="s">
        <v>152</v>
      </c>
      <c r="E519" s="196"/>
      <c r="F519" s="198" t="s">
        <v>774</v>
      </c>
      <c r="G519" s="196"/>
      <c r="H519" s="199">
        <v>88.385000000000005</v>
      </c>
      <c r="I519" s="200"/>
      <c r="J519" s="196"/>
      <c r="K519" s="196"/>
      <c r="L519" s="201"/>
      <c r="M519" s="202"/>
      <c r="N519" s="203"/>
      <c r="O519" s="203"/>
      <c r="P519" s="203"/>
      <c r="Q519" s="203"/>
      <c r="R519" s="203"/>
      <c r="S519" s="203"/>
      <c r="T519" s="204"/>
      <c r="AT519" s="205" t="s">
        <v>152</v>
      </c>
      <c r="AU519" s="205" t="s">
        <v>80</v>
      </c>
      <c r="AV519" s="12" t="s">
        <v>80</v>
      </c>
      <c r="AW519" s="12" t="s">
        <v>4</v>
      </c>
      <c r="AX519" s="12" t="s">
        <v>78</v>
      </c>
      <c r="AY519" s="205" t="s">
        <v>139</v>
      </c>
    </row>
    <row r="520" spans="2:65" s="1" customFormat="1" ht="14.45" customHeight="1">
      <c r="B520" s="32"/>
      <c r="C520" s="216" t="s">
        <v>775</v>
      </c>
      <c r="D520" s="216" t="s">
        <v>234</v>
      </c>
      <c r="E520" s="217" t="s">
        <v>757</v>
      </c>
      <c r="F520" s="218" t="s">
        <v>758</v>
      </c>
      <c r="G520" s="219" t="s">
        <v>163</v>
      </c>
      <c r="H520" s="220">
        <v>0.38600000000000001</v>
      </c>
      <c r="I520" s="221">
        <v>5900</v>
      </c>
      <c r="J520" s="222">
        <f>ROUND(I520*H520,2)</f>
        <v>2277.4</v>
      </c>
      <c r="K520" s="218" t="s">
        <v>145</v>
      </c>
      <c r="L520" s="223"/>
      <c r="M520" s="224" t="s">
        <v>19</v>
      </c>
      <c r="N520" s="225" t="s">
        <v>41</v>
      </c>
      <c r="O520" s="61"/>
      <c r="P520" s="187">
        <f>O520*H520</f>
        <v>0</v>
      </c>
      <c r="Q520" s="187">
        <v>0.55000000000000004</v>
      </c>
      <c r="R520" s="187">
        <f>Q520*H520</f>
        <v>0.21230000000000002</v>
      </c>
      <c r="S520" s="187">
        <v>0</v>
      </c>
      <c r="T520" s="188">
        <f>S520*H520</f>
        <v>0</v>
      </c>
      <c r="AR520" s="189" t="s">
        <v>362</v>
      </c>
      <c r="AT520" s="189" t="s">
        <v>234</v>
      </c>
      <c r="AU520" s="189" t="s">
        <v>80</v>
      </c>
      <c r="AY520" s="16" t="s">
        <v>139</v>
      </c>
      <c r="BE520" s="190">
        <f>IF(N520="základní",J520,0)</f>
        <v>2277.4</v>
      </c>
      <c r="BF520" s="190">
        <f>IF(N520="snížená",J520,0)</f>
        <v>0</v>
      </c>
      <c r="BG520" s="190">
        <f>IF(N520="zákl. přenesená",J520,0)</f>
        <v>0</v>
      </c>
      <c r="BH520" s="190">
        <f>IF(N520="sníž. přenesená",J520,0)</f>
        <v>0</v>
      </c>
      <c r="BI520" s="190">
        <f>IF(N520="nulová",J520,0)</f>
        <v>0</v>
      </c>
      <c r="BJ520" s="16" t="s">
        <v>78</v>
      </c>
      <c r="BK520" s="190">
        <f>ROUND(I520*H520,2)</f>
        <v>2277.4</v>
      </c>
      <c r="BL520" s="16" t="s">
        <v>250</v>
      </c>
      <c r="BM520" s="189" t="s">
        <v>776</v>
      </c>
    </row>
    <row r="521" spans="2:65" s="1" customFormat="1">
      <c r="B521" s="32"/>
      <c r="C521" s="33"/>
      <c r="D521" s="191" t="s">
        <v>148</v>
      </c>
      <c r="E521" s="33"/>
      <c r="F521" s="192" t="s">
        <v>758</v>
      </c>
      <c r="G521" s="33"/>
      <c r="H521" s="33"/>
      <c r="I521" s="105"/>
      <c r="J521" s="33"/>
      <c r="K521" s="33"/>
      <c r="L521" s="36"/>
      <c r="M521" s="193"/>
      <c r="N521" s="61"/>
      <c r="O521" s="61"/>
      <c r="P521" s="61"/>
      <c r="Q521" s="61"/>
      <c r="R521" s="61"/>
      <c r="S521" s="61"/>
      <c r="T521" s="62"/>
      <c r="AT521" s="16" t="s">
        <v>148</v>
      </c>
      <c r="AU521" s="16" t="s">
        <v>80</v>
      </c>
    </row>
    <row r="522" spans="2:65" s="13" customFormat="1">
      <c r="B522" s="206"/>
      <c r="C522" s="207"/>
      <c r="D522" s="191" t="s">
        <v>152</v>
      </c>
      <c r="E522" s="208" t="s">
        <v>19</v>
      </c>
      <c r="F522" s="209" t="s">
        <v>736</v>
      </c>
      <c r="G522" s="207"/>
      <c r="H522" s="208" t="s">
        <v>19</v>
      </c>
      <c r="I522" s="210"/>
      <c r="J522" s="207"/>
      <c r="K522" s="207"/>
      <c r="L522" s="211"/>
      <c r="M522" s="212"/>
      <c r="N522" s="213"/>
      <c r="O522" s="213"/>
      <c r="P522" s="213"/>
      <c r="Q522" s="213"/>
      <c r="R522" s="213"/>
      <c r="S522" s="213"/>
      <c r="T522" s="214"/>
      <c r="AT522" s="215" t="s">
        <v>152</v>
      </c>
      <c r="AU522" s="215" t="s">
        <v>80</v>
      </c>
      <c r="AV522" s="13" t="s">
        <v>78</v>
      </c>
      <c r="AW522" s="13" t="s">
        <v>31</v>
      </c>
      <c r="AX522" s="13" t="s">
        <v>70</v>
      </c>
      <c r="AY522" s="215" t="s">
        <v>139</v>
      </c>
    </row>
    <row r="523" spans="2:65" s="12" customFormat="1">
      <c r="B523" s="195"/>
      <c r="C523" s="196"/>
      <c r="D523" s="191" t="s">
        <v>152</v>
      </c>
      <c r="E523" s="197" t="s">
        <v>19</v>
      </c>
      <c r="F523" s="198" t="s">
        <v>737</v>
      </c>
      <c r="G523" s="196"/>
      <c r="H523" s="199">
        <v>0.35099999999999998</v>
      </c>
      <c r="I523" s="200"/>
      <c r="J523" s="196"/>
      <c r="K523" s="196"/>
      <c r="L523" s="201"/>
      <c r="M523" s="202"/>
      <c r="N523" s="203"/>
      <c r="O523" s="203"/>
      <c r="P523" s="203"/>
      <c r="Q523" s="203"/>
      <c r="R523" s="203"/>
      <c r="S523" s="203"/>
      <c r="T523" s="204"/>
      <c r="AT523" s="205" t="s">
        <v>152</v>
      </c>
      <c r="AU523" s="205" t="s">
        <v>80</v>
      </c>
      <c r="AV523" s="12" t="s">
        <v>80</v>
      </c>
      <c r="AW523" s="12" t="s">
        <v>31</v>
      </c>
      <c r="AX523" s="12" t="s">
        <v>70</v>
      </c>
      <c r="AY523" s="205" t="s">
        <v>139</v>
      </c>
    </row>
    <row r="524" spans="2:65" s="12" customFormat="1">
      <c r="B524" s="195"/>
      <c r="C524" s="196"/>
      <c r="D524" s="191" t="s">
        <v>152</v>
      </c>
      <c r="E524" s="196"/>
      <c r="F524" s="198" t="s">
        <v>777</v>
      </c>
      <c r="G524" s="196"/>
      <c r="H524" s="199">
        <v>0.38600000000000001</v>
      </c>
      <c r="I524" s="200"/>
      <c r="J524" s="196"/>
      <c r="K524" s="196"/>
      <c r="L524" s="201"/>
      <c r="M524" s="202"/>
      <c r="N524" s="203"/>
      <c r="O524" s="203"/>
      <c r="P524" s="203"/>
      <c r="Q524" s="203"/>
      <c r="R524" s="203"/>
      <c r="S524" s="203"/>
      <c r="T524" s="204"/>
      <c r="AT524" s="205" t="s">
        <v>152</v>
      </c>
      <c r="AU524" s="205" t="s">
        <v>80</v>
      </c>
      <c r="AV524" s="12" t="s">
        <v>80</v>
      </c>
      <c r="AW524" s="12" t="s">
        <v>4</v>
      </c>
      <c r="AX524" s="12" t="s">
        <v>78</v>
      </c>
      <c r="AY524" s="205" t="s">
        <v>139</v>
      </c>
    </row>
    <row r="525" spans="2:65" s="1" customFormat="1" ht="14.45" customHeight="1">
      <c r="B525" s="32"/>
      <c r="C525" s="178" t="s">
        <v>778</v>
      </c>
      <c r="D525" s="178" t="s">
        <v>141</v>
      </c>
      <c r="E525" s="179" t="s">
        <v>779</v>
      </c>
      <c r="F525" s="180" t="s">
        <v>780</v>
      </c>
      <c r="G525" s="181" t="s">
        <v>163</v>
      </c>
      <c r="H525" s="182">
        <v>14.205</v>
      </c>
      <c r="I525" s="183">
        <v>1190</v>
      </c>
      <c r="J525" s="184">
        <f>ROUND(I525*H525,2)</f>
        <v>16903.95</v>
      </c>
      <c r="K525" s="180" t="s">
        <v>145</v>
      </c>
      <c r="L525" s="36"/>
      <c r="M525" s="185" t="s">
        <v>19</v>
      </c>
      <c r="N525" s="186" t="s">
        <v>41</v>
      </c>
      <c r="O525" s="61"/>
      <c r="P525" s="187">
        <f>O525*H525</f>
        <v>0</v>
      </c>
      <c r="Q525" s="187">
        <v>2.3369999999999998E-2</v>
      </c>
      <c r="R525" s="187">
        <f>Q525*H525</f>
        <v>0.33197084999999998</v>
      </c>
      <c r="S525" s="187">
        <v>0</v>
      </c>
      <c r="T525" s="188">
        <f>S525*H525</f>
        <v>0</v>
      </c>
      <c r="AR525" s="189" t="s">
        <v>250</v>
      </c>
      <c r="AT525" s="189" t="s">
        <v>141</v>
      </c>
      <c r="AU525" s="189" t="s">
        <v>80</v>
      </c>
      <c r="AY525" s="16" t="s">
        <v>139</v>
      </c>
      <c r="BE525" s="190">
        <f>IF(N525="základní",J525,0)</f>
        <v>16903.95</v>
      </c>
      <c r="BF525" s="190">
        <f>IF(N525="snížená",J525,0)</f>
        <v>0</v>
      </c>
      <c r="BG525" s="190">
        <f>IF(N525="zákl. přenesená",J525,0)</f>
        <v>0</v>
      </c>
      <c r="BH525" s="190">
        <f>IF(N525="sníž. přenesená",J525,0)</f>
        <v>0</v>
      </c>
      <c r="BI525" s="190">
        <f>IF(N525="nulová",J525,0)</f>
        <v>0</v>
      </c>
      <c r="BJ525" s="16" t="s">
        <v>78</v>
      </c>
      <c r="BK525" s="190">
        <f>ROUND(I525*H525,2)</f>
        <v>16903.95</v>
      </c>
      <c r="BL525" s="16" t="s">
        <v>250</v>
      </c>
      <c r="BM525" s="189" t="s">
        <v>781</v>
      </c>
    </row>
    <row r="526" spans="2:65" s="1" customFormat="1">
      <c r="B526" s="32"/>
      <c r="C526" s="33"/>
      <c r="D526" s="191" t="s">
        <v>148</v>
      </c>
      <c r="E526" s="33"/>
      <c r="F526" s="192" t="s">
        <v>782</v>
      </c>
      <c r="G526" s="33"/>
      <c r="H526" s="33"/>
      <c r="I526" s="105"/>
      <c r="J526" s="33"/>
      <c r="K526" s="33"/>
      <c r="L526" s="36"/>
      <c r="M526" s="193"/>
      <c r="N526" s="61"/>
      <c r="O526" s="61"/>
      <c r="P526" s="61"/>
      <c r="Q526" s="61"/>
      <c r="R526" s="61"/>
      <c r="S526" s="61"/>
      <c r="T526" s="62"/>
      <c r="AT526" s="16" t="s">
        <v>148</v>
      </c>
      <c r="AU526" s="16" t="s">
        <v>80</v>
      </c>
    </row>
    <row r="527" spans="2:65" s="1" customFormat="1" ht="87.75">
      <c r="B527" s="32"/>
      <c r="C527" s="33"/>
      <c r="D527" s="191" t="s">
        <v>150</v>
      </c>
      <c r="E527" s="33"/>
      <c r="F527" s="194" t="s">
        <v>783</v>
      </c>
      <c r="G527" s="33"/>
      <c r="H527" s="33"/>
      <c r="I527" s="105"/>
      <c r="J527" s="33"/>
      <c r="K527" s="33"/>
      <c r="L527" s="36"/>
      <c r="M527" s="193"/>
      <c r="N527" s="61"/>
      <c r="O527" s="61"/>
      <c r="P527" s="61"/>
      <c r="Q527" s="61"/>
      <c r="R527" s="61"/>
      <c r="S527" s="61"/>
      <c r="T527" s="62"/>
      <c r="AT527" s="16" t="s">
        <v>150</v>
      </c>
      <c r="AU527" s="16" t="s">
        <v>80</v>
      </c>
    </row>
    <row r="528" spans="2:65" s="1" customFormat="1" ht="19.5">
      <c r="B528" s="32"/>
      <c r="C528" s="33"/>
      <c r="D528" s="191" t="s">
        <v>201</v>
      </c>
      <c r="E528" s="33"/>
      <c r="F528" s="194" t="s">
        <v>784</v>
      </c>
      <c r="G528" s="33"/>
      <c r="H528" s="33"/>
      <c r="I528" s="105"/>
      <c r="J528" s="33"/>
      <c r="K528" s="33"/>
      <c r="L528" s="36"/>
      <c r="M528" s="193"/>
      <c r="N528" s="61"/>
      <c r="O528" s="61"/>
      <c r="P528" s="61"/>
      <c r="Q528" s="61"/>
      <c r="R528" s="61"/>
      <c r="S528" s="61"/>
      <c r="T528" s="62"/>
      <c r="AT528" s="16" t="s">
        <v>201</v>
      </c>
      <c r="AU528" s="16" t="s">
        <v>80</v>
      </c>
    </row>
    <row r="529" spans="2:65" s="13" customFormat="1">
      <c r="B529" s="206"/>
      <c r="C529" s="207"/>
      <c r="D529" s="191" t="s">
        <v>152</v>
      </c>
      <c r="E529" s="208" t="s">
        <v>19</v>
      </c>
      <c r="F529" s="209" t="s">
        <v>734</v>
      </c>
      <c r="G529" s="207"/>
      <c r="H529" s="208" t="s">
        <v>19</v>
      </c>
      <c r="I529" s="210"/>
      <c r="J529" s="207"/>
      <c r="K529" s="207"/>
      <c r="L529" s="211"/>
      <c r="M529" s="212"/>
      <c r="N529" s="213"/>
      <c r="O529" s="213"/>
      <c r="P529" s="213"/>
      <c r="Q529" s="213"/>
      <c r="R529" s="213"/>
      <c r="S529" s="213"/>
      <c r="T529" s="214"/>
      <c r="AT529" s="215" t="s">
        <v>152</v>
      </c>
      <c r="AU529" s="215" t="s">
        <v>80</v>
      </c>
      <c r="AV529" s="13" t="s">
        <v>78</v>
      </c>
      <c r="AW529" s="13" t="s">
        <v>31</v>
      </c>
      <c r="AX529" s="13" t="s">
        <v>70</v>
      </c>
      <c r="AY529" s="215" t="s">
        <v>139</v>
      </c>
    </row>
    <row r="530" spans="2:65" s="12" customFormat="1">
      <c r="B530" s="195"/>
      <c r="C530" s="196"/>
      <c r="D530" s="191" t="s">
        <v>152</v>
      </c>
      <c r="E530" s="197" t="s">
        <v>19</v>
      </c>
      <c r="F530" s="198" t="s">
        <v>735</v>
      </c>
      <c r="G530" s="196"/>
      <c r="H530" s="199">
        <v>12.247</v>
      </c>
      <c r="I530" s="200"/>
      <c r="J530" s="196"/>
      <c r="K530" s="196"/>
      <c r="L530" s="201"/>
      <c r="M530" s="202"/>
      <c r="N530" s="203"/>
      <c r="O530" s="203"/>
      <c r="P530" s="203"/>
      <c r="Q530" s="203"/>
      <c r="R530" s="203"/>
      <c r="S530" s="203"/>
      <c r="T530" s="204"/>
      <c r="AT530" s="205" t="s">
        <v>152</v>
      </c>
      <c r="AU530" s="205" t="s">
        <v>80</v>
      </c>
      <c r="AV530" s="12" t="s">
        <v>80</v>
      </c>
      <c r="AW530" s="12" t="s">
        <v>31</v>
      </c>
      <c r="AX530" s="12" t="s">
        <v>70</v>
      </c>
      <c r="AY530" s="205" t="s">
        <v>139</v>
      </c>
    </row>
    <row r="531" spans="2:65" s="13" customFormat="1">
      <c r="B531" s="206"/>
      <c r="C531" s="207"/>
      <c r="D531" s="191" t="s">
        <v>152</v>
      </c>
      <c r="E531" s="208" t="s">
        <v>19</v>
      </c>
      <c r="F531" s="209" t="s">
        <v>785</v>
      </c>
      <c r="G531" s="207"/>
      <c r="H531" s="208" t="s">
        <v>19</v>
      </c>
      <c r="I531" s="210"/>
      <c r="J531" s="207"/>
      <c r="K531" s="207"/>
      <c r="L531" s="211"/>
      <c r="M531" s="212"/>
      <c r="N531" s="213"/>
      <c r="O531" s="213"/>
      <c r="P531" s="213"/>
      <c r="Q531" s="213"/>
      <c r="R531" s="213"/>
      <c r="S531" s="213"/>
      <c r="T531" s="214"/>
      <c r="AT531" s="215" t="s">
        <v>152</v>
      </c>
      <c r="AU531" s="215" t="s">
        <v>80</v>
      </c>
      <c r="AV531" s="13" t="s">
        <v>78</v>
      </c>
      <c r="AW531" s="13" t="s">
        <v>31</v>
      </c>
      <c r="AX531" s="13" t="s">
        <v>70</v>
      </c>
      <c r="AY531" s="215" t="s">
        <v>139</v>
      </c>
    </row>
    <row r="532" spans="2:65" s="12" customFormat="1">
      <c r="B532" s="195"/>
      <c r="C532" s="196"/>
      <c r="D532" s="191" t="s">
        <v>152</v>
      </c>
      <c r="E532" s="197" t="s">
        <v>19</v>
      </c>
      <c r="F532" s="198" t="s">
        <v>786</v>
      </c>
      <c r="G532" s="196"/>
      <c r="H532" s="199">
        <v>1.0660000000000001</v>
      </c>
      <c r="I532" s="200"/>
      <c r="J532" s="196"/>
      <c r="K532" s="196"/>
      <c r="L532" s="201"/>
      <c r="M532" s="202"/>
      <c r="N532" s="203"/>
      <c r="O532" s="203"/>
      <c r="P532" s="203"/>
      <c r="Q532" s="203"/>
      <c r="R532" s="203"/>
      <c r="S532" s="203"/>
      <c r="T532" s="204"/>
      <c r="AT532" s="205" t="s">
        <v>152</v>
      </c>
      <c r="AU532" s="205" t="s">
        <v>80</v>
      </c>
      <c r="AV532" s="12" t="s">
        <v>80</v>
      </c>
      <c r="AW532" s="12" t="s">
        <v>31</v>
      </c>
      <c r="AX532" s="12" t="s">
        <v>70</v>
      </c>
      <c r="AY532" s="205" t="s">
        <v>139</v>
      </c>
    </row>
    <row r="533" spans="2:65" s="12" customFormat="1">
      <c r="B533" s="195"/>
      <c r="C533" s="196"/>
      <c r="D533" s="191" t="s">
        <v>152</v>
      </c>
      <c r="E533" s="197" t="s">
        <v>19</v>
      </c>
      <c r="F533" s="198" t="s">
        <v>787</v>
      </c>
      <c r="G533" s="196"/>
      <c r="H533" s="199">
        <v>0.54100000000000004</v>
      </c>
      <c r="I533" s="200"/>
      <c r="J533" s="196"/>
      <c r="K533" s="196"/>
      <c r="L533" s="201"/>
      <c r="M533" s="202"/>
      <c r="N533" s="203"/>
      <c r="O533" s="203"/>
      <c r="P533" s="203"/>
      <c r="Q533" s="203"/>
      <c r="R533" s="203"/>
      <c r="S533" s="203"/>
      <c r="T533" s="204"/>
      <c r="AT533" s="205" t="s">
        <v>152</v>
      </c>
      <c r="AU533" s="205" t="s">
        <v>80</v>
      </c>
      <c r="AV533" s="12" t="s">
        <v>80</v>
      </c>
      <c r="AW533" s="12" t="s">
        <v>31</v>
      </c>
      <c r="AX533" s="12" t="s">
        <v>70</v>
      </c>
      <c r="AY533" s="205" t="s">
        <v>139</v>
      </c>
    </row>
    <row r="534" spans="2:65" s="13" customFormat="1">
      <c r="B534" s="206"/>
      <c r="C534" s="207"/>
      <c r="D534" s="191" t="s">
        <v>152</v>
      </c>
      <c r="E534" s="208" t="s">
        <v>19</v>
      </c>
      <c r="F534" s="209" t="s">
        <v>736</v>
      </c>
      <c r="G534" s="207"/>
      <c r="H534" s="208" t="s">
        <v>19</v>
      </c>
      <c r="I534" s="210"/>
      <c r="J534" s="207"/>
      <c r="K534" s="207"/>
      <c r="L534" s="211"/>
      <c r="M534" s="212"/>
      <c r="N534" s="213"/>
      <c r="O534" s="213"/>
      <c r="P534" s="213"/>
      <c r="Q534" s="213"/>
      <c r="R534" s="213"/>
      <c r="S534" s="213"/>
      <c r="T534" s="214"/>
      <c r="AT534" s="215" t="s">
        <v>152</v>
      </c>
      <c r="AU534" s="215" t="s">
        <v>80</v>
      </c>
      <c r="AV534" s="13" t="s">
        <v>78</v>
      </c>
      <c r="AW534" s="13" t="s">
        <v>31</v>
      </c>
      <c r="AX534" s="13" t="s">
        <v>70</v>
      </c>
      <c r="AY534" s="215" t="s">
        <v>139</v>
      </c>
    </row>
    <row r="535" spans="2:65" s="12" customFormat="1">
      <c r="B535" s="195"/>
      <c r="C535" s="196"/>
      <c r="D535" s="191" t="s">
        <v>152</v>
      </c>
      <c r="E535" s="197" t="s">
        <v>19</v>
      </c>
      <c r="F535" s="198" t="s">
        <v>737</v>
      </c>
      <c r="G535" s="196"/>
      <c r="H535" s="199">
        <v>0.35099999999999998</v>
      </c>
      <c r="I535" s="200"/>
      <c r="J535" s="196"/>
      <c r="K535" s="196"/>
      <c r="L535" s="201"/>
      <c r="M535" s="202"/>
      <c r="N535" s="203"/>
      <c r="O535" s="203"/>
      <c r="P535" s="203"/>
      <c r="Q535" s="203"/>
      <c r="R535" s="203"/>
      <c r="S535" s="203"/>
      <c r="T535" s="204"/>
      <c r="AT535" s="205" t="s">
        <v>152</v>
      </c>
      <c r="AU535" s="205" t="s">
        <v>80</v>
      </c>
      <c r="AV535" s="12" t="s">
        <v>80</v>
      </c>
      <c r="AW535" s="12" t="s">
        <v>31</v>
      </c>
      <c r="AX535" s="12" t="s">
        <v>70</v>
      </c>
      <c r="AY535" s="205" t="s">
        <v>139</v>
      </c>
    </row>
    <row r="536" spans="2:65" s="1" customFormat="1" ht="14.45" customHeight="1">
      <c r="B536" s="32"/>
      <c r="C536" s="178" t="s">
        <v>788</v>
      </c>
      <c r="D536" s="178" t="s">
        <v>141</v>
      </c>
      <c r="E536" s="179" t="s">
        <v>789</v>
      </c>
      <c r="F536" s="180" t="s">
        <v>790</v>
      </c>
      <c r="G536" s="181" t="s">
        <v>144</v>
      </c>
      <c r="H536" s="182">
        <v>30.9</v>
      </c>
      <c r="I536" s="183">
        <v>165</v>
      </c>
      <c r="J536" s="184">
        <f>ROUND(I536*H536,2)</f>
        <v>5098.5</v>
      </c>
      <c r="K536" s="180" t="s">
        <v>145</v>
      </c>
      <c r="L536" s="36"/>
      <c r="M536" s="185" t="s">
        <v>19</v>
      </c>
      <c r="N536" s="186" t="s">
        <v>41</v>
      </c>
      <c r="O536" s="61"/>
      <c r="P536" s="187">
        <f>O536*H536</f>
        <v>0</v>
      </c>
      <c r="Q536" s="187">
        <v>0</v>
      </c>
      <c r="R536" s="187">
        <f>Q536*H536</f>
        <v>0</v>
      </c>
      <c r="S536" s="187">
        <v>0</v>
      </c>
      <c r="T536" s="188">
        <f>S536*H536</f>
        <v>0</v>
      </c>
      <c r="AR536" s="189" t="s">
        <v>250</v>
      </c>
      <c r="AT536" s="189" t="s">
        <v>141</v>
      </c>
      <c r="AU536" s="189" t="s">
        <v>80</v>
      </c>
      <c r="AY536" s="16" t="s">
        <v>139</v>
      </c>
      <c r="BE536" s="190">
        <f>IF(N536="základní",J536,0)</f>
        <v>5098.5</v>
      </c>
      <c r="BF536" s="190">
        <f>IF(N536="snížená",J536,0)</f>
        <v>0</v>
      </c>
      <c r="BG536" s="190">
        <f>IF(N536="zákl. přenesená",J536,0)</f>
        <v>0</v>
      </c>
      <c r="BH536" s="190">
        <f>IF(N536="sníž. přenesená",J536,0)</f>
        <v>0</v>
      </c>
      <c r="BI536" s="190">
        <f>IF(N536="nulová",J536,0)</f>
        <v>0</v>
      </c>
      <c r="BJ536" s="16" t="s">
        <v>78</v>
      </c>
      <c r="BK536" s="190">
        <f>ROUND(I536*H536,2)</f>
        <v>5098.5</v>
      </c>
      <c r="BL536" s="16" t="s">
        <v>250</v>
      </c>
      <c r="BM536" s="189" t="s">
        <v>791</v>
      </c>
    </row>
    <row r="537" spans="2:65" s="1" customFormat="1">
      <c r="B537" s="32"/>
      <c r="C537" s="33"/>
      <c r="D537" s="191" t="s">
        <v>148</v>
      </c>
      <c r="E537" s="33"/>
      <c r="F537" s="192" t="s">
        <v>792</v>
      </c>
      <c r="G537" s="33"/>
      <c r="H537" s="33"/>
      <c r="I537" s="105"/>
      <c r="J537" s="33"/>
      <c r="K537" s="33"/>
      <c r="L537" s="36"/>
      <c r="M537" s="193"/>
      <c r="N537" s="61"/>
      <c r="O537" s="61"/>
      <c r="P537" s="61"/>
      <c r="Q537" s="61"/>
      <c r="R537" s="61"/>
      <c r="S537" s="61"/>
      <c r="T537" s="62"/>
      <c r="AT537" s="16" t="s">
        <v>148</v>
      </c>
      <c r="AU537" s="16" t="s">
        <v>80</v>
      </c>
    </row>
    <row r="538" spans="2:65" s="1" customFormat="1" ht="29.25">
      <c r="B538" s="32"/>
      <c r="C538" s="33"/>
      <c r="D538" s="191" t="s">
        <v>150</v>
      </c>
      <c r="E538" s="33"/>
      <c r="F538" s="194" t="s">
        <v>793</v>
      </c>
      <c r="G538" s="33"/>
      <c r="H538" s="33"/>
      <c r="I538" s="105"/>
      <c r="J538" s="33"/>
      <c r="K538" s="33"/>
      <c r="L538" s="36"/>
      <c r="M538" s="193"/>
      <c r="N538" s="61"/>
      <c r="O538" s="61"/>
      <c r="P538" s="61"/>
      <c r="Q538" s="61"/>
      <c r="R538" s="61"/>
      <c r="S538" s="61"/>
      <c r="T538" s="62"/>
      <c r="AT538" s="16" t="s">
        <v>150</v>
      </c>
      <c r="AU538" s="16" t="s">
        <v>80</v>
      </c>
    </row>
    <row r="539" spans="2:65" s="13" customFormat="1">
      <c r="B539" s="206"/>
      <c r="C539" s="207"/>
      <c r="D539" s="191" t="s">
        <v>152</v>
      </c>
      <c r="E539" s="208" t="s">
        <v>19</v>
      </c>
      <c r="F539" s="209" t="s">
        <v>794</v>
      </c>
      <c r="G539" s="207"/>
      <c r="H539" s="208" t="s">
        <v>19</v>
      </c>
      <c r="I539" s="210"/>
      <c r="J539" s="207"/>
      <c r="K539" s="207"/>
      <c r="L539" s="211"/>
      <c r="M539" s="212"/>
      <c r="N539" s="213"/>
      <c r="O539" s="213"/>
      <c r="P539" s="213"/>
      <c r="Q539" s="213"/>
      <c r="R539" s="213"/>
      <c r="S539" s="213"/>
      <c r="T539" s="214"/>
      <c r="AT539" s="215" t="s">
        <v>152</v>
      </c>
      <c r="AU539" s="215" t="s">
        <v>80</v>
      </c>
      <c r="AV539" s="13" t="s">
        <v>78</v>
      </c>
      <c r="AW539" s="13" t="s">
        <v>31</v>
      </c>
      <c r="AX539" s="13" t="s">
        <v>70</v>
      </c>
      <c r="AY539" s="215" t="s">
        <v>139</v>
      </c>
    </row>
    <row r="540" spans="2:65" s="12" customFormat="1">
      <c r="B540" s="195"/>
      <c r="C540" s="196"/>
      <c r="D540" s="191" t="s">
        <v>152</v>
      </c>
      <c r="E540" s="197" t="s">
        <v>19</v>
      </c>
      <c r="F540" s="198" t="s">
        <v>795</v>
      </c>
      <c r="G540" s="196"/>
      <c r="H540" s="199">
        <v>30.9</v>
      </c>
      <c r="I540" s="200"/>
      <c r="J540" s="196"/>
      <c r="K540" s="196"/>
      <c r="L540" s="201"/>
      <c r="M540" s="202"/>
      <c r="N540" s="203"/>
      <c r="O540" s="203"/>
      <c r="P540" s="203"/>
      <c r="Q540" s="203"/>
      <c r="R540" s="203"/>
      <c r="S540" s="203"/>
      <c r="T540" s="204"/>
      <c r="AT540" s="205" t="s">
        <v>152</v>
      </c>
      <c r="AU540" s="205" t="s">
        <v>80</v>
      </c>
      <c r="AV540" s="12" t="s">
        <v>80</v>
      </c>
      <c r="AW540" s="12" t="s">
        <v>31</v>
      </c>
      <c r="AX540" s="12" t="s">
        <v>70</v>
      </c>
      <c r="AY540" s="205" t="s">
        <v>139</v>
      </c>
    </row>
    <row r="541" spans="2:65" s="1" customFormat="1" ht="14.45" customHeight="1">
      <c r="B541" s="32"/>
      <c r="C541" s="216" t="s">
        <v>470</v>
      </c>
      <c r="D541" s="216" t="s">
        <v>234</v>
      </c>
      <c r="E541" s="217" t="s">
        <v>757</v>
      </c>
      <c r="F541" s="218" t="s">
        <v>758</v>
      </c>
      <c r="G541" s="219" t="s">
        <v>163</v>
      </c>
      <c r="H541" s="220">
        <v>0.85</v>
      </c>
      <c r="I541" s="221">
        <v>5900</v>
      </c>
      <c r="J541" s="222">
        <f>ROUND(I541*H541,2)</f>
        <v>5015</v>
      </c>
      <c r="K541" s="218" t="s">
        <v>145</v>
      </c>
      <c r="L541" s="223"/>
      <c r="M541" s="224" t="s">
        <v>19</v>
      </c>
      <c r="N541" s="225" t="s">
        <v>41</v>
      </c>
      <c r="O541" s="61"/>
      <c r="P541" s="187">
        <f>O541*H541</f>
        <v>0</v>
      </c>
      <c r="Q541" s="187">
        <v>0.55000000000000004</v>
      </c>
      <c r="R541" s="187">
        <f>Q541*H541</f>
        <v>0.46750000000000003</v>
      </c>
      <c r="S541" s="187">
        <v>0</v>
      </c>
      <c r="T541" s="188">
        <f>S541*H541</f>
        <v>0</v>
      </c>
      <c r="AR541" s="189" t="s">
        <v>362</v>
      </c>
      <c r="AT541" s="189" t="s">
        <v>234</v>
      </c>
      <c r="AU541" s="189" t="s">
        <v>80</v>
      </c>
      <c r="AY541" s="16" t="s">
        <v>139</v>
      </c>
      <c r="BE541" s="190">
        <f>IF(N541="základní",J541,0)</f>
        <v>5015</v>
      </c>
      <c r="BF541" s="190">
        <f>IF(N541="snížená",J541,0)</f>
        <v>0</v>
      </c>
      <c r="BG541" s="190">
        <f>IF(N541="zákl. přenesená",J541,0)</f>
        <v>0</v>
      </c>
      <c r="BH541" s="190">
        <f>IF(N541="sníž. přenesená",J541,0)</f>
        <v>0</v>
      </c>
      <c r="BI541" s="190">
        <f>IF(N541="nulová",J541,0)</f>
        <v>0</v>
      </c>
      <c r="BJ541" s="16" t="s">
        <v>78</v>
      </c>
      <c r="BK541" s="190">
        <f>ROUND(I541*H541,2)</f>
        <v>5015</v>
      </c>
      <c r="BL541" s="16" t="s">
        <v>250</v>
      </c>
      <c r="BM541" s="189" t="s">
        <v>796</v>
      </c>
    </row>
    <row r="542" spans="2:65" s="1" customFormat="1">
      <c r="B542" s="32"/>
      <c r="C542" s="33"/>
      <c r="D542" s="191" t="s">
        <v>148</v>
      </c>
      <c r="E542" s="33"/>
      <c r="F542" s="192" t="s">
        <v>758</v>
      </c>
      <c r="G542" s="33"/>
      <c r="H542" s="33"/>
      <c r="I542" s="105"/>
      <c r="J542" s="33"/>
      <c r="K542" s="33"/>
      <c r="L542" s="36"/>
      <c r="M542" s="193"/>
      <c r="N542" s="61"/>
      <c r="O542" s="61"/>
      <c r="P542" s="61"/>
      <c r="Q542" s="61"/>
      <c r="R542" s="61"/>
      <c r="S542" s="61"/>
      <c r="T542" s="62"/>
      <c r="AT542" s="16" t="s">
        <v>148</v>
      </c>
      <c r="AU542" s="16" t="s">
        <v>80</v>
      </c>
    </row>
    <row r="543" spans="2:65" s="12" customFormat="1">
      <c r="B543" s="195"/>
      <c r="C543" s="196"/>
      <c r="D543" s="191" t="s">
        <v>152</v>
      </c>
      <c r="E543" s="197" t="s">
        <v>19</v>
      </c>
      <c r="F543" s="198" t="s">
        <v>725</v>
      </c>
      <c r="G543" s="196"/>
      <c r="H543" s="199">
        <v>0.77300000000000002</v>
      </c>
      <c r="I543" s="200"/>
      <c r="J543" s="196"/>
      <c r="K543" s="196"/>
      <c r="L543" s="201"/>
      <c r="M543" s="202"/>
      <c r="N543" s="203"/>
      <c r="O543" s="203"/>
      <c r="P543" s="203"/>
      <c r="Q543" s="203"/>
      <c r="R543" s="203"/>
      <c r="S543" s="203"/>
      <c r="T543" s="204"/>
      <c r="AT543" s="205" t="s">
        <v>152</v>
      </c>
      <c r="AU543" s="205" t="s">
        <v>80</v>
      </c>
      <c r="AV543" s="12" t="s">
        <v>80</v>
      </c>
      <c r="AW543" s="12" t="s">
        <v>31</v>
      </c>
      <c r="AX543" s="12" t="s">
        <v>70</v>
      </c>
      <c r="AY543" s="205" t="s">
        <v>139</v>
      </c>
    </row>
    <row r="544" spans="2:65" s="12" customFormat="1">
      <c r="B544" s="195"/>
      <c r="C544" s="196"/>
      <c r="D544" s="191" t="s">
        <v>152</v>
      </c>
      <c r="E544" s="196"/>
      <c r="F544" s="198" t="s">
        <v>797</v>
      </c>
      <c r="G544" s="196"/>
      <c r="H544" s="199">
        <v>0.85</v>
      </c>
      <c r="I544" s="200"/>
      <c r="J544" s="196"/>
      <c r="K544" s="196"/>
      <c r="L544" s="201"/>
      <c r="M544" s="202"/>
      <c r="N544" s="203"/>
      <c r="O544" s="203"/>
      <c r="P544" s="203"/>
      <c r="Q544" s="203"/>
      <c r="R544" s="203"/>
      <c r="S544" s="203"/>
      <c r="T544" s="204"/>
      <c r="AT544" s="205" t="s">
        <v>152</v>
      </c>
      <c r="AU544" s="205" t="s">
        <v>80</v>
      </c>
      <c r="AV544" s="12" t="s">
        <v>80</v>
      </c>
      <c r="AW544" s="12" t="s">
        <v>4</v>
      </c>
      <c r="AX544" s="12" t="s">
        <v>78</v>
      </c>
      <c r="AY544" s="205" t="s">
        <v>139</v>
      </c>
    </row>
    <row r="545" spans="2:65" s="1" customFormat="1" ht="14.45" customHeight="1">
      <c r="B545" s="32"/>
      <c r="C545" s="178" t="s">
        <v>798</v>
      </c>
      <c r="D545" s="178" t="s">
        <v>141</v>
      </c>
      <c r="E545" s="179" t="s">
        <v>799</v>
      </c>
      <c r="F545" s="180" t="s">
        <v>800</v>
      </c>
      <c r="G545" s="181" t="s">
        <v>144</v>
      </c>
      <c r="H545" s="182">
        <v>10.5</v>
      </c>
      <c r="I545" s="183">
        <v>90</v>
      </c>
      <c r="J545" s="184">
        <f>ROUND(I545*H545,2)</f>
        <v>945</v>
      </c>
      <c r="K545" s="180" t="s">
        <v>145</v>
      </c>
      <c r="L545" s="36"/>
      <c r="M545" s="185" t="s">
        <v>19</v>
      </c>
      <c r="N545" s="186" t="s">
        <v>41</v>
      </c>
      <c r="O545" s="61"/>
      <c r="P545" s="187">
        <f>O545*H545</f>
        <v>0</v>
      </c>
      <c r="Q545" s="187">
        <v>0</v>
      </c>
      <c r="R545" s="187">
        <f>Q545*H545</f>
        <v>0</v>
      </c>
      <c r="S545" s="187">
        <v>0</v>
      </c>
      <c r="T545" s="188">
        <f>S545*H545</f>
        <v>0</v>
      </c>
      <c r="AR545" s="189" t="s">
        <v>250</v>
      </c>
      <c r="AT545" s="189" t="s">
        <v>141</v>
      </c>
      <c r="AU545" s="189" t="s">
        <v>80</v>
      </c>
      <c r="AY545" s="16" t="s">
        <v>139</v>
      </c>
      <c r="BE545" s="190">
        <f>IF(N545="základní",J545,0)</f>
        <v>945</v>
      </c>
      <c r="BF545" s="190">
        <f>IF(N545="snížená",J545,0)</f>
        <v>0</v>
      </c>
      <c r="BG545" s="190">
        <f>IF(N545="zákl. přenesená",J545,0)</f>
        <v>0</v>
      </c>
      <c r="BH545" s="190">
        <f>IF(N545="sníž. přenesená",J545,0)</f>
        <v>0</v>
      </c>
      <c r="BI545" s="190">
        <f>IF(N545="nulová",J545,0)</f>
        <v>0</v>
      </c>
      <c r="BJ545" s="16" t="s">
        <v>78</v>
      </c>
      <c r="BK545" s="190">
        <f>ROUND(I545*H545,2)</f>
        <v>945</v>
      </c>
      <c r="BL545" s="16" t="s">
        <v>250</v>
      </c>
      <c r="BM545" s="189" t="s">
        <v>801</v>
      </c>
    </row>
    <row r="546" spans="2:65" s="1" customFormat="1">
      <c r="B546" s="32"/>
      <c r="C546" s="33"/>
      <c r="D546" s="191" t="s">
        <v>148</v>
      </c>
      <c r="E546" s="33"/>
      <c r="F546" s="192" t="s">
        <v>802</v>
      </c>
      <c r="G546" s="33"/>
      <c r="H546" s="33"/>
      <c r="I546" s="105"/>
      <c r="J546" s="33"/>
      <c r="K546" s="33"/>
      <c r="L546" s="36"/>
      <c r="M546" s="193"/>
      <c r="N546" s="61"/>
      <c r="O546" s="61"/>
      <c r="P546" s="61"/>
      <c r="Q546" s="61"/>
      <c r="R546" s="61"/>
      <c r="S546" s="61"/>
      <c r="T546" s="62"/>
      <c r="AT546" s="16" t="s">
        <v>148</v>
      </c>
      <c r="AU546" s="16" t="s">
        <v>80</v>
      </c>
    </row>
    <row r="547" spans="2:65" s="1" customFormat="1" ht="29.25">
      <c r="B547" s="32"/>
      <c r="C547" s="33"/>
      <c r="D547" s="191" t="s">
        <v>150</v>
      </c>
      <c r="E547" s="33"/>
      <c r="F547" s="194" t="s">
        <v>793</v>
      </c>
      <c r="G547" s="33"/>
      <c r="H547" s="33"/>
      <c r="I547" s="105"/>
      <c r="J547" s="33"/>
      <c r="K547" s="33"/>
      <c r="L547" s="36"/>
      <c r="M547" s="193"/>
      <c r="N547" s="61"/>
      <c r="O547" s="61"/>
      <c r="P547" s="61"/>
      <c r="Q547" s="61"/>
      <c r="R547" s="61"/>
      <c r="S547" s="61"/>
      <c r="T547" s="62"/>
      <c r="AT547" s="16" t="s">
        <v>150</v>
      </c>
      <c r="AU547" s="16" t="s">
        <v>80</v>
      </c>
    </row>
    <row r="548" spans="2:65" s="13" customFormat="1">
      <c r="B548" s="206"/>
      <c r="C548" s="207"/>
      <c r="D548" s="191" t="s">
        <v>152</v>
      </c>
      <c r="E548" s="208" t="s">
        <v>19</v>
      </c>
      <c r="F548" s="209" t="s">
        <v>803</v>
      </c>
      <c r="G548" s="207"/>
      <c r="H548" s="208" t="s">
        <v>19</v>
      </c>
      <c r="I548" s="210"/>
      <c r="J548" s="207"/>
      <c r="K548" s="207"/>
      <c r="L548" s="211"/>
      <c r="M548" s="212"/>
      <c r="N548" s="213"/>
      <c r="O548" s="213"/>
      <c r="P548" s="213"/>
      <c r="Q548" s="213"/>
      <c r="R548" s="213"/>
      <c r="S548" s="213"/>
      <c r="T548" s="214"/>
      <c r="AT548" s="215" t="s">
        <v>152</v>
      </c>
      <c r="AU548" s="215" t="s">
        <v>80</v>
      </c>
      <c r="AV548" s="13" t="s">
        <v>78</v>
      </c>
      <c r="AW548" s="13" t="s">
        <v>31</v>
      </c>
      <c r="AX548" s="13" t="s">
        <v>70</v>
      </c>
      <c r="AY548" s="215" t="s">
        <v>139</v>
      </c>
    </row>
    <row r="549" spans="2:65" s="12" customFormat="1">
      <c r="B549" s="195"/>
      <c r="C549" s="196"/>
      <c r="D549" s="191" t="s">
        <v>152</v>
      </c>
      <c r="E549" s="197" t="s">
        <v>19</v>
      </c>
      <c r="F549" s="198" t="s">
        <v>804</v>
      </c>
      <c r="G549" s="196"/>
      <c r="H549" s="199">
        <v>10.5</v>
      </c>
      <c r="I549" s="200"/>
      <c r="J549" s="196"/>
      <c r="K549" s="196"/>
      <c r="L549" s="201"/>
      <c r="M549" s="202"/>
      <c r="N549" s="203"/>
      <c r="O549" s="203"/>
      <c r="P549" s="203"/>
      <c r="Q549" s="203"/>
      <c r="R549" s="203"/>
      <c r="S549" s="203"/>
      <c r="T549" s="204"/>
      <c r="AT549" s="205" t="s">
        <v>152</v>
      </c>
      <c r="AU549" s="205" t="s">
        <v>80</v>
      </c>
      <c r="AV549" s="12" t="s">
        <v>80</v>
      </c>
      <c r="AW549" s="12" t="s">
        <v>31</v>
      </c>
      <c r="AX549" s="12" t="s">
        <v>70</v>
      </c>
      <c r="AY549" s="205" t="s">
        <v>139</v>
      </c>
    </row>
    <row r="550" spans="2:65" s="1" customFormat="1" ht="14.45" customHeight="1">
      <c r="B550" s="32"/>
      <c r="C550" s="216" t="s">
        <v>805</v>
      </c>
      <c r="D550" s="216" t="s">
        <v>234</v>
      </c>
      <c r="E550" s="217" t="s">
        <v>806</v>
      </c>
      <c r="F550" s="218" t="s">
        <v>807</v>
      </c>
      <c r="G550" s="219" t="s">
        <v>163</v>
      </c>
      <c r="H550" s="220">
        <v>1.59</v>
      </c>
      <c r="I550" s="221">
        <v>6550</v>
      </c>
      <c r="J550" s="222">
        <f>ROUND(I550*H550,2)</f>
        <v>10414.5</v>
      </c>
      <c r="K550" s="218" t="s">
        <v>145</v>
      </c>
      <c r="L550" s="223"/>
      <c r="M550" s="224" t="s">
        <v>19</v>
      </c>
      <c r="N550" s="225" t="s">
        <v>41</v>
      </c>
      <c r="O550" s="61"/>
      <c r="P550" s="187">
        <f>O550*H550</f>
        <v>0</v>
      </c>
      <c r="Q550" s="187">
        <v>0.55000000000000004</v>
      </c>
      <c r="R550" s="187">
        <f>Q550*H550</f>
        <v>0.87450000000000017</v>
      </c>
      <c r="S550" s="187">
        <v>0</v>
      </c>
      <c r="T550" s="188">
        <f>S550*H550</f>
        <v>0</v>
      </c>
      <c r="AR550" s="189" t="s">
        <v>362</v>
      </c>
      <c r="AT550" s="189" t="s">
        <v>234</v>
      </c>
      <c r="AU550" s="189" t="s">
        <v>80</v>
      </c>
      <c r="AY550" s="16" t="s">
        <v>139</v>
      </c>
      <c r="BE550" s="190">
        <f>IF(N550="základní",J550,0)</f>
        <v>10414.5</v>
      </c>
      <c r="BF550" s="190">
        <f>IF(N550="snížená",J550,0)</f>
        <v>0</v>
      </c>
      <c r="BG550" s="190">
        <f>IF(N550="zákl. přenesená",J550,0)</f>
        <v>0</v>
      </c>
      <c r="BH550" s="190">
        <f>IF(N550="sníž. přenesená",J550,0)</f>
        <v>0</v>
      </c>
      <c r="BI550" s="190">
        <f>IF(N550="nulová",J550,0)</f>
        <v>0</v>
      </c>
      <c r="BJ550" s="16" t="s">
        <v>78</v>
      </c>
      <c r="BK550" s="190">
        <f>ROUND(I550*H550,2)</f>
        <v>10414.5</v>
      </c>
      <c r="BL550" s="16" t="s">
        <v>250</v>
      </c>
      <c r="BM550" s="189" t="s">
        <v>808</v>
      </c>
    </row>
    <row r="551" spans="2:65" s="1" customFormat="1">
      <c r="B551" s="32"/>
      <c r="C551" s="33"/>
      <c r="D551" s="191" t="s">
        <v>148</v>
      </c>
      <c r="E551" s="33"/>
      <c r="F551" s="192" t="s">
        <v>807</v>
      </c>
      <c r="G551" s="33"/>
      <c r="H551" s="33"/>
      <c r="I551" s="105"/>
      <c r="J551" s="33"/>
      <c r="K551" s="33"/>
      <c r="L551" s="36"/>
      <c r="M551" s="193"/>
      <c r="N551" s="61"/>
      <c r="O551" s="61"/>
      <c r="P551" s="61"/>
      <c r="Q551" s="61"/>
      <c r="R551" s="61"/>
      <c r="S551" s="61"/>
      <c r="T551" s="62"/>
      <c r="AT551" s="16" t="s">
        <v>148</v>
      </c>
      <c r="AU551" s="16" t="s">
        <v>80</v>
      </c>
    </row>
    <row r="552" spans="2:65" s="13" customFormat="1">
      <c r="B552" s="206"/>
      <c r="C552" s="207"/>
      <c r="D552" s="191" t="s">
        <v>152</v>
      </c>
      <c r="E552" s="208" t="s">
        <v>19</v>
      </c>
      <c r="F552" s="209" t="s">
        <v>803</v>
      </c>
      <c r="G552" s="207"/>
      <c r="H552" s="208" t="s">
        <v>19</v>
      </c>
      <c r="I552" s="210"/>
      <c r="J552" s="207"/>
      <c r="K552" s="207"/>
      <c r="L552" s="211"/>
      <c r="M552" s="212"/>
      <c r="N552" s="213"/>
      <c r="O552" s="213"/>
      <c r="P552" s="213"/>
      <c r="Q552" s="213"/>
      <c r="R552" s="213"/>
      <c r="S552" s="213"/>
      <c r="T552" s="214"/>
      <c r="AT552" s="215" t="s">
        <v>152</v>
      </c>
      <c r="AU552" s="215" t="s">
        <v>80</v>
      </c>
      <c r="AV552" s="13" t="s">
        <v>78</v>
      </c>
      <c r="AW552" s="13" t="s">
        <v>31</v>
      </c>
      <c r="AX552" s="13" t="s">
        <v>70</v>
      </c>
      <c r="AY552" s="215" t="s">
        <v>139</v>
      </c>
    </row>
    <row r="553" spans="2:65" s="12" customFormat="1">
      <c r="B553" s="195"/>
      <c r="C553" s="196"/>
      <c r="D553" s="191" t="s">
        <v>152</v>
      </c>
      <c r="E553" s="197" t="s">
        <v>19</v>
      </c>
      <c r="F553" s="198" t="s">
        <v>727</v>
      </c>
      <c r="G553" s="196"/>
      <c r="H553" s="199">
        <v>1.032</v>
      </c>
      <c r="I553" s="200"/>
      <c r="J553" s="196"/>
      <c r="K553" s="196"/>
      <c r="L553" s="201"/>
      <c r="M553" s="202"/>
      <c r="N553" s="203"/>
      <c r="O553" s="203"/>
      <c r="P553" s="203"/>
      <c r="Q553" s="203"/>
      <c r="R553" s="203"/>
      <c r="S553" s="203"/>
      <c r="T553" s="204"/>
      <c r="AT553" s="205" t="s">
        <v>152</v>
      </c>
      <c r="AU553" s="205" t="s">
        <v>80</v>
      </c>
      <c r="AV553" s="12" t="s">
        <v>80</v>
      </c>
      <c r="AW553" s="12" t="s">
        <v>31</v>
      </c>
      <c r="AX553" s="12" t="s">
        <v>70</v>
      </c>
      <c r="AY553" s="205" t="s">
        <v>139</v>
      </c>
    </row>
    <row r="554" spans="2:65" s="12" customFormat="1">
      <c r="B554" s="195"/>
      <c r="C554" s="196"/>
      <c r="D554" s="191" t="s">
        <v>152</v>
      </c>
      <c r="E554" s="197" t="s">
        <v>19</v>
      </c>
      <c r="F554" s="198" t="s">
        <v>728</v>
      </c>
      <c r="G554" s="196"/>
      <c r="H554" s="199">
        <v>0.41299999999999998</v>
      </c>
      <c r="I554" s="200"/>
      <c r="J554" s="196"/>
      <c r="K554" s="196"/>
      <c r="L554" s="201"/>
      <c r="M554" s="202"/>
      <c r="N554" s="203"/>
      <c r="O554" s="203"/>
      <c r="P554" s="203"/>
      <c r="Q554" s="203"/>
      <c r="R554" s="203"/>
      <c r="S554" s="203"/>
      <c r="T554" s="204"/>
      <c r="AT554" s="205" t="s">
        <v>152</v>
      </c>
      <c r="AU554" s="205" t="s">
        <v>80</v>
      </c>
      <c r="AV554" s="12" t="s">
        <v>80</v>
      </c>
      <c r="AW554" s="12" t="s">
        <v>31</v>
      </c>
      <c r="AX554" s="12" t="s">
        <v>70</v>
      </c>
      <c r="AY554" s="205" t="s">
        <v>139</v>
      </c>
    </row>
    <row r="555" spans="2:65" s="12" customFormat="1">
      <c r="B555" s="195"/>
      <c r="C555" s="196"/>
      <c r="D555" s="191" t="s">
        <v>152</v>
      </c>
      <c r="E555" s="196"/>
      <c r="F555" s="198" t="s">
        <v>809</v>
      </c>
      <c r="G555" s="196"/>
      <c r="H555" s="199">
        <v>1.59</v>
      </c>
      <c r="I555" s="200"/>
      <c r="J555" s="196"/>
      <c r="K555" s="196"/>
      <c r="L555" s="201"/>
      <c r="M555" s="202"/>
      <c r="N555" s="203"/>
      <c r="O555" s="203"/>
      <c r="P555" s="203"/>
      <c r="Q555" s="203"/>
      <c r="R555" s="203"/>
      <c r="S555" s="203"/>
      <c r="T555" s="204"/>
      <c r="AT555" s="205" t="s">
        <v>152</v>
      </c>
      <c r="AU555" s="205" t="s">
        <v>80</v>
      </c>
      <c r="AV555" s="12" t="s">
        <v>80</v>
      </c>
      <c r="AW555" s="12" t="s">
        <v>4</v>
      </c>
      <c r="AX555" s="12" t="s">
        <v>78</v>
      </c>
      <c r="AY555" s="205" t="s">
        <v>139</v>
      </c>
    </row>
    <row r="556" spans="2:65" s="1" customFormat="1" ht="14.45" customHeight="1">
      <c r="B556" s="32"/>
      <c r="C556" s="178" t="s">
        <v>479</v>
      </c>
      <c r="D556" s="178" t="s">
        <v>141</v>
      </c>
      <c r="E556" s="179" t="s">
        <v>810</v>
      </c>
      <c r="F556" s="180" t="s">
        <v>811</v>
      </c>
      <c r="G556" s="181" t="s">
        <v>144</v>
      </c>
      <c r="H556" s="182">
        <v>30.9</v>
      </c>
      <c r="I556" s="183">
        <v>48</v>
      </c>
      <c r="J556" s="184">
        <f>ROUND(I556*H556,2)</f>
        <v>1483.2</v>
      </c>
      <c r="K556" s="180" t="s">
        <v>145</v>
      </c>
      <c r="L556" s="36"/>
      <c r="M556" s="185" t="s">
        <v>19</v>
      </c>
      <c r="N556" s="186" t="s">
        <v>41</v>
      </c>
      <c r="O556" s="61"/>
      <c r="P556" s="187">
        <f>O556*H556</f>
        <v>0</v>
      </c>
      <c r="Q556" s="187">
        <v>2.0000000000000001E-4</v>
      </c>
      <c r="R556" s="187">
        <f>Q556*H556</f>
        <v>6.1799999999999997E-3</v>
      </c>
      <c r="S556" s="187">
        <v>0</v>
      </c>
      <c r="T556" s="188">
        <f>S556*H556</f>
        <v>0</v>
      </c>
      <c r="AR556" s="189" t="s">
        <v>250</v>
      </c>
      <c r="AT556" s="189" t="s">
        <v>141</v>
      </c>
      <c r="AU556" s="189" t="s">
        <v>80</v>
      </c>
      <c r="AY556" s="16" t="s">
        <v>139</v>
      </c>
      <c r="BE556" s="190">
        <f>IF(N556="základní",J556,0)</f>
        <v>1483.2</v>
      </c>
      <c r="BF556" s="190">
        <f>IF(N556="snížená",J556,0)</f>
        <v>0</v>
      </c>
      <c r="BG556" s="190">
        <f>IF(N556="zákl. přenesená",J556,0)</f>
        <v>0</v>
      </c>
      <c r="BH556" s="190">
        <f>IF(N556="sníž. přenesená",J556,0)</f>
        <v>0</v>
      </c>
      <c r="BI556" s="190">
        <f>IF(N556="nulová",J556,0)</f>
        <v>0</v>
      </c>
      <c r="BJ556" s="16" t="s">
        <v>78</v>
      </c>
      <c r="BK556" s="190">
        <f>ROUND(I556*H556,2)</f>
        <v>1483.2</v>
      </c>
      <c r="BL556" s="16" t="s">
        <v>250</v>
      </c>
      <c r="BM556" s="189" t="s">
        <v>812</v>
      </c>
    </row>
    <row r="557" spans="2:65" s="1" customFormat="1">
      <c r="B557" s="32"/>
      <c r="C557" s="33"/>
      <c r="D557" s="191" t="s">
        <v>148</v>
      </c>
      <c r="E557" s="33"/>
      <c r="F557" s="192" t="s">
        <v>813</v>
      </c>
      <c r="G557" s="33"/>
      <c r="H557" s="33"/>
      <c r="I557" s="105"/>
      <c r="J557" s="33"/>
      <c r="K557" s="33"/>
      <c r="L557" s="36"/>
      <c r="M557" s="193"/>
      <c r="N557" s="61"/>
      <c r="O557" s="61"/>
      <c r="P557" s="61"/>
      <c r="Q557" s="61"/>
      <c r="R557" s="61"/>
      <c r="S557" s="61"/>
      <c r="T557" s="62"/>
      <c r="AT557" s="16" t="s">
        <v>148</v>
      </c>
      <c r="AU557" s="16" t="s">
        <v>80</v>
      </c>
    </row>
    <row r="558" spans="2:65" s="1" customFormat="1" ht="58.5">
      <c r="B558" s="32"/>
      <c r="C558" s="33"/>
      <c r="D558" s="191" t="s">
        <v>150</v>
      </c>
      <c r="E558" s="33"/>
      <c r="F558" s="194" t="s">
        <v>814</v>
      </c>
      <c r="G558" s="33"/>
      <c r="H558" s="33"/>
      <c r="I558" s="105"/>
      <c r="J558" s="33"/>
      <c r="K558" s="33"/>
      <c r="L558" s="36"/>
      <c r="M558" s="193"/>
      <c r="N558" s="61"/>
      <c r="O558" s="61"/>
      <c r="P558" s="61"/>
      <c r="Q558" s="61"/>
      <c r="R558" s="61"/>
      <c r="S558" s="61"/>
      <c r="T558" s="62"/>
      <c r="AT558" s="16" t="s">
        <v>150</v>
      </c>
      <c r="AU558" s="16" t="s">
        <v>80</v>
      </c>
    </row>
    <row r="559" spans="2:65" s="1" customFormat="1" ht="19.5">
      <c r="B559" s="32"/>
      <c r="C559" s="33"/>
      <c r="D559" s="191" t="s">
        <v>201</v>
      </c>
      <c r="E559" s="33"/>
      <c r="F559" s="194" t="s">
        <v>784</v>
      </c>
      <c r="G559" s="33"/>
      <c r="H559" s="33"/>
      <c r="I559" s="105"/>
      <c r="J559" s="33"/>
      <c r="K559" s="33"/>
      <c r="L559" s="36"/>
      <c r="M559" s="193"/>
      <c r="N559" s="61"/>
      <c r="O559" s="61"/>
      <c r="P559" s="61"/>
      <c r="Q559" s="61"/>
      <c r="R559" s="61"/>
      <c r="S559" s="61"/>
      <c r="T559" s="62"/>
      <c r="AT559" s="16" t="s">
        <v>201</v>
      </c>
      <c r="AU559" s="16" t="s">
        <v>80</v>
      </c>
    </row>
    <row r="560" spans="2:65" s="13" customFormat="1">
      <c r="B560" s="206"/>
      <c r="C560" s="207"/>
      <c r="D560" s="191" t="s">
        <v>152</v>
      </c>
      <c r="E560" s="208" t="s">
        <v>19</v>
      </c>
      <c r="F560" s="209" t="s">
        <v>794</v>
      </c>
      <c r="G560" s="207"/>
      <c r="H560" s="208" t="s">
        <v>19</v>
      </c>
      <c r="I560" s="210"/>
      <c r="J560" s="207"/>
      <c r="K560" s="207"/>
      <c r="L560" s="211"/>
      <c r="M560" s="212"/>
      <c r="N560" s="213"/>
      <c r="O560" s="213"/>
      <c r="P560" s="213"/>
      <c r="Q560" s="213"/>
      <c r="R560" s="213"/>
      <c r="S560" s="213"/>
      <c r="T560" s="214"/>
      <c r="AT560" s="215" t="s">
        <v>152</v>
      </c>
      <c r="AU560" s="215" t="s">
        <v>80</v>
      </c>
      <c r="AV560" s="13" t="s">
        <v>78</v>
      </c>
      <c r="AW560" s="13" t="s">
        <v>31</v>
      </c>
      <c r="AX560" s="13" t="s">
        <v>70</v>
      </c>
      <c r="AY560" s="215" t="s">
        <v>139</v>
      </c>
    </row>
    <row r="561" spans="2:65" s="12" customFormat="1">
      <c r="B561" s="195"/>
      <c r="C561" s="196"/>
      <c r="D561" s="191" t="s">
        <v>152</v>
      </c>
      <c r="E561" s="197" t="s">
        <v>19</v>
      </c>
      <c r="F561" s="198" t="s">
        <v>795</v>
      </c>
      <c r="G561" s="196"/>
      <c r="H561" s="199">
        <v>30.9</v>
      </c>
      <c r="I561" s="200"/>
      <c r="J561" s="196"/>
      <c r="K561" s="196"/>
      <c r="L561" s="201"/>
      <c r="M561" s="202"/>
      <c r="N561" s="203"/>
      <c r="O561" s="203"/>
      <c r="P561" s="203"/>
      <c r="Q561" s="203"/>
      <c r="R561" s="203"/>
      <c r="S561" s="203"/>
      <c r="T561" s="204"/>
      <c r="AT561" s="205" t="s">
        <v>152</v>
      </c>
      <c r="AU561" s="205" t="s">
        <v>80</v>
      </c>
      <c r="AV561" s="12" t="s">
        <v>80</v>
      </c>
      <c r="AW561" s="12" t="s">
        <v>31</v>
      </c>
      <c r="AX561" s="12" t="s">
        <v>70</v>
      </c>
      <c r="AY561" s="205" t="s">
        <v>139</v>
      </c>
    </row>
    <row r="562" spans="2:65" s="1" customFormat="1" ht="14.45" customHeight="1">
      <c r="B562" s="32"/>
      <c r="C562" s="178" t="s">
        <v>514</v>
      </c>
      <c r="D562" s="178" t="s">
        <v>141</v>
      </c>
      <c r="E562" s="179" t="s">
        <v>815</v>
      </c>
      <c r="F562" s="180" t="s">
        <v>816</v>
      </c>
      <c r="G562" s="181" t="s">
        <v>212</v>
      </c>
      <c r="H562" s="182">
        <v>9.9930000000000003</v>
      </c>
      <c r="I562" s="183">
        <v>1560</v>
      </c>
      <c r="J562" s="184">
        <f>ROUND(I562*H562,2)</f>
        <v>15589.08</v>
      </c>
      <c r="K562" s="180" t="s">
        <v>145</v>
      </c>
      <c r="L562" s="36"/>
      <c r="M562" s="185" t="s">
        <v>19</v>
      </c>
      <c r="N562" s="186" t="s">
        <v>41</v>
      </c>
      <c r="O562" s="61"/>
      <c r="P562" s="187">
        <f>O562*H562</f>
        <v>0</v>
      </c>
      <c r="Q562" s="187">
        <v>0</v>
      </c>
      <c r="R562" s="187">
        <f>Q562*H562</f>
        <v>0</v>
      </c>
      <c r="S562" s="187">
        <v>0</v>
      </c>
      <c r="T562" s="188">
        <f>S562*H562</f>
        <v>0</v>
      </c>
      <c r="AR562" s="189" t="s">
        <v>250</v>
      </c>
      <c r="AT562" s="189" t="s">
        <v>141</v>
      </c>
      <c r="AU562" s="189" t="s">
        <v>80</v>
      </c>
      <c r="AY562" s="16" t="s">
        <v>139</v>
      </c>
      <c r="BE562" s="190">
        <f>IF(N562="základní",J562,0)</f>
        <v>15589.08</v>
      </c>
      <c r="BF562" s="190">
        <f>IF(N562="snížená",J562,0)</f>
        <v>0</v>
      </c>
      <c r="BG562" s="190">
        <f>IF(N562="zákl. přenesená",J562,0)</f>
        <v>0</v>
      </c>
      <c r="BH562" s="190">
        <f>IF(N562="sníž. přenesená",J562,0)</f>
        <v>0</v>
      </c>
      <c r="BI562" s="190">
        <f>IF(N562="nulová",J562,0)</f>
        <v>0</v>
      </c>
      <c r="BJ562" s="16" t="s">
        <v>78</v>
      </c>
      <c r="BK562" s="190">
        <f>ROUND(I562*H562,2)</f>
        <v>15589.08</v>
      </c>
      <c r="BL562" s="16" t="s">
        <v>250</v>
      </c>
      <c r="BM562" s="189" t="s">
        <v>817</v>
      </c>
    </row>
    <row r="563" spans="2:65" s="1" customFormat="1" ht="19.5">
      <c r="B563" s="32"/>
      <c r="C563" s="33"/>
      <c r="D563" s="191" t="s">
        <v>148</v>
      </c>
      <c r="E563" s="33"/>
      <c r="F563" s="192" t="s">
        <v>818</v>
      </c>
      <c r="G563" s="33"/>
      <c r="H563" s="33"/>
      <c r="I563" s="105"/>
      <c r="J563" s="33"/>
      <c r="K563" s="33"/>
      <c r="L563" s="36"/>
      <c r="M563" s="193"/>
      <c r="N563" s="61"/>
      <c r="O563" s="61"/>
      <c r="P563" s="61"/>
      <c r="Q563" s="61"/>
      <c r="R563" s="61"/>
      <c r="S563" s="61"/>
      <c r="T563" s="62"/>
      <c r="AT563" s="16" t="s">
        <v>148</v>
      </c>
      <c r="AU563" s="16" t="s">
        <v>80</v>
      </c>
    </row>
    <row r="564" spans="2:65" s="1" customFormat="1" ht="87.75">
      <c r="B564" s="32"/>
      <c r="C564" s="33"/>
      <c r="D564" s="191" t="s">
        <v>150</v>
      </c>
      <c r="E564" s="33"/>
      <c r="F564" s="194" t="s">
        <v>687</v>
      </c>
      <c r="G564" s="33"/>
      <c r="H564" s="33"/>
      <c r="I564" s="105"/>
      <c r="J564" s="33"/>
      <c r="K564" s="33"/>
      <c r="L564" s="36"/>
      <c r="M564" s="193"/>
      <c r="N564" s="61"/>
      <c r="O564" s="61"/>
      <c r="P564" s="61"/>
      <c r="Q564" s="61"/>
      <c r="R564" s="61"/>
      <c r="S564" s="61"/>
      <c r="T564" s="62"/>
      <c r="AT564" s="16" t="s">
        <v>150</v>
      </c>
      <c r="AU564" s="16" t="s">
        <v>80</v>
      </c>
    </row>
    <row r="565" spans="2:65" s="11" customFormat="1" ht="22.9" customHeight="1">
      <c r="B565" s="162"/>
      <c r="C565" s="163"/>
      <c r="D565" s="164" t="s">
        <v>69</v>
      </c>
      <c r="E565" s="176" t="s">
        <v>819</v>
      </c>
      <c r="F565" s="176" t="s">
        <v>820</v>
      </c>
      <c r="G565" s="163"/>
      <c r="H565" s="163"/>
      <c r="I565" s="166"/>
      <c r="J565" s="177">
        <f>BK565</f>
        <v>365325.19</v>
      </c>
      <c r="K565" s="163"/>
      <c r="L565" s="168"/>
      <c r="M565" s="169"/>
      <c r="N565" s="170"/>
      <c r="O565" s="170"/>
      <c r="P565" s="171">
        <f>SUM(P566:P605)</f>
        <v>0</v>
      </c>
      <c r="Q565" s="170"/>
      <c r="R565" s="171">
        <f>SUM(R566:R605)</f>
        <v>0.5916294299999999</v>
      </c>
      <c r="S565" s="170"/>
      <c r="T565" s="172">
        <f>SUM(T566:T605)</f>
        <v>0</v>
      </c>
      <c r="AR565" s="173" t="s">
        <v>80</v>
      </c>
      <c r="AT565" s="174" t="s">
        <v>69</v>
      </c>
      <c r="AU565" s="174" t="s">
        <v>78</v>
      </c>
      <c r="AY565" s="173" t="s">
        <v>139</v>
      </c>
      <c r="BK565" s="175">
        <f>SUM(BK566:BK605)</f>
        <v>365325.19</v>
      </c>
    </row>
    <row r="566" spans="2:65" s="1" customFormat="1" ht="14.45" customHeight="1">
      <c r="B566" s="32"/>
      <c r="C566" s="178" t="s">
        <v>522</v>
      </c>
      <c r="D566" s="178" t="s">
        <v>141</v>
      </c>
      <c r="E566" s="179" t="s">
        <v>821</v>
      </c>
      <c r="F566" s="180" t="s">
        <v>822</v>
      </c>
      <c r="G566" s="181" t="s">
        <v>144</v>
      </c>
      <c r="H566" s="182">
        <v>11.1</v>
      </c>
      <c r="I566" s="183">
        <v>915</v>
      </c>
      <c r="J566" s="184">
        <f>ROUND(I566*H566,2)</f>
        <v>10156.5</v>
      </c>
      <c r="K566" s="180" t="s">
        <v>145</v>
      </c>
      <c r="L566" s="36"/>
      <c r="M566" s="185" t="s">
        <v>19</v>
      </c>
      <c r="N566" s="186" t="s">
        <v>41</v>
      </c>
      <c r="O566" s="61"/>
      <c r="P566" s="187">
        <f>O566*H566</f>
        <v>0</v>
      </c>
      <c r="Q566" s="187">
        <v>2.6870000000000002E-2</v>
      </c>
      <c r="R566" s="187">
        <f>Q566*H566</f>
        <v>0.29825699999999999</v>
      </c>
      <c r="S566" s="187">
        <v>0</v>
      </c>
      <c r="T566" s="188">
        <f>S566*H566</f>
        <v>0</v>
      </c>
      <c r="AR566" s="189" t="s">
        <v>250</v>
      </c>
      <c r="AT566" s="189" t="s">
        <v>141</v>
      </c>
      <c r="AU566" s="189" t="s">
        <v>80</v>
      </c>
      <c r="AY566" s="16" t="s">
        <v>139</v>
      </c>
      <c r="BE566" s="190">
        <f>IF(N566="základní",J566,0)</f>
        <v>10156.5</v>
      </c>
      <c r="BF566" s="190">
        <f>IF(N566="snížená",J566,0)</f>
        <v>0</v>
      </c>
      <c r="BG566" s="190">
        <f>IF(N566="zákl. přenesená",J566,0)</f>
        <v>0</v>
      </c>
      <c r="BH566" s="190">
        <f>IF(N566="sníž. přenesená",J566,0)</f>
        <v>0</v>
      </c>
      <c r="BI566" s="190">
        <f>IF(N566="nulová",J566,0)</f>
        <v>0</v>
      </c>
      <c r="BJ566" s="16" t="s">
        <v>78</v>
      </c>
      <c r="BK566" s="190">
        <f>ROUND(I566*H566,2)</f>
        <v>10156.5</v>
      </c>
      <c r="BL566" s="16" t="s">
        <v>250</v>
      </c>
      <c r="BM566" s="189" t="s">
        <v>823</v>
      </c>
    </row>
    <row r="567" spans="2:65" s="1" customFormat="1" ht="19.5">
      <c r="B567" s="32"/>
      <c r="C567" s="33"/>
      <c r="D567" s="191" t="s">
        <v>148</v>
      </c>
      <c r="E567" s="33"/>
      <c r="F567" s="192" t="s">
        <v>824</v>
      </c>
      <c r="G567" s="33"/>
      <c r="H567" s="33"/>
      <c r="I567" s="105"/>
      <c r="J567" s="33"/>
      <c r="K567" s="33"/>
      <c r="L567" s="36"/>
      <c r="M567" s="193"/>
      <c r="N567" s="61"/>
      <c r="O567" s="61"/>
      <c r="P567" s="61"/>
      <c r="Q567" s="61"/>
      <c r="R567" s="61"/>
      <c r="S567" s="61"/>
      <c r="T567" s="62"/>
      <c r="AT567" s="16" t="s">
        <v>148</v>
      </c>
      <c r="AU567" s="16" t="s">
        <v>80</v>
      </c>
    </row>
    <row r="568" spans="2:65" s="1" customFormat="1" ht="107.25">
      <c r="B568" s="32"/>
      <c r="C568" s="33"/>
      <c r="D568" s="191" t="s">
        <v>150</v>
      </c>
      <c r="E568" s="33"/>
      <c r="F568" s="194" t="s">
        <v>825</v>
      </c>
      <c r="G568" s="33"/>
      <c r="H568" s="33"/>
      <c r="I568" s="105"/>
      <c r="J568" s="33"/>
      <c r="K568" s="33"/>
      <c r="L568" s="36"/>
      <c r="M568" s="193"/>
      <c r="N568" s="61"/>
      <c r="O568" s="61"/>
      <c r="P568" s="61"/>
      <c r="Q568" s="61"/>
      <c r="R568" s="61"/>
      <c r="S568" s="61"/>
      <c r="T568" s="62"/>
      <c r="AT568" s="16" t="s">
        <v>150</v>
      </c>
      <c r="AU568" s="16" t="s">
        <v>80</v>
      </c>
    </row>
    <row r="569" spans="2:65" s="1" customFormat="1" ht="19.5">
      <c r="B569" s="32"/>
      <c r="C569" s="33"/>
      <c r="D569" s="191" t="s">
        <v>201</v>
      </c>
      <c r="E569" s="33"/>
      <c r="F569" s="194" t="s">
        <v>826</v>
      </c>
      <c r="G569" s="33"/>
      <c r="H569" s="33"/>
      <c r="I569" s="105"/>
      <c r="J569" s="33"/>
      <c r="K569" s="33"/>
      <c r="L569" s="36"/>
      <c r="M569" s="193"/>
      <c r="N569" s="61"/>
      <c r="O569" s="61"/>
      <c r="P569" s="61"/>
      <c r="Q569" s="61"/>
      <c r="R569" s="61"/>
      <c r="S569" s="61"/>
      <c r="T569" s="62"/>
      <c r="AT569" s="16" t="s">
        <v>201</v>
      </c>
      <c r="AU569" s="16" t="s">
        <v>80</v>
      </c>
    </row>
    <row r="570" spans="2:65" s="12" customFormat="1">
      <c r="B570" s="195"/>
      <c r="C570" s="196"/>
      <c r="D570" s="191" t="s">
        <v>152</v>
      </c>
      <c r="E570" s="197" t="s">
        <v>19</v>
      </c>
      <c r="F570" s="198" t="s">
        <v>827</v>
      </c>
      <c r="G570" s="196"/>
      <c r="H570" s="199">
        <v>11.1</v>
      </c>
      <c r="I570" s="200"/>
      <c r="J570" s="196"/>
      <c r="K570" s="196"/>
      <c r="L570" s="201"/>
      <c r="M570" s="202"/>
      <c r="N570" s="203"/>
      <c r="O570" s="203"/>
      <c r="P570" s="203"/>
      <c r="Q570" s="203"/>
      <c r="R570" s="203"/>
      <c r="S570" s="203"/>
      <c r="T570" s="204"/>
      <c r="AT570" s="205" t="s">
        <v>152</v>
      </c>
      <c r="AU570" s="205" t="s">
        <v>80</v>
      </c>
      <c r="AV570" s="12" t="s">
        <v>80</v>
      </c>
      <c r="AW570" s="12" t="s">
        <v>31</v>
      </c>
      <c r="AX570" s="12" t="s">
        <v>70</v>
      </c>
      <c r="AY570" s="205" t="s">
        <v>139</v>
      </c>
    </row>
    <row r="571" spans="2:65" s="1" customFormat="1" ht="14.45" customHeight="1">
      <c r="B571" s="32"/>
      <c r="C571" s="178" t="s">
        <v>532</v>
      </c>
      <c r="D571" s="178" t="s">
        <v>141</v>
      </c>
      <c r="E571" s="179" t="s">
        <v>828</v>
      </c>
      <c r="F571" s="180" t="s">
        <v>829</v>
      </c>
      <c r="G571" s="181" t="s">
        <v>144</v>
      </c>
      <c r="H571" s="182">
        <v>17.73</v>
      </c>
      <c r="I571" s="183">
        <v>715</v>
      </c>
      <c r="J571" s="184">
        <f>ROUND(I571*H571,2)</f>
        <v>12676.95</v>
      </c>
      <c r="K571" s="180" t="s">
        <v>145</v>
      </c>
      <c r="L571" s="36"/>
      <c r="M571" s="185" t="s">
        <v>19</v>
      </c>
      <c r="N571" s="186" t="s">
        <v>41</v>
      </c>
      <c r="O571" s="61"/>
      <c r="P571" s="187">
        <f>O571*H571</f>
        <v>0</v>
      </c>
      <c r="Q571" s="187">
        <v>1.379E-2</v>
      </c>
      <c r="R571" s="187">
        <f>Q571*H571</f>
        <v>0.24449670000000001</v>
      </c>
      <c r="S571" s="187">
        <v>0</v>
      </c>
      <c r="T571" s="188">
        <f>S571*H571</f>
        <v>0</v>
      </c>
      <c r="AR571" s="189" t="s">
        <v>250</v>
      </c>
      <c r="AT571" s="189" t="s">
        <v>141</v>
      </c>
      <c r="AU571" s="189" t="s">
        <v>80</v>
      </c>
      <c r="AY571" s="16" t="s">
        <v>139</v>
      </c>
      <c r="BE571" s="190">
        <f>IF(N571="základní",J571,0)</f>
        <v>12676.95</v>
      </c>
      <c r="BF571" s="190">
        <f>IF(N571="snížená",J571,0)</f>
        <v>0</v>
      </c>
      <c r="BG571" s="190">
        <f>IF(N571="zákl. přenesená",J571,0)</f>
        <v>0</v>
      </c>
      <c r="BH571" s="190">
        <f>IF(N571="sníž. přenesená",J571,0)</f>
        <v>0</v>
      </c>
      <c r="BI571" s="190">
        <f>IF(N571="nulová",J571,0)</f>
        <v>0</v>
      </c>
      <c r="BJ571" s="16" t="s">
        <v>78</v>
      </c>
      <c r="BK571" s="190">
        <f>ROUND(I571*H571,2)</f>
        <v>12676.95</v>
      </c>
      <c r="BL571" s="16" t="s">
        <v>250</v>
      </c>
      <c r="BM571" s="189" t="s">
        <v>830</v>
      </c>
    </row>
    <row r="572" spans="2:65" s="1" customFormat="1" ht="19.5">
      <c r="B572" s="32"/>
      <c r="C572" s="33"/>
      <c r="D572" s="191" t="s">
        <v>148</v>
      </c>
      <c r="E572" s="33"/>
      <c r="F572" s="192" t="s">
        <v>831</v>
      </c>
      <c r="G572" s="33"/>
      <c r="H572" s="33"/>
      <c r="I572" s="105"/>
      <c r="J572" s="33"/>
      <c r="K572" s="33"/>
      <c r="L572" s="36"/>
      <c r="M572" s="193"/>
      <c r="N572" s="61"/>
      <c r="O572" s="61"/>
      <c r="P572" s="61"/>
      <c r="Q572" s="61"/>
      <c r="R572" s="61"/>
      <c r="S572" s="61"/>
      <c r="T572" s="62"/>
      <c r="AT572" s="16" t="s">
        <v>148</v>
      </c>
      <c r="AU572" s="16" t="s">
        <v>80</v>
      </c>
    </row>
    <row r="573" spans="2:65" s="1" customFormat="1" ht="126.75">
      <c r="B573" s="32"/>
      <c r="C573" s="33"/>
      <c r="D573" s="191" t="s">
        <v>150</v>
      </c>
      <c r="E573" s="33"/>
      <c r="F573" s="194" t="s">
        <v>832</v>
      </c>
      <c r="G573" s="33"/>
      <c r="H573" s="33"/>
      <c r="I573" s="105"/>
      <c r="J573" s="33"/>
      <c r="K573" s="33"/>
      <c r="L573" s="36"/>
      <c r="M573" s="193"/>
      <c r="N573" s="61"/>
      <c r="O573" s="61"/>
      <c r="P573" s="61"/>
      <c r="Q573" s="61"/>
      <c r="R573" s="61"/>
      <c r="S573" s="61"/>
      <c r="T573" s="62"/>
      <c r="AT573" s="16" t="s">
        <v>150</v>
      </c>
      <c r="AU573" s="16" t="s">
        <v>80</v>
      </c>
    </row>
    <row r="574" spans="2:65" s="1" customFormat="1" ht="19.5">
      <c r="B574" s="32"/>
      <c r="C574" s="33"/>
      <c r="D574" s="191" t="s">
        <v>201</v>
      </c>
      <c r="E574" s="33"/>
      <c r="F574" s="194" t="s">
        <v>833</v>
      </c>
      <c r="G574" s="33"/>
      <c r="H574" s="33"/>
      <c r="I574" s="105"/>
      <c r="J574" s="33"/>
      <c r="K574" s="33"/>
      <c r="L574" s="36"/>
      <c r="M574" s="193"/>
      <c r="N574" s="61"/>
      <c r="O574" s="61"/>
      <c r="P574" s="61"/>
      <c r="Q574" s="61"/>
      <c r="R574" s="61"/>
      <c r="S574" s="61"/>
      <c r="T574" s="62"/>
      <c r="AT574" s="16" t="s">
        <v>201</v>
      </c>
      <c r="AU574" s="16" t="s">
        <v>80</v>
      </c>
    </row>
    <row r="575" spans="2:65" s="13" customFormat="1">
      <c r="B575" s="206"/>
      <c r="C575" s="207"/>
      <c r="D575" s="191" t="s">
        <v>152</v>
      </c>
      <c r="E575" s="208" t="s">
        <v>19</v>
      </c>
      <c r="F575" s="209" t="s">
        <v>618</v>
      </c>
      <c r="G575" s="207"/>
      <c r="H575" s="208" t="s">
        <v>19</v>
      </c>
      <c r="I575" s="210"/>
      <c r="J575" s="207"/>
      <c r="K575" s="207"/>
      <c r="L575" s="211"/>
      <c r="M575" s="212"/>
      <c r="N575" s="213"/>
      <c r="O575" s="213"/>
      <c r="P575" s="213"/>
      <c r="Q575" s="213"/>
      <c r="R575" s="213"/>
      <c r="S575" s="213"/>
      <c r="T575" s="214"/>
      <c r="AT575" s="215" t="s">
        <v>152</v>
      </c>
      <c r="AU575" s="215" t="s">
        <v>80</v>
      </c>
      <c r="AV575" s="13" t="s">
        <v>78</v>
      </c>
      <c r="AW575" s="13" t="s">
        <v>31</v>
      </c>
      <c r="AX575" s="13" t="s">
        <v>70</v>
      </c>
      <c r="AY575" s="215" t="s">
        <v>139</v>
      </c>
    </row>
    <row r="576" spans="2:65" s="12" customFormat="1">
      <c r="B576" s="195"/>
      <c r="C576" s="196"/>
      <c r="D576" s="191" t="s">
        <v>152</v>
      </c>
      <c r="E576" s="197" t="s">
        <v>19</v>
      </c>
      <c r="F576" s="198" t="s">
        <v>619</v>
      </c>
      <c r="G576" s="196"/>
      <c r="H576" s="199">
        <v>17.73</v>
      </c>
      <c r="I576" s="200"/>
      <c r="J576" s="196"/>
      <c r="K576" s="196"/>
      <c r="L576" s="201"/>
      <c r="M576" s="202"/>
      <c r="N576" s="203"/>
      <c r="O576" s="203"/>
      <c r="P576" s="203"/>
      <c r="Q576" s="203"/>
      <c r="R576" s="203"/>
      <c r="S576" s="203"/>
      <c r="T576" s="204"/>
      <c r="AT576" s="205" t="s">
        <v>152</v>
      </c>
      <c r="AU576" s="205" t="s">
        <v>80</v>
      </c>
      <c r="AV576" s="12" t="s">
        <v>80</v>
      </c>
      <c r="AW576" s="12" t="s">
        <v>31</v>
      </c>
      <c r="AX576" s="12" t="s">
        <v>70</v>
      </c>
      <c r="AY576" s="205" t="s">
        <v>139</v>
      </c>
    </row>
    <row r="577" spans="2:65" s="1" customFormat="1" ht="14.45" customHeight="1">
      <c r="B577" s="32"/>
      <c r="C577" s="178" t="s">
        <v>546</v>
      </c>
      <c r="D577" s="178" t="s">
        <v>141</v>
      </c>
      <c r="E577" s="179" t="s">
        <v>834</v>
      </c>
      <c r="F577" s="180" t="s">
        <v>835</v>
      </c>
      <c r="G577" s="181" t="s">
        <v>144</v>
      </c>
      <c r="H577" s="182">
        <v>17.73</v>
      </c>
      <c r="I577" s="183">
        <v>32</v>
      </c>
      <c r="J577" s="184">
        <f>ROUND(I577*H577,2)</f>
        <v>567.36</v>
      </c>
      <c r="K577" s="180" t="s">
        <v>145</v>
      </c>
      <c r="L577" s="36"/>
      <c r="M577" s="185" t="s">
        <v>19</v>
      </c>
      <c r="N577" s="186" t="s">
        <v>41</v>
      </c>
      <c r="O577" s="61"/>
      <c r="P577" s="187">
        <f>O577*H577</f>
        <v>0</v>
      </c>
      <c r="Q577" s="187">
        <v>0</v>
      </c>
      <c r="R577" s="187">
        <f>Q577*H577</f>
        <v>0</v>
      </c>
      <c r="S577" s="187">
        <v>0</v>
      </c>
      <c r="T577" s="188">
        <f>S577*H577</f>
        <v>0</v>
      </c>
      <c r="AR577" s="189" t="s">
        <v>250</v>
      </c>
      <c r="AT577" s="189" t="s">
        <v>141</v>
      </c>
      <c r="AU577" s="189" t="s">
        <v>80</v>
      </c>
      <c r="AY577" s="16" t="s">
        <v>139</v>
      </c>
      <c r="BE577" s="190">
        <f>IF(N577="základní",J577,0)</f>
        <v>567.36</v>
      </c>
      <c r="BF577" s="190">
        <f>IF(N577="snížená",J577,0)</f>
        <v>0</v>
      </c>
      <c r="BG577" s="190">
        <f>IF(N577="zákl. přenesená",J577,0)</f>
        <v>0</v>
      </c>
      <c r="BH577" s="190">
        <f>IF(N577="sníž. přenesená",J577,0)</f>
        <v>0</v>
      </c>
      <c r="BI577" s="190">
        <f>IF(N577="nulová",J577,0)</f>
        <v>0</v>
      </c>
      <c r="BJ577" s="16" t="s">
        <v>78</v>
      </c>
      <c r="BK577" s="190">
        <f>ROUND(I577*H577,2)</f>
        <v>567.36</v>
      </c>
      <c r="BL577" s="16" t="s">
        <v>250</v>
      </c>
      <c r="BM577" s="189" t="s">
        <v>836</v>
      </c>
    </row>
    <row r="578" spans="2:65" s="1" customFormat="1" ht="19.5">
      <c r="B578" s="32"/>
      <c r="C578" s="33"/>
      <c r="D578" s="191" t="s">
        <v>148</v>
      </c>
      <c r="E578" s="33"/>
      <c r="F578" s="192" t="s">
        <v>837</v>
      </c>
      <c r="G578" s="33"/>
      <c r="H578" s="33"/>
      <c r="I578" s="105"/>
      <c r="J578" s="33"/>
      <c r="K578" s="33"/>
      <c r="L578" s="36"/>
      <c r="M578" s="193"/>
      <c r="N578" s="61"/>
      <c r="O578" s="61"/>
      <c r="P578" s="61"/>
      <c r="Q578" s="61"/>
      <c r="R578" s="61"/>
      <c r="S578" s="61"/>
      <c r="T578" s="62"/>
      <c r="AT578" s="16" t="s">
        <v>148</v>
      </c>
      <c r="AU578" s="16" t="s">
        <v>80</v>
      </c>
    </row>
    <row r="579" spans="2:65" s="1" customFormat="1" ht="126.75">
      <c r="B579" s="32"/>
      <c r="C579" s="33"/>
      <c r="D579" s="191" t="s">
        <v>150</v>
      </c>
      <c r="E579" s="33"/>
      <c r="F579" s="194" t="s">
        <v>832</v>
      </c>
      <c r="G579" s="33"/>
      <c r="H579" s="33"/>
      <c r="I579" s="105"/>
      <c r="J579" s="33"/>
      <c r="K579" s="33"/>
      <c r="L579" s="36"/>
      <c r="M579" s="193"/>
      <c r="N579" s="61"/>
      <c r="O579" s="61"/>
      <c r="P579" s="61"/>
      <c r="Q579" s="61"/>
      <c r="R579" s="61"/>
      <c r="S579" s="61"/>
      <c r="T579" s="62"/>
      <c r="AT579" s="16" t="s">
        <v>150</v>
      </c>
      <c r="AU579" s="16" t="s">
        <v>80</v>
      </c>
    </row>
    <row r="580" spans="2:65" s="13" customFormat="1">
      <c r="B580" s="206"/>
      <c r="C580" s="207"/>
      <c r="D580" s="191" t="s">
        <v>152</v>
      </c>
      <c r="E580" s="208" t="s">
        <v>19</v>
      </c>
      <c r="F580" s="209" t="s">
        <v>618</v>
      </c>
      <c r="G580" s="207"/>
      <c r="H580" s="208" t="s">
        <v>19</v>
      </c>
      <c r="I580" s="210"/>
      <c r="J580" s="207"/>
      <c r="K580" s="207"/>
      <c r="L580" s="211"/>
      <c r="M580" s="212"/>
      <c r="N580" s="213"/>
      <c r="O580" s="213"/>
      <c r="P580" s="213"/>
      <c r="Q580" s="213"/>
      <c r="R580" s="213"/>
      <c r="S580" s="213"/>
      <c r="T580" s="214"/>
      <c r="AT580" s="215" t="s">
        <v>152</v>
      </c>
      <c r="AU580" s="215" t="s">
        <v>80</v>
      </c>
      <c r="AV580" s="13" t="s">
        <v>78</v>
      </c>
      <c r="AW580" s="13" t="s">
        <v>31</v>
      </c>
      <c r="AX580" s="13" t="s">
        <v>70</v>
      </c>
      <c r="AY580" s="215" t="s">
        <v>139</v>
      </c>
    </row>
    <row r="581" spans="2:65" s="12" customFormat="1">
      <c r="B581" s="195"/>
      <c r="C581" s="196"/>
      <c r="D581" s="191" t="s">
        <v>152</v>
      </c>
      <c r="E581" s="197" t="s">
        <v>19</v>
      </c>
      <c r="F581" s="198" t="s">
        <v>619</v>
      </c>
      <c r="G581" s="196"/>
      <c r="H581" s="199">
        <v>17.73</v>
      </c>
      <c r="I581" s="200"/>
      <c r="J581" s="196"/>
      <c r="K581" s="196"/>
      <c r="L581" s="201"/>
      <c r="M581" s="202"/>
      <c r="N581" s="203"/>
      <c r="O581" s="203"/>
      <c r="P581" s="203"/>
      <c r="Q581" s="203"/>
      <c r="R581" s="203"/>
      <c r="S581" s="203"/>
      <c r="T581" s="204"/>
      <c r="AT581" s="205" t="s">
        <v>152</v>
      </c>
      <c r="AU581" s="205" t="s">
        <v>80</v>
      </c>
      <c r="AV581" s="12" t="s">
        <v>80</v>
      </c>
      <c r="AW581" s="12" t="s">
        <v>31</v>
      </c>
      <c r="AX581" s="12" t="s">
        <v>70</v>
      </c>
      <c r="AY581" s="205" t="s">
        <v>139</v>
      </c>
    </row>
    <row r="582" spans="2:65" s="1" customFormat="1" ht="14.45" customHeight="1">
      <c r="B582" s="32"/>
      <c r="C582" s="216" t="s">
        <v>838</v>
      </c>
      <c r="D582" s="216" t="s">
        <v>234</v>
      </c>
      <c r="E582" s="217" t="s">
        <v>839</v>
      </c>
      <c r="F582" s="218" t="s">
        <v>840</v>
      </c>
      <c r="G582" s="219" t="s">
        <v>144</v>
      </c>
      <c r="H582" s="220">
        <v>19.503</v>
      </c>
      <c r="I582" s="221">
        <v>25</v>
      </c>
      <c r="J582" s="222">
        <f>ROUND(I582*H582,2)</f>
        <v>487.58</v>
      </c>
      <c r="K582" s="218" t="s">
        <v>145</v>
      </c>
      <c r="L582" s="223"/>
      <c r="M582" s="224" t="s">
        <v>19</v>
      </c>
      <c r="N582" s="225" t="s">
        <v>41</v>
      </c>
      <c r="O582" s="61"/>
      <c r="P582" s="187">
        <f>O582*H582</f>
        <v>0</v>
      </c>
      <c r="Q582" s="187">
        <v>1.1E-4</v>
      </c>
      <c r="R582" s="187">
        <f>Q582*H582</f>
        <v>2.14533E-3</v>
      </c>
      <c r="S582" s="187">
        <v>0</v>
      </c>
      <c r="T582" s="188">
        <f>S582*H582</f>
        <v>0</v>
      </c>
      <c r="AR582" s="189" t="s">
        <v>362</v>
      </c>
      <c r="AT582" s="189" t="s">
        <v>234</v>
      </c>
      <c r="AU582" s="189" t="s">
        <v>80</v>
      </c>
      <c r="AY582" s="16" t="s">
        <v>139</v>
      </c>
      <c r="BE582" s="190">
        <f>IF(N582="základní",J582,0)</f>
        <v>487.58</v>
      </c>
      <c r="BF582" s="190">
        <f>IF(N582="snížená",J582,0)</f>
        <v>0</v>
      </c>
      <c r="BG582" s="190">
        <f>IF(N582="zákl. přenesená",J582,0)</f>
        <v>0</v>
      </c>
      <c r="BH582" s="190">
        <f>IF(N582="sníž. přenesená",J582,0)</f>
        <v>0</v>
      </c>
      <c r="BI582" s="190">
        <f>IF(N582="nulová",J582,0)</f>
        <v>0</v>
      </c>
      <c r="BJ582" s="16" t="s">
        <v>78</v>
      </c>
      <c r="BK582" s="190">
        <f>ROUND(I582*H582,2)</f>
        <v>487.58</v>
      </c>
      <c r="BL582" s="16" t="s">
        <v>250</v>
      </c>
      <c r="BM582" s="189" t="s">
        <v>841</v>
      </c>
    </row>
    <row r="583" spans="2:65" s="1" customFormat="1">
      <c r="B583" s="32"/>
      <c r="C583" s="33"/>
      <c r="D583" s="191" t="s">
        <v>148</v>
      </c>
      <c r="E583" s="33"/>
      <c r="F583" s="192" t="s">
        <v>840</v>
      </c>
      <c r="G583" s="33"/>
      <c r="H583" s="33"/>
      <c r="I583" s="105"/>
      <c r="J583" s="33"/>
      <c r="K583" s="33"/>
      <c r="L583" s="36"/>
      <c r="M583" s="193"/>
      <c r="N583" s="61"/>
      <c r="O583" s="61"/>
      <c r="P583" s="61"/>
      <c r="Q583" s="61"/>
      <c r="R583" s="61"/>
      <c r="S583" s="61"/>
      <c r="T583" s="62"/>
      <c r="AT583" s="16" t="s">
        <v>148</v>
      </c>
      <c r="AU583" s="16" t="s">
        <v>80</v>
      </c>
    </row>
    <row r="584" spans="2:65" s="12" customFormat="1">
      <c r="B584" s="195"/>
      <c r="C584" s="196"/>
      <c r="D584" s="191" t="s">
        <v>152</v>
      </c>
      <c r="E584" s="196"/>
      <c r="F584" s="198" t="s">
        <v>842</v>
      </c>
      <c r="G584" s="196"/>
      <c r="H584" s="199">
        <v>19.503</v>
      </c>
      <c r="I584" s="200"/>
      <c r="J584" s="196"/>
      <c r="K584" s="196"/>
      <c r="L584" s="201"/>
      <c r="M584" s="202"/>
      <c r="N584" s="203"/>
      <c r="O584" s="203"/>
      <c r="P584" s="203"/>
      <c r="Q584" s="203"/>
      <c r="R584" s="203"/>
      <c r="S584" s="203"/>
      <c r="T584" s="204"/>
      <c r="AT584" s="205" t="s">
        <v>152</v>
      </c>
      <c r="AU584" s="205" t="s">
        <v>80</v>
      </c>
      <c r="AV584" s="12" t="s">
        <v>80</v>
      </c>
      <c r="AW584" s="12" t="s">
        <v>4</v>
      </c>
      <c r="AX584" s="12" t="s">
        <v>78</v>
      </c>
      <c r="AY584" s="205" t="s">
        <v>139</v>
      </c>
    </row>
    <row r="585" spans="2:65" s="1" customFormat="1" ht="14.45" customHeight="1">
      <c r="B585" s="32"/>
      <c r="C585" s="178" t="s">
        <v>843</v>
      </c>
      <c r="D585" s="178" t="s">
        <v>141</v>
      </c>
      <c r="E585" s="179" t="s">
        <v>844</v>
      </c>
      <c r="F585" s="180" t="s">
        <v>845</v>
      </c>
      <c r="G585" s="181" t="s">
        <v>144</v>
      </c>
      <c r="H585" s="182">
        <v>17.73</v>
      </c>
      <c r="I585" s="183">
        <v>55</v>
      </c>
      <c r="J585" s="184">
        <f>ROUND(I585*H585,2)</f>
        <v>975.15</v>
      </c>
      <c r="K585" s="180" t="s">
        <v>145</v>
      </c>
      <c r="L585" s="36"/>
      <c r="M585" s="185" t="s">
        <v>19</v>
      </c>
      <c r="N585" s="186" t="s">
        <v>41</v>
      </c>
      <c r="O585" s="61"/>
      <c r="P585" s="187">
        <f>O585*H585</f>
        <v>0</v>
      </c>
      <c r="Q585" s="187">
        <v>0</v>
      </c>
      <c r="R585" s="187">
        <f>Q585*H585</f>
        <v>0</v>
      </c>
      <c r="S585" s="187">
        <v>0</v>
      </c>
      <c r="T585" s="188">
        <f>S585*H585</f>
        <v>0</v>
      </c>
      <c r="AR585" s="189" t="s">
        <v>250</v>
      </c>
      <c r="AT585" s="189" t="s">
        <v>141</v>
      </c>
      <c r="AU585" s="189" t="s">
        <v>80</v>
      </c>
      <c r="AY585" s="16" t="s">
        <v>139</v>
      </c>
      <c r="BE585" s="190">
        <f>IF(N585="základní",J585,0)</f>
        <v>975.15</v>
      </c>
      <c r="BF585" s="190">
        <f>IF(N585="snížená",J585,0)</f>
        <v>0</v>
      </c>
      <c r="BG585" s="190">
        <f>IF(N585="zákl. přenesená",J585,0)</f>
        <v>0</v>
      </c>
      <c r="BH585" s="190">
        <f>IF(N585="sníž. přenesená",J585,0)</f>
        <v>0</v>
      </c>
      <c r="BI585" s="190">
        <f>IF(N585="nulová",J585,0)</f>
        <v>0</v>
      </c>
      <c r="BJ585" s="16" t="s">
        <v>78</v>
      </c>
      <c r="BK585" s="190">
        <f>ROUND(I585*H585,2)</f>
        <v>975.15</v>
      </c>
      <c r="BL585" s="16" t="s">
        <v>250</v>
      </c>
      <c r="BM585" s="189" t="s">
        <v>846</v>
      </c>
    </row>
    <row r="586" spans="2:65" s="1" customFormat="1" ht="19.5">
      <c r="B586" s="32"/>
      <c r="C586" s="33"/>
      <c r="D586" s="191" t="s">
        <v>148</v>
      </c>
      <c r="E586" s="33"/>
      <c r="F586" s="192" t="s">
        <v>847</v>
      </c>
      <c r="G586" s="33"/>
      <c r="H586" s="33"/>
      <c r="I586" s="105"/>
      <c r="J586" s="33"/>
      <c r="K586" s="33"/>
      <c r="L586" s="36"/>
      <c r="M586" s="193"/>
      <c r="N586" s="61"/>
      <c r="O586" s="61"/>
      <c r="P586" s="61"/>
      <c r="Q586" s="61"/>
      <c r="R586" s="61"/>
      <c r="S586" s="61"/>
      <c r="T586" s="62"/>
      <c r="AT586" s="16" t="s">
        <v>148</v>
      </c>
      <c r="AU586" s="16" t="s">
        <v>80</v>
      </c>
    </row>
    <row r="587" spans="2:65" s="1" customFormat="1" ht="126.75">
      <c r="B587" s="32"/>
      <c r="C587" s="33"/>
      <c r="D587" s="191" t="s">
        <v>150</v>
      </c>
      <c r="E587" s="33"/>
      <c r="F587" s="194" t="s">
        <v>832</v>
      </c>
      <c r="G587" s="33"/>
      <c r="H587" s="33"/>
      <c r="I587" s="105"/>
      <c r="J587" s="33"/>
      <c r="K587" s="33"/>
      <c r="L587" s="36"/>
      <c r="M587" s="193"/>
      <c r="N587" s="61"/>
      <c r="O587" s="61"/>
      <c r="P587" s="61"/>
      <c r="Q587" s="61"/>
      <c r="R587" s="61"/>
      <c r="S587" s="61"/>
      <c r="T587" s="62"/>
      <c r="AT587" s="16" t="s">
        <v>150</v>
      </c>
      <c r="AU587" s="16" t="s">
        <v>80</v>
      </c>
    </row>
    <row r="588" spans="2:65" s="13" customFormat="1">
      <c r="B588" s="206"/>
      <c r="C588" s="207"/>
      <c r="D588" s="191" t="s">
        <v>152</v>
      </c>
      <c r="E588" s="208" t="s">
        <v>19</v>
      </c>
      <c r="F588" s="209" t="s">
        <v>618</v>
      </c>
      <c r="G588" s="207"/>
      <c r="H588" s="208" t="s">
        <v>19</v>
      </c>
      <c r="I588" s="210"/>
      <c r="J588" s="207"/>
      <c r="K588" s="207"/>
      <c r="L588" s="211"/>
      <c r="M588" s="212"/>
      <c r="N588" s="213"/>
      <c r="O588" s="213"/>
      <c r="P588" s="213"/>
      <c r="Q588" s="213"/>
      <c r="R588" s="213"/>
      <c r="S588" s="213"/>
      <c r="T588" s="214"/>
      <c r="AT588" s="215" t="s">
        <v>152</v>
      </c>
      <c r="AU588" s="215" t="s">
        <v>80</v>
      </c>
      <c r="AV588" s="13" t="s">
        <v>78</v>
      </c>
      <c r="AW588" s="13" t="s">
        <v>31</v>
      </c>
      <c r="AX588" s="13" t="s">
        <v>70</v>
      </c>
      <c r="AY588" s="215" t="s">
        <v>139</v>
      </c>
    </row>
    <row r="589" spans="2:65" s="12" customFormat="1">
      <c r="B589" s="195"/>
      <c r="C589" s="196"/>
      <c r="D589" s="191" t="s">
        <v>152</v>
      </c>
      <c r="E589" s="197" t="s">
        <v>19</v>
      </c>
      <c r="F589" s="198" t="s">
        <v>619</v>
      </c>
      <c r="G589" s="196"/>
      <c r="H589" s="199">
        <v>17.73</v>
      </c>
      <c r="I589" s="200"/>
      <c r="J589" s="196"/>
      <c r="K589" s="196"/>
      <c r="L589" s="201"/>
      <c r="M589" s="202"/>
      <c r="N589" s="203"/>
      <c r="O589" s="203"/>
      <c r="P589" s="203"/>
      <c r="Q589" s="203"/>
      <c r="R589" s="203"/>
      <c r="S589" s="203"/>
      <c r="T589" s="204"/>
      <c r="AT589" s="205" t="s">
        <v>152</v>
      </c>
      <c r="AU589" s="205" t="s">
        <v>80</v>
      </c>
      <c r="AV589" s="12" t="s">
        <v>80</v>
      </c>
      <c r="AW589" s="12" t="s">
        <v>31</v>
      </c>
      <c r="AX589" s="12" t="s">
        <v>70</v>
      </c>
      <c r="AY589" s="205" t="s">
        <v>139</v>
      </c>
    </row>
    <row r="590" spans="2:65" s="1" customFormat="1" ht="14.45" customHeight="1">
      <c r="B590" s="32"/>
      <c r="C590" s="216" t="s">
        <v>848</v>
      </c>
      <c r="D590" s="216" t="s">
        <v>234</v>
      </c>
      <c r="E590" s="217" t="s">
        <v>849</v>
      </c>
      <c r="F590" s="218" t="s">
        <v>850</v>
      </c>
      <c r="G590" s="219" t="s">
        <v>144</v>
      </c>
      <c r="H590" s="220">
        <v>18.085000000000001</v>
      </c>
      <c r="I590" s="221">
        <v>145</v>
      </c>
      <c r="J590" s="222">
        <f>ROUND(I590*H590,2)</f>
        <v>2622.33</v>
      </c>
      <c r="K590" s="218" t="s">
        <v>145</v>
      </c>
      <c r="L590" s="223"/>
      <c r="M590" s="224" t="s">
        <v>19</v>
      </c>
      <c r="N590" s="225" t="s">
        <v>41</v>
      </c>
      <c r="O590" s="61"/>
      <c r="P590" s="187">
        <f>O590*H590</f>
        <v>0</v>
      </c>
      <c r="Q590" s="187">
        <v>2.2399999999999998E-3</v>
      </c>
      <c r="R590" s="187">
        <f>Q590*H590</f>
        <v>4.0510399999999995E-2</v>
      </c>
      <c r="S590" s="187">
        <v>0</v>
      </c>
      <c r="T590" s="188">
        <f>S590*H590</f>
        <v>0</v>
      </c>
      <c r="AR590" s="189" t="s">
        <v>362</v>
      </c>
      <c r="AT590" s="189" t="s">
        <v>234</v>
      </c>
      <c r="AU590" s="189" t="s">
        <v>80</v>
      </c>
      <c r="AY590" s="16" t="s">
        <v>139</v>
      </c>
      <c r="BE590" s="190">
        <f>IF(N590="základní",J590,0)</f>
        <v>2622.33</v>
      </c>
      <c r="BF590" s="190">
        <f>IF(N590="snížená",J590,0)</f>
        <v>0</v>
      </c>
      <c r="BG590" s="190">
        <f>IF(N590="zákl. přenesená",J590,0)</f>
        <v>0</v>
      </c>
      <c r="BH590" s="190">
        <f>IF(N590="sníž. přenesená",J590,0)</f>
        <v>0</v>
      </c>
      <c r="BI590" s="190">
        <f>IF(N590="nulová",J590,0)</f>
        <v>0</v>
      </c>
      <c r="BJ590" s="16" t="s">
        <v>78</v>
      </c>
      <c r="BK590" s="190">
        <f>ROUND(I590*H590,2)</f>
        <v>2622.33</v>
      </c>
      <c r="BL590" s="16" t="s">
        <v>250</v>
      </c>
      <c r="BM590" s="189" t="s">
        <v>851</v>
      </c>
    </row>
    <row r="591" spans="2:65" s="1" customFormat="1">
      <c r="B591" s="32"/>
      <c r="C591" s="33"/>
      <c r="D591" s="191" t="s">
        <v>148</v>
      </c>
      <c r="E591" s="33"/>
      <c r="F591" s="192" t="s">
        <v>850</v>
      </c>
      <c r="G591" s="33"/>
      <c r="H591" s="33"/>
      <c r="I591" s="105"/>
      <c r="J591" s="33"/>
      <c r="K591" s="33"/>
      <c r="L591" s="36"/>
      <c r="M591" s="193"/>
      <c r="N591" s="61"/>
      <c r="O591" s="61"/>
      <c r="P591" s="61"/>
      <c r="Q591" s="61"/>
      <c r="R591" s="61"/>
      <c r="S591" s="61"/>
      <c r="T591" s="62"/>
      <c r="AT591" s="16" t="s">
        <v>148</v>
      </c>
      <c r="AU591" s="16" t="s">
        <v>80</v>
      </c>
    </row>
    <row r="592" spans="2:65" s="1" customFormat="1" ht="19.5">
      <c r="B592" s="32"/>
      <c r="C592" s="33"/>
      <c r="D592" s="191" t="s">
        <v>201</v>
      </c>
      <c r="E592" s="33"/>
      <c r="F592" s="194" t="s">
        <v>624</v>
      </c>
      <c r="G592" s="33"/>
      <c r="H592" s="33"/>
      <c r="I592" s="105"/>
      <c r="J592" s="33"/>
      <c r="K592" s="33"/>
      <c r="L592" s="36"/>
      <c r="M592" s="193"/>
      <c r="N592" s="61"/>
      <c r="O592" s="61"/>
      <c r="P592" s="61"/>
      <c r="Q592" s="61"/>
      <c r="R592" s="61"/>
      <c r="S592" s="61"/>
      <c r="T592" s="62"/>
      <c r="AT592" s="16" t="s">
        <v>201</v>
      </c>
      <c r="AU592" s="16" t="s">
        <v>80</v>
      </c>
    </row>
    <row r="593" spans="2:65" s="12" customFormat="1">
      <c r="B593" s="195"/>
      <c r="C593" s="196"/>
      <c r="D593" s="191" t="s">
        <v>152</v>
      </c>
      <c r="E593" s="196"/>
      <c r="F593" s="198" t="s">
        <v>625</v>
      </c>
      <c r="G593" s="196"/>
      <c r="H593" s="199">
        <v>18.085000000000001</v>
      </c>
      <c r="I593" s="200"/>
      <c r="J593" s="196"/>
      <c r="K593" s="196"/>
      <c r="L593" s="201"/>
      <c r="M593" s="202"/>
      <c r="N593" s="203"/>
      <c r="O593" s="203"/>
      <c r="P593" s="203"/>
      <c r="Q593" s="203"/>
      <c r="R593" s="203"/>
      <c r="S593" s="203"/>
      <c r="T593" s="204"/>
      <c r="AT593" s="205" t="s">
        <v>152</v>
      </c>
      <c r="AU593" s="205" t="s">
        <v>80</v>
      </c>
      <c r="AV593" s="12" t="s">
        <v>80</v>
      </c>
      <c r="AW593" s="12" t="s">
        <v>4</v>
      </c>
      <c r="AX593" s="12" t="s">
        <v>78</v>
      </c>
      <c r="AY593" s="205" t="s">
        <v>139</v>
      </c>
    </row>
    <row r="594" spans="2:65" s="1" customFormat="1" ht="14.45" customHeight="1">
      <c r="B594" s="32"/>
      <c r="C594" s="178" t="s">
        <v>852</v>
      </c>
      <c r="D594" s="178" t="s">
        <v>141</v>
      </c>
      <c r="E594" s="179" t="s">
        <v>853</v>
      </c>
      <c r="F594" s="180" t="s">
        <v>854</v>
      </c>
      <c r="G594" s="181" t="s">
        <v>438</v>
      </c>
      <c r="H594" s="182">
        <v>1</v>
      </c>
      <c r="I594" s="183">
        <v>1260</v>
      </c>
      <c r="J594" s="184">
        <f>ROUND(I594*H594,2)</f>
        <v>1260</v>
      </c>
      <c r="K594" s="180" t="s">
        <v>145</v>
      </c>
      <c r="L594" s="36"/>
      <c r="M594" s="185" t="s">
        <v>19</v>
      </c>
      <c r="N594" s="186" t="s">
        <v>41</v>
      </c>
      <c r="O594" s="61"/>
      <c r="P594" s="187">
        <f>O594*H594</f>
        <v>0</v>
      </c>
      <c r="Q594" s="187">
        <v>2.2000000000000001E-4</v>
      </c>
      <c r="R594" s="187">
        <f>Q594*H594</f>
        <v>2.2000000000000001E-4</v>
      </c>
      <c r="S594" s="187">
        <v>0</v>
      </c>
      <c r="T594" s="188">
        <f>S594*H594</f>
        <v>0</v>
      </c>
      <c r="AR594" s="189" t="s">
        <v>250</v>
      </c>
      <c r="AT594" s="189" t="s">
        <v>141</v>
      </c>
      <c r="AU594" s="189" t="s">
        <v>80</v>
      </c>
      <c r="AY594" s="16" t="s">
        <v>139</v>
      </c>
      <c r="BE594" s="190">
        <f>IF(N594="základní",J594,0)</f>
        <v>1260</v>
      </c>
      <c r="BF594" s="190">
        <f>IF(N594="snížená",J594,0)</f>
        <v>0</v>
      </c>
      <c r="BG594" s="190">
        <f>IF(N594="zákl. přenesená",J594,0)</f>
        <v>0</v>
      </c>
      <c r="BH594" s="190">
        <f>IF(N594="sníž. přenesená",J594,0)</f>
        <v>0</v>
      </c>
      <c r="BI594" s="190">
        <f>IF(N594="nulová",J594,0)</f>
        <v>0</v>
      </c>
      <c r="BJ594" s="16" t="s">
        <v>78</v>
      </c>
      <c r="BK594" s="190">
        <f>ROUND(I594*H594,2)</f>
        <v>1260</v>
      </c>
      <c r="BL594" s="16" t="s">
        <v>250</v>
      </c>
      <c r="BM594" s="189" t="s">
        <v>855</v>
      </c>
    </row>
    <row r="595" spans="2:65" s="1" customFormat="1" ht="19.5">
      <c r="B595" s="32"/>
      <c r="C595" s="33"/>
      <c r="D595" s="191" t="s">
        <v>148</v>
      </c>
      <c r="E595" s="33"/>
      <c r="F595" s="192" t="s">
        <v>856</v>
      </c>
      <c r="G595" s="33"/>
      <c r="H595" s="33"/>
      <c r="I595" s="105"/>
      <c r="J595" s="33"/>
      <c r="K595" s="33"/>
      <c r="L595" s="36"/>
      <c r="M595" s="193"/>
      <c r="N595" s="61"/>
      <c r="O595" s="61"/>
      <c r="P595" s="61"/>
      <c r="Q595" s="61"/>
      <c r="R595" s="61"/>
      <c r="S595" s="61"/>
      <c r="T595" s="62"/>
      <c r="AT595" s="16" t="s">
        <v>148</v>
      </c>
      <c r="AU595" s="16" t="s">
        <v>80</v>
      </c>
    </row>
    <row r="596" spans="2:65" s="1" customFormat="1" ht="175.5">
      <c r="B596" s="32"/>
      <c r="C596" s="33"/>
      <c r="D596" s="191" t="s">
        <v>150</v>
      </c>
      <c r="E596" s="33"/>
      <c r="F596" s="194" t="s">
        <v>857</v>
      </c>
      <c r="G596" s="33"/>
      <c r="H596" s="33"/>
      <c r="I596" s="105"/>
      <c r="J596" s="33"/>
      <c r="K596" s="33"/>
      <c r="L596" s="36"/>
      <c r="M596" s="193"/>
      <c r="N596" s="61"/>
      <c r="O596" s="61"/>
      <c r="P596" s="61"/>
      <c r="Q596" s="61"/>
      <c r="R596" s="61"/>
      <c r="S596" s="61"/>
      <c r="T596" s="62"/>
      <c r="AT596" s="16" t="s">
        <v>150</v>
      </c>
      <c r="AU596" s="16" t="s">
        <v>80</v>
      </c>
    </row>
    <row r="597" spans="2:65" s="1" customFormat="1" ht="14.45" customHeight="1">
      <c r="B597" s="32"/>
      <c r="C597" s="216" t="s">
        <v>858</v>
      </c>
      <c r="D597" s="216" t="s">
        <v>234</v>
      </c>
      <c r="E597" s="217" t="s">
        <v>859</v>
      </c>
      <c r="F597" s="218" t="s">
        <v>860</v>
      </c>
      <c r="G597" s="219" t="s">
        <v>438</v>
      </c>
      <c r="H597" s="220">
        <v>1</v>
      </c>
      <c r="I597" s="221">
        <v>6115</v>
      </c>
      <c r="J597" s="222">
        <f>ROUND(I597*H597,2)</f>
        <v>6115</v>
      </c>
      <c r="K597" s="218" t="s">
        <v>145</v>
      </c>
      <c r="L597" s="223"/>
      <c r="M597" s="224" t="s">
        <v>19</v>
      </c>
      <c r="N597" s="225" t="s">
        <v>41</v>
      </c>
      <c r="O597" s="61"/>
      <c r="P597" s="187">
        <f>O597*H597</f>
        <v>0</v>
      </c>
      <c r="Q597" s="187">
        <v>6.0000000000000001E-3</v>
      </c>
      <c r="R597" s="187">
        <f>Q597*H597</f>
        <v>6.0000000000000001E-3</v>
      </c>
      <c r="S597" s="187">
        <v>0</v>
      </c>
      <c r="T597" s="188">
        <f>S597*H597</f>
        <v>0</v>
      </c>
      <c r="AR597" s="189" t="s">
        <v>362</v>
      </c>
      <c r="AT597" s="189" t="s">
        <v>234</v>
      </c>
      <c r="AU597" s="189" t="s">
        <v>80</v>
      </c>
      <c r="AY597" s="16" t="s">
        <v>139</v>
      </c>
      <c r="BE597" s="190">
        <f>IF(N597="základní",J597,0)</f>
        <v>6115</v>
      </c>
      <c r="BF597" s="190">
        <f>IF(N597="snížená",J597,0)</f>
        <v>0</v>
      </c>
      <c r="BG597" s="190">
        <f>IF(N597="zákl. přenesená",J597,0)</f>
        <v>0</v>
      </c>
      <c r="BH597" s="190">
        <f>IF(N597="sníž. přenesená",J597,0)</f>
        <v>0</v>
      </c>
      <c r="BI597" s="190">
        <f>IF(N597="nulová",J597,0)</f>
        <v>0</v>
      </c>
      <c r="BJ597" s="16" t="s">
        <v>78</v>
      </c>
      <c r="BK597" s="190">
        <f>ROUND(I597*H597,2)</f>
        <v>6115</v>
      </c>
      <c r="BL597" s="16" t="s">
        <v>250</v>
      </c>
      <c r="BM597" s="189" t="s">
        <v>861</v>
      </c>
    </row>
    <row r="598" spans="2:65" s="1" customFormat="1">
      <c r="B598" s="32"/>
      <c r="C598" s="33"/>
      <c r="D598" s="191" t="s">
        <v>148</v>
      </c>
      <c r="E598" s="33"/>
      <c r="F598" s="192" t="s">
        <v>860</v>
      </c>
      <c r="G598" s="33"/>
      <c r="H598" s="33"/>
      <c r="I598" s="105"/>
      <c r="J598" s="33"/>
      <c r="K598" s="33"/>
      <c r="L598" s="36"/>
      <c r="M598" s="193"/>
      <c r="N598" s="61"/>
      <c r="O598" s="61"/>
      <c r="P598" s="61"/>
      <c r="Q598" s="61"/>
      <c r="R598" s="61"/>
      <c r="S598" s="61"/>
      <c r="T598" s="62"/>
      <c r="AT598" s="16" t="s">
        <v>148</v>
      </c>
      <c r="AU598" s="16" t="s">
        <v>80</v>
      </c>
    </row>
    <row r="599" spans="2:65" s="1" customFormat="1" ht="19.5">
      <c r="B599" s="32"/>
      <c r="C599" s="33"/>
      <c r="D599" s="191" t="s">
        <v>201</v>
      </c>
      <c r="E599" s="33"/>
      <c r="F599" s="194" t="s">
        <v>862</v>
      </c>
      <c r="G599" s="33"/>
      <c r="H599" s="33"/>
      <c r="I599" s="105"/>
      <c r="J599" s="33"/>
      <c r="K599" s="33"/>
      <c r="L599" s="36"/>
      <c r="M599" s="193"/>
      <c r="N599" s="61"/>
      <c r="O599" s="61"/>
      <c r="P599" s="61"/>
      <c r="Q599" s="61"/>
      <c r="R599" s="61"/>
      <c r="S599" s="61"/>
      <c r="T599" s="62"/>
      <c r="AT599" s="16" t="s">
        <v>201</v>
      </c>
      <c r="AU599" s="16" t="s">
        <v>80</v>
      </c>
    </row>
    <row r="600" spans="2:65" s="1" customFormat="1" ht="21.6" customHeight="1">
      <c r="B600" s="32"/>
      <c r="C600" s="178" t="s">
        <v>863</v>
      </c>
      <c r="D600" s="178" t="s">
        <v>141</v>
      </c>
      <c r="E600" s="179" t="s">
        <v>864</v>
      </c>
      <c r="F600" s="180" t="s">
        <v>865</v>
      </c>
      <c r="G600" s="181" t="s">
        <v>519</v>
      </c>
      <c r="H600" s="182">
        <v>1</v>
      </c>
      <c r="I600" s="183">
        <v>329600</v>
      </c>
      <c r="J600" s="184">
        <f>ROUND(I600*H600,2)</f>
        <v>329600</v>
      </c>
      <c r="K600" s="180" t="s">
        <v>19</v>
      </c>
      <c r="L600" s="36"/>
      <c r="M600" s="185" t="s">
        <v>19</v>
      </c>
      <c r="N600" s="186" t="s">
        <v>41</v>
      </c>
      <c r="O600" s="61"/>
      <c r="P600" s="187">
        <f>O600*H600</f>
        <v>0</v>
      </c>
      <c r="Q600" s="187">
        <v>0</v>
      </c>
      <c r="R600" s="187">
        <f>Q600*H600</f>
        <v>0</v>
      </c>
      <c r="S600" s="187">
        <v>0</v>
      </c>
      <c r="T600" s="188">
        <f>S600*H600</f>
        <v>0</v>
      </c>
      <c r="AR600" s="189" t="s">
        <v>250</v>
      </c>
      <c r="AT600" s="189" t="s">
        <v>141</v>
      </c>
      <c r="AU600" s="189" t="s">
        <v>80</v>
      </c>
      <c r="AY600" s="16" t="s">
        <v>139</v>
      </c>
      <c r="BE600" s="190">
        <f>IF(N600="základní",J600,0)</f>
        <v>329600</v>
      </c>
      <c r="BF600" s="190">
        <f>IF(N600="snížená",J600,0)</f>
        <v>0</v>
      </c>
      <c r="BG600" s="190">
        <f>IF(N600="zákl. přenesená",J600,0)</f>
        <v>0</v>
      </c>
      <c r="BH600" s="190">
        <f>IF(N600="sníž. přenesená",J600,0)</f>
        <v>0</v>
      </c>
      <c r="BI600" s="190">
        <f>IF(N600="nulová",J600,0)</f>
        <v>0</v>
      </c>
      <c r="BJ600" s="16" t="s">
        <v>78</v>
      </c>
      <c r="BK600" s="190">
        <f>ROUND(I600*H600,2)</f>
        <v>329600</v>
      </c>
      <c r="BL600" s="16" t="s">
        <v>250</v>
      </c>
      <c r="BM600" s="189" t="s">
        <v>866</v>
      </c>
    </row>
    <row r="601" spans="2:65" s="1" customFormat="1">
      <c r="B601" s="32"/>
      <c r="C601" s="33"/>
      <c r="D601" s="191" t="s">
        <v>148</v>
      </c>
      <c r="E601" s="33"/>
      <c r="F601" s="192" t="s">
        <v>865</v>
      </c>
      <c r="G601" s="33"/>
      <c r="H601" s="33"/>
      <c r="I601" s="105"/>
      <c r="J601" s="33"/>
      <c r="K601" s="33"/>
      <c r="L601" s="36"/>
      <c r="M601" s="193"/>
      <c r="N601" s="61"/>
      <c r="O601" s="61"/>
      <c r="P601" s="61"/>
      <c r="Q601" s="61"/>
      <c r="R601" s="61"/>
      <c r="S601" s="61"/>
      <c r="T601" s="62"/>
      <c r="AT601" s="16" t="s">
        <v>148</v>
      </c>
      <c r="AU601" s="16" t="s">
        <v>80</v>
      </c>
    </row>
    <row r="602" spans="2:65" s="1" customFormat="1" ht="107.25">
      <c r="B602" s="32"/>
      <c r="C602" s="33"/>
      <c r="D602" s="191" t="s">
        <v>201</v>
      </c>
      <c r="E602" s="33"/>
      <c r="F602" s="194" t="s">
        <v>867</v>
      </c>
      <c r="G602" s="33"/>
      <c r="H602" s="33"/>
      <c r="I602" s="105"/>
      <c r="J602" s="33"/>
      <c r="K602" s="33"/>
      <c r="L602" s="36"/>
      <c r="M602" s="193"/>
      <c r="N602" s="61"/>
      <c r="O602" s="61"/>
      <c r="P602" s="61"/>
      <c r="Q602" s="61"/>
      <c r="R602" s="61"/>
      <c r="S602" s="61"/>
      <c r="T602" s="62"/>
      <c r="AT602" s="16" t="s">
        <v>201</v>
      </c>
      <c r="AU602" s="16" t="s">
        <v>80</v>
      </c>
    </row>
    <row r="603" spans="2:65" s="1" customFormat="1" ht="14.45" customHeight="1">
      <c r="B603" s="32"/>
      <c r="C603" s="178" t="s">
        <v>868</v>
      </c>
      <c r="D603" s="178" t="s">
        <v>141</v>
      </c>
      <c r="E603" s="179" t="s">
        <v>869</v>
      </c>
      <c r="F603" s="180" t="s">
        <v>870</v>
      </c>
      <c r="G603" s="181" t="s">
        <v>212</v>
      </c>
      <c r="H603" s="182">
        <v>0.59199999999999997</v>
      </c>
      <c r="I603" s="183">
        <v>1460</v>
      </c>
      <c r="J603" s="184">
        <f>ROUND(I603*H603,2)</f>
        <v>864.32</v>
      </c>
      <c r="K603" s="180" t="s">
        <v>145</v>
      </c>
      <c r="L603" s="36"/>
      <c r="M603" s="185" t="s">
        <v>19</v>
      </c>
      <c r="N603" s="186" t="s">
        <v>41</v>
      </c>
      <c r="O603" s="61"/>
      <c r="P603" s="187">
        <f>O603*H603</f>
        <v>0</v>
      </c>
      <c r="Q603" s="187">
        <v>0</v>
      </c>
      <c r="R603" s="187">
        <f>Q603*H603</f>
        <v>0</v>
      </c>
      <c r="S603" s="187">
        <v>0</v>
      </c>
      <c r="T603" s="188">
        <f>S603*H603</f>
        <v>0</v>
      </c>
      <c r="AR603" s="189" t="s">
        <v>250</v>
      </c>
      <c r="AT603" s="189" t="s">
        <v>141</v>
      </c>
      <c r="AU603" s="189" t="s">
        <v>80</v>
      </c>
      <c r="AY603" s="16" t="s">
        <v>139</v>
      </c>
      <c r="BE603" s="190">
        <f>IF(N603="základní",J603,0)</f>
        <v>864.32</v>
      </c>
      <c r="BF603" s="190">
        <f>IF(N603="snížená",J603,0)</f>
        <v>0</v>
      </c>
      <c r="BG603" s="190">
        <f>IF(N603="zákl. přenesená",J603,0)</f>
        <v>0</v>
      </c>
      <c r="BH603" s="190">
        <f>IF(N603="sníž. přenesená",J603,0)</f>
        <v>0</v>
      </c>
      <c r="BI603" s="190">
        <f>IF(N603="nulová",J603,0)</f>
        <v>0</v>
      </c>
      <c r="BJ603" s="16" t="s">
        <v>78</v>
      </c>
      <c r="BK603" s="190">
        <f>ROUND(I603*H603,2)</f>
        <v>864.32</v>
      </c>
      <c r="BL603" s="16" t="s">
        <v>250</v>
      </c>
      <c r="BM603" s="189" t="s">
        <v>871</v>
      </c>
    </row>
    <row r="604" spans="2:65" s="1" customFormat="1" ht="19.5">
      <c r="B604" s="32"/>
      <c r="C604" s="33"/>
      <c r="D604" s="191" t="s">
        <v>148</v>
      </c>
      <c r="E604" s="33"/>
      <c r="F604" s="192" t="s">
        <v>872</v>
      </c>
      <c r="G604" s="33"/>
      <c r="H604" s="33"/>
      <c r="I604" s="105"/>
      <c r="J604" s="33"/>
      <c r="K604" s="33"/>
      <c r="L604" s="36"/>
      <c r="M604" s="193"/>
      <c r="N604" s="61"/>
      <c r="O604" s="61"/>
      <c r="P604" s="61"/>
      <c r="Q604" s="61"/>
      <c r="R604" s="61"/>
      <c r="S604" s="61"/>
      <c r="T604" s="62"/>
      <c r="AT604" s="16" t="s">
        <v>148</v>
      </c>
      <c r="AU604" s="16" t="s">
        <v>80</v>
      </c>
    </row>
    <row r="605" spans="2:65" s="1" customFormat="1" ht="97.5">
      <c r="B605" s="32"/>
      <c r="C605" s="33"/>
      <c r="D605" s="191" t="s">
        <v>150</v>
      </c>
      <c r="E605" s="33"/>
      <c r="F605" s="194" t="s">
        <v>873</v>
      </c>
      <c r="G605" s="33"/>
      <c r="H605" s="33"/>
      <c r="I605" s="105"/>
      <c r="J605" s="33"/>
      <c r="K605" s="33"/>
      <c r="L605" s="36"/>
      <c r="M605" s="193"/>
      <c r="N605" s="61"/>
      <c r="O605" s="61"/>
      <c r="P605" s="61"/>
      <c r="Q605" s="61"/>
      <c r="R605" s="61"/>
      <c r="S605" s="61"/>
      <c r="T605" s="62"/>
      <c r="AT605" s="16" t="s">
        <v>150</v>
      </c>
      <c r="AU605" s="16" t="s">
        <v>80</v>
      </c>
    </row>
    <row r="606" spans="2:65" s="11" customFormat="1" ht="22.9" customHeight="1">
      <c r="B606" s="162"/>
      <c r="C606" s="163"/>
      <c r="D606" s="164" t="s">
        <v>69</v>
      </c>
      <c r="E606" s="176" t="s">
        <v>874</v>
      </c>
      <c r="F606" s="176" t="s">
        <v>875</v>
      </c>
      <c r="G606" s="163"/>
      <c r="H606" s="163"/>
      <c r="I606" s="166"/>
      <c r="J606" s="177">
        <f>BK606</f>
        <v>1264270.99</v>
      </c>
      <c r="K606" s="163"/>
      <c r="L606" s="168"/>
      <c r="M606" s="169"/>
      <c r="N606" s="170"/>
      <c r="O606" s="170"/>
      <c r="P606" s="171">
        <f>SUM(P607:P697)</f>
        <v>0</v>
      </c>
      <c r="Q606" s="170"/>
      <c r="R606" s="171">
        <f>SUM(R607:R697)</f>
        <v>5.0383118800000002</v>
      </c>
      <c r="S606" s="170"/>
      <c r="T606" s="172">
        <f>SUM(T607:T697)</f>
        <v>5.91E-2</v>
      </c>
      <c r="AR606" s="173" t="s">
        <v>80</v>
      </c>
      <c r="AT606" s="174" t="s">
        <v>69</v>
      </c>
      <c r="AU606" s="174" t="s">
        <v>78</v>
      </c>
      <c r="AY606" s="173" t="s">
        <v>139</v>
      </c>
      <c r="BK606" s="175">
        <f>SUM(BK607:BK697)</f>
        <v>1264270.99</v>
      </c>
    </row>
    <row r="607" spans="2:65" s="1" customFormat="1" ht="14.45" customHeight="1">
      <c r="B607" s="32"/>
      <c r="C607" s="178" t="s">
        <v>876</v>
      </c>
      <c r="D607" s="178" t="s">
        <v>141</v>
      </c>
      <c r="E607" s="179" t="s">
        <v>877</v>
      </c>
      <c r="F607" s="180" t="s">
        <v>878</v>
      </c>
      <c r="G607" s="181" t="s">
        <v>327</v>
      </c>
      <c r="H607" s="182">
        <v>15</v>
      </c>
      <c r="I607" s="183">
        <v>70</v>
      </c>
      <c r="J607" s="184">
        <f>ROUND(I607*H607,2)</f>
        <v>1050</v>
      </c>
      <c r="K607" s="180" t="s">
        <v>145</v>
      </c>
      <c r="L607" s="36"/>
      <c r="M607" s="185" t="s">
        <v>19</v>
      </c>
      <c r="N607" s="186" t="s">
        <v>41</v>
      </c>
      <c r="O607" s="61"/>
      <c r="P607" s="187">
        <f>O607*H607</f>
        <v>0</v>
      </c>
      <c r="Q607" s="187">
        <v>0</v>
      </c>
      <c r="R607" s="187">
        <f>Q607*H607</f>
        <v>0</v>
      </c>
      <c r="S607" s="187">
        <v>3.9399999999999999E-3</v>
      </c>
      <c r="T607" s="188">
        <f>S607*H607</f>
        <v>5.91E-2</v>
      </c>
      <c r="AR607" s="189" t="s">
        <v>250</v>
      </c>
      <c r="AT607" s="189" t="s">
        <v>141</v>
      </c>
      <c r="AU607" s="189" t="s">
        <v>80</v>
      </c>
      <c r="AY607" s="16" t="s">
        <v>139</v>
      </c>
      <c r="BE607" s="190">
        <f>IF(N607="základní",J607,0)</f>
        <v>1050</v>
      </c>
      <c r="BF607" s="190">
        <f>IF(N607="snížená",J607,0)</f>
        <v>0</v>
      </c>
      <c r="BG607" s="190">
        <f>IF(N607="zákl. přenesená",J607,0)</f>
        <v>0</v>
      </c>
      <c r="BH607" s="190">
        <f>IF(N607="sníž. přenesená",J607,0)</f>
        <v>0</v>
      </c>
      <c r="BI607" s="190">
        <f>IF(N607="nulová",J607,0)</f>
        <v>0</v>
      </c>
      <c r="BJ607" s="16" t="s">
        <v>78</v>
      </c>
      <c r="BK607" s="190">
        <f>ROUND(I607*H607,2)</f>
        <v>1050</v>
      </c>
      <c r="BL607" s="16" t="s">
        <v>250</v>
      </c>
      <c r="BM607" s="189" t="s">
        <v>879</v>
      </c>
    </row>
    <row r="608" spans="2:65" s="1" customFormat="1">
      <c r="B608" s="32"/>
      <c r="C608" s="33"/>
      <c r="D608" s="191" t="s">
        <v>148</v>
      </c>
      <c r="E608" s="33"/>
      <c r="F608" s="192" t="s">
        <v>880</v>
      </c>
      <c r="G608" s="33"/>
      <c r="H608" s="33"/>
      <c r="I608" s="105"/>
      <c r="J608" s="33"/>
      <c r="K608" s="33"/>
      <c r="L608" s="36"/>
      <c r="M608" s="193"/>
      <c r="N608" s="61"/>
      <c r="O608" s="61"/>
      <c r="P608" s="61"/>
      <c r="Q608" s="61"/>
      <c r="R608" s="61"/>
      <c r="S608" s="61"/>
      <c r="T608" s="62"/>
      <c r="AT608" s="16" t="s">
        <v>148</v>
      </c>
      <c r="AU608" s="16" t="s">
        <v>80</v>
      </c>
    </row>
    <row r="609" spans="2:65" s="12" customFormat="1">
      <c r="B609" s="195"/>
      <c r="C609" s="196"/>
      <c r="D609" s="191" t="s">
        <v>152</v>
      </c>
      <c r="E609" s="197" t="s">
        <v>19</v>
      </c>
      <c r="F609" s="198" t="s">
        <v>881</v>
      </c>
      <c r="G609" s="196"/>
      <c r="H609" s="199">
        <v>15</v>
      </c>
      <c r="I609" s="200"/>
      <c r="J609" s="196"/>
      <c r="K609" s="196"/>
      <c r="L609" s="201"/>
      <c r="M609" s="202"/>
      <c r="N609" s="203"/>
      <c r="O609" s="203"/>
      <c r="P609" s="203"/>
      <c r="Q609" s="203"/>
      <c r="R609" s="203"/>
      <c r="S609" s="203"/>
      <c r="T609" s="204"/>
      <c r="AT609" s="205" t="s">
        <v>152</v>
      </c>
      <c r="AU609" s="205" t="s">
        <v>80</v>
      </c>
      <c r="AV609" s="12" t="s">
        <v>80</v>
      </c>
      <c r="AW609" s="12" t="s">
        <v>31</v>
      </c>
      <c r="AX609" s="12" t="s">
        <v>70</v>
      </c>
      <c r="AY609" s="205" t="s">
        <v>139</v>
      </c>
    </row>
    <row r="610" spans="2:65" s="1" customFormat="1" ht="14.45" customHeight="1">
      <c r="B610" s="32"/>
      <c r="C610" s="178" t="s">
        <v>882</v>
      </c>
      <c r="D610" s="178" t="s">
        <v>141</v>
      </c>
      <c r="E610" s="179" t="s">
        <v>883</v>
      </c>
      <c r="F610" s="180" t="s">
        <v>884</v>
      </c>
      <c r="G610" s="181" t="s">
        <v>327</v>
      </c>
      <c r="H610" s="182">
        <v>326.58499999999998</v>
      </c>
      <c r="I610" s="183">
        <v>80</v>
      </c>
      <c r="J610" s="184">
        <f>ROUND(I610*H610,2)</f>
        <v>26126.799999999999</v>
      </c>
      <c r="K610" s="180" t="s">
        <v>145</v>
      </c>
      <c r="L610" s="36"/>
      <c r="M610" s="185" t="s">
        <v>19</v>
      </c>
      <c r="N610" s="186" t="s">
        <v>41</v>
      </c>
      <c r="O610" s="61"/>
      <c r="P610" s="187">
        <f>O610*H610</f>
        <v>0</v>
      </c>
      <c r="Q610" s="187">
        <v>0</v>
      </c>
      <c r="R610" s="187">
        <f>Q610*H610</f>
        <v>0</v>
      </c>
      <c r="S610" s="187">
        <v>0</v>
      </c>
      <c r="T610" s="188">
        <f>S610*H610</f>
        <v>0</v>
      </c>
      <c r="AR610" s="189" t="s">
        <v>250</v>
      </c>
      <c r="AT610" s="189" t="s">
        <v>141</v>
      </c>
      <c r="AU610" s="189" t="s">
        <v>80</v>
      </c>
      <c r="AY610" s="16" t="s">
        <v>139</v>
      </c>
      <c r="BE610" s="190">
        <f>IF(N610="základní",J610,0)</f>
        <v>26126.799999999999</v>
      </c>
      <c r="BF610" s="190">
        <f>IF(N610="snížená",J610,0)</f>
        <v>0</v>
      </c>
      <c r="BG610" s="190">
        <f>IF(N610="zákl. přenesená",J610,0)</f>
        <v>0</v>
      </c>
      <c r="BH610" s="190">
        <f>IF(N610="sníž. přenesená",J610,0)</f>
        <v>0</v>
      </c>
      <c r="BI610" s="190">
        <f>IF(N610="nulová",J610,0)</f>
        <v>0</v>
      </c>
      <c r="BJ610" s="16" t="s">
        <v>78</v>
      </c>
      <c r="BK610" s="190">
        <f>ROUND(I610*H610,2)</f>
        <v>26126.799999999999</v>
      </c>
      <c r="BL610" s="16" t="s">
        <v>250</v>
      </c>
      <c r="BM610" s="189" t="s">
        <v>885</v>
      </c>
    </row>
    <row r="611" spans="2:65" s="1" customFormat="1">
      <c r="B611" s="32"/>
      <c r="C611" s="33"/>
      <c r="D611" s="191" t="s">
        <v>148</v>
      </c>
      <c r="E611" s="33"/>
      <c r="F611" s="192" t="s">
        <v>886</v>
      </c>
      <c r="G611" s="33"/>
      <c r="H611" s="33"/>
      <c r="I611" s="105"/>
      <c r="J611" s="33"/>
      <c r="K611" s="33"/>
      <c r="L611" s="36"/>
      <c r="M611" s="193"/>
      <c r="N611" s="61"/>
      <c r="O611" s="61"/>
      <c r="P611" s="61"/>
      <c r="Q611" s="61"/>
      <c r="R611" s="61"/>
      <c r="S611" s="61"/>
      <c r="T611" s="62"/>
      <c r="AT611" s="16" t="s">
        <v>148</v>
      </c>
      <c r="AU611" s="16" t="s">
        <v>80</v>
      </c>
    </row>
    <row r="612" spans="2:65" s="12" customFormat="1">
      <c r="B612" s="195"/>
      <c r="C612" s="196"/>
      <c r="D612" s="191" t="s">
        <v>152</v>
      </c>
      <c r="E612" s="197" t="s">
        <v>19</v>
      </c>
      <c r="F612" s="198" t="s">
        <v>887</v>
      </c>
      <c r="G612" s="196"/>
      <c r="H612" s="199">
        <v>326.58499999999998</v>
      </c>
      <c r="I612" s="200"/>
      <c r="J612" s="196"/>
      <c r="K612" s="196"/>
      <c r="L612" s="201"/>
      <c r="M612" s="202"/>
      <c r="N612" s="203"/>
      <c r="O612" s="203"/>
      <c r="P612" s="203"/>
      <c r="Q612" s="203"/>
      <c r="R612" s="203"/>
      <c r="S612" s="203"/>
      <c r="T612" s="204"/>
      <c r="AT612" s="205" t="s">
        <v>152</v>
      </c>
      <c r="AU612" s="205" t="s">
        <v>80</v>
      </c>
      <c r="AV612" s="12" t="s">
        <v>80</v>
      </c>
      <c r="AW612" s="12" t="s">
        <v>31</v>
      </c>
      <c r="AX612" s="12" t="s">
        <v>70</v>
      </c>
      <c r="AY612" s="205" t="s">
        <v>139</v>
      </c>
    </row>
    <row r="613" spans="2:65" s="1" customFormat="1" ht="14.45" customHeight="1">
      <c r="B613" s="32"/>
      <c r="C613" s="216" t="s">
        <v>888</v>
      </c>
      <c r="D613" s="216" t="s">
        <v>234</v>
      </c>
      <c r="E613" s="217" t="s">
        <v>889</v>
      </c>
      <c r="F613" s="218" t="s">
        <v>890</v>
      </c>
      <c r="G613" s="219" t="s">
        <v>144</v>
      </c>
      <c r="H613" s="220">
        <v>563.36</v>
      </c>
      <c r="I613" s="221">
        <v>210</v>
      </c>
      <c r="J613" s="222">
        <f>ROUND(I613*H613,2)</f>
        <v>118305.60000000001</v>
      </c>
      <c r="K613" s="218" t="s">
        <v>145</v>
      </c>
      <c r="L613" s="223"/>
      <c r="M613" s="224" t="s">
        <v>19</v>
      </c>
      <c r="N613" s="225" t="s">
        <v>41</v>
      </c>
      <c r="O613" s="61"/>
      <c r="P613" s="187">
        <f>O613*H613</f>
        <v>0</v>
      </c>
      <c r="Q613" s="187">
        <v>3.8000000000000002E-4</v>
      </c>
      <c r="R613" s="187">
        <f>Q613*H613</f>
        <v>0.21407680000000001</v>
      </c>
      <c r="S613" s="187">
        <v>0</v>
      </c>
      <c r="T613" s="188">
        <f>S613*H613</f>
        <v>0</v>
      </c>
      <c r="AR613" s="189" t="s">
        <v>362</v>
      </c>
      <c r="AT613" s="189" t="s">
        <v>234</v>
      </c>
      <c r="AU613" s="189" t="s">
        <v>80</v>
      </c>
      <c r="AY613" s="16" t="s">
        <v>139</v>
      </c>
      <c r="BE613" s="190">
        <f>IF(N613="základní",J613,0)</f>
        <v>118305.60000000001</v>
      </c>
      <c r="BF613" s="190">
        <f>IF(N613="snížená",J613,0)</f>
        <v>0</v>
      </c>
      <c r="BG613" s="190">
        <f>IF(N613="zákl. přenesená",J613,0)</f>
        <v>0</v>
      </c>
      <c r="BH613" s="190">
        <f>IF(N613="sníž. přenesená",J613,0)</f>
        <v>0</v>
      </c>
      <c r="BI613" s="190">
        <f>IF(N613="nulová",J613,0)</f>
        <v>0</v>
      </c>
      <c r="BJ613" s="16" t="s">
        <v>78</v>
      </c>
      <c r="BK613" s="190">
        <f>ROUND(I613*H613,2)</f>
        <v>118305.60000000001</v>
      </c>
      <c r="BL613" s="16" t="s">
        <v>250</v>
      </c>
      <c r="BM613" s="189" t="s">
        <v>891</v>
      </c>
    </row>
    <row r="614" spans="2:65" s="1" customFormat="1">
      <c r="B614" s="32"/>
      <c r="C614" s="33"/>
      <c r="D614" s="191" t="s">
        <v>148</v>
      </c>
      <c r="E614" s="33"/>
      <c r="F614" s="192" t="s">
        <v>890</v>
      </c>
      <c r="G614" s="33"/>
      <c r="H614" s="33"/>
      <c r="I614" s="105"/>
      <c r="J614" s="33"/>
      <c r="K614" s="33"/>
      <c r="L614" s="36"/>
      <c r="M614" s="193"/>
      <c r="N614" s="61"/>
      <c r="O614" s="61"/>
      <c r="P614" s="61"/>
      <c r="Q614" s="61"/>
      <c r="R614" s="61"/>
      <c r="S614" s="61"/>
      <c r="T614" s="62"/>
      <c r="AT614" s="16" t="s">
        <v>148</v>
      </c>
      <c r="AU614" s="16" t="s">
        <v>80</v>
      </c>
    </row>
    <row r="615" spans="2:65" s="12" customFormat="1">
      <c r="B615" s="195"/>
      <c r="C615" s="196"/>
      <c r="D615" s="191" t="s">
        <v>152</v>
      </c>
      <c r="E615" s="197" t="s">
        <v>19</v>
      </c>
      <c r="F615" s="198" t="s">
        <v>755</v>
      </c>
      <c r="G615" s="196"/>
      <c r="H615" s="199">
        <v>489.87799999999999</v>
      </c>
      <c r="I615" s="200"/>
      <c r="J615" s="196"/>
      <c r="K615" s="196"/>
      <c r="L615" s="201"/>
      <c r="M615" s="202"/>
      <c r="N615" s="203"/>
      <c r="O615" s="203"/>
      <c r="P615" s="203"/>
      <c r="Q615" s="203"/>
      <c r="R615" s="203"/>
      <c r="S615" s="203"/>
      <c r="T615" s="204"/>
      <c r="AT615" s="205" t="s">
        <v>152</v>
      </c>
      <c r="AU615" s="205" t="s">
        <v>80</v>
      </c>
      <c r="AV615" s="12" t="s">
        <v>80</v>
      </c>
      <c r="AW615" s="12" t="s">
        <v>31</v>
      </c>
      <c r="AX615" s="12" t="s">
        <v>70</v>
      </c>
      <c r="AY615" s="205" t="s">
        <v>139</v>
      </c>
    </row>
    <row r="616" spans="2:65" s="12" customFormat="1">
      <c r="B616" s="195"/>
      <c r="C616" s="196"/>
      <c r="D616" s="191" t="s">
        <v>152</v>
      </c>
      <c r="E616" s="196"/>
      <c r="F616" s="198" t="s">
        <v>892</v>
      </c>
      <c r="G616" s="196"/>
      <c r="H616" s="199">
        <v>563.36</v>
      </c>
      <c r="I616" s="200"/>
      <c r="J616" s="196"/>
      <c r="K616" s="196"/>
      <c r="L616" s="201"/>
      <c r="M616" s="202"/>
      <c r="N616" s="203"/>
      <c r="O616" s="203"/>
      <c r="P616" s="203"/>
      <c r="Q616" s="203"/>
      <c r="R616" s="203"/>
      <c r="S616" s="203"/>
      <c r="T616" s="204"/>
      <c r="AT616" s="205" t="s">
        <v>152</v>
      </c>
      <c r="AU616" s="205" t="s">
        <v>80</v>
      </c>
      <c r="AV616" s="12" t="s">
        <v>80</v>
      </c>
      <c r="AW616" s="12" t="s">
        <v>4</v>
      </c>
      <c r="AX616" s="12" t="s">
        <v>78</v>
      </c>
      <c r="AY616" s="205" t="s">
        <v>139</v>
      </c>
    </row>
    <row r="617" spans="2:65" s="1" customFormat="1" ht="14.45" customHeight="1">
      <c r="B617" s="32"/>
      <c r="C617" s="178" t="s">
        <v>893</v>
      </c>
      <c r="D617" s="178" t="s">
        <v>141</v>
      </c>
      <c r="E617" s="179" t="s">
        <v>894</v>
      </c>
      <c r="F617" s="180" t="s">
        <v>895</v>
      </c>
      <c r="G617" s="181" t="s">
        <v>327</v>
      </c>
      <c r="H617" s="182">
        <v>0.67</v>
      </c>
      <c r="I617" s="183">
        <v>630</v>
      </c>
      <c r="J617" s="184">
        <f>ROUND(I617*H617,2)</f>
        <v>422.1</v>
      </c>
      <c r="K617" s="180" t="s">
        <v>145</v>
      </c>
      <c r="L617" s="36"/>
      <c r="M617" s="185" t="s">
        <v>19</v>
      </c>
      <c r="N617" s="186" t="s">
        <v>41</v>
      </c>
      <c r="O617" s="61"/>
      <c r="P617" s="187">
        <f>O617*H617</f>
        <v>0</v>
      </c>
      <c r="Q617" s="187">
        <v>5.8100000000000001E-3</v>
      </c>
      <c r="R617" s="187">
        <f>Q617*H617</f>
        <v>3.8927000000000002E-3</v>
      </c>
      <c r="S617" s="187">
        <v>0</v>
      </c>
      <c r="T617" s="188">
        <f>S617*H617</f>
        <v>0</v>
      </c>
      <c r="AR617" s="189" t="s">
        <v>250</v>
      </c>
      <c r="AT617" s="189" t="s">
        <v>141</v>
      </c>
      <c r="AU617" s="189" t="s">
        <v>80</v>
      </c>
      <c r="AY617" s="16" t="s">
        <v>139</v>
      </c>
      <c r="BE617" s="190">
        <f>IF(N617="základní",J617,0)</f>
        <v>422.1</v>
      </c>
      <c r="BF617" s="190">
        <f>IF(N617="snížená",J617,0)</f>
        <v>0</v>
      </c>
      <c r="BG617" s="190">
        <f>IF(N617="zákl. přenesená",J617,0)</f>
        <v>0</v>
      </c>
      <c r="BH617" s="190">
        <f>IF(N617="sníž. přenesená",J617,0)</f>
        <v>0</v>
      </c>
      <c r="BI617" s="190">
        <f>IF(N617="nulová",J617,0)</f>
        <v>0</v>
      </c>
      <c r="BJ617" s="16" t="s">
        <v>78</v>
      </c>
      <c r="BK617" s="190">
        <f>ROUND(I617*H617,2)</f>
        <v>422.1</v>
      </c>
      <c r="BL617" s="16" t="s">
        <v>250</v>
      </c>
      <c r="BM617" s="189" t="s">
        <v>896</v>
      </c>
    </row>
    <row r="618" spans="2:65" s="1" customFormat="1">
      <c r="B618" s="32"/>
      <c r="C618" s="33"/>
      <c r="D618" s="191" t="s">
        <v>148</v>
      </c>
      <c r="E618" s="33"/>
      <c r="F618" s="192" t="s">
        <v>897</v>
      </c>
      <c r="G618" s="33"/>
      <c r="H618" s="33"/>
      <c r="I618" s="105"/>
      <c r="J618" s="33"/>
      <c r="K618" s="33"/>
      <c r="L618" s="36"/>
      <c r="M618" s="193"/>
      <c r="N618" s="61"/>
      <c r="O618" s="61"/>
      <c r="P618" s="61"/>
      <c r="Q618" s="61"/>
      <c r="R618" s="61"/>
      <c r="S618" s="61"/>
      <c r="T618" s="62"/>
      <c r="AT618" s="16" t="s">
        <v>148</v>
      </c>
      <c r="AU618" s="16" t="s">
        <v>80</v>
      </c>
    </row>
    <row r="619" spans="2:65" s="1" customFormat="1" ht="29.25">
      <c r="B619" s="32"/>
      <c r="C619" s="33"/>
      <c r="D619" s="191" t="s">
        <v>150</v>
      </c>
      <c r="E619" s="33"/>
      <c r="F619" s="194" t="s">
        <v>898</v>
      </c>
      <c r="G619" s="33"/>
      <c r="H619" s="33"/>
      <c r="I619" s="105"/>
      <c r="J619" s="33"/>
      <c r="K619" s="33"/>
      <c r="L619" s="36"/>
      <c r="M619" s="193"/>
      <c r="N619" s="61"/>
      <c r="O619" s="61"/>
      <c r="P619" s="61"/>
      <c r="Q619" s="61"/>
      <c r="R619" s="61"/>
      <c r="S619" s="61"/>
      <c r="T619" s="62"/>
      <c r="AT619" s="16" t="s">
        <v>150</v>
      </c>
      <c r="AU619" s="16" t="s">
        <v>80</v>
      </c>
    </row>
    <row r="620" spans="2:65" s="12" customFormat="1">
      <c r="B620" s="195"/>
      <c r="C620" s="196"/>
      <c r="D620" s="191" t="s">
        <v>152</v>
      </c>
      <c r="E620" s="197" t="s">
        <v>19</v>
      </c>
      <c r="F620" s="198" t="s">
        <v>899</v>
      </c>
      <c r="G620" s="196"/>
      <c r="H620" s="199">
        <v>0.67</v>
      </c>
      <c r="I620" s="200"/>
      <c r="J620" s="196"/>
      <c r="K620" s="196"/>
      <c r="L620" s="201"/>
      <c r="M620" s="202"/>
      <c r="N620" s="203"/>
      <c r="O620" s="203"/>
      <c r="P620" s="203"/>
      <c r="Q620" s="203"/>
      <c r="R620" s="203"/>
      <c r="S620" s="203"/>
      <c r="T620" s="204"/>
      <c r="AT620" s="205" t="s">
        <v>152</v>
      </c>
      <c r="AU620" s="205" t="s">
        <v>80</v>
      </c>
      <c r="AV620" s="12" t="s">
        <v>80</v>
      </c>
      <c r="AW620" s="12" t="s">
        <v>31</v>
      </c>
      <c r="AX620" s="12" t="s">
        <v>70</v>
      </c>
      <c r="AY620" s="205" t="s">
        <v>139</v>
      </c>
    </row>
    <row r="621" spans="2:65" s="1" customFormat="1" ht="21.6" customHeight="1">
      <c r="B621" s="32"/>
      <c r="C621" s="178" t="s">
        <v>900</v>
      </c>
      <c r="D621" s="178" t="s">
        <v>141</v>
      </c>
      <c r="E621" s="179" t="s">
        <v>901</v>
      </c>
      <c r="F621" s="180" t="s">
        <v>902</v>
      </c>
      <c r="G621" s="181" t="s">
        <v>144</v>
      </c>
      <c r="H621" s="182">
        <v>489.87799999999999</v>
      </c>
      <c r="I621" s="183">
        <v>1560</v>
      </c>
      <c r="J621" s="184">
        <f>ROUND(I621*H621,2)</f>
        <v>764209.68</v>
      </c>
      <c r="K621" s="180" t="s">
        <v>145</v>
      </c>
      <c r="L621" s="36"/>
      <c r="M621" s="185" t="s">
        <v>19</v>
      </c>
      <c r="N621" s="186" t="s">
        <v>41</v>
      </c>
      <c r="O621" s="61"/>
      <c r="P621" s="187">
        <f>O621*H621</f>
        <v>0</v>
      </c>
      <c r="Q621" s="187">
        <v>7.2399999999999999E-3</v>
      </c>
      <c r="R621" s="187">
        <f>Q621*H621</f>
        <v>3.54671672</v>
      </c>
      <c r="S621" s="187">
        <v>0</v>
      </c>
      <c r="T621" s="188">
        <f>S621*H621</f>
        <v>0</v>
      </c>
      <c r="AR621" s="189" t="s">
        <v>250</v>
      </c>
      <c r="AT621" s="189" t="s">
        <v>141</v>
      </c>
      <c r="AU621" s="189" t="s">
        <v>80</v>
      </c>
      <c r="AY621" s="16" t="s">
        <v>139</v>
      </c>
      <c r="BE621" s="190">
        <f>IF(N621="základní",J621,0)</f>
        <v>764209.68</v>
      </c>
      <c r="BF621" s="190">
        <f>IF(N621="snížená",J621,0)</f>
        <v>0</v>
      </c>
      <c r="BG621" s="190">
        <f>IF(N621="zákl. přenesená",J621,0)</f>
        <v>0</v>
      </c>
      <c r="BH621" s="190">
        <f>IF(N621="sníž. přenesená",J621,0)</f>
        <v>0</v>
      </c>
      <c r="BI621" s="190">
        <f>IF(N621="nulová",J621,0)</f>
        <v>0</v>
      </c>
      <c r="BJ621" s="16" t="s">
        <v>78</v>
      </c>
      <c r="BK621" s="190">
        <f>ROUND(I621*H621,2)</f>
        <v>764209.68</v>
      </c>
      <c r="BL621" s="16" t="s">
        <v>250</v>
      </c>
      <c r="BM621" s="189" t="s">
        <v>903</v>
      </c>
    </row>
    <row r="622" spans="2:65" s="1" customFormat="1" ht="19.5">
      <c r="B622" s="32"/>
      <c r="C622" s="33"/>
      <c r="D622" s="191" t="s">
        <v>148</v>
      </c>
      <c r="E622" s="33"/>
      <c r="F622" s="192" t="s">
        <v>904</v>
      </c>
      <c r="G622" s="33"/>
      <c r="H622" s="33"/>
      <c r="I622" s="105"/>
      <c r="J622" s="33"/>
      <c r="K622" s="33"/>
      <c r="L622" s="36"/>
      <c r="M622" s="193"/>
      <c r="N622" s="61"/>
      <c r="O622" s="61"/>
      <c r="P622" s="61"/>
      <c r="Q622" s="61"/>
      <c r="R622" s="61"/>
      <c r="S622" s="61"/>
      <c r="T622" s="62"/>
      <c r="AT622" s="16" t="s">
        <v>148</v>
      </c>
      <c r="AU622" s="16" t="s">
        <v>80</v>
      </c>
    </row>
    <row r="623" spans="2:65" s="12" customFormat="1">
      <c r="B623" s="195"/>
      <c r="C623" s="196"/>
      <c r="D623" s="191" t="s">
        <v>152</v>
      </c>
      <c r="E623" s="197" t="s">
        <v>19</v>
      </c>
      <c r="F623" s="198" t="s">
        <v>755</v>
      </c>
      <c r="G623" s="196"/>
      <c r="H623" s="199">
        <v>489.87799999999999</v>
      </c>
      <c r="I623" s="200"/>
      <c r="J623" s="196"/>
      <c r="K623" s="196"/>
      <c r="L623" s="201"/>
      <c r="M623" s="202"/>
      <c r="N623" s="203"/>
      <c r="O623" s="203"/>
      <c r="P623" s="203"/>
      <c r="Q623" s="203"/>
      <c r="R623" s="203"/>
      <c r="S623" s="203"/>
      <c r="T623" s="204"/>
      <c r="AT623" s="205" t="s">
        <v>152</v>
      </c>
      <c r="AU623" s="205" t="s">
        <v>80</v>
      </c>
      <c r="AV623" s="12" t="s">
        <v>80</v>
      </c>
      <c r="AW623" s="12" t="s">
        <v>31</v>
      </c>
      <c r="AX623" s="12" t="s">
        <v>70</v>
      </c>
      <c r="AY623" s="205" t="s">
        <v>139</v>
      </c>
    </row>
    <row r="624" spans="2:65" s="1" customFormat="1" ht="14.45" customHeight="1">
      <c r="B624" s="32"/>
      <c r="C624" s="178" t="s">
        <v>905</v>
      </c>
      <c r="D624" s="178" t="s">
        <v>141</v>
      </c>
      <c r="E624" s="179" t="s">
        <v>906</v>
      </c>
      <c r="F624" s="180" t="s">
        <v>907</v>
      </c>
      <c r="G624" s="181" t="s">
        <v>144</v>
      </c>
      <c r="H624" s="182">
        <v>3.5</v>
      </c>
      <c r="I624" s="183">
        <v>645</v>
      </c>
      <c r="J624" s="184">
        <f>ROUND(I624*H624,2)</f>
        <v>2257.5</v>
      </c>
      <c r="K624" s="180" t="s">
        <v>145</v>
      </c>
      <c r="L624" s="36"/>
      <c r="M624" s="185" t="s">
        <v>19</v>
      </c>
      <c r="N624" s="186" t="s">
        <v>41</v>
      </c>
      <c r="O624" s="61"/>
      <c r="P624" s="187">
        <f>O624*H624</f>
        <v>0</v>
      </c>
      <c r="Q624" s="187">
        <v>6.4999999999999997E-3</v>
      </c>
      <c r="R624" s="187">
        <f>Q624*H624</f>
        <v>2.2749999999999999E-2</v>
      </c>
      <c r="S624" s="187">
        <v>0</v>
      </c>
      <c r="T624" s="188">
        <f>S624*H624</f>
        <v>0</v>
      </c>
      <c r="AR624" s="189" t="s">
        <v>250</v>
      </c>
      <c r="AT624" s="189" t="s">
        <v>141</v>
      </c>
      <c r="AU624" s="189" t="s">
        <v>80</v>
      </c>
      <c r="AY624" s="16" t="s">
        <v>139</v>
      </c>
      <c r="BE624" s="190">
        <f>IF(N624="základní",J624,0)</f>
        <v>2257.5</v>
      </c>
      <c r="BF624" s="190">
        <f>IF(N624="snížená",J624,0)</f>
        <v>0</v>
      </c>
      <c r="BG624" s="190">
        <f>IF(N624="zákl. přenesená",J624,0)</f>
        <v>0</v>
      </c>
      <c r="BH624" s="190">
        <f>IF(N624="sníž. přenesená",J624,0)</f>
        <v>0</v>
      </c>
      <c r="BI624" s="190">
        <f>IF(N624="nulová",J624,0)</f>
        <v>0</v>
      </c>
      <c r="BJ624" s="16" t="s">
        <v>78</v>
      </c>
      <c r="BK624" s="190">
        <f>ROUND(I624*H624,2)</f>
        <v>2257.5</v>
      </c>
      <c r="BL624" s="16" t="s">
        <v>250</v>
      </c>
      <c r="BM624" s="189" t="s">
        <v>908</v>
      </c>
    </row>
    <row r="625" spans="2:65" s="1" customFormat="1" ht="19.5">
      <c r="B625" s="32"/>
      <c r="C625" s="33"/>
      <c r="D625" s="191" t="s">
        <v>148</v>
      </c>
      <c r="E625" s="33"/>
      <c r="F625" s="192" t="s">
        <v>909</v>
      </c>
      <c r="G625" s="33"/>
      <c r="H625" s="33"/>
      <c r="I625" s="105"/>
      <c r="J625" s="33"/>
      <c r="K625" s="33"/>
      <c r="L625" s="36"/>
      <c r="M625" s="193"/>
      <c r="N625" s="61"/>
      <c r="O625" s="61"/>
      <c r="P625" s="61"/>
      <c r="Q625" s="61"/>
      <c r="R625" s="61"/>
      <c r="S625" s="61"/>
      <c r="T625" s="62"/>
      <c r="AT625" s="16" t="s">
        <v>148</v>
      </c>
      <c r="AU625" s="16" t="s">
        <v>80</v>
      </c>
    </row>
    <row r="626" spans="2:65" s="12" customFormat="1">
      <c r="B626" s="195"/>
      <c r="C626" s="196"/>
      <c r="D626" s="191" t="s">
        <v>152</v>
      </c>
      <c r="E626" s="197" t="s">
        <v>19</v>
      </c>
      <c r="F626" s="198" t="s">
        <v>910</v>
      </c>
      <c r="G626" s="196"/>
      <c r="H626" s="199">
        <v>3.5</v>
      </c>
      <c r="I626" s="200"/>
      <c r="J626" s="196"/>
      <c r="K626" s="196"/>
      <c r="L626" s="201"/>
      <c r="M626" s="202"/>
      <c r="N626" s="203"/>
      <c r="O626" s="203"/>
      <c r="P626" s="203"/>
      <c r="Q626" s="203"/>
      <c r="R626" s="203"/>
      <c r="S626" s="203"/>
      <c r="T626" s="204"/>
      <c r="AT626" s="205" t="s">
        <v>152</v>
      </c>
      <c r="AU626" s="205" t="s">
        <v>80</v>
      </c>
      <c r="AV626" s="12" t="s">
        <v>80</v>
      </c>
      <c r="AW626" s="12" t="s">
        <v>31</v>
      </c>
      <c r="AX626" s="12" t="s">
        <v>70</v>
      </c>
      <c r="AY626" s="205" t="s">
        <v>139</v>
      </c>
    </row>
    <row r="627" spans="2:65" s="1" customFormat="1" ht="21.6" customHeight="1">
      <c r="B627" s="32"/>
      <c r="C627" s="178" t="s">
        <v>911</v>
      </c>
      <c r="D627" s="178" t="s">
        <v>141</v>
      </c>
      <c r="E627" s="179" t="s">
        <v>912</v>
      </c>
      <c r="F627" s="180" t="s">
        <v>913</v>
      </c>
      <c r="G627" s="181" t="s">
        <v>144</v>
      </c>
      <c r="H627" s="182">
        <v>493.37799999999999</v>
      </c>
      <c r="I627" s="183">
        <v>48</v>
      </c>
      <c r="J627" s="184">
        <f>ROUND(I627*H627,2)</f>
        <v>23682.14</v>
      </c>
      <c r="K627" s="180" t="s">
        <v>145</v>
      </c>
      <c r="L627" s="36"/>
      <c r="M627" s="185" t="s">
        <v>19</v>
      </c>
      <c r="N627" s="186" t="s">
        <v>41</v>
      </c>
      <c r="O627" s="61"/>
      <c r="P627" s="187">
        <f>O627*H627</f>
        <v>0</v>
      </c>
      <c r="Q627" s="187">
        <v>3.5E-4</v>
      </c>
      <c r="R627" s="187">
        <f>Q627*H627</f>
        <v>0.17268229999999998</v>
      </c>
      <c r="S627" s="187">
        <v>0</v>
      </c>
      <c r="T627" s="188">
        <f>S627*H627</f>
        <v>0</v>
      </c>
      <c r="AR627" s="189" t="s">
        <v>250</v>
      </c>
      <c r="AT627" s="189" t="s">
        <v>141</v>
      </c>
      <c r="AU627" s="189" t="s">
        <v>80</v>
      </c>
      <c r="AY627" s="16" t="s">
        <v>139</v>
      </c>
      <c r="BE627" s="190">
        <f>IF(N627="základní",J627,0)</f>
        <v>23682.14</v>
      </c>
      <c r="BF627" s="190">
        <f>IF(N627="snížená",J627,0)</f>
        <v>0</v>
      </c>
      <c r="BG627" s="190">
        <f>IF(N627="zákl. přenesená",J627,0)</f>
        <v>0</v>
      </c>
      <c r="BH627" s="190">
        <f>IF(N627="sníž. přenesená",J627,0)</f>
        <v>0</v>
      </c>
      <c r="BI627" s="190">
        <f>IF(N627="nulová",J627,0)</f>
        <v>0</v>
      </c>
      <c r="BJ627" s="16" t="s">
        <v>78</v>
      </c>
      <c r="BK627" s="190">
        <f>ROUND(I627*H627,2)</f>
        <v>23682.14</v>
      </c>
      <c r="BL627" s="16" t="s">
        <v>250</v>
      </c>
      <c r="BM627" s="189" t="s">
        <v>914</v>
      </c>
    </row>
    <row r="628" spans="2:65" s="1" customFormat="1" ht="19.5">
      <c r="B628" s="32"/>
      <c r="C628" s="33"/>
      <c r="D628" s="191" t="s">
        <v>148</v>
      </c>
      <c r="E628" s="33"/>
      <c r="F628" s="192" t="s">
        <v>915</v>
      </c>
      <c r="G628" s="33"/>
      <c r="H628" s="33"/>
      <c r="I628" s="105"/>
      <c r="J628" s="33"/>
      <c r="K628" s="33"/>
      <c r="L628" s="36"/>
      <c r="M628" s="193"/>
      <c r="N628" s="61"/>
      <c r="O628" s="61"/>
      <c r="P628" s="61"/>
      <c r="Q628" s="61"/>
      <c r="R628" s="61"/>
      <c r="S628" s="61"/>
      <c r="T628" s="62"/>
      <c r="AT628" s="16" t="s">
        <v>148</v>
      </c>
      <c r="AU628" s="16" t="s">
        <v>80</v>
      </c>
    </row>
    <row r="629" spans="2:65" s="13" customFormat="1">
      <c r="B629" s="206"/>
      <c r="C629" s="207"/>
      <c r="D629" s="191" t="s">
        <v>152</v>
      </c>
      <c r="E629" s="208" t="s">
        <v>19</v>
      </c>
      <c r="F629" s="209" t="s">
        <v>916</v>
      </c>
      <c r="G629" s="207"/>
      <c r="H629" s="208" t="s">
        <v>19</v>
      </c>
      <c r="I629" s="210"/>
      <c r="J629" s="207"/>
      <c r="K629" s="207"/>
      <c r="L629" s="211"/>
      <c r="M629" s="212"/>
      <c r="N629" s="213"/>
      <c r="O629" s="213"/>
      <c r="P629" s="213"/>
      <c r="Q629" s="213"/>
      <c r="R629" s="213"/>
      <c r="S629" s="213"/>
      <c r="T629" s="214"/>
      <c r="AT629" s="215" t="s">
        <v>152</v>
      </c>
      <c r="AU629" s="215" t="s">
        <v>80</v>
      </c>
      <c r="AV629" s="13" t="s">
        <v>78</v>
      </c>
      <c r="AW629" s="13" t="s">
        <v>31</v>
      </c>
      <c r="AX629" s="13" t="s">
        <v>70</v>
      </c>
      <c r="AY629" s="215" t="s">
        <v>139</v>
      </c>
    </row>
    <row r="630" spans="2:65" s="12" customFormat="1">
      <c r="B630" s="195"/>
      <c r="C630" s="196"/>
      <c r="D630" s="191" t="s">
        <v>152</v>
      </c>
      <c r="E630" s="197" t="s">
        <v>19</v>
      </c>
      <c r="F630" s="198" t="s">
        <v>755</v>
      </c>
      <c r="G630" s="196"/>
      <c r="H630" s="199">
        <v>489.87799999999999</v>
      </c>
      <c r="I630" s="200"/>
      <c r="J630" s="196"/>
      <c r="K630" s="196"/>
      <c r="L630" s="201"/>
      <c r="M630" s="202"/>
      <c r="N630" s="203"/>
      <c r="O630" s="203"/>
      <c r="P630" s="203"/>
      <c r="Q630" s="203"/>
      <c r="R630" s="203"/>
      <c r="S630" s="203"/>
      <c r="T630" s="204"/>
      <c r="AT630" s="205" t="s">
        <v>152</v>
      </c>
      <c r="AU630" s="205" t="s">
        <v>80</v>
      </c>
      <c r="AV630" s="12" t="s">
        <v>80</v>
      </c>
      <c r="AW630" s="12" t="s">
        <v>31</v>
      </c>
      <c r="AX630" s="12" t="s">
        <v>70</v>
      </c>
      <c r="AY630" s="205" t="s">
        <v>139</v>
      </c>
    </row>
    <row r="631" spans="2:65" s="13" customFormat="1">
      <c r="B631" s="206"/>
      <c r="C631" s="207"/>
      <c r="D631" s="191" t="s">
        <v>152</v>
      </c>
      <c r="E631" s="208" t="s">
        <v>19</v>
      </c>
      <c r="F631" s="209" t="s">
        <v>917</v>
      </c>
      <c r="G631" s="207"/>
      <c r="H631" s="208" t="s">
        <v>19</v>
      </c>
      <c r="I631" s="210"/>
      <c r="J631" s="207"/>
      <c r="K631" s="207"/>
      <c r="L631" s="211"/>
      <c r="M631" s="212"/>
      <c r="N631" s="213"/>
      <c r="O631" s="213"/>
      <c r="P631" s="213"/>
      <c r="Q631" s="213"/>
      <c r="R631" s="213"/>
      <c r="S631" s="213"/>
      <c r="T631" s="214"/>
      <c r="AT631" s="215" t="s">
        <v>152</v>
      </c>
      <c r="AU631" s="215" t="s">
        <v>80</v>
      </c>
      <c r="AV631" s="13" t="s">
        <v>78</v>
      </c>
      <c r="AW631" s="13" t="s">
        <v>31</v>
      </c>
      <c r="AX631" s="13" t="s">
        <v>70</v>
      </c>
      <c r="AY631" s="215" t="s">
        <v>139</v>
      </c>
    </row>
    <row r="632" spans="2:65" s="12" customFormat="1">
      <c r="B632" s="195"/>
      <c r="C632" s="196"/>
      <c r="D632" s="191" t="s">
        <v>152</v>
      </c>
      <c r="E632" s="197" t="s">
        <v>19</v>
      </c>
      <c r="F632" s="198" t="s">
        <v>918</v>
      </c>
      <c r="G632" s="196"/>
      <c r="H632" s="199">
        <v>3.5</v>
      </c>
      <c r="I632" s="200"/>
      <c r="J632" s="196"/>
      <c r="K632" s="196"/>
      <c r="L632" s="201"/>
      <c r="M632" s="202"/>
      <c r="N632" s="203"/>
      <c r="O632" s="203"/>
      <c r="P632" s="203"/>
      <c r="Q632" s="203"/>
      <c r="R632" s="203"/>
      <c r="S632" s="203"/>
      <c r="T632" s="204"/>
      <c r="AT632" s="205" t="s">
        <v>152</v>
      </c>
      <c r="AU632" s="205" t="s">
        <v>80</v>
      </c>
      <c r="AV632" s="12" t="s">
        <v>80</v>
      </c>
      <c r="AW632" s="12" t="s">
        <v>31</v>
      </c>
      <c r="AX632" s="12" t="s">
        <v>70</v>
      </c>
      <c r="AY632" s="205" t="s">
        <v>139</v>
      </c>
    </row>
    <row r="633" spans="2:65" s="1" customFormat="1" ht="21.6" customHeight="1">
      <c r="B633" s="32"/>
      <c r="C633" s="178" t="s">
        <v>919</v>
      </c>
      <c r="D633" s="178" t="s">
        <v>141</v>
      </c>
      <c r="E633" s="179" t="s">
        <v>920</v>
      </c>
      <c r="F633" s="180" t="s">
        <v>921</v>
      </c>
      <c r="G633" s="181" t="s">
        <v>327</v>
      </c>
      <c r="H633" s="182">
        <v>39.03</v>
      </c>
      <c r="I633" s="183">
        <v>795</v>
      </c>
      <c r="J633" s="184">
        <f>ROUND(I633*H633,2)</f>
        <v>31028.85</v>
      </c>
      <c r="K633" s="180" t="s">
        <v>145</v>
      </c>
      <c r="L633" s="36"/>
      <c r="M633" s="185" t="s">
        <v>19</v>
      </c>
      <c r="N633" s="186" t="s">
        <v>41</v>
      </c>
      <c r="O633" s="61"/>
      <c r="P633" s="187">
        <f>O633*H633</f>
        <v>0</v>
      </c>
      <c r="Q633" s="187">
        <v>6.7099999999999998E-3</v>
      </c>
      <c r="R633" s="187">
        <f>Q633*H633</f>
        <v>0.26189129999999999</v>
      </c>
      <c r="S633" s="187">
        <v>0</v>
      </c>
      <c r="T633" s="188">
        <f>S633*H633</f>
        <v>0</v>
      </c>
      <c r="AR633" s="189" t="s">
        <v>250</v>
      </c>
      <c r="AT633" s="189" t="s">
        <v>141</v>
      </c>
      <c r="AU633" s="189" t="s">
        <v>80</v>
      </c>
      <c r="AY633" s="16" t="s">
        <v>139</v>
      </c>
      <c r="BE633" s="190">
        <f>IF(N633="základní",J633,0)</f>
        <v>31028.85</v>
      </c>
      <c r="BF633" s="190">
        <f>IF(N633="snížená",J633,0)</f>
        <v>0</v>
      </c>
      <c r="BG633" s="190">
        <f>IF(N633="zákl. přenesená",J633,0)</f>
        <v>0</v>
      </c>
      <c r="BH633" s="190">
        <f>IF(N633="sníž. přenesená",J633,0)</f>
        <v>0</v>
      </c>
      <c r="BI633" s="190">
        <f>IF(N633="nulová",J633,0)</f>
        <v>0</v>
      </c>
      <c r="BJ633" s="16" t="s">
        <v>78</v>
      </c>
      <c r="BK633" s="190">
        <f>ROUND(I633*H633,2)</f>
        <v>31028.85</v>
      </c>
      <c r="BL633" s="16" t="s">
        <v>250</v>
      </c>
      <c r="BM633" s="189" t="s">
        <v>922</v>
      </c>
    </row>
    <row r="634" spans="2:65" s="1" customFormat="1" ht="19.5">
      <c r="B634" s="32"/>
      <c r="C634" s="33"/>
      <c r="D634" s="191" t="s">
        <v>148</v>
      </c>
      <c r="E634" s="33"/>
      <c r="F634" s="192" t="s">
        <v>923</v>
      </c>
      <c r="G634" s="33"/>
      <c r="H634" s="33"/>
      <c r="I634" s="105"/>
      <c r="J634" s="33"/>
      <c r="K634" s="33"/>
      <c r="L634" s="36"/>
      <c r="M634" s="193"/>
      <c r="N634" s="61"/>
      <c r="O634" s="61"/>
      <c r="P634" s="61"/>
      <c r="Q634" s="61"/>
      <c r="R634" s="61"/>
      <c r="S634" s="61"/>
      <c r="T634" s="62"/>
      <c r="AT634" s="16" t="s">
        <v>148</v>
      </c>
      <c r="AU634" s="16" t="s">
        <v>80</v>
      </c>
    </row>
    <row r="635" spans="2:65" s="1" customFormat="1" ht="48.75">
      <c r="B635" s="32"/>
      <c r="C635" s="33"/>
      <c r="D635" s="191" t="s">
        <v>150</v>
      </c>
      <c r="E635" s="33"/>
      <c r="F635" s="194" t="s">
        <v>924</v>
      </c>
      <c r="G635" s="33"/>
      <c r="H635" s="33"/>
      <c r="I635" s="105"/>
      <c r="J635" s="33"/>
      <c r="K635" s="33"/>
      <c r="L635" s="36"/>
      <c r="M635" s="193"/>
      <c r="N635" s="61"/>
      <c r="O635" s="61"/>
      <c r="P635" s="61"/>
      <c r="Q635" s="61"/>
      <c r="R635" s="61"/>
      <c r="S635" s="61"/>
      <c r="T635" s="62"/>
      <c r="AT635" s="16" t="s">
        <v>150</v>
      </c>
      <c r="AU635" s="16" t="s">
        <v>80</v>
      </c>
    </row>
    <row r="636" spans="2:65" s="13" customFormat="1">
      <c r="B636" s="206"/>
      <c r="C636" s="207"/>
      <c r="D636" s="191" t="s">
        <v>152</v>
      </c>
      <c r="E636" s="208" t="s">
        <v>19</v>
      </c>
      <c r="F636" s="209" t="s">
        <v>916</v>
      </c>
      <c r="G636" s="207"/>
      <c r="H636" s="208" t="s">
        <v>19</v>
      </c>
      <c r="I636" s="210"/>
      <c r="J636" s="207"/>
      <c r="K636" s="207"/>
      <c r="L636" s="211"/>
      <c r="M636" s="212"/>
      <c r="N636" s="213"/>
      <c r="O636" s="213"/>
      <c r="P636" s="213"/>
      <c r="Q636" s="213"/>
      <c r="R636" s="213"/>
      <c r="S636" s="213"/>
      <c r="T636" s="214"/>
      <c r="AT636" s="215" t="s">
        <v>152</v>
      </c>
      <c r="AU636" s="215" t="s">
        <v>80</v>
      </c>
      <c r="AV636" s="13" t="s">
        <v>78</v>
      </c>
      <c r="AW636" s="13" t="s">
        <v>31</v>
      </c>
      <c r="AX636" s="13" t="s">
        <v>70</v>
      </c>
      <c r="AY636" s="215" t="s">
        <v>139</v>
      </c>
    </row>
    <row r="637" spans="2:65" s="12" customFormat="1">
      <c r="B637" s="195"/>
      <c r="C637" s="196"/>
      <c r="D637" s="191" t="s">
        <v>152</v>
      </c>
      <c r="E637" s="197" t="s">
        <v>19</v>
      </c>
      <c r="F637" s="198" t="s">
        <v>925</v>
      </c>
      <c r="G637" s="196"/>
      <c r="H637" s="199">
        <v>39.03</v>
      </c>
      <c r="I637" s="200"/>
      <c r="J637" s="196"/>
      <c r="K637" s="196"/>
      <c r="L637" s="201"/>
      <c r="M637" s="202"/>
      <c r="N637" s="203"/>
      <c r="O637" s="203"/>
      <c r="P637" s="203"/>
      <c r="Q637" s="203"/>
      <c r="R637" s="203"/>
      <c r="S637" s="203"/>
      <c r="T637" s="204"/>
      <c r="AT637" s="205" t="s">
        <v>152</v>
      </c>
      <c r="AU637" s="205" t="s">
        <v>80</v>
      </c>
      <c r="AV637" s="12" t="s">
        <v>80</v>
      </c>
      <c r="AW637" s="12" t="s">
        <v>31</v>
      </c>
      <c r="AX637" s="12" t="s">
        <v>70</v>
      </c>
      <c r="AY637" s="205" t="s">
        <v>139</v>
      </c>
    </row>
    <row r="638" spans="2:65" s="1" customFormat="1" ht="14.45" customHeight="1">
      <c r="B638" s="32"/>
      <c r="C638" s="178" t="s">
        <v>926</v>
      </c>
      <c r="D638" s="178" t="s">
        <v>141</v>
      </c>
      <c r="E638" s="179" t="s">
        <v>927</v>
      </c>
      <c r="F638" s="180" t="s">
        <v>928</v>
      </c>
      <c r="G638" s="181" t="s">
        <v>327</v>
      </c>
      <c r="H638" s="182">
        <v>3.3</v>
      </c>
      <c r="I638" s="183">
        <v>715</v>
      </c>
      <c r="J638" s="184">
        <f>ROUND(I638*H638,2)</f>
        <v>2359.5</v>
      </c>
      <c r="K638" s="180" t="s">
        <v>145</v>
      </c>
      <c r="L638" s="36"/>
      <c r="M638" s="185" t="s">
        <v>19</v>
      </c>
      <c r="N638" s="186" t="s">
        <v>41</v>
      </c>
      <c r="O638" s="61"/>
      <c r="P638" s="187">
        <f>O638*H638</f>
        <v>0</v>
      </c>
      <c r="Q638" s="187">
        <v>5.8599999999999998E-3</v>
      </c>
      <c r="R638" s="187">
        <f>Q638*H638</f>
        <v>1.9337999999999998E-2</v>
      </c>
      <c r="S638" s="187">
        <v>0</v>
      </c>
      <c r="T638" s="188">
        <f>S638*H638</f>
        <v>0</v>
      </c>
      <c r="AR638" s="189" t="s">
        <v>250</v>
      </c>
      <c r="AT638" s="189" t="s">
        <v>141</v>
      </c>
      <c r="AU638" s="189" t="s">
        <v>80</v>
      </c>
      <c r="AY638" s="16" t="s">
        <v>139</v>
      </c>
      <c r="BE638" s="190">
        <f>IF(N638="základní",J638,0)</f>
        <v>2359.5</v>
      </c>
      <c r="BF638" s="190">
        <f>IF(N638="snížená",J638,0)</f>
        <v>0</v>
      </c>
      <c r="BG638" s="190">
        <f>IF(N638="zákl. přenesená",J638,0)</f>
        <v>0</v>
      </c>
      <c r="BH638" s="190">
        <f>IF(N638="sníž. přenesená",J638,0)</f>
        <v>0</v>
      </c>
      <c r="BI638" s="190">
        <f>IF(N638="nulová",J638,0)</f>
        <v>0</v>
      </c>
      <c r="BJ638" s="16" t="s">
        <v>78</v>
      </c>
      <c r="BK638" s="190">
        <f>ROUND(I638*H638,2)</f>
        <v>2359.5</v>
      </c>
      <c r="BL638" s="16" t="s">
        <v>250</v>
      </c>
      <c r="BM638" s="189" t="s">
        <v>929</v>
      </c>
    </row>
    <row r="639" spans="2:65" s="1" customFormat="1">
      <c r="B639" s="32"/>
      <c r="C639" s="33"/>
      <c r="D639" s="191" t="s">
        <v>148</v>
      </c>
      <c r="E639" s="33"/>
      <c r="F639" s="192" t="s">
        <v>930</v>
      </c>
      <c r="G639" s="33"/>
      <c r="H639" s="33"/>
      <c r="I639" s="105"/>
      <c r="J639" s="33"/>
      <c r="K639" s="33"/>
      <c r="L639" s="36"/>
      <c r="M639" s="193"/>
      <c r="N639" s="61"/>
      <c r="O639" s="61"/>
      <c r="P639" s="61"/>
      <c r="Q639" s="61"/>
      <c r="R639" s="61"/>
      <c r="S639" s="61"/>
      <c r="T639" s="62"/>
      <c r="AT639" s="16" t="s">
        <v>148</v>
      </c>
      <c r="AU639" s="16" t="s">
        <v>80</v>
      </c>
    </row>
    <row r="640" spans="2:65" s="1" customFormat="1" ht="48.75">
      <c r="B640" s="32"/>
      <c r="C640" s="33"/>
      <c r="D640" s="191" t="s">
        <v>150</v>
      </c>
      <c r="E640" s="33"/>
      <c r="F640" s="194" t="s">
        <v>924</v>
      </c>
      <c r="G640" s="33"/>
      <c r="H640" s="33"/>
      <c r="I640" s="105"/>
      <c r="J640" s="33"/>
      <c r="K640" s="33"/>
      <c r="L640" s="36"/>
      <c r="M640" s="193"/>
      <c r="N640" s="61"/>
      <c r="O640" s="61"/>
      <c r="P640" s="61"/>
      <c r="Q640" s="61"/>
      <c r="R640" s="61"/>
      <c r="S640" s="61"/>
      <c r="T640" s="62"/>
      <c r="AT640" s="16" t="s">
        <v>150</v>
      </c>
      <c r="AU640" s="16" t="s">
        <v>80</v>
      </c>
    </row>
    <row r="641" spans="2:65" s="12" customFormat="1">
      <c r="B641" s="195"/>
      <c r="C641" s="196"/>
      <c r="D641" s="191" t="s">
        <v>152</v>
      </c>
      <c r="E641" s="197" t="s">
        <v>19</v>
      </c>
      <c r="F641" s="198" t="s">
        <v>931</v>
      </c>
      <c r="G641" s="196"/>
      <c r="H641" s="199">
        <v>3.3</v>
      </c>
      <c r="I641" s="200"/>
      <c r="J641" s="196"/>
      <c r="K641" s="196"/>
      <c r="L641" s="201"/>
      <c r="M641" s="202"/>
      <c r="N641" s="203"/>
      <c r="O641" s="203"/>
      <c r="P641" s="203"/>
      <c r="Q641" s="203"/>
      <c r="R641" s="203"/>
      <c r="S641" s="203"/>
      <c r="T641" s="204"/>
      <c r="AT641" s="205" t="s">
        <v>152</v>
      </c>
      <c r="AU641" s="205" t="s">
        <v>80</v>
      </c>
      <c r="AV641" s="12" t="s">
        <v>80</v>
      </c>
      <c r="AW641" s="12" t="s">
        <v>31</v>
      </c>
      <c r="AX641" s="12" t="s">
        <v>70</v>
      </c>
      <c r="AY641" s="205" t="s">
        <v>139</v>
      </c>
    </row>
    <row r="642" spans="2:65" s="1" customFormat="1" ht="14.45" customHeight="1">
      <c r="B642" s="32"/>
      <c r="C642" s="178" t="s">
        <v>932</v>
      </c>
      <c r="D642" s="178" t="s">
        <v>141</v>
      </c>
      <c r="E642" s="179" t="s">
        <v>933</v>
      </c>
      <c r="F642" s="180" t="s">
        <v>934</v>
      </c>
      <c r="G642" s="181" t="s">
        <v>327</v>
      </c>
      <c r="H642" s="182">
        <v>3.3</v>
      </c>
      <c r="I642" s="183">
        <v>365</v>
      </c>
      <c r="J642" s="184">
        <f>ROUND(I642*H642,2)</f>
        <v>1204.5</v>
      </c>
      <c r="K642" s="180" t="s">
        <v>145</v>
      </c>
      <c r="L642" s="36"/>
      <c r="M642" s="185" t="s">
        <v>19</v>
      </c>
      <c r="N642" s="186" t="s">
        <v>41</v>
      </c>
      <c r="O642" s="61"/>
      <c r="P642" s="187">
        <f>O642*H642</f>
        <v>0</v>
      </c>
      <c r="Q642" s="187">
        <v>1.15E-3</v>
      </c>
      <c r="R642" s="187">
        <f>Q642*H642</f>
        <v>3.7949999999999998E-3</v>
      </c>
      <c r="S642" s="187">
        <v>0</v>
      </c>
      <c r="T642" s="188">
        <f>S642*H642</f>
        <v>0</v>
      </c>
      <c r="AR642" s="189" t="s">
        <v>250</v>
      </c>
      <c r="AT642" s="189" t="s">
        <v>141</v>
      </c>
      <c r="AU642" s="189" t="s">
        <v>80</v>
      </c>
      <c r="AY642" s="16" t="s">
        <v>139</v>
      </c>
      <c r="BE642" s="190">
        <f>IF(N642="základní",J642,0)</f>
        <v>1204.5</v>
      </c>
      <c r="BF642" s="190">
        <f>IF(N642="snížená",J642,0)</f>
        <v>0</v>
      </c>
      <c r="BG642" s="190">
        <f>IF(N642="zákl. přenesená",J642,0)</f>
        <v>0</v>
      </c>
      <c r="BH642" s="190">
        <f>IF(N642="sníž. přenesená",J642,0)</f>
        <v>0</v>
      </c>
      <c r="BI642" s="190">
        <f>IF(N642="nulová",J642,0)</f>
        <v>0</v>
      </c>
      <c r="BJ642" s="16" t="s">
        <v>78</v>
      </c>
      <c r="BK642" s="190">
        <f>ROUND(I642*H642,2)</f>
        <v>1204.5</v>
      </c>
      <c r="BL642" s="16" t="s">
        <v>250</v>
      </c>
      <c r="BM642" s="189" t="s">
        <v>935</v>
      </c>
    </row>
    <row r="643" spans="2:65" s="1" customFormat="1" ht="19.5">
      <c r="B643" s="32"/>
      <c r="C643" s="33"/>
      <c r="D643" s="191" t="s">
        <v>148</v>
      </c>
      <c r="E643" s="33"/>
      <c r="F643" s="192" t="s">
        <v>936</v>
      </c>
      <c r="G643" s="33"/>
      <c r="H643" s="33"/>
      <c r="I643" s="105"/>
      <c r="J643" s="33"/>
      <c r="K643" s="33"/>
      <c r="L643" s="36"/>
      <c r="M643" s="193"/>
      <c r="N643" s="61"/>
      <c r="O643" s="61"/>
      <c r="P643" s="61"/>
      <c r="Q643" s="61"/>
      <c r="R643" s="61"/>
      <c r="S643" s="61"/>
      <c r="T643" s="62"/>
      <c r="AT643" s="16" t="s">
        <v>148</v>
      </c>
      <c r="AU643" s="16" t="s">
        <v>80</v>
      </c>
    </row>
    <row r="644" spans="2:65" s="1" customFormat="1" ht="48.75">
      <c r="B644" s="32"/>
      <c r="C644" s="33"/>
      <c r="D644" s="191" t="s">
        <v>150</v>
      </c>
      <c r="E644" s="33"/>
      <c r="F644" s="194" t="s">
        <v>924</v>
      </c>
      <c r="G644" s="33"/>
      <c r="H644" s="33"/>
      <c r="I644" s="105"/>
      <c r="J644" s="33"/>
      <c r="K644" s="33"/>
      <c r="L644" s="36"/>
      <c r="M644" s="193"/>
      <c r="N644" s="61"/>
      <c r="O644" s="61"/>
      <c r="P644" s="61"/>
      <c r="Q644" s="61"/>
      <c r="R644" s="61"/>
      <c r="S644" s="61"/>
      <c r="T644" s="62"/>
      <c r="AT644" s="16" t="s">
        <v>150</v>
      </c>
      <c r="AU644" s="16" t="s">
        <v>80</v>
      </c>
    </row>
    <row r="645" spans="2:65" s="1" customFormat="1" ht="14.45" customHeight="1">
      <c r="B645" s="32"/>
      <c r="C645" s="178" t="s">
        <v>937</v>
      </c>
      <c r="D645" s="178" t="s">
        <v>141</v>
      </c>
      <c r="E645" s="179" t="s">
        <v>938</v>
      </c>
      <c r="F645" s="180" t="s">
        <v>939</v>
      </c>
      <c r="G645" s="181" t="s">
        <v>327</v>
      </c>
      <c r="H645" s="182">
        <v>40.07</v>
      </c>
      <c r="I645" s="183">
        <v>545</v>
      </c>
      <c r="J645" s="184">
        <f>ROUND(I645*H645,2)</f>
        <v>21838.15</v>
      </c>
      <c r="K645" s="180" t="s">
        <v>145</v>
      </c>
      <c r="L645" s="36"/>
      <c r="M645" s="185" t="s">
        <v>19</v>
      </c>
      <c r="N645" s="186" t="s">
        <v>41</v>
      </c>
      <c r="O645" s="61"/>
      <c r="P645" s="187">
        <f>O645*H645</f>
        <v>0</v>
      </c>
      <c r="Q645" s="187">
        <v>3.47E-3</v>
      </c>
      <c r="R645" s="187">
        <f>Q645*H645</f>
        <v>0.1390429</v>
      </c>
      <c r="S645" s="187">
        <v>0</v>
      </c>
      <c r="T645" s="188">
        <f>S645*H645</f>
        <v>0</v>
      </c>
      <c r="AR645" s="189" t="s">
        <v>250</v>
      </c>
      <c r="AT645" s="189" t="s">
        <v>141</v>
      </c>
      <c r="AU645" s="189" t="s">
        <v>80</v>
      </c>
      <c r="AY645" s="16" t="s">
        <v>139</v>
      </c>
      <c r="BE645" s="190">
        <f>IF(N645="základní",J645,0)</f>
        <v>21838.15</v>
      </c>
      <c r="BF645" s="190">
        <f>IF(N645="snížená",J645,0)</f>
        <v>0</v>
      </c>
      <c r="BG645" s="190">
        <f>IF(N645="zákl. přenesená",J645,0)</f>
        <v>0</v>
      </c>
      <c r="BH645" s="190">
        <f>IF(N645="sníž. přenesená",J645,0)</f>
        <v>0</v>
      </c>
      <c r="BI645" s="190">
        <f>IF(N645="nulová",J645,0)</f>
        <v>0</v>
      </c>
      <c r="BJ645" s="16" t="s">
        <v>78</v>
      </c>
      <c r="BK645" s="190">
        <f>ROUND(I645*H645,2)</f>
        <v>21838.15</v>
      </c>
      <c r="BL645" s="16" t="s">
        <v>250</v>
      </c>
      <c r="BM645" s="189" t="s">
        <v>940</v>
      </c>
    </row>
    <row r="646" spans="2:65" s="1" customFormat="1">
      <c r="B646" s="32"/>
      <c r="C646" s="33"/>
      <c r="D646" s="191" t="s">
        <v>148</v>
      </c>
      <c r="E646" s="33"/>
      <c r="F646" s="192" t="s">
        <v>941</v>
      </c>
      <c r="G646" s="33"/>
      <c r="H646" s="33"/>
      <c r="I646" s="105"/>
      <c r="J646" s="33"/>
      <c r="K646" s="33"/>
      <c r="L646" s="36"/>
      <c r="M646" s="193"/>
      <c r="N646" s="61"/>
      <c r="O646" s="61"/>
      <c r="P646" s="61"/>
      <c r="Q646" s="61"/>
      <c r="R646" s="61"/>
      <c r="S646" s="61"/>
      <c r="T646" s="62"/>
      <c r="AT646" s="16" t="s">
        <v>148</v>
      </c>
      <c r="AU646" s="16" t="s">
        <v>80</v>
      </c>
    </row>
    <row r="647" spans="2:65" s="1" customFormat="1" ht="48.75">
      <c r="B647" s="32"/>
      <c r="C647" s="33"/>
      <c r="D647" s="191" t="s">
        <v>150</v>
      </c>
      <c r="E647" s="33"/>
      <c r="F647" s="194" t="s">
        <v>924</v>
      </c>
      <c r="G647" s="33"/>
      <c r="H647" s="33"/>
      <c r="I647" s="105"/>
      <c r="J647" s="33"/>
      <c r="K647" s="33"/>
      <c r="L647" s="36"/>
      <c r="M647" s="193"/>
      <c r="N647" s="61"/>
      <c r="O647" s="61"/>
      <c r="P647" s="61"/>
      <c r="Q647" s="61"/>
      <c r="R647" s="61"/>
      <c r="S647" s="61"/>
      <c r="T647" s="62"/>
      <c r="AT647" s="16" t="s">
        <v>150</v>
      </c>
      <c r="AU647" s="16" t="s">
        <v>80</v>
      </c>
    </row>
    <row r="648" spans="2:65" s="12" customFormat="1">
      <c r="B648" s="195"/>
      <c r="C648" s="196"/>
      <c r="D648" s="191" t="s">
        <v>152</v>
      </c>
      <c r="E648" s="197" t="s">
        <v>19</v>
      </c>
      <c r="F648" s="198" t="s">
        <v>942</v>
      </c>
      <c r="G648" s="196"/>
      <c r="H648" s="199">
        <v>40.07</v>
      </c>
      <c r="I648" s="200"/>
      <c r="J648" s="196"/>
      <c r="K648" s="196"/>
      <c r="L648" s="201"/>
      <c r="M648" s="202"/>
      <c r="N648" s="203"/>
      <c r="O648" s="203"/>
      <c r="P648" s="203"/>
      <c r="Q648" s="203"/>
      <c r="R648" s="203"/>
      <c r="S648" s="203"/>
      <c r="T648" s="204"/>
      <c r="AT648" s="205" t="s">
        <v>152</v>
      </c>
      <c r="AU648" s="205" t="s">
        <v>80</v>
      </c>
      <c r="AV648" s="12" t="s">
        <v>80</v>
      </c>
      <c r="AW648" s="12" t="s">
        <v>31</v>
      </c>
      <c r="AX648" s="12" t="s">
        <v>70</v>
      </c>
      <c r="AY648" s="205" t="s">
        <v>139</v>
      </c>
    </row>
    <row r="649" spans="2:65" s="1" customFormat="1" ht="14.45" customHeight="1">
      <c r="B649" s="32"/>
      <c r="C649" s="178" t="s">
        <v>943</v>
      </c>
      <c r="D649" s="178" t="s">
        <v>141</v>
      </c>
      <c r="E649" s="179" t="s">
        <v>944</v>
      </c>
      <c r="F649" s="180" t="s">
        <v>945</v>
      </c>
      <c r="G649" s="181" t="s">
        <v>327</v>
      </c>
      <c r="H649" s="182">
        <v>70.23</v>
      </c>
      <c r="I649" s="183">
        <v>390</v>
      </c>
      <c r="J649" s="184">
        <f>ROUND(I649*H649,2)</f>
        <v>27389.7</v>
      </c>
      <c r="K649" s="180" t="s">
        <v>145</v>
      </c>
      <c r="L649" s="36"/>
      <c r="M649" s="185" t="s">
        <v>19</v>
      </c>
      <c r="N649" s="186" t="s">
        <v>41</v>
      </c>
      <c r="O649" s="61"/>
      <c r="P649" s="187">
        <f>O649*H649</f>
        <v>0</v>
      </c>
      <c r="Q649" s="187">
        <v>2.2699999999999999E-3</v>
      </c>
      <c r="R649" s="187">
        <f>Q649*H649</f>
        <v>0.15942210000000001</v>
      </c>
      <c r="S649" s="187">
        <v>0</v>
      </c>
      <c r="T649" s="188">
        <f>S649*H649</f>
        <v>0</v>
      </c>
      <c r="AR649" s="189" t="s">
        <v>250</v>
      </c>
      <c r="AT649" s="189" t="s">
        <v>141</v>
      </c>
      <c r="AU649" s="189" t="s">
        <v>80</v>
      </c>
      <c r="AY649" s="16" t="s">
        <v>139</v>
      </c>
      <c r="BE649" s="190">
        <f>IF(N649="základní",J649,0)</f>
        <v>27389.7</v>
      </c>
      <c r="BF649" s="190">
        <f>IF(N649="snížená",J649,0)</f>
        <v>0</v>
      </c>
      <c r="BG649" s="190">
        <f>IF(N649="zákl. přenesená",J649,0)</f>
        <v>0</v>
      </c>
      <c r="BH649" s="190">
        <f>IF(N649="sníž. přenesená",J649,0)</f>
        <v>0</v>
      </c>
      <c r="BI649" s="190">
        <f>IF(N649="nulová",J649,0)</f>
        <v>0</v>
      </c>
      <c r="BJ649" s="16" t="s">
        <v>78</v>
      </c>
      <c r="BK649" s="190">
        <f>ROUND(I649*H649,2)</f>
        <v>27389.7</v>
      </c>
      <c r="BL649" s="16" t="s">
        <v>250</v>
      </c>
      <c r="BM649" s="189" t="s">
        <v>946</v>
      </c>
    </row>
    <row r="650" spans="2:65" s="1" customFormat="1" ht="19.5">
      <c r="B650" s="32"/>
      <c r="C650" s="33"/>
      <c r="D650" s="191" t="s">
        <v>148</v>
      </c>
      <c r="E650" s="33"/>
      <c r="F650" s="192" t="s">
        <v>947</v>
      </c>
      <c r="G650" s="33"/>
      <c r="H650" s="33"/>
      <c r="I650" s="105"/>
      <c r="J650" s="33"/>
      <c r="K650" s="33"/>
      <c r="L650" s="36"/>
      <c r="M650" s="193"/>
      <c r="N650" s="61"/>
      <c r="O650" s="61"/>
      <c r="P650" s="61"/>
      <c r="Q650" s="61"/>
      <c r="R650" s="61"/>
      <c r="S650" s="61"/>
      <c r="T650" s="62"/>
      <c r="AT650" s="16" t="s">
        <v>148</v>
      </c>
      <c r="AU650" s="16" t="s">
        <v>80</v>
      </c>
    </row>
    <row r="651" spans="2:65" s="1" customFormat="1" ht="48.75">
      <c r="B651" s="32"/>
      <c r="C651" s="33"/>
      <c r="D651" s="191" t="s">
        <v>150</v>
      </c>
      <c r="E651" s="33"/>
      <c r="F651" s="194" t="s">
        <v>924</v>
      </c>
      <c r="G651" s="33"/>
      <c r="H651" s="33"/>
      <c r="I651" s="105"/>
      <c r="J651" s="33"/>
      <c r="K651" s="33"/>
      <c r="L651" s="36"/>
      <c r="M651" s="193"/>
      <c r="N651" s="61"/>
      <c r="O651" s="61"/>
      <c r="P651" s="61"/>
      <c r="Q651" s="61"/>
      <c r="R651" s="61"/>
      <c r="S651" s="61"/>
      <c r="T651" s="62"/>
      <c r="AT651" s="16" t="s">
        <v>150</v>
      </c>
      <c r="AU651" s="16" t="s">
        <v>80</v>
      </c>
    </row>
    <row r="652" spans="2:65" s="12" customFormat="1">
      <c r="B652" s="195"/>
      <c r="C652" s="196"/>
      <c r="D652" s="191" t="s">
        <v>152</v>
      </c>
      <c r="E652" s="197" t="s">
        <v>19</v>
      </c>
      <c r="F652" s="198" t="s">
        <v>948</v>
      </c>
      <c r="G652" s="196"/>
      <c r="H652" s="199">
        <v>10.14</v>
      </c>
      <c r="I652" s="200"/>
      <c r="J652" s="196"/>
      <c r="K652" s="196"/>
      <c r="L652" s="201"/>
      <c r="M652" s="202"/>
      <c r="N652" s="203"/>
      <c r="O652" s="203"/>
      <c r="P652" s="203"/>
      <c r="Q652" s="203"/>
      <c r="R652" s="203"/>
      <c r="S652" s="203"/>
      <c r="T652" s="204"/>
      <c r="AT652" s="205" t="s">
        <v>152</v>
      </c>
      <c r="AU652" s="205" t="s">
        <v>80</v>
      </c>
      <c r="AV652" s="12" t="s">
        <v>80</v>
      </c>
      <c r="AW652" s="12" t="s">
        <v>31</v>
      </c>
      <c r="AX652" s="12" t="s">
        <v>70</v>
      </c>
      <c r="AY652" s="205" t="s">
        <v>139</v>
      </c>
    </row>
    <row r="653" spans="2:65" s="12" customFormat="1">
      <c r="B653" s="195"/>
      <c r="C653" s="196"/>
      <c r="D653" s="191" t="s">
        <v>152</v>
      </c>
      <c r="E653" s="197" t="s">
        <v>19</v>
      </c>
      <c r="F653" s="198" t="s">
        <v>949</v>
      </c>
      <c r="G653" s="196"/>
      <c r="H653" s="199">
        <v>60.09</v>
      </c>
      <c r="I653" s="200"/>
      <c r="J653" s="196"/>
      <c r="K653" s="196"/>
      <c r="L653" s="201"/>
      <c r="M653" s="202"/>
      <c r="N653" s="203"/>
      <c r="O653" s="203"/>
      <c r="P653" s="203"/>
      <c r="Q653" s="203"/>
      <c r="R653" s="203"/>
      <c r="S653" s="203"/>
      <c r="T653" s="204"/>
      <c r="AT653" s="205" t="s">
        <v>152</v>
      </c>
      <c r="AU653" s="205" t="s">
        <v>80</v>
      </c>
      <c r="AV653" s="12" t="s">
        <v>80</v>
      </c>
      <c r="AW653" s="12" t="s">
        <v>31</v>
      </c>
      <c r="AX653" s="12" t="s">
        <v>70</v>
      </c>
      <c r="AY653" s="205" t="s">
        <v>139</v>
      </c>
    </row>
    <row r="654" spans="2:65" s="1" customFormat="1" ht="14.45" customHeight="1">
      <c r="B654" s="32"/>
      <c r="C654" s="178" t="s">
        <v>950</v>
      </c>
      <c r="D654" s="178" t="s">
        <v>141</v>
      </c>
      <c r="E654" s="179" t="s">
        <v>951</v>
      </c>
      <c r="F654" s="180" t="s">
        <v>952</v>
      </c>
      <c r="G654" s="181" t="s">
        <v>438</v>
      </c>
      <c r="H654" s="182">
        <v>1</v>
      </c>
      <c r="I654" s="183">
        <v>2900</v>
      </c>
      <c r="J654" s="184">
        <f>ROUND(I654*H654,2)</f>
        <v>2900</v>
      </c>
      <c r="K654" s="180" t="s">
        <v>145</v>
      </c>
      <c r="L654" s="36"/>
      <c r="M654" s="185" t="s">
        <v>19</v>
      </c>
      <c r="N654" s="186" t="s">
        <v>41</v>
      </c>
      <c r="O654" s="61"/>
      <c r="P654" s="187">
        <f>O654*H654</f>
        <v>0</v>
      </c>
      <c r="Q654" s="187">
        <v>9.0600000000000003E-3</v>
      </c>
      <c r="R654" s="187">
        <f>Q654*H654</f>
        <v>9.0600000000000003E-3</v>
      </c>
      <c r="S654" s="187">
        <v>0</v>
      </c>
      <c r="T654" s="188">
        <f>S654*H654</f>
        <v>0</v>
      </c>
      <c r="AR654" s="189" t="s">
        <v>250</v>
      </c>
      <c r="AT654" s="189" t="s">
        <v>141</v>
      </c>
      <c r="AU654" s="189" t="s">
        <v>80</v>
      </c>
      <c r="AY654" s="16" t="s">
        <v>139</v>
      </c>
      <c r="BE654" s="190">
        <f>IF(N654="základní",J654,0)</f>
        <v>2900</v>
      </c>
      <c r="BF654" s="190">
        <f>IF(N654="snížená",J654,0)</f>
        <v>0</v>
      </c>
      <c r="BG654" s="190">
        <f>IF(N654="zákl. přenesená",J654,0)</f>
        <v>0</v>
      </c>
      <c r="BH654" s="190">
        <f>IF(N654="sníž. přenesená",J654,0)</f>
        <v>0</v>
      </c>
      <c r="BI654" s="190">
        <f>IF(N654="nulová",J654,0)</f>
        <v>0</v>
      </c>
      <c r="BJ654" s="16" t="s">
        <v>78</v>
      </c>
      <c r="BK654" s="190">
        <f>ROUND(I654*H654,2)</f>
        <v>2900</v>
      </c>
      <c r="BL654" s="16" t="s">
        <v>250</v>
      </c>
      <c r="BM654" s="189" t="s">
        <v>953</v>
      </c>
    </row>
    <row r="655" spans="2:65" s="1" customFormat="1" ht="19.5">
      <c r="B655" s="32"/>
      <c r="C655" s="33"/>
      <c r="D655" s="191" t="s">
        <v>148</v>
      </c>
      <c r="E655" s="33"/>
      <c r="F655" s="192" t="s">
        <v>954</v>
      </c>
      <c r="G655" s="33"/>
      <c r="H655" s="33"/>
      <c r="I655" s="105"/>
      <c r="J655" s="33"/>
      <c r="K655" s="33"/>
      <c r="L655" s="36"/>
      <c r="M655" s="193"/>
      <c r="N655" s="61"/>
      <c r="O655" s="61"/>
      <c r="P655" s="61"/>
      <c r="Q655" s="61"/>
      <c r="R655" s="61"/>
      <c r="S655" s="61"/>
      <c r="T655" s="62"/>
      <c r="AT655" s="16" t="s">
        <v>148</v>
      </c>
      <c r="AU655" s="16" t="s">
        <v>80</v>
      </c>
    </row>
    <row r="656" spans="2:65" s="1" customFormat="1" ht="39">
      <c r="B656" s="32"/>
      <c r="C656" s="33"/>
      <c r="D656" s="191" t="s">
        <v>150</v>
      </c>
      <c r="E656" s="33"/>
      <c r="F656" s="194" t="s">
        <v>955</v>
      </c>
      <c r="G656" s="33"/>
      <c r="H656" s="33"/>
      <c r="I656" s="105"/>
      <c r="J656" s="33"/>
      <c r="K656" s="33"/>
      <c r="L656" s="36"/>
      <c r="M656" s="193"/>
      <c r="N656" s="61"/>
      <c r="O656" s="61"/>
      <c r="P656" s="61"/>
      <c r="Q656" s="61"/>
      <c r="R656" s="61"/>
      <c r="S656" s="61"/>
      <c r="T656" s="62"/>
      <c r="AT656" s="16" t="s">
        <v>150</v>
      </c>
      <c r="AU656" s="16" t="s">
        <v>80</v>
      </c>
    </row>
    <row r="657" spans="2:65" s="1" customFormat="1" ht="14.45" customHeight="1">
      <c r="B657" s="32"/>
      <c r="C657" s="178" t="s">
        <v>956</v>
      </c>
      <c r="D657" s="178" t="s">
        <v>141</v>
      </c>
      <c r="E657" s="179" t="s">
        <v>957</v>
      </c>
      <c r="F657" s="180" t="s">
        <v>958</v>
      </c>
      <c r="G657" s="181" t="s">
        <v>327</v>
      </c>
      <c r="H657" s="182">
        <v>67.13</v>
      </c>
      <c r="I657" s="183">
        <v>990</v>
      </c>
      <c r="J657" s="184">
        <f>ROUND(I657*H657,2)</f>
        <v>66458.7</v>
      </c>
      <c r="K657" s="180" t="s">
        <v>145</v>
      </c>
      <c r="L657" s="36"/>
      <c r="M657" s="185" t="s">
        <v>19</v>
      </c>
      <c r="N657" s="186" t="s">
        <v>41</v>
      </c>
      <c r="O657" s="61"/>
      <c r="P657" s="187">
        <f>O657*H657</f>
        <v>0</v>
      </c>
      <c r="Q657" s="187">
        <v>2.3999999999999998E-3</v>
      </c>
      <c r="R657" s="187">
        <f>Q657*H657</f>
        <v>0.16111199999999998</v>
      </c>
      <c r="S657" s="187">
        <v>0</v>
      </c>
      <c r="T657" s="188">
        <f>S657*H657</f>
        <v>0</v>
      </c>
      <c r="AR657" s="189" t="s">
        <v>250</v>
      </c>
      <c r="AT657" s="189" t="s">
        <v>141</v>
      </c>
      <c r="AU657" s="189" t="s">
        <v>80</v>
      </c>
      <c r="AY657" s="16" t="s">
        <v>139</v>
      </c>
      <c r="BE657" s="190">
        <f>IF(N657="základní",J657,0)</f>
        <v>66458.7</v>
      </c>
      <c r="BF657" s="190">
        <f>IF(N657="snížená",J657,0)</f>
        <v>0</v>
      </c>
      <c r="BG657" s="190">
        <f>IF(N657="zákl. přenesená",J657,0)</f>
        <v>0</v>
      </c>
      <c r="BH657" s="190">
        <f>IF(N657="sníž. přenesená",J657,0)</f>
        <v>0</v>
      </c>
      <c r="BI657" s="190">
        <f>IF(N657="nulová",J657,0)</f>
        <v>0</v>
      </c>
      <c r="BJ657" s="16" t="s">
        <v>78</v>
      </c>
      <c r="BK657" s="190">
        <f>ROUND(I657*H657,2)</f>
        <v>66458.7</v>
      </c>
      <c r="BL657" s="16" t="s">
        <v>250</v>
      </c>
      <c r="BM657" s="189" t="s">
        <v>959</v>
      </c>
    </row>
    <row r="658" spans="2:65" s="1" customFormat="1">
      <c r="B658" s="32"/>
      <c r="C658" s="33"/>
      <c r="D658" s="191" t="s">
        <v>148</v>
      </c>
      <c r="E658" s="33"/>
      <c r="F658" s="192" t="s">
        <v>960</v>
      </c>
      <c r="G658" s="33"/>
      <c r="H658" s="33"/>
      <c r="I658" s="105"/>
      <c r="J658" s="33"/>
      <c r="K658" s="33"/>
      <c r="L658" s="36"/>
      <c r="M658" s="193"/>
      <c r="N658" s="61"/>
      <c r="O658" s="61"/>
      <c r="P658" s="61"/>
      <c r="Q658" s="61"/>
      <c r="R658" s="61"/>
      <c r="S658" s="61"/>
      <c r="T658" s="62"/>
      <c r="AT658" s="16" t="s">
        <v>148</v>
      </c>
      <c r="AU658" s="16" t="s">
        <v>80</v>
      </c>
    </row>
    <row r="659" spans="2:65" s="1" customFormat="1" ht="39">
      <c r="B659" s="32"/>
      <c r="C659" s="33"/>
      <c r="D659" s="191" t="s">
        <v>150</v>
      </c>
      <c r="E659" s="33"/>
      <c r="F659" s="194" t="s">
        <v>955</v>
      </c>
      <c r="G659" s="33"/>
      <c r="H659" s="33"/>
      <c r="I659" s="105"/>
      <c r="J659" s="33"/>
      <c r="K659" s="33"/>
      <c r="L659" s="36"/>
      <c r="M659" s="193"/>
      <c r="N659" s="61"/>
      <c r="O659" s="61"/>
      <c r="P659" s="61"/>
      <c r="Q659" s="61"/>
      <c r="R659" s="61"/>
      <c r="S659" s="61"/>
      <c r="T659" s="62"/>
      <c r="AT659" s="16" t="s">
        <v>150</v>
      </c>
      <c r="AU659" s="16" t="s">
        <v>80</v>
      </c>
    </row>
    <row r="660" spans="2:65" s="12" customFormat="1">
      <c r="B660" s="195"/>
      <c r="C660" s="196"/>
      <c r="D660" s="191" t="s">
        <v>152</v>
      </c>
      <c r="E660" s="197" t="s">
        <v>19</v>
      </c>
      <c r="F660" s="198" t="s">
        <v>961</v>
      </c>
      <c r="G660" s="196"/>
      <c r="H660" s="199">
        <v>67.13</v>
      </c>
      <c r="I660" s="200"/>
      <c r="J660" s="196"/>
      <c r="K660" s="196"/>
      <c r="L660" s="201"/>
      <c r="M660" s="202"/>
      <c r="N660" s="203"/>
      <c r="O660" s="203"/>
      <c r="P660" s="203"/>
      <c r="Q660" s="203"/>
      <c r="R660" s="203"/>
      <c r="S660" s="203"/>
      <c r="T660" s="204"/>
      <c r="AT660" s="205" t="s">
        <v>152</v>
      </c>
      <c r="AU660" s="205" t="s">
        <v>80</v>
      </c>
      <c r="AV660" s="12" t="s">
        <v>80</v>
      </c>
      <c r="AW660" s="12" t="s">
        <v>31</v>
      </c>
      <c r="AX660" s="12" t="s">
        <v>70</v>
      </c>
      <c r="AY660" s="205" t="s">
        <v>139</v>
      </c>
    </row>
    <row r="661" spans="2:65" s="1" customFormat="1" ht="14.45" customHeight="1">
      <c r="B661" s="32"/>
      <c r="C661" s="178" t="s">
        <v>962</v>
      </c>
      <c r="D661" s="178" t="s">
        <v>141</v>
      </c>
      <c r="E661" s="179" t="s">
        <v>963</v>
      </c>
      <c r="F661" s="180" t="s">
        <v>964</v>
      </c>
      <c r="G661" s="181" t="s">
        <v>438</v>
      </c>
      <c r="H661" s="182">
        <v>1</v>
      </c>
      <c r="I661" s="183">
        <v>3960</v>
      </c>
      <c r="J661" s="184">
        <f>ROUND(I661*H661,2)</f>
        <v>3960</v>
      </c>
      <c r="K661" s="180" t="s">
        <v>145</v>
      </c>
      <c r="L661" s="36"/>
      <c r="M661" s="185" t="s">
        <v>19</v>
      </c>
      <c r="N661" s="186" t="s">
        <v>41</v>
      </c>
      <c r="O661" s="61"/>
      <c r="P661" s="187">
        <f>O661*H661</f>
        <v>0</v>
      </c>
      <c r="Q661" s="187">
        <v>3.5999999999999999E-3</v>
      </c>
      <c r="R661" s="187">
        <f>Q661*H661</f>
        <v>3.5999999999999999E-3</v>
      </c>
      <c r="S661" s="187">
        <v>0</v>
      </c>
      <c r="T661" s="188">
        <f>S661*H661</f>
        <v>0</v>
      </c>
      <c r="AR661" s="189" t="s">
        <v>250</v>
      </c>
      <c r="AT661" s="189" t="s">
        <v>141</v>
      </c>
      <c r="AU661" s="189" t="s">
        <v>80</v>
      </c>
      <c r="AY661" s="16" t="s">
        <v>139</v>
      </c>
      <c r="BE661" s="190">
        <f>IF(N661="základní",J661,0)</f>
        <v>3960</v>
      </c>
      <c r="BF661" s="190">
        <f>IF(N661="snížená",J661,0)</f>
        <v>0</v>
      </c>
      <c r="BG661" s="190">
        <f>IF(N661="zákl. přenesená",J661,0)</f>
        <v>0</v>
      </c>
      <c r="BH661" s="190">
        <f>IF(N661="sníž. přenesená",J661,0)</f>
        <v>0</v>
      </c>
      <c r="BI661" s="190">
        <f>IF(N661="nulová",J661,0)</f>
        <v>0</v>
      </c>
      <c r="BJ661" s="16" t="s">
        <v>78</v>
      </c>
      <c r="BK661" s="190">
        <f>ROUND(I661*H661,2)</f>
        <v>3960</v>
      </c>
      <c r="BL661" s="16" t="s">
        <v>250</v>
      </c>
      <c r="BM661" s="189" t="s">
        <v>965</v>
      </c>
    </row>
    <row r="662" spans="2:65" s="1" customFormat="1" ht="19.5">
      <c r="B662" s="32"/>
      <c r="C662" s="33"/>
      <c r="D662" s="191" t="s">
        <v>148</v>
      </c>
      <c r="E662" s="33"/>
      <c r="F662" s="192" t="s">
        <v>966</v>
      </c>
      <c r="G662" s="33"/>
      <c r="H662" s="33"/>
      <c r="I662" s="105"/>
      <c r="J662" s="33"/>
      <c r="K662" s="33"/>
      <c r="L662" s="36"/>
      <c r="M662" s="193"/>
      <c r="N662" s="61"/>
      <c r="O662" s="61"/>
      <c r="P662" s="61"/>
      <c r="Q662" s="61"/>
      <c r="R662" s="61"/>
      <c r="S662" s="61"/>
      <c r="T662" s="62"/>
      <c r="AT662" s="16" t="s">
        <v>148</v>
      </c>
      <c r="AU662" s="16" t="s">
        <v>80</v>
      </c>
    </row>
    <row r="663" spans="2:65" s="1" customFormat="1" ht="48.75">
      <c r="B663" s="32"/>
      <c r="C663" s="33"/>
      <c r="D663" s="191" t="s">
        <v>150</v>
      </c>
      <c r="E663" s="33"/>
      <c r="F663" s="194" t="s">
        <v>924</v>
      </c>
      <c r="G663" s="33"/>
      <c r="H663" s="33"/>
      <c r="I663" s="105"/>
      <c r="J663" s="33"/>
      <c r="K663" s="33"/>
      <c r="L663" s="36"/>
      <c r="M663" s="193"/>
      <c r="N663" s="61"/>
      <c r="O663" s="61"/>
      <c r="P663" s="61"/>
      <c r="Q663" s="61"/>
      <c r="R663" s="61"/>
      <c r="S663" s="61"/>
      <c r="T663" s="62"/>
      <c r="AT663" s="16" t="s">
        <v>150</v>
      </c>
      <c r="AU663" s="16" t="s">
        <v>80</v>
      </c>
    </row>
    <row r="664" spans="2:65" s="1" customFormat="1" ht="21.6" customHeight="1">
      <c r="B664" s="32"/>
      <c r="C664" s="178" t="s">
        <v>967</v>
      </c>
      <c r="D664" s="178" t="s">
        <v>141</v>
      </c>
      <c r="E664" s="179" t="s">
        <v>968</v>
      </c>
      <c r="F664" s="180" t="s">
        <v>969</v>
      </c>
      <c r="G664" s="181" t="s">
        <v>144</v>
      </c>
      <c r="H664" s="182">
        <v>4.8979999999999997</v>
      </c>
      <c r="I664" s="183">
        <v>1920</v>
      </c>
      <c r="J664" s="184">
        <f>ROUND(I664*H664,2)</f>
        <v>9404.16</v>
      </c>
      <c r="K664" s="180" t="s">
        <v>145</v>
      </c>
      <c r="L664" s="36"/>
      <c r="M664" s="185" t="s">
        <v>19</v>
      </c>
      <c r="N664" s="186" t="s">
        <v>41</v>
      </c>
      <c r="O664" s="61"/>
      <c r="P664" s="187">
        <f>O664*H664</f>
        <v>0</v>
      </c>
      <c r="Q664" s="187">
        <v>1.082E-2</v>
      </c>
      <c r="R664" s="187">
        <f>Q664*H664</f>
        <v>5.2996359999999992E-2</v>
      </c>
      <c r="S664" s="187">
        <v>0</v>
      </c>
      <c r="T664" s="188">
        <f>S664*H664</f>
        <v>0</v>
      </c>
      <c r="AR664" s="189" t="s">
        <v>250</v>
      </c>
      <c r="AT664" s="189" t="s">
        <v>141</v>
      </c>
      <c r="AU664" s="189" t="s">
        <v>80</v>
      </c>
      <c r="AY664" s="16" t="s">
        <v>139</v>
      </c>
      <c r="BE664" s="190">
        <f>IF(N664="základní",J664,0)</f>
        <v>9404.16</v>
      </c>
      <c r="BF664" s="190">
        <f>IF(N664="snížená",J664,0)</f>
        <v>0</v>
      </c>
      <c r="BG664" s="190">
        <f>IF(N664="zákl. přenesená",J664,0)</f>
        <v>0</v>
      </c>
      <c r="BH664" s="190">
        <f>IF(N664="sníž. přenesená",J664,0)</f>
        <v>0</v>
      </c>
      <c r="BI664" s="190">
        <f>IF(N664="nulová",J664,0)</f>
        <v>0</v>
      </c>
      <c r="BJ664" s="16" t="s">
        <v>78</v>
      </c>
      <c r="BK664" s="190">
        <f>ROUND(I664*H664,2)</f>
        <v>9404.16</v>
      </c>
      <c r="BL664" s="16" t="s">
        <v>250</v>
      </c>
      <c r="BM664" s="189" t="s">
        <v>970</v>
      </c>
    </row>
    <row r="665" spans="2:65" s="1" customFormat="1" ht="19.5">
      <c r="B665" s="32"/>
      <c r="C665" s="33"/>
      <c r="D665" s="191" t="s">
        <v>148</v>
      </c>
      <c r="E665" s="33"/>
      <c r="F665" s="192" t="s">
        <v>971</v>
      </c>
      <c r="G665" s="33"/>
      <c r="H665" s="33"/>
      <c r="I665" s="105"/>
      <c r="J665" s="33"/>
      <c r="K665" s="33"/>
      <c r="L665" s="36"/>
      <c r="M665" s="193"/>
      <c r="N665" s="61"/>
      <c r="O665" s="61"/>
      <c r="P665" s="61"/>
      <c r="Q665" s="61"/>
      <c r="R665" s="61"/>
      <c r="S665" s="61"/>
      <c r="T665" s="62"/>
      <c r="AT665" s="16" t="s">
        <v>148</v>
      </c>
      <c r="AU665" s="16" t="s">
        <v>80</v>
      </c>
    </row>
    <row r="666" spans="2:65" s="1" customFormat="1" ht="39">
      <c r="B666" s="32"/>
      <c r="C666" s="33"/>
      <c r="D666" s="191" t="s">
        <v>150</v>
      </c>
      <c r="E666" s="33"/>
      <c r="F666" s="194" t="s">
        <v>972</v>
      </c>
      <c r="G666" s="33"/>
      <c r="H666" s="33"/>
      <c r="I666" s="105"/>
      <c r="J666" s="33"/>
      <c r="K666" s="33"/>
      <c r="L666" s="36"/>
      <c r="M666" s="193"/>
      <c r="N666" s="61"/>
      <c r="O666" s="61"/>
      <c r="P666" s="61"/>
      <c r="Q666" s="61"/>
      <c r="R666" s="61"/>
      <c r="S666" s="61"/>
      <c r="T666" s="62"/>
      <c r="AT666" s="16" t="s">
        <v>150</v>
      </c>
      <c r="AU666" s="16" t="s">
        <v>80</v>
      </c>
    </row>
    <row r="667" spans="2:65" s="13" customFormat="1">
      <c r="B667" s="206"/>
      <c r="C667" s="207"/>
      <c r="D667" s="191" t="s">
        <v>152</v>
      </c>
      <c r="E667" s="208" t="s">
        <v>19</v>
      </c>
      <c r="F667" s="209" t="s">
        <v>510</v>
      </c>
      <c r="G667" s="207"/>
      <c r="H667" s="208" t="s">
        <v>19</v>
      </c>
      <c r="I667" s="210"/>
      <c r="J667" s="207"/>
      <c r="K667" s="207"/>
      <c r="L667" s="211"/>
      <c r="M667" s="212"/>
      <c r="N667" s="213"/>
      <c r="O667" s="213"/>
      <c r="P667" s="213"/>
      <c r="Q667" s="213"/>
      <c r="R667" s="213"/>
      <c r="S667" s="213"/>
      <c r="T667" s="214"/>
      <c r="AT667" s="215" t="s">
        <v>152</v>
      </c>
      <c r="AU667" s="215" t="s">
        <v>80</v>
      </c>
      <c r="AV667" s="13" t="s">
        <v>78</v>
      </c>
      <c r="AW667" s="13" t="s">
        <v>31</v>
      </c>
      <c r="AX667" s="13" t="s">
        <v>70</v>
      </c>
      <c r="AY667" s="215" t="s">
        <v>139</v>
      </c>
    </row>
    <row r="668" spans="2:65" s="12" customFormat="1">
      <c r="B668" s="195"/>
      <c r="C668" s="196"/>
      <c r="D668" s="191" t="s">
        <v>152</v>
      </c>
      <c r="E668" s="197" t="s">
        <v>19</v>
      </c>
      <c r="F668" s="198" t="s">
        <v>973</v>
      </c>
      <c r="G668" s="196"/>
      <c r="H668" s="199">
        <v>4.8979999999999997</v>
      </c>
      <c r="I668" s="200"/>
      <c r="J668" s="196"/>
      <c r="K668" s="196"/>
      <c r="L668" s="201"/>
      <c r="M668" s="202"/>
      <c r="N668" s="203"/>
      <c r="O668" s="203"/>
      <c r="P668" s="203"/>
      <c r="Q668" s="203"/>
      <c r="R668" s="203"/>
      <c r="S668" s="203"/>
      <c r="T668" s="204"/>
      <c r="AT668" s="205" t="s">
        <v>152</v>
      </c>
      <c r="AU668" s="205" t="s">
        <v>80</v>
      </c>
      <c r="AV668" s="12" t="s">
        <v>80</v>
      </c>
      <c r="AW668" s="12" t="s">
        <v>31</v>
      </c>
      <c r="AX668" s="12" t="s">
        <v>70</v>
      </c>
      <c r="AY668" s="205" t="s">
        <v>139</v>
      </c>
    </row>
    <row r="669" spans="2:65" s="1" customFormat="1" ht="21.6" customHeight="1">
      <c r="B669" s="32"/>
      <c r="C669" s="178" t="s">
        <v>974</v>
      </c>
      <c r="D669" s="178" t="s">
        <v>141</v>
      </c>
      <c r="E669" s="179" t="s">
        <v>975</v>
      </c>
      <c r="F669" s="180" t="s">
        <v>976</v>
      </c>
      <c r="G669" s="181" t="s">
        <v>438</v>
      </c>
      <c r="H669" s="182">
        <v>7</v>
      </c>
      <c r="I669" s="183">
        <v>660</v>
      </c>
      <c r="J669" s="184">
        <f>ROUND(I669*H669,2)</f>
        <v>4620</v>
      </c>
      <c r="K669" s="180" t="s">
        <v>145</v>
      </c>
      <c r="L669" s="36"/>
      <c r="M669" s="185" t="s">
        <v>19</v>
      </c>
      <c r="N669" s="186" t="s">
        <v>41</v>
      </c>
      <c r="O669" s="61"/>
      <c r="P669" s="187">
        <f>O669*H669</f>
        <v>0</v>
      </c>
      <c r="Q669" s="187">
        <v>2.5699999999999998E-3</v>
      </c>
      <c r="R669" s="187">
        <f>Q669*H669</f>
        <v>1.7989999999999999E-2</v>
      </c>
      <c r="S669" s="187">
        <v>0</v>
      </c>
      <c r="T669" s="188">
        <f>S669*H669</f>
        <v>0</v>
      </c>
      <c r="AR669" s="189" t="s">
        <v>250</v>
      </c>
      <c r="AT669" s="189" t="s">
        <v>141</v>
      </c>
      <c r="AU669" s="189" t="s">
        <v>80</v>
      </c>
      <c r="AY669" s="16" t="s">
        <v>139</v>
      </c>
      <c r="BE669" s="190">
        <f>IF(N669="základní",J669,0)</f>
        <v>4620</v>
      </c>
      <c r="BF669" s="190">
        <f>IF(N669="snížená",J669,0)</f>
        <v>0</v>
      </c>
      <c r="BG669" s="190">
        <f>IF(N669="zákl. přenesená",J669,0)</f>
        <v>0</v>
      </c>
      <c r="BH669" s="190">
        <f>IF(N669="sníž. přenesená",J669,0)</f>
        <v>0</v>
      </c>
      <c r="BI669" s="190">
        <f>IF(N669="nulová",J669,0)</f>
        <v>0</v>
      </c>
      <c r="BJ669" s="16" t="s">
        <v>78</v>
      </c>
      <c r="BK669" s="190">
        <f>ROUND(I669*H669,2)</f>
        <v>4620</v>
      </c>
      <c r="BL669" s="16" t="s">
        <v>250</v>
      </c>
      <c r="BM669" s="189" t="s">
        <v>977</v>
      </c>
    </row>
    <row r="670" spans="2:65" s="1" customFormat="1" ht="19.5">
      <c r="B670" s="32"/>
      <c r="C670" s="33"/>
      <c r="D670" s="191" t="s">
        <v>148</v>
      </c>
      <c r="E670" s="33"/>
      <c r="F670" s="192" t="s">
        <v>978</v>
      </c>
      <c r="G670" s="33"/>
      <c r="H670" s="33"/>
      <c r="I670" s="105"/>
      <c r="J670" s="33"/>
      <c r="K670" s="33"/>
      <c r="L670" s="36"/>
      <c r="M670" s="193"/>
      <c r="N670" s="61"/>
      <c r="O670" s="61"/>
      <c r="P670" s="61"/>
      <c r="Q670" s="61"/>
      <c r="R670" s="61"/>
      <c r="S670" s="61"/>
      <c r="T670" s="62"/>
      <c r="AT670" s="16" t="s">
        <v>148</v>
      </c>
      <c r="AU670" s="16" t="s">
        <v>80</v>
      </c>
    </row>
    <row r="671" spans="2:65" s="1" customFormat="1" ht="14.45" customHeight="1">
      <c r="B671" s="32"/>
      <c r="C671" s="178" t="s">
        <v>979</v>
      </c>
      <c r="D671" s="178" t="s">
        <v>141</v>
      </c>
      <c r="E671" s="179" t="s">
        <v>980</v>
      </c>
      <c r="F671" s="180" t="s">
        <v>981</v>
      </c>
      <c r="G671" s="181" t="s">
        <v>327</v>
      </c>
      <c r="H671" s="182">
        <v>10.14</v>
      </c>
      <c r="I671" s="183">
        <v>615</v>
      </c>
      <c r="J671" s="184">
        <f>ROUND(I671*H671,2)</f>
        <v>6236.1</v>
      </c>
      <c r="K671" s="180" t="s">
        <v>145</v>
      </c>
      <c r="L671" s="36"/>
      <c r="M671" s="185" t="s">
        <v>19</v>
      </c>
      <c r="N671" s="186" t="s">
        <v>41</v>
      </c>
      <c r="O671" s="61"/>
      <c r="P671" s="187">
        <f>O671*H671</f>
        <v>0</v>
      </c>
      <c r="Q671" s="187">
        <v>1.74E-3</v>
      </c>
      <c r="R671" s="187">
        <f>Q671*H671</f>
        <v>1.7643600000000002E-2</v>
      </c>
      <c r="S671" s="187">
        <v>0</v>
      </c>
      <c r="T671" s="188">
        <f>S671*H671</f>
        <v>0</v>
      </c>
      <c r="AR671" s="189" t="s">
        <v>250</v>
      </c>
      <c r="AT671" s="189" t="s">
        <v>141</v>
      </c>
      <c r="AU671" s="189" t="s">
        <v>80</v>
      </c>
      <c r="AY671" s="16" t="s">
        <v>139</v>
      </c>
      <c r="BE671" s="190">
        <f>IF(N671="základní",J671,0)</f>
        <v>6236.1</v>
      </c>
      <c r="BF671" s="190">
        <f>IF(N671="snížená",J671,0)</f>
        <v>0</v>
      </c>
      <c r="BG671" s="190">
        <f>IF(N671="zákl. přenesená",J671,0)</f>
        <v>0</v>
      </c>
      <c r="BH671" s="190">
        <f>IF(N671="sníž. přenesená",J671,0)</f>
        <v>0</v>
      </c>
      <c r="BI671" s="190">
        <f>IF(N671="nulová",J671,0)</f>
        <v>0</v>
      </c>
      <c r="BJ671" s="16" t="s">
        <v>78</v>
      </c>
      <c r="BK671" s="190">
        <f>ROUND(I671*H671,2)</f>
        <v>6236.1</v>
      </c>
      <c r="BL671" s="16" t="s">
        <v>250</v>
      </c>
      <c r="BM671" s="189" t="s">
        <v>982</v>
      </c>
    </row>
    <row r="672" spans="2:65" s="1" customFormat="1">
      <c r="B672" s="32"/>
      <c r="C672" s="33"/>
      <c r="D672" s="191" t="s">
        <v>148</v>
      </c>
      <c r="E672" s="33"/>
      <c r="F672" s="192" t="s">
        <v>983</v>
      </c>
      <c r="G672" s="33"/>
      <c r="H672" s="33"/>
      <c r="I672" s="105"/>
      <c r="J672" s="33"/>
      <c r="K672" s="33"/>
      <c r="L672" s="36"/>
      <c r="M672" s="193"/>
      <c r="N672" s="61"/>
      <c r="O672" s="61"/>
      <c r="P672" s="61"/>
      <c r="Q672" s="61"/>
      <c r="R672" s="61"/>
      <c r="S672" s="61"/>
      <c r="T672" s="62"/>
      <c r="AT672" s="16" t="s">
        <v>148</v>
      </c>
      <c r="AU672" s="16" t="s">
        <v>80</v>
      </c>
    </row>
    <row r="673" spans="2:65" s="12" customFormat="1">
      <c r="B673" s="195"/>
      <c r="C673" s="196"/>
      <c r="D673" s="191" t="s">
        <v>152</v>
      </c>
      <c r="E673" s="197" t="s">
        <v>19</v>
      </c>
      <c r="F673" s="198" t="s">
        <v>948</v>
      </c>
      <c r="G673" s="196"/>
      <c r="H673" s="199">
        <v>10.14</v>
      </c>
      <c r="I673" s="200"/>
      <c r="J673" s="196"/>
      <c r="K673" s="196"/>
      <c r="L673" s="201"/>
      <c r="M673" s="202"/>
      <c r="N673" s="203"/>
      <c r="O673" s="203"/>
      <c r="P673" s="203"/>
      <c r="Q673" s="203"/>
      <c r="R673" s="203"/>
      <c r="S673" s="203"/>
      <c r="T673" s="204"/>
      <c r="AT673" s="205" t="s">
        <v>152</v>
      </c>
      <c r="AU673" s="205" t="s">
        <v>80</v>
      </c>
      <c r="AV673" s="12" t="s">
        <v>80</v>
      </c>
      <c r="AW673" s="12" t="s">
        <v>31</v>
      </c>
      <c r="AX673" s="12" t="s">
        <v>70</v>
      </c>
      <c r="AY673" s="205" t="s">
        <v>139</v>
      </c>
    </row>
    <row r="674" spans="2:65" s="1" customFormat="1" ht="14.45" customHeight="1">
      <c r="B674" s="32"/>
      <c r="C674" s="178" t="s">
        <v>984</v>
      </c>
      <c r="D674" s="178" t="s">
        <v>141</v>
      </c>
      <c r="E674" s="179" t="s">
        <v>985</v>
      </c>
      <c r="F674" s="180" t="s">
        <v>986</v>
      </c>
      <c r="G674" s="181" t="s">
        <v>327</v>
      </c>
      <c r="H674" s="182">
        <v>60.09</v>
      </c>
      <c r="I674" s="183">
        <v>890</v>
      </c>
      <c r="J674" s="184">
        <f>ROUND(I674*H674,2)</f>
        <v>53480.1</v>
      </c>
      <c r="K674" s="180" t="s">
        <v>145</v>
      </c>
      <c r="L674" s="36"/>
      <c r="M674" s="185" t="s">
        <v>19</v>
      </c>
      <c r="N674" s="186" t="s">
        <v>41</v>
      </c>
      <c r="O674" s="61"/>
      <c r="P674" s="187">
        <f>O674*H674</f>
        <v>0</v>
      </c>
      <c r="Q674" s="187">
        <v>2.0899999999999998E-3</v>
      </c>
      <c r="R674" s="187">
        <f>Q674*H674</f>
        <v>0.12558810000000001</v>
      </c>
      <c r="S674" s="187">
        <v>0</v>
      </c>
      <c r="T674" s="188">
        <f>S674*H674</f>
        <v>0</v>
      </c>
      <c r="AR674" s="189" t="s">
        <v>250</v>
      </c>
      <c r="AT674" s="189" t="s">
        <v>141</v>
      </c>
      <c r="AU674" s="189" t="s">
        <v>80</v>
      </c>
      <c r="AY674" s="16" t="s">
        <v>139</v>
      </c>
      <c r="BE674" s="190">
        <f>IF(N674="základní",J674,0)</f>
        <v>53480.1</v>
      </c>
      <c r="BF674" s="190">
        <f>IF(N674="snížená",J674,0)</f>
        <v>0</v>
      </c>
      <c r="BG674" s="190">
        <f>IF(N674="zákl. přenesená",J674,0)</f>
        <v>0</v>
      </c>
      <c r="BH674" s="190">
        <f>IF(N674="sníž. přenesená",J674,0)</f>
        <v>0</v>
      </c>
      <c r="BI674" s="190">
        <f>IF(N674="nulová",J674,0)</f>
        <v>0</v>
      </c>
      <c r="BJ674" s="16" t="s">
        <v>78</v>
      </c>
      <c r="BK674" s="190">
        <f>ROUND(I674*H674,2)</f>
        <v>53480.1</v>
      </c>
      <c r="BL674" s="16" t="s">
        <v>250</v>
      </c>
      <c r="BM674" s="189" t="s">
        <v>987</v>
      </c>
    </row>
    <row r="675" spans="2:65" s="1" customFormat="1">
      <c r="B675" s="32"/>
      <c r="C675" s="33"/>
      <c r="D675" s="191" t="s">
        <v>148</v>
      </c>
      <c r="E675" s="33"/>
      <c r="F675" s="192" t="s">
        <v>988</v>
      </c>
      <c r="G675" s="33"/>
      <c r="H675" s="33"/>
      <c r="I675" s="105"/>
      <c r="J675" s="33"/>
      <c r="K675" s="33"/>
      <c r="L675" s="36"/>
      <c r="M675" s="193"/>
      <c r="N675" s="61"/>
      <c r="O675" s="61"/>
      <c r="P675" s="61"/>
      <c r="Q675" s="61"/>
      <c r="R675" s="61"/>
      <c r="S675" s="61"/>
      <c r="T675" s="62"/>
      <c r="AT675" s="16" t="s">
        <v>148</v>
      </c>
      <c r="AU675" s="16" t="s">
        <v>80</v>
      </c>
    </row>
    <row r="676" spans="2:65" s="12" customFormat="1">
      <c r="B676" s="195"/>
      <c r="C676" s="196"/>
      <c r="D676" s="191" t="s">
        <v>152</v>
      </c>
      <c r="E676" s="197" t="s">
        <v>19</v>
      </c>
      <c r="F676" s="198" t="s">
        <v>949</v>
      </c>
      <c r="G676" s="196"/>
      <c r="H676" s="199">
        <v>60.09</v>
      </c>
      <c r="I676" s="200"/>
      <c r="J676" s="196"/>
      <c r="K676" s="196"/>
      <c r="L676" s="201"/>
      <c r="M676" s="202"/>
      <c r="N676" s="203"/>
      <c r="O676" s="203"/>
      <c r="P676" s="203"/>
      <c r="Q676" s="203"/>
      <c r="R676" s="203"/>
      <c r="S676" s="203"/>
      <c r="T676" s="204"/>
      <c r="AT676" s="205" t="s">
        <v>152</v>
      </c>
      <c r="AU676" s="205" t="s">
        <v>80</v>
      </c>
      <c r="AV676" s="12" t="s">
        <v>80</v>
      </c>
      <c r="AW676" s="12" t="s">
        <v>31</v>
      </c>
      <c r="AX676" s="12" t="s">
        <v>70</v>
      </c>
      <c r="AY676" s="205" t="s">
        <v>139</v>
      </c>
    </row>
    <row r="677" spans="2:65" s="1" customFormat="1" ht="14.45" customHeight="1">
      <c r="B677" s="32"/>
      <c r="C677" s="178" t="s">
        <v>989</v>
      </c>
      <c r="D677" s="178" t="s">
        <v>141</v>
      </c>
      <c r="E677" s="179" t="s">
        <v>990</v>
      </c>
      <c r="F677" s="180" t="s">
        <v>991</v>
      </c>
      <c r="G677" s="181" t="s">
        <v>438</v>
      </c>
      <c r="H677" s="182">
        <v>2</v>
      </c>
      <c r="I677" s="183">
        <v>615</v>
      </c>
      <c r="J677" s="184">
        <f>ROUND(I677*H677,2)</f>
        <v>1230</v>
      </c>
      <c r="K677" s="180" t="s">
        <v>145</v>
      </c>
      <c r="L677" s="36"/>
      <c r="M677" s="185" t="s">
        <v>19</v>
      </c>
      <c r="N677" s="186" t="s">
        <v>41</v>
      </c>
      <c r="O677" s="61"/>
      <c r="P677" s="187">
        <f>O677*H677</f>
        <v>0</v>
      </c>
      <c r="Q677" s="187">
        <v>2.5000000000000001E-4</v>
      </c>
      <c r="R677" s="187">
        <f>Q677*H677</f>
        <v>5.0000000000000001E-4</v>
      </c>
      <c r="S677" s="187">
        <v>0</v>
      </c>
      <c r="T677" s="188">
        <f>S677*H677</f>
        <v>0</v>
      </c>
      <c r="AR677" s="189" t="s">
        <v>250</v>
      </c>
      <c r="AT677" s="189" t="s">
        <v>141</v>
      </c>
      <c r="AU677" s="189" t="s">
        <v>80</v>
      </c>
      <c r="AY677" s="16" t="s">
        <v>139</v>
      </c>
      <c r="BE677" s="190">
        <f>IF(N677="základní",J677,0)</f>
        <v>1230</v>
      </c>
      <c r="BF677" s="190">
        <f>IF(N677="snížená",J677,0)</f>
        <v>0</v>
      </c>
      <c r="BG677" s="190">
        <f>IF(N677="zákl. přenesená",J677,0)</f>
        <v>0</v>
      </c>
      <c r="BH677" s="190">
        <f>IF(N677="sníž. přenesená",J677,0)</f>
        <v>0</v>
      </c>
      <c r="BI677" s="190">
        <f>IF(N677="nulová",J677,0)</f>
        <v>0</v>
      </c>
      <c r="BJ677" s="16" t="s">
        <v>78</v>
      </c>
      <c r="BK677" s="190">
        <f>ROUND(I677*H677,2)</f>
        <v>1230</v>
      </c>
      <c r="BL677" s="16" t="s">
        <v>250</v>
      </c>
      <c r="BM677" s="189" t="s">
        <v>992</v>
      </c>
    </row>
    <row r="678" spans="2:65" s="1" customFormat="1" ht="19.5">
      <c r="B678" s="32"/>
      <c r="C678" s="33"/>
      <c r="D678" s="191" t="s">
        <v>148</v>
      </c>
      <c r="E678" s="33"/>
      <c r="F678" s="192" t="s">
        <v>993</v>
      </c>
      <c r="G678" s="33"/>
      <c r="H678" s="33"/>
      <c r="I678" s="105"/>
      <c r="J678" s="33"/>
      <c r="K678" s="33"/>
      <c r="L678" s="36"/>
      <c r="M678" s="193"/>
      <c r="N678" s="61"/>
      <c r="O678" s="61"/>
      <c r="P678" s="61"/>
      <c r="Q678" s="61"/>
      <c r="R678" s="61"/>
      <c r="S678" s="61"/>
      <c r="T678" s="62"/>
      <c r="AT678" s="16" t="s">
        <v>148</v>
      </c>
      <c r="AU678" s="16" t="s">
        <v>80</v>
      </c>
    </row>
    <row r="679" spans="2:65" s="1" customFormat="1" ht="14.45" customHeight="1">
      <c r="B679" s="32"/>
      <c r="C679" s="178" t="s">
        <v>994</v>
      </c>
      <c r="D679" s="178" t="s">
        <v>141</v>
      </c>
      <c r="E679" s="179" t="s">
        <v>995</v>
      </c>
      <c r="F679" s="180" t="s">
        <v>996</v>
      </c>
      <c r="G679" s="181" t="s">
        <v>438</v>
      </c>
      <c r="H679" s="182">
        <v>4</v>
      </c>
      <c r="I679" s="183">
        <v>990</v>
      </c>
      <c r="J679" s="184">
        <f>ROUND(I679*H679,2)</f>
        <v>3960</v>
      </c>
      <c r="K679" s="180" t="s">
        <v>19</v>
      </c>
      <c r="L679" s="36"/>
      <c r="M679" s="185" t="s">
        <v>19</v>
      </c>
      <c r="N679" s="186" t="s">
        <v>41</v>
      </c>
      <c r="O679" s="61"/>
      <c r="P679" s="187">
        <f>O679*H679</f>
        <v>0</v>
      </c>
      <c r="Q679" s="187">
        <v>2.5000000000000001E-4</v>
      </c>
      <c r="R679" s="187">
        <f>Q679*H679</f>
        <v>1E-3</v>
      </c>
      <c r="S679" s="187">
        <v>0</v>
      </c>
      <c r="T679" s="188">
        <f>S679*H679</f>
        <v>0</v>
      </c>
      <c r="AR679" s="189" t="s">
        <v>250</v>
      </c>
      <c r="AT679" s="189" t="s">
        <v>141</v>
      </c>
      <c r="AU679" s="189" t="s">
        <v>80</v>
      </c>
      <c r="AY679" s="16" t="s">
        <v>139</v>
      </c>
      <c r="BE679" s="190">
        <f>IF(N679="základní",J679,0)</f>
        <v>3960</v>
      </c>
      <c r="BF679" s="190">
        <f>IF(N679="snížená",J679,0)</f>
        <v>0</v>
      </c>
      <c r="BG679" s="190">
        <f>IF(N679="zákl. přenesená",J679,0)</f>
        <v>0</v>
      </c>
      <c r="BH679" s="190">
        <f>IF(N679="sníž. přenesená",J679,0)</f>
        <v>0</v>
      </c>
      <c r="BI679" s="190">
        <f>IF(N679="nulová",J679,0)</f>
        <v>0</v>
      </c>
      <c r="BJ679" s="16" t="s">
        <v>78</v>
      </c>
      <c r="BK679" s="190">
        <f>ROUND(I679*H679,2)</f>
        <v>3960</v>
      </c>
      <c r="BL679" s="16" t="s">
        <v>250</v>
      </c>
      <c r="BM679" s="189" t="s">
        <v>997</v>
      </c>
    </row>
    <row r="680" spans="2:65" s="1" customFormat="1" ht="19.5">
      <c r="B680" s="32"/>
      <c r="C680" s="33"/>
      <c r="D680" s="191" t="s">
        <v>148</v>
      </c>
      <c r="E680" s="33"/>
      <c r="F680" s="192" t="s">
        <v>998</v>
      </c>
      <c r="G680" s="33"/>
      <c r="H680" s="33"/>
      <c r="I680" s="105"/>
      <c r="J680" s="33"/>
      <c r="K680" s="33"/>
      <c r="L680" s="36"/>
      <c r="M680" s="193"/>
      <c r="N680" s="61"/>
      <c r="O680" s="61"/>
      <c r="P680" s="61"/>
      <c r="Q680" s="61"/>
      <c r="R680" s="61"/>
      <c r="S680" s="61"/>
      <c r="T680" s="62"/>
      <c r="AT680" s="16" t="s">
        <v>148</v>
      </c>
      <c r="AU680" s="16" t="s">
        <v>80</v>
      </c>
    </row>
    <row r="681" spans="2:65" s="1" customFormat="1" ht="14.45" customHeight="1">
      <c r="B681" s="32"/>
      <c r="C681" s="178" t="s">
        <v>999</v>
      </c>
      <c r="D681" s="178" t="s">
        <v>141</v>
      </c>
      <c r="E681" s="179" t="s">
        <v>1000</v>
      </c>
      <c r="F681" s="180" t="s">
        <v>1001</v>
      </c>
      <c r="G681" s="181" t="s">
        <v>327</v>
      </c>
      <c r="H681" s="182">
        <v>12.7</v>
      </c>
      <c r="I681" s="183">
        <v>845</v>
      </c>
      <c r="J681" s="184">
        <f>ROUND(I681*H681,2)</f>
        <v>10731.5</v>
      </c>
      <c r="K681" s="180" t="s">
        <v>145</v>
      </c>
      <c r="L681" s="36"/>
      <c r="M681" s="185" t="s">
        <v>19</v>
      </c>
      <c r="N681" s="186" t="s">
        <v>41</v>
      </c>
      <c r="O681" s="61"/>
      <c r="P681" s="187">
        <f>O681*H681</f>
        <v>0</v>
      </c>
      <c r="Q681" s="187">
        <v>2.1199999999999999E-3</v>
      </c>
      <c r="R681" s="187">
        <f>Q681*H681</f>
        <v>2.6923999999999997E-2</v>
      </c>
      <c r="S681" s="187">
        <v>0</v>
      </c>
      <c r="T681" s="188">
        <f>S681*H681</f>
        <v>0</v>
      </c>
      <c r="AR681" s="189" t="s">
        <v>250</v>
      </c>
      <c r="AT681" s="189" t="s">
        <v>141</v>
      </c>
      <c r="AU681" s="189" t="s">
        <v>80</v>
      </c>
      <c r="AY681" s="16" t="s">
        <v>139</v>
      </c>
      <c r="BE681" s="190">
        <f>IF(N681="základní",J681,0)</f>
        <v>10731.5</v>
      </c>
      <c r="BF681" s="190">
        <f>IF(N681="snížená",J681,0)</f>
        <v>0</v>
      </c>
      <c r="BG681" s="190">
        <f>IF(N681="zákl. přenesená",J681,0)</f>
        <v>0</v>
      </c>
      <c r="BH681" s="190">
        <f>IF(N681="sníž. přenesená",J681,0)</f>
        <v>0</v>
      </c>
      <c r="BI681" s="190">
        <f>IF(N681="nulová",J681,0)</f>
        <v>0</v>
      </c>
      <c r="BJ681" s="16" t="s">
        <v>78</v>
      </c>
      <c r="BK681" s="190">
        <f>ROUND(I681*H681,2)</f>
        <v>10731.5</v>
      </c>
      <c r="BL681" s="16" t="s">
        <v>250</v>
      </c>
      <c r="BM681" s="189" t="s">
        <v>1002</v>
      </c>
    </row>
    <row r="682" spans="2:65" s="1" customFormat="1">
      <c r="B682" s="32"/>
      <c r="C682" s="33"/>
      <c r="D682" s="191" t="s">
        <v>148</v>
      </c>
      <c r="E682" s="33"/>
      <c r="F682" s="192" t="s">
        <v>1003</v>
      </c>
      <c r="G682" s="33"/>
      <c r="H682" s="33"/>
      <c r="I682" s="105"/>
      <c r="J682" s="33"/>
      <c r="K682" s="33"/>
      <c r="L682" s="36"/>
      <c r="M682" s="193"/>
      <c r="N682" s="61"/>
      <c r="O682" s="61"/>
      <c r="P682" s="61"/>
      <c r="Q682" s="61"/>
      <c r="R682" s="61"/>
      <c r="S682" s="61"/>
      <c r="T682" s="62"/>
      <c r="AT682" s="16" t="s">
        <v>148</v>
      </c>
      <c r="AU682" s="16" t="s">
        <v>80</v>
      </c>
    </row>
    <row r="683" spans="2:65" s="12" customFormat="1">
      <c r="B683" s="195"/>
      <c r="C683" s="196"/>
      <c r="D683" s="191" t="s">
        <v>152</v>
      </c>
      <c r="E683" s="197" t="s">
        <v>19</v>
      </c>
      <c r="F683" s="198" t="s">
        <v>1004</v>
      </c>
      <c r="G683" s="196"/>
      <c r="H683" s="199">
        <v>12.7</v>
      </c>
      <c r="I683" s="200"/>
      <c r="J683" s="196"/>
      <c r="K683" s="196"/>
      <c r="L683" s="201"/>
      <c r="M683" s="202"/>
      <c r="N683" s="203"/>
      <c r="O683" s="203"/>
      <c r="P683" s="203"/>
      <c r="Q683" s="203"/>
      <c r="R683" s="203"/>
      <c r="S683" s="203"/>
      <c r="T683" s="204"/>
      <c r="AT683" s="205" t="s">
        <v>152</v>
      </c>
      <c r="AU683" s="205" t="s">
        <v>80</v>
      </c>
      <c r="AV683" s="12" t="s">
        <v>80</v>
      </c>
      <c r="AW683" s="12" t="s">
        <v>31</v>
      </c>
      <c r="AX683" s="12" t="s">
        <v>70</v>
      </c>
      <c r="AY683" s="205" t="s">
        <v>139</v>
      </c>
    </row>
    <row r="684" spans="2:65" s="1" customFormat="1" ht="14.45" customHeight="1">
      <c r="B684" s="32"/>
      <c r="C684" s="178" t="s">
        <v>1005</v>
      </c>
      <c r="D684" s="178" t="s">
        <v>141</v>
      </c>
      <c r="E684" s="179" t="s">
        <v>1006</v>
      </c>
      <c r="F684" s="180" t="s">
        <v>1007</v>
      </c>
      <c r="G684" s="181" t="s">
        <v>327</v>
      </c>
      <c r="H684" s="182">
        <v>25</v>
      </c>
      <c r="I684" s="183">
        <v>1295</v>
      </c>
      <c r="J684" s="184">
        <f>ROUND(I684*H684,2)</f>
        <v>32375</v>
      </c>
      <c r="K684" s="180" t="s">
        <v>145</v>
      </c>
      <c r="L684" s="36"/>
      <c r="M684" s="185" t="s">
        <v>19</v>
      </c>
      <c r="N684" s="186" t="s">
        <v>41</v>
      </c>
      <c r="O684" s="61"/>
      <c r="P684" s="187">
        <f>O684*H684</f>
        <v>0</v>
      </c>
      <c r="Q684" s="187">
        <v>2.8600000000000001E-3</v>
      </c>
      <c r="R684" s="187">
        <f>Q684*H684</f>
        <v>7.1500000000000008E-2</v>
      </c>
      <c r="S684" s="187">
        <v>0</v>
      </c>
      <c r="T684" s="188">
        <f>S684*H684</f>
        <v>0</v>
      </c>
      <c r="AR684" s="189" t="s">
        <v>250</v>
      </c>
      <c r="AT684" s="189" t="s">
        <v>141</v>
      </c>
      <c r="AU684" s="189" t="s">
        <v>80</v>
      </c>
      <c r="AY684" s="16" t="s">
        <v>139</v>
      </c>
      <c r="BE684" s="190">
        <f>IF(N684="základní",J684,0)</f>
        <v>32375</v>
      </c>
      <c r="BF684" s="190">
        <f>IF(N684="snížená",J684,0)</f>
        <v>0</v>
      </c>
      <c r="BG684" s="190">
        <f>IF(N684="zákl. přenesená",J684,0)</f>
        <v>0</v>
      </c>
      <c r="BH684" s="190">
        <f>IF(N684="sníž. přenesená",J684,0)</f>
        <v>0</v>
      </c>
      <c r="BI684" s="190">
        <f>IF(N684="nulová",J684,0)</f>
        <v>0</v>
      </c>
      <c r="BJ684" s="16" t="s">
        <v>78</v>
      </c>
      <c r="BK684" s="190">
        <f>ROUND(I684*H684,2)</f>
        <v>32375</v>
      </c>
      <c r="BL684" s="16" t="s">
        <v>250</v>
      </c>
      <c r="BM684" s="189" t="s">
        <v>1008</v>
      </c>
    </row>
    <row r="685" spans="2:65" s="1" customFormat="1">
      <c r="B685" s="32"/>
      <c r="C685" s="33"/>
      <c r="D685" s="191" t="s">
        <v>148</v>
      </c>
      <c r="E685" s="33"/>
      <c r="F685" s="192" t="s">
        <v>1009</v>
      </c>
      <c r="G685" s="33"/>
      <c r="H685" s="33"/>
      <c r="I685" s="105"/>
      <c r="J685" s="33"/>
      <c r="K685" s="33"/>
      <c r="L685" s="36"/>
      <c r="M685" s="193"/>
      <c r="N685" s="61"/>
      <c r="O685" s="61"/>
      <c r="P685" s="61"/>
      <c r="Q685" s="61"/>
      <c r="R685" s="61"/>
      <c r="S685" s="61"/>
      <c r="T685" s="62"/>
      <c r="AT685" s="16" t="s">
        <v>148</v>
      </c>
      <c r="AU685" s="16" t="s">
        <v>80</v>
      </c>
    </row>
    <row r="686" spans="2:65" s="12" customFormat="1">
      <c r="B686" s="195"/>
      <c r="C686" s="196"/>
      <c r="D686" s="191" t="s">
        <v>152</v>
      </c>
      <c r="E686" s="197" t="s">
        <v>19</v>
      </c>
      <c r="F686" s="198" t="s">
        <v>1010</v>
      </c>
      <c r="G686" s="196"/>
      <c r="H686" s="199">
        <v>25</v>
      </c>
      <c r="I686" s="200"/>
      <c r="J686" s="196"/>
      <c r="K686" s="196"/>
      <c r="L686" s="201"/>
      <c r="M686" s="202"/>
      <c r="N686" s="203"/>
      <c r="O686" s="203"/>
      <c r="P686" s="203"/>
      <c r="Q686" s="203"/>
      <c r="R686" s="203"/>
      <c r="S686" s="203"/>
      <c r="T686" s="204"/>
      <c r="AT686" s="205" t="s">
        <v>152</v>
      </c>
      <c r="AU686" s="205" t="s">
        <v>80</v>
      </c>
      <c r="AV686" s="12" t="s">
        <v>80</v>
      </c>
      <c r="AW686" s="12" t="s">
        <v>31</v>
      </c>
      <c r="AX686" s="12" t="s">
        <v>70</v>
      </c>
      <c r="AY686" s="205" t="s">
        <v>139</v>
      </c>
    </row>
    <row r="687" spans="2:65" s="1" customFormat="1" ht="14.45" customHeight="1">
      <c r="B687" s="32"/>
      <c r="C687" s="178" t="s">
        <v>1011</v>
      </c>
      <c r="D687" s="178" t="s">
        <v>141</v>
      </c>
      <c r="E687" s="179" t="s">
        <v>1012</v>
      </c>
      <c r="F687" s="180" t="s">
        <v>1013</v>
      </c>
      <c r="G687" s="181" t="s">
        <v>438</v>
      </c>
      <c r="H687" s="182">
        <v>7</v>
      </c>
      <c r="I687" s="183">
        <v>490</v>
      </c>
      <c r="J687" s="184">
        <f>ROUND(I687*H687,2)</f>
        <v>3430</v>
      </c>
      <c r="K687" s="180" t="s">
        <v>19</v>
      </c>
      <c r="L687" s="36"/>
      <c r="M687" s="185" t="s">
        <v>19</v>
      </c>
      <c r="N687" s="186" t="s">
        <v>41</v>
      </c>
      <c r="O687" s="61"/>
      <c r="P687" s="187">
        <f>O687*H687</f>
        <v>0</v>
      </c>
      <c r="Q687" s="187">
        <v>0</v>
      </c>
      <c r="R687" s="187">
        <f>Q687*H687</f>
        <v>0</v>
      </c>
      <c r="S687" s="187">
        <v>0</v>
      </c>
      <c r="T687" s="188">
        <f>S687*H687</f>
        <v>0</v>
      </c>
      <c r="AR687" s="189" t="s">
        <v>250</v>
      </c>
      <c r="AT687" s="189" t="s">
        <v>141</v>
      </c>
      <c r="AU687" s="189" t="s">
        <v>80</v>
      </c>
      <c r="AY687" s="16" t="s">
        <v>139</v>
      </c>
      <c r="BE687" s="190">
        <f>IF(N687="základní",J687,0)</f>
        <v>3430</v>
      </c>
      <c r="BF687" s="190">
        <f>IF(N687="snížená",J687,0)</f>
        <v>0</v>
      </c>
      <c r="BG687" s="190">
        <f>IF(N687="zákl. přenesená",J687,0)</f>
        <v>0</v>
      </c>
      <c r="BH687" s="190">
        <f>IF(N687="sníž. přenesená",J687,0)</f>
        <v>0</v>
      </c>
      <c r="BI687" s="190">
        <f>IF(N687="nulová",J687,0)</f>
        <v>0</v>
      </c>
      <c r="BJ687" s="16" t="s">
        <v>78</v>
      </c>
      <c r="BK687" s="190">
        <f>ROUND(I687*H687,2)</f>
        <v>3430</v>
      </c>
      <c r="BL687" s="16" t="s">
        <v>250</v>
      </c>
      <c r="BM687" s="189" t="s">
        <v>1014</v>
      </c>
    </row>
    <row r="688" spans="2:65" s="1" customFormat="1">
      <c r="B688" s="32"/>
      <c r="C688" s="33"/>
      <c r="D688" s="191" t="s">
        <v>148</v>
      </c>
      <c r="E688" s="33"/>
      <c r="F688" s="192" t="s">
        <v>1013</v>
      </c>
      <c r="G688" s="33"/>
      <c r="H688" s="33"/>
      <c r="I688" s="105"/>
      <c r="J688" s="33"/>
      <c r="K688" s="33"/>
      <c r="L688" s="36"/>
      <c r="M688" s="193"/>
      <c r="N688" s="61"/>
      <c r="O688" s="61"/>
      <c r="P688" s="61"/>
      <c r="Q688" s="61"/>
      <c r="R688" s="61"/>
      <c r="S688" s="61"/>
      <c r="T688" s="62"/>
      <c r="AT688" s="16" t="s">
        <v>148</v>
      </c>
      <c r="AU688" s="16" t="s">
        <v>80</v>
      </c>
    </row>
    <row r="689" spans="2:65" s="1" customFormat="1" ht="14.45" customHeight="1">
      <c r="B689" s="32"/>
      <c r="C689" s="216" t="s">
        <v>1015</v>
      </c>
      <c r="D689" s="216" t="s">
        <v>234</v>
      </c>
      <c r="E689" s="217" t="s">
        <v>1016</v>
      </c>
      <c r="F689" s="218" t="s">
        <v>1017</v>
      </c>
      <c r="G689" s="219" t="s">
        <v>438</v>
      </c>
      <c r="H689" s="220">
        <v>7</v>
      </c>
      <c r="I689" s="221">
        <v>645</v>
      </c>
      <c r="J689" s="222">
        <f>ROUND(I689*H689,2)</f>
        <v>4515</v>
      </c>
      <c r="K689" s="218" t="s">
        <v>19</v>
      </c>
      <c r="L689" s="223"/>
      <c r="M689" s="224" t="s">
        <v>19</v>
      </c>
      <c r="N689" s="225" t="s">
        <v>41</v>
      </c>
      <c r="O689" s="61"/>
      <c r="P689" s="187">
        <f>O689*H689</f>
        <v>0</v>
      </c>
      <c r="Q689" s="187">
        <v>9.7000000000000005E-4</v>
      </c>
      <c r="R689" s="187">
        <f>Q689*H689</f>
        <v>6.79E-3</v>
      </c>
      <c r="S689" s="187">
        <v>0</v>
      </c>
      <c r="T689" s="188">
        <f>S689*H689</f>
        <v>0</v>
      </c>
      <c r="AR689" s="189" t="s">
        <v>362</v>
      </c>
      <c r="AT689" s="189" t="s">
        <v>234</v>
      </c>
      <c r="AU689" s="189" t="s">
        <v>80</v>
      </c>
      <c r="AY689" s="16" t="s">
        <v>139</v>
      </c>
      <c r="BE689" s="190">
        <f>IF(N689="základní",J689,0)</f>
        <v>4515</v>
      </c>
      <c r="BF689" s="190">
        <f>IF(N689="snížená",J689,0)</f>
        <v>0</v>
      </c>
      <c r="BG689" s="190">
        <f>IF(N689="zákl. přenesená",J689,0)</f>
        <v>0</v>
      </c>
      <c r="BH689" s="190">
        <f>IF(N689="sníž. přenesená",J689,0)</f>
        <v>0</v>
      </c>
      <c r="BI689" s="190">
        <f>IF(N689="nulová",J689,0)</f>
        <v>0</v>
      </c>
      <c r="BJ689" s="16" t="s">
        <v>78</v>
      </c>
      <c r="BK689" s="190">
        <f>ROUND(I689*H689,2)</f>
        <v>4515</v>
      </c>
      <c r="BL689" s="16" t="s">
        <v>250</v>
      </c>
      <c r="BM689" s="189" t="s">
        <v>1018</v>
      </c>
    </row>
    <row r="690" spans="2:65" s="1" customFormat="1">
      <c r="B690" s="32"/>
      <c r="C690" s="33"/>
      <c r="D690" s="191" t="s">
        <v>148</v>
      </c>
      <c r="E690" s="33"/>
      <c r="F690" s="192" t="s">
        <v>1017</v>
      </c>
      <c r="G690" s="33"/>
      <c r="H690" s="33"/>
      <c r="I690" s="105"/>
      <c r="J690" s="33"/>
      <c r="K690" s="33"/>
      <c r="L690" s="36"/>
      <c r="M690" s="193"/>
      <c r="N690" s="61"/>
      <c r="O690" s="61"/>
      <c r="P690" s="61"/>
      <c r="Q690" s="61"/>
      <c r="R690" s="61"/>
      <c r="S690" s="61"/>
      <c r="T690" s="62"/>
      <c r="AT690" s="16" t="s">
        <v>148</v>
      </c>
      <c r="AU690" s="16" t="s">
        <v>80</v>
      </c>
    </row>
    <row r="691" spans="2:65" s="1" customFormat="1" ht="14.45" customHeight="1">
      <c r="B691" s="32"/>
      <c r="C691" s="178" t="s">
        <v>1019</v>
      </c>
      <c r="D691" s="178" t="s">
        <v>141</v>
      </c>
      <c r="E691" s="179" t="s">
        <v>1020</v>
      </c>
      <c r="F691" s="180" t="s">
        <v>1021</v>
      </c>
      <c r="G691" s="181" t="s">
        <v>327</v>
      </c>
      <c r="H691" s="182">
        <v>36.82</v>
      </c>
      <c r="I691" s="183">
        <v>850</v>
      </c>
      <c r="J691" s="184">
        <f>ROUND(I691*H691,2)</f>
        <v>31297</v>
      </c>
      <c r="K691" s="180" t="s">
        <v>19</v>
      </c>
      <c r="L691" s="36"/>
      <c r="M691" s="185" t="s">
        <v>19</v>
      </c>
      <c r="N691" s="186" t="s">
        <v>41</v>
      </c>
      <c r="O691" s="61"/>
      <c r="P691" s="187">
        <f>O691*H691</f>
        <v>0</v>
      </c>
      <c r="Q691" s="187">
        <v>0</v>
      </c>
      <c r="R691" s="187">
        <f>Q691*H691</f>
        <v>0</v>
      </c>
      <c r="S691" s="187">
        <v>0</v>
      </c>
      <c r="T691" s="188">
        <f>S691*H691</f>
        <v>0</v>
      </c>
      <c r="AR691" s="189" t="s">
        <v>250</v>
      </c>
      <c r="AT691" s="189" t="s">
        <v>141</v>
      </c>
      <c r="AU691" s="189" t="s">
        <v>80</v>
      </c>
      <c r="AY691" s="16" t="s">
        <v>139</v>
      </c>
      <c r="BE691" s="190">
        <f>IF(N691="základní",J691,0)</f>
        <v>31297</v>
      </c>
      <c r="BF691" s="190">
        <f>IF(N691="snížená",J691,0)</f>
        <v>0</v>
      </c>
      <c r="BG691" s="190">
        <f>IF(N691="zákl. přenesená",J691,0)</f>
        <v>0</v>
      </c>
      <c r="BH691" s="190">
        <f>IF(N691="sníž. přenesená",J691,0)</f>
        <v>0</v>
      </c>
      <c r="BI691" s="190">
        <f>IF(N691="nulová",J691,0)</f>
        <v>0</v>
      </c>
      <c r="BJ691" s="16" t="s">
        <v>78</v>
      </c>
      <c r="BK691" s="190">
        <f>ROUND(I691*H691,2)</f>
        <v>31297</v>
      </c>
      <c r="BL691" s="16" t="s">
        <v>250</v>
      </c>
      <c r="BM691" s="189" t="s">
        <v>1022</v>
      </c>
    </row>
    <row r="692" spans="2:65" s="1" customFormat="1">
      <c r="B692" s="32"/>
      <c r="C692" s="33"/>
      <c r="D692" s="191" t="s">
        <v>148</v>
      </c>
      <c r="E692" s="33"/>
      <c r="F692" s="192" t="s">
        <v>1021</v>
      </c>
      <c r="G692" s="33"/>
      <c r="H692" s="33"/>
      <c r="I692" s="105"/>
      <c r="J692" s="33"/>
      <c r="K692" s="33"/>
      <c r="L692" s="36"/>
      <c r="M692" s="193"/>
      <c r="N692" s="61"/>
      <c r="O692" s="61"/>
      <c r="P692" s="61"/>
      <c r="Q692" s="61"/>
      <c r="R692" s="61"/>
      <c r="S692" s="61"/>
      <c r="T692" s="62"/>
      <c r="AT692" s="16" t="s">
        <v>148</v>
      </c>
      <c r="AU692" s="16" t="s">
        <v>80</v>
      </c>
    </row>
    <row r="693" spans="2:65" s="1" customFormat="1" ht="19.5">
      <c r="B693" s="32"/>
      <c r="C693" s="33"/>
      <c r="D693" s="191" t="s">
        <v>201</v>
      </c>
      <c r="E693" s="33"/>
      <c r="F693" s="194" t="s">
        <v>1023</v>
      </c>
      <c r="G693" s="33"/>
      <c r="H693" s="33"/>
      <c r="I693" s="105"/>
      <c r="J693" s="33"/>
      <c r="K693" s="33"/>
      <c r="L693" s="36"/>
      <c r="M693" s="193"/>
      <c r="N693" s="61"/>
      <c r="O693" s="61"/>
      <c r="P693" s="61"/>
      <c r="Q693" s="61"/>
      <c r="R693" s="61"/>
      <c r="S693" s="61"/>
      <c r="T693" s="62"/>
      <c r="AT693" s="16" t="s">
        <v>201</v>
      </c>
      <c r="AU693" s="16" t="s">
        <v>80</v>
      </c>
    </row>
    <row r="694" spans="2:65" s="12" customFormat="1">
      <c r="B694" s="195"/>
      <c r="C694" s="196"/>
      <c r="D694" s="191" t="s">
        <v>152</v>
      </c>
      <c r="E694" s="197" t="s">
        <v>19</v>
      </c>
      <c r="F694" s="198" t="s">
        <v>1024</v>
      </c>
      <c r="G694" s="196"/>
      <c r="H694" s="199">
        <v>36.82</v>
      </c>
      <c r="I694" s="200"/>
      <c r="J694" s="196"/>
      <c r="K694" s="196"/>
      <c r="L694" s="201"/>
      <c r="M694" s="202"/>
      <c r="N694" s="203"/>
      <c r="O694" s="203"/>
      <c r="P694" s="203"/>
      <c r="Q694" s="203"/>
      <c r="R694" s="203"/>
      <c r="S694" s="203"/>
      <c r="T694" s="204"/>
      <c r="AT694" s="205" t="s">
        <v>152</v>
      </c>
      <c r="AU694" s="205" t="s">
        <v>80</v>
      </c>
      <c r="AV694" s="12" t="s">
        <v>80</v>
      </c>
      <c r="AW694" s="12" t="s">
        <v>31</v>
      </c>
      <c r="AX694" s="12" t="s">
        <v>70</v>
      </c>
      <c r="AY694" s="205" t="s">
        <v>139</v>
      </c>
    </row>
    <row r="695" spans="2:65" s="1" customFormat="1" ht="14.45" customHeight="1">
      <c r="B695" s="32"/>
      <c r="C695" s="178" t="s">
        <v>1025</v>
      </c>
      <c r="D695" s="178" t="s">
        <v>141</v>
      </c>
      <c r="E695" s="179" t="s">
        <v>1026</v>
      </c>
      <c r="F695" s="180" t="s">
        <v>1027</v>
      </c>
      <c r="G695" s="181" t="s">
        <v>212</v>
      </c>
      <c r="H695" s="182">
        <v>5.0380000000000003</v>
      </c>
      <c r="I695" s="183">
        <v>1945</v>
      </c>
      <c r="J695" s="184">
        <f>ROUND(I695*H695,2)</f>
        <v>9798.91</v>
      </c>
      <c r="K695" s="180" t="s">
        <v>145</v>
      </c>
      <c r="L695" s="36"/>
      <c r="M695" s="185" t="s">
        <v>19</v>
      </c>
      <c r="N695" s="186" t="s">
        <v>41</v>
      </c>
      <c r="O695" s="61"/>
      <c r="P695" s="187">
        <f>O695*H695</f>
        <v>0</v>
      </c>
      <c r="Q695" s="187">
        <v>0</v>
      </c>
      <c r="R695" s="187">
        <f>Q695*H695</f>
        <v>0</v>
      </c>
      <c r="S695" s="187">
        <v>0</v>
      </c>
      <c r="T695" s="188">
        <f>S695*H695</f>
        <v>0</v>
      </c>
      <c r="AR695" s="189" t="s">
        <v>250</v>
      </c>
      <c r="AT695" s="189" t="s">
        <v>141</v>
      </c>
      <c r="AU695" s="189" t="s">
        <v>80</v>
      </c>
      <c r="AY695" s="16" t="s">
        <v>139</v>
      </c>
      <c r="BE695" s="190">
        <f>IF(N695="základní",J695,0)</f>
        <v>9798.91</v>
      </c>
      <c r="BF695" s="190">
        <f>IF(N695="snížená",J695,0)</f>
        <v>0</v>
      </c>
      <c r="BG695" s="190">
        <f>IF(N695="zákl. přenesená",J695,0)</f>
        <v>0</v>
      </c>
      <c r="BH695" s="190">
        <f>IF(N695="sníž. přenesená",J695,0)</f>
        <v>0</v>
      </c>
      <c r="BI695" s="190">
        <f>IF(N695="nulová",J695,0)</f>
        <v>0</v>
      </c>
      <c r="BJ695" s="16" t="s">
        <v>78</v>
      </c>
      <c r="BK695" s="190">
        <f>ROUND(I695*H695,2)</f>
        <v>9798.91</v>
      </c>
      <c r="BL695" s="16" t="s">
        <v>250</v>
      </c>
      <c r="BM695" s="189" t="s">
        <v>1028</v>
      </c>
    </row>
    <row r="696" spans="2:65" s="1" customFormat="1" ht="19.5">
      <c r="B696" s="32"/>
      <c r="C696" s="33"/>
      <c r="D696" s="191" t="s">
        <v>148</v>
      </c>
      <c r="E696" s="33"/>
      <c r="F696" s="192" t="s">
        <v>1029</v>
      </c>
      <c r="G696" s="33"/>
      <c r="H696" s="33"/>
      <c r="I696" s="105"/>
      <c r="J696" s="33"/>
      <c r="K696" s="33"/>
      <c r="L696" s="36"/>
      <c r="M696" s="193"/>
      <c r="N696" s="61"/>
      <c r="O696" s="61"/>
      <c r="P696" s="61"/>
      <c r="Q696" s="61"/>
      <c r="R696" s="61"/>
      <c r="S696" s="61"/>
      <c r="T696" s="62"/>
      <c r="AT696" s="16" t="s">
        <v>148</v>
      </c>
      <c r="AU696" s="16" t="s">
        <v>80</v>
      </c>
    </row>
    <row r="697" spans="2:65" s="1" customFormat="1" ht="87.75">
      <c r="B697" s="32"/>
      <c r="C697" s="33"/>
      <c r="D697" s="191" t="s">
        <v>150</v>
      </c>
      <c r="E697" s="33"/>
      <c r="F697" s="194" t="s">
        <v>1030</v>
      </c>
      <c r="G697" s="33"/>
      <c r="H697" s="33"/>
      <c r="I697" s="105"/>
      <c r="J697" s="33"/>
      <c r="K697" s="33"/>
      <c r="L697" s="36"/>
      <c r="M697" s="193"/>
      <c r="N697" s="61"/>
      <c r="O697" s="61"/>
      <c r="P697" s="61"/>
      <c r="Q697" s="61"/>
      <c r="R697" s="61"/>
      <c r="S697" s="61"/>
      <c r="T697" s="62"/>
      <c r="AT697" s="16" t="s">
        <v>150</v>
      </c>
      <c r="AU697" s="16" t="s">
        <v>80</v>
      </c>
    </row>
    <row r="698" spans="2:65" s="11" customFormat="1" ht="22.9" customHeight="1">
      <c r="B698" s="162"/>
      <c r="C698" s="163"/>
      <c r="D698" s="164" t="s">
        <v>69</v>
      </c>
      <c r="E698" s="176" t="s">
        <v>1031</v>
      </c>
      <c r="F698" s="176" t="s">
        <v>1032</v>
      </c>
      <c r="G698" s="163"/>
      <c r="H698" s="163"/>
      <c r="I698" s="166"/>
      <c r="J698" s="177">
        <f>BK698</f>
        <v>37089.420000000006</v>
      </c>
      <c r="K698" s="163"/>
      <c r="L698" s="168"/>
      <c r="M698" s="169"/>
      <c r="N698" s="170"/>
      <c r="O698" s="170"/>
      <c r="P698" s="171">
        <f>SUM(P699:P712)</f>
        <v>0</v>
      </c>
      <c r="Q698" s="170"/>
      <c r="R698" s="171">
        <f>SUM(R699:R712)</f>
        <v>7.4255219999999997E-2</v>
      </c>
      <c r="S698" s="170"/>
      <c r="T698" s="172">
        <f>SUM(T699:T712)</f>
        <v>0</v>
      </c>
      <c r="AR698" s="173" t="s">
        <v>80</v>
      </c>
      <c r="AT698" s="174" t="s">
        <v>69</v>
      </c>
      <c r="AU698" s="174" t="s">
        <v>78</v>
      </c>
      <c r="AY698" s="173" t="s">
        <v>139</v>
      </c>
      <c r="BK698" s="175">
        <f>SUM(BK699:BK712)</f>
        <v>37089.420000000006</v>
      </c>
    </row>
    <row r="699" spans="2:65" s="1" customFormat="1" ht="14.45" customHeight="1">
      <c r="B699" s="32"/>
      <c r="C699" s="178" t="s">
        <v>1033</v>
      </c>
      <c r="D699" s="178" t="s">
        <v>141</v>
      </c>
      <c r="E699" s="179" t="s">
        <v>1034</v>
      </c>
      <c r="F699" s="180" t="s">
        <v>1035</v>
      </c>
      <c r="G699" s="181" t="s">
        <v>327</v>
      </c>
      <c r="H699" s="182">
        <v>70.23</v>
      </c>
      <c r="I699" s="183">
        <v>78</v>
      </c>
      <c r="J699" s="184">
        <f>ROUND(I699*H699,2)</f>
        <v>5477.94</v>
      </c>
      <c r="K699" s="180" t="s">
        <v>145</v>
      </c>
      <c r="L699" s="36"/>
      <c r="M699" s="185" t="s">
        <v>19</v>
      </c>
      <c r="N699" s="186" t="s">
        <v>41</v>
      </c>
      <c r="O699" s="61"/>
      <c r="P699" s="187">
        <f>O699*H699</f>
        <v>0</v>
      </c>
      <c r="Q699" s="187">
        <v>1.0000000000000001E-5</v>
      </c>
      <c r="R699" s="187">
        <f>Q699*H699</f>
        <v>7.023000000000001E-4</v>
      </c>
      <c r="S699" s="187">
        <v>0</v>
      </c>
      <c r="T699" s="188">
        <f>S699*H699</f>
        <v>0</v>
      </c>
      <c r="AR699" s="189" t="s">
        <v>250</v>
      </c>
      <c r="AT699" s="189" t="s">
        <v>141</v>
      </c>
      <c r="AU699" s="189" t="s">
        <v>80</v>
      </c>
      <c r="AY699" s="16" t="s">
        <v>139</v>
      </c>
      <c r="BE699" s="190">
        <f>IF(N699="základní",J699,0)</f>
        <v>5477.94</v>
      </c>
      <c r="BF699" s="190">
        <f>IF(N699="snížená",J699,0)</f>
        <v>0</v>
      </c>
      <c r="BG699" s="190">
        <f>IF(N699="zákl. přenesená",J699,0)</f>
        <v>0</v>
      </c>
      <c r="BH699" s="190">
        <f>IF(N699="sníž. přenesená",J699,0)</f>
        <v>0</v>
      </c>
      <c r="BI699" s="190">
        <f>IF(N699="nulová",J699,0)</f>
        <v>0</v>
      </c>
      <c r="BJ699" s="16" t="s">
        <v>78</v>
      </c>
      <c r="BK699" s="190">
        <f>ROUND(I699*H699,2)</f>
        <v>5477.94</v>
      </c>
      <c r="BL699" s="16" t="s">
        <v>250</v>
      </c>
      <c r="BM699" s="189" t="s">
        <v>1036</v>
      </c>
    </row>
    <row r="700" spans="2:65" s="1" customFormat="1">
      <c r="B700" s="32"/>
      <c r="C700" s="33"/>
      <c r="D700" s="191" t="s">
        <v>148</v>
      </c>
      <c r="E700" s="33"/>
      <c r="F700" s="192" t="s">
        <v>1037</v>
      </c>
      <c r="G700" s="33"/>
      <c r="H700" s="33"/>
      <c r="I700" s="105"/>
      <c r="J700" s="33"/>
      <c r="K700" s="33"/>
      <c r="L700" s="36"/>
      <c r="M700" s="193"/>
      <c r="N700" s="61"/>
      <c r="O700" s="61"/>
      <c r="P700" s="61"/>
      <c r="Q700" s="61"/>
      <c r="R700" s="61"/>
      <c r="S700" s="61"/>
      <c r="T700" s="62"/>
      <c r="AT700" s="16" t="s">
        <v>148</v>
      </c>
      <c r="AU700" s="16" t="s">
        <v>80</v>
      </c>
    </row>
    <row r="701" spans="2:65" s="1" customFormat="1" ht="48.75">
      <c r="B701" s="32"/>
      <c r="C701" s="33"/>
      <c r="D701" s="191" t="s">
        <v>150</v>
      </c>
      <c r="E701" s="33"/>
      <c r="F701" s="194" t="s">
        <v>1038</v>
      </c>
      <c r="G701" s="33"/>
      <c r="H701" s="33"/>
      <c r="I701" s="105"/>
      <c r="J701" s="33"/>
      <c r="K701" s="33"/>
      <c r="L701" s="36"/>
      <c r="M701" s="193"/>
      <c r="N701" s="61"/>
      <c r="O701" s="61"/>
      <c r="P701" s="61"/>
      <c r="Q701" s="61"/>
      <c r="R701" s="61"/>
      <c r="S701" s="61"/>
      <c r="T701" s="62"/>
      <c r="AT701" s="16" t="s">
        <v>150</v>
      </c>
      <c r="AU701" s="16" t="s">
        <v>80</v>
      </c>
    </row>
    <row r="702" spans="2:65" s="12" customFormat="1">
      <c r="B702" s="195"/>
      <c r="C702" s="196"/>
      <c r="D702" s="191" t="s">
        <v>152</v>
      </c>
      <c r="E702" s="197" t="s">
        <v>19</v>
      </c>
      <c r="F702" s="198" t="s">
        <v>948</v>
      </c>
      <c r="G702" s="196"/>
      <c r="H702" s="199">
        <v>10.14</v>
      </c>
      <c r="I702" s="200"/>
      <c r="J702" s="196"/>
      <c r="K702" s="196"/>
      <c r="L702" s="201"/>
      <c r="M702" s="202"/>
      <c r="N702" s="203"/>
      <c r="O702" s="203"/>
      <c r="P702" s="203"/>
      <c r="Q702" s="203"/>
      <c r="R702" s="203"/>
      <c r="S702" s="203"/>
      <c r="T702" s="204"/>
      <c r="AT702" s="205" t="s">
        <v>152</v>
      </c>
      <c r="AU702" s="205" t="s">
        <v>80</v>
      </c>
      <c r="AV702" s="12" t="s">
        <v>80</v>
      </c>
      <c r="AW702" s="12" t="s">
        <v>31</v>
      </c>
      <c r="AX702" s="12" t="s">
        <v>70</v>
      </c>
      <c r="AY702" s="205" t="s">
        <v>139</v>
      </c>
    </row>
    <row r="703" spans="2:65" s="12" customFormat="1">
      <c r="B703" s="195"/>
      <c r="C703" s="196"/>
      <c r="D703" s="191" t="s">
        <v>152</v>
      </c>
      <c r="E703" s="197" t="s">
        <v>19</v>
      </c>
      <c r="F703" s="198" t="s">
        <v>949</v>
      </c>
      <c r="G703" s="196"/>
      <c r="H703" s="199">
        <v>60.09</v>
      </c>
      <c r="I703" s="200"/>
      <c r="J703" s="196"/>
      <c r="K703" s="196"/>
      <c r="L703" s="201"/>
      <c r="M703" s="202"/>
      <c r="N703" s="203"/>
      <c r="O703" s="203"/>
      <c r="P703" s="203"/>
      <c r="Q703" s="203"/>
      <c r="R703" s="203"/>
      <c r="S703" s="203"/>
      <c r="T703" s="204"/>
      <c r="AT703" s="205" t="s">
        <v>152</v>
      </c>
      <c r="AU703" s="205" t="s">
        <v>80</v>
      </c>
      <c r="AV703" s="12" t="s">
        <v>80</v>
      </c>
      <c r="AW703" s="12" t="s">
        <v>31</v>
      </c>
      <c r="AX703" s="12" t="s">
        <v>70</v>
      </c>
      <c r="AY703" s="205" t="s">
        <v>139</v>
      </c>
    </row>
    <row r="704" spans="2:65" s="1" customFormat="1" ht="14.45" customHeight="1">
      <c r="B704" s="32"/>
      <c r="C704" s="216" t="s">
        <v>1039</v>
      </c>
      <c r="D704" s="216" t="s">
        <v>234</v>
      </c>
      <c r="E704" s="217" t="s">
        <v>1040</v>
      </c>
      <c r="F704" s="218" t="s">
        <v>1041</v>
      </c>
      <c r="G704" s="219" t="s">
        <v>438</v>
      </c>
      <c r="H704" s="220">
        <v>71</v>
      </c>
      <c r="I704" s="221">
        <v>30</v>
      </c>
      <c r="J704" s="222">
        <f>ROUND(I704*H704,2)</f>
        <v>2130</v>
      </c>
      <c r="K704" s="218" t="s">
        <v>145</v>
      </c>
      <c r="L704" s="223"/>
      <c r="M704" s="224" t="s">
        <v>19</v>
      </c>
      <c r="N704" s="225" t="s">
        <v>41</v>
      </c>
      <c r="O704" s="61"/>
      <c r="P704" s="187">
        <f>O704*H704</f>
        <v>0</v>
      </c>
      <c r="Q704" s="187">
        <v>6.9999999999999994E-5</v>
      </c>
      <c r="R704" s="187">
        <f>Q704*H704</f>
        <v>4.9699999999999996E-3</v>
      </c>
      <c r="S704" s="187">
        <v>0</v>
      </c>
      <c r="T704" s="188">
        <f>S704*H704</f>
        <v>0</v>
      </c>
      <c r="AR704" s="189" t="s">
        <v>362</v>
      </c>
      <c r="AT704" s="189" t="s">
        <v>234</v>
      </c>
      <c r="AU704" s="189" t="s">
        <v>80</v>
      </c>
      <c r="AY704" s="16" t="s">
        <v>139</v>
      </c>
      <c r="BE704" s="190">
        <f>IF(N704="základní",J704,0)</f>
        <v>2130</v>
      </c>
      <c r="BF704" s="190">
        <f>IF(N704="snížená",J704,0)</f>
        <v>0</v>
      </c>
      <c r="BG704" s="190">
        <f>IF(N704="zákl. přenesená",J704,0)</f>
        <v>0</v>
      </c>
      <c r="BH704" s="190">
        <f>IF(N704="sníž. přenesená",J704,0)</f>
        <v>0</v>
      </c>
      <c r="BI704" s="190">
        <f>IF(N704="nulová",J704,0)</f>
        <v>0</v>
      </c>
      <c r="BJ704" s="16" t="s">
        <v>78</v>
      </c>
      <c r="BK704" s="190">
        <f>ROUND(I704*H704,2)</f>
        <v>2130</v>
      </c>
      <c r="BL704" s="16" t="s">
        <v>250</v>
      </c>
      <c r="BM704" s="189" t="s">
        <v>1042</v>
      </c>
    </row>
    <row r="705" spans="2:65" s="1" customFormat="1">
      <c r="B705" s="32"/>
      <c r="C705" s="33"/>
      <c r="D705" s="191" t="s">
        <v>148</v>
      </c>
      <c r="E705" s="33"/>
      <c r="F705" s="192" t="s">
        <v>1041</v>
      </c>
      <c r="G705" s="33"/>
      <c r="H705" s="33"/>
      <c r="I705" s="105"/>
      <c r="J705" s="33"/>
      <c r="K705" s="33"/>
      <c r="L705" s="36"/>
      <c r="M705" s="193"/>
      <c r="N705" s="61"/>
      <c r="O705" s="61"/>
      <c r="P705" s="61"/>
      <c r="Q705" s="61"/>
      <c r="R705" s="61"/>
      <c r="S705" s="61"/>
      <c r="T705" s="62"/>
      <c r="AT705" s="16" t="s">
        <v>148</v>
      </c>
      <c r="AU705" s="16" t="s">
        <v>80</v>
      </c>
    </row>
    <row r="706" spans="2:65" s="1" customFormat="1" ht="14.45" customHeight="1">
      <c r="B706" s="32"/>
      <c r="C706" s="178" t="s">
        <v>1043</v>
      </c>
      <c r="D706" s="178" t="s">
        <v>141</v>
      </c>
      <c r="E706" s="179" t="s">
        <v>1044</v>
      </c>
      <c r="F706" s="180" t="s">
        <v>1045</v>
      </c>
      <c r="G706" s="181" t="s">
        <v>144</v>
      </c>
      <c r="H706" s="182">
        <v>489.87799999999999</v>
      </c>
      <c r="I706" s="183">
        <v>60</v>
      </c>
      <c r="J706" s="184">
        <f>ROUND(I706*H706,2)</f>
        <v>29392.68</v>
      </c>
      <c r="K706" s="180" t="s">
        <v>145</v>
      </c>
      <c r="L706" s="36"/>
      <c r="M706" s="185" t="s">
        <v>19</v>
      </c>
      <c r="N706" s="186" t="s">
        <v>41</v>
      </c>
      <c r="O706" s="61"/>
      <c r="P706" s="187">
        <f>O706*H706</f>
        <v>0</v>
      </c>
      <c r="Q706" s="187">
        <v>1.3999999999999999E-4</v>
      </c>
      <c r="R706" s="187">
        <f>Q706*H706</f>
        <v>6.8582919999999992E-2</v>
      </c>
      <c r="S706" s="187">
        <v>0</v>
      </c>
      <c r="T706" s="188">
        <f>S706*H706</f>
        <v>0</v>
      </c>
      <c r="AR706" s="189" t="s">
        <v>250</v>
      </c>
      <c r="AT706" s="189" t="s">
        <v>141</v>
      </c>
      <c r="AU706" s="189" t="s">
        <v>80</v>
      </c>
      <c r="AY706" s="16" t="s">
        <v>139</v>
      </c>
      <c r="BE706" s="190">
        <f>IF(N706="základní",J706,0)</f>
        <v>29392.68</v>
      </c>
      <c r="BF706" s="190">
        <f>IF(N706="snížená",J706,0)</f>
        <v>0</v>
      </c>
      <c r="BG706" s="190">
        <f>IF(N706="zákl. přenesená",J706,0)</f>
        <v>0</v>
      </c>
      <c r="BH706" s="190">
        <f>IF(N706="sníž. přenesená",J706,0)</f>
        <v>0</v>
      </c>
      <c r="BI706" s="190">
        <f>IF(N706="nulová",J706,0)</f>
        <v>0</v>
      </c>
      <c r="BJ706" s="16" t="s">
        <v>78</v>
      </c>
      <c r="BK706" s="190">
        <f>ROUND(I706*H706,2)</f>
        <v>29392.68</v>
      </c>
      <c r="BL706" s="16" t="s">
        <v>250</v>
      </c>
      <c r="BM706" s="189" t="s">
        <v>1046</v>
      </c>
    </row>
    <row r="707" spans="2:65" s="1" customFormat="1">
      <c r="B707" s="32"/>
      <c r="C707" s="33"/>
      <c r="D707" s="191" t="s">
        <v>148</v>
      </c>
      <c r="E707" s="33"/>
      <c r="F707" s="192" t="s">
        <v>1047</v>
      </c>
      <c r="G707" s="33"/>
      <c r="H707" s="33"/>
      <c r="I707" s="105"/>
      <c r="J707" s="33"/>
      <c r="K707" s="33"/>
      <c r="L707" s="36"/>
      <c r="M707" s="193"/>
      <c r="N707" s="61"/>
      <c r="O707" s="61"/>
      <c r="P707" s="61"/>
      <c r="Q707" s="61"/>
      <c r="R707" s="61"/>
      <c r="S707" s="61"/>
      <c r="T707" s="62"/>
      <c r="AT707" s="16" t="s">
        <v>148</v>
      </c>
      <c r="AU707" s="16" t="s">
        <v>80</v>
      </c>
    </row>
    <row r="708" spans="2:65" s="1" customFormat="1" ht="58.5">
      <c r="B708" s="32"/>
      <c r="C708" s="33"/>
      <c r="D708" s="191" t="s">
        <v>150</v>
      </c>
      <c r="E708" s="33"/>
      <c r="F708" s="194" t="s">
        <v>1048</v>
      </c>
      <c r="G708" s="33"/>
      <c r="H708" s="33"/>
      <c r="I708" s="105"/>
      <c r="J708" s="33"/>
      <c r="K708" s="33"/>
      <c r="L708" s="36"/>
      <c r="M708" s="193"/>
      <c r="N708" s="61"/>
      <c r="O708" s="61"/>
      <c r="P708" s="61"/>
      <c r="Q708" s="61"/>
      <c r="R708" s="61"/>
      <c r="S708" s="61"/>
      <c r="T708" s="62"/>
      <c r="AT708" s="16" t="s">
        <v>150</v>
      </c>
      <c r="AU708" s="16" t="s">
        <v>80</v>
      </c>
    </row>
    <row r="709" spans="2:65" s="12" customFormat="1">
      <c r="B709" s="195"/>
      <c r="C709" s="196"/>
      <c r="D709" s="191" t="s">
        <v>152</v>
      </c>
      <c r="E709" s="197" t="s">
        <v>19</v>
      </c>
      <c r="F709" s="198" t="s">
        <v>755</v>
      </c>
      <c r="G709" s="196"/>
      <c r="H709" s="199">
        <v>489.87799999999999</v>
      </c>
      <c r="I709" s="200"/>
      <c r="J709" s="196"/>
      <c r="K709" s="196"/>
      <c r="L709" s="201"/>
      <c r="M709" s="202"/>
      <c r="N709" s="203"/>
      <c r="O709" s="203"/>
      <c r="P709" s="203"/>
      <c r="Q709" s="203"/>
      <c r="R709" s="203"/>
      <c r="S709" s="203"/>
      <c r="T709" s="204"/>
      <c r="AT709" s="205" t="s">
        <v>152</v>
      </c>
      <c r="AU709" s="205" t="s">
        <v>80</v>
      </c>
      <c r="AV709" s="12" t="s">
        <v>80</v>
      </c>
      <c r="AW709" s="12" t="s">
        <v>31</v>
      </c>
      <c r="AX709" s="12" t="s">
        <v>70</v>
      </c>
      <c r="AY709" s="205" t="s">
        <v>139</v>
      </c>
    </row>
    <row r="710" spans="2:65" s="1" customFormat="1" ht="14.45" customHeight="1">
      <c r="B710" s="32"/>
      <c r="C710" s="178" t="s">
        <v>1049</v>
      </c>
      <c r="D710" s="178" t="s">
        <v>141</v>
      </c>
      <c r="E710" s="179" t="s">
        <v>1050</v>
      </c>
      <c r="F710" s="180" t="s">
        <v>1051</v>
      </c>
      <c r="G710" s="181" t="s">
        <v>212</v>
      </c>
      <c r="H710" s="182">
        <v>7.3999999999999996E-2</v>
      </c>
      <c r="I710" s="183">
        <v>1200</v>
      </c>
      <c r="J710" s="184">
        <f>ROUND(I710*H710,2)</f>
        <v>88.8</v>
      </c>
      <c r="K710" s="180" t="s">
        <v>145</v>
      </c>
      <c r="L710" s="36"/>
      <c r="M710" s="185" t="s">
        <v>19</v>
      </c>
      <c r="N710" s="186" t="s">
        <v>41</v>
      </c>
      <c r="O710" s="61"/>
      <c r="P710" s="187">
        <f>O710*H710</f>
        <v>0</v>
      </c>
      <c r="Q710" s="187">
        <v>0</v>
      </c>
      <c r="R710" s="187">
        <f>Q710*H710</f>
        <v>0</v>
      </c>
      <c r="S710" s="187">
        <v>0</v>
      </c>
      <c r="T710" s="188">
        <f>S710*H710</f>
        <v>0</v>
      </c>
      <c r="AR710" s="189" t="s">
        <v>250</v>
      </c>
      <c r="AT710" s="189" t="s">
        <v>141</v>
      </c>
      <c r="AU710" s="189" t="s">
        <v>80</v>
      </c>
      <c r="AY710" s="16" t="s">
        <v>139</v>
      </c>
      <c r="BE710" s="190">
        <f>IF(N710="základní",J710,0)</f>
        <v>88.8</v>
      </c>
      <c r="BF710" s="190">
        <f>IF(N710="snížená",J710,0)</f>
        <v>0</v>
      </c>
      <c r="BG710" s="190">
        <f>IF(N710="zákl. přenesená",J710,0)</f>
        <v>0</v>
      </c>
      <c r="BH710" s="190">
        <f>IF(N710="sníž. přenesená",J710,0)</f>
        <v>0</v>
      </c>
      <c r="BI710" s="190">
        <f>IF(N710="nulová",J710,0)</f>
        <v>0</v>
      </c>
      <c r="BJ710" s="16" t="s">
        <v>78</v>
      </c>
      <c r="BK710" s="190">
        <f>ROUND(I710*H710,2)</f>
        <v>88.8</v>
      </c>
      <c r="BL710" s="16" t="s">
        <v>250</v>
      </c>
      <c r="BM710" s="189" t="s">
        <v>1052</v>
      </c>
    </row>
    <row r="711" spans="2:65" s="1" customFormat="1" ht="19.5">
      <c r="B711" s="32"/>
      <c r="C711" s="33"/>
      <c r="D711" s="191" t="s">
        <v>148</v>
      </c>
      <c r="E711" s="33"/>
      <c r="F711" s="192" t="s">
        <v>1053</v>
      </c>
      <c r="G711" s="33"/>
      <c r="H711" s="33"/>
      <c r="I711" s="105"/>
      <c r="J711" s="33"/>
      <c r="K711" s="33"/>
      <c r="L711" s="36"/>
      <c r="M711" s="193"/>
      <c r="N711" s="61"/>
      <c r="O711" s="61"/>
      <c r="P711" s="61"/>
      <c r="Q711" s="61"/>
      <c r="R711" s="61"/>
      <c r="S711" s="61"/>
      <c r="T711" s="62"/>
      <c r="AT711" s="16" t="s">
        <v>148</v>
      </c>
      <c r="AU711" s="16" t="s">
        <v>80</v>
      </c>
    </row>
    <row r="712" spans="2:65" s="1" customFormat="1" ht="87.75">
      <c r="B712" s="32"/>
      <c r="C712" s="33"/>
      <c r="D712" s="191" t="s">
        <v>150</v>
      </c>
      <c r="E712" s="33"/>
      <c r="F712" s="194" t="s">
        <v>1054</v>
      </c>
      <c r="G712" s="33"/>
      <c r="H712" s="33"/>
      <c r="I712" s="105"/>
      <c r="J712" s="33"/>
      <c r="K712" s="33"/>
      <c r="L712" s="36"/>
      <c r="M712" s="193"/>
      <c r="N712" s="61"/>
      <c r="O712" s="61"/>
      <c r="P712" s="61"/>
      <c r="Q712" s="61"/>
      <c r="R712" s="61"/>
      <c r="S712" s="61"/>
      <c r="T712" s="62"/>
      <c r="AT712" s="16" t="s">
        <v>150</v>
      </c>
      <c r="AU712" s="16" t="s">
        <v>80</v>
      </c>
    </row>
    <row r="713" spans="2:65" s="11" customFormat="1" ht="22.9" customHeight="1">
      <c r="B713" s="162"/>
      <c r="C713" s="163"/>
      <c r="D713" s="164" t="s">
        <v>69</v>
      </c>
      <c r="E713" s="176" t="s">
        <v>1055</v>
      </c>
      <c r="F713" s="176" t="s">
        <v>1056</v>
      </c>
      <c r="G713" s="163"/>
      <c r="H713" s="163"/>
      <c r="I713" s="166"/>
      <c r="J713" s="177">
        <f>BK713</f>
        <v>17560.63</v>
      </c>
      <c r="K713" s="163"/>
      <c r="L713" s="168"/>
      <c r="M713" s="169"/>
      <c r="N713" s="170"/>
      <c r="O713" s="170"/>
      <c r="P713" s="171">
        <f>SUM(P714:P724)</f>
        <v>0</v>
      </c>
      <c r="Q713" s="170"/>
      <c r="R713" s="171">
        <f>SUM(R714:R724)</f>
        <v>4.7440000000000003E-2</v>
      </c>
      <c r="S713" s="170"/>
      <c r="T713" s="172">
        <f>SUM(T714:T724)</f>
        <v>4.4999999999999998E-2</v>
      </c>
      <c r="AR713" s="173" t="s">
        <v>80</v>
      </c>
      <c r="AT713" s="174" t="s">
        <v>69</v>
      </c>
      <c r="AU713" s="174" t="s">
        <v>78</v>
      </c>
      <c r="AY713" s="173" t="s">
        <v>139</v>
      </c>
      <c r="BK713" s="175">
        <f>SUM(BK714:BK724)</f>
        <v>17560.63</v>
      </c>
    </row>
    <row r="714" spans="2:65" s="1" customFormat="1" ht="14.45" customHeight="1">
      <c r="B714" s="32"/>
      <c r="C714" s="178" t="s">
        <v>1057</v>
      </c>
      <c r="D714" s="178" t="s">
        <v>141</v>
      </c>
      <c r="E714" s="179" t="s">
        <v>1058</v>
      </c>
      <c r="F714" s="180" t="s">
        <v>1059</v>
      </c>
      <c r="G714" s="181" t="s">
        <v>438</v>
      </c>
      <c r="H714" s="182">
        <v>1</v>
      </c>
      <c r="I714" s="183">
        <v>500</v>
      </c>
      <c r="J714" s="184">
        <f>ROUND(I714*H714,2)</f>
        <v>500</v>
      </c>
      <c r="K714" s="180" t="s">
        <v>145</v>
      </c>
      <c r="L714" s="36"/>
      <c r="M714" s="185" t="s">
        <v>19</v>
      </c>
      <c r="N714" s="186" t="s">
        <v>41</v>
      </c>
      <c r="O714" s="61"/>
      <c r="P714" s="187">
        <f>O714*H714</f>
        <v>0</v>
      </c>
      <c r="Q714" s="187">
        <v>0</v>
      </c>
      <c r="R714" s="187">
        <f>Q714*H714</f>
        <v>0</v>
      </c>
      <c r="S714" s="187">
        <v>4.4999999999999998E-2</v>
      </c>
      <c r="T714" s="188">
        <f>S714*H714</f>
        <v>4.4999999999999998E-2</v>
      </c>
      <c r="AR714" s="189" t="s">
        <v>250</v>
      </c>
      <c r="AT714" s="189" t="s">
        <v>141</v>
      </c>
      <c r="AU714" s="189" t="s">
        <v>80</v>
      </c>
      <c r="AY714" s="16" t="s">
        <v>139</v>
      </c>
      <c r="BE714" s="190">
        <f>IF(N714="základní",J714,0)</f>
        <v>500</v>
      </c>
      <c r="BF714" s="190">
        <f>IF(N714="snížená",J714,0)</f>
        <v>0</v>
      </c>
      <c r="BG714" s="190">
        <f>IF(N714="zákl. přenesená",J714,0)</f>
        <v>0</v>
      </c>
      <c r="BH714" s="190">
        <f>IF(N714="sníž. přenesená",J714,0)</f>
        <v>0</v>
      </c>
      <c r="BI714" s="190">
        <f>IF(N714="nulová",J714,0)</f>
        <v>0</v>
      </c>
      <c r="BJ714" s="16" t="s">
        <v>78</v>
      </c>
      <c r="BK714" s="190">
        <f>ROUND(I714*H714,2)</f>
        <v>500</v>
      </c>
      <c r="BL714" s="16" t="s">
        <v>250</v>
      </c>
      <c r="BM714" s="189" t="s">
        <v>1060</v>
      </c>
    </row>
    <row r="715" spans="2:65" s="1" customFormat="1">
      <c r="B715" s="32"/>
      <c r="C715" s="33"/>
      <c r="D715" s="191" t="s">
        <v>148</v>
      </c>
      <c r="E715" s="33"/>
      <c r="F715" s="192" t="s">
        <v>1061</v>
      </c>
      <c r="G715" s="33"/>
      <c r="H715" s="33"/>
      <c r="I715" s="105"/>
      <c r="J715" s="33"/>
      <c r="K715" s="33"/>
      <c r="L715" s="36"/>
      <c r="M715" s="193"/>
      <c r="N715" s="61"/>
      <c r="O715" s="61"/>
      <c r="P715" s="61"/>
      <c r="Q715" s="61"/>
      <c r="R715" s="61"/>
      <c r="S715" s="61"/>
      <c r="T715" s="62"/>
      <c r="AT715" s="16" t="s">
        <v>148</v>
      </c>
      <c r="AU715" s="16" t="s">
        <v>80</v>
      </c>
    </row>
    <row r="716" spans="2:65" s="1" customFormat="1" ht="19.5">
      <c r="B716" s="32"/>
      <c r="C716" s="33"/>
      <c r="D716" s="191" t="s">
        <v>201</v>
      </c>
      <c r="E716" s="33"/>
      <c r="F716" s="194" t="s">
        <v>1062</v>
      </c>
      <c r="G716" s="33"/>
      <c r="H716" s="33"/>
      <c r="I716" s="105"/>
      <c r="J716" s="33"/>
      <c r="K716" s="33"/>
      <c r="L716" s="36"/>
      <c r="M716" s="193"/>
      <c r="N716" s="61"/>
      <c r="O716" s="61"/>
      <c r="P716" s="61"/>
      <c r="Q716" s="61"/>
      <c r="R716" s="61"/>
      <c r="S716" s="61"/>
      <c r="T716" s="62"/>
      <c r="AT716" s="16" t="s">
        <v>201</v>
      </c>
      <c r="AU716" s="16" t="s">
        <v>80</v>
      </c>
    </row>
    <row r="717" spans="2:65" s="1" customFormat="1" ht="14.45" customHeight="1">
      <c r="B717" s="32"/>
      <c r="C717" s="178" t="s">
        <v>1063</v>
      </c>
      <c r="D717" s="178" t="s">
        <v>141</v>
      </c>
      <c r="E717" s="179" t="s">
        <v>1064</v>
      </c>
      <c r="F717" s="180" t="s">
        <v>1065</v>
      </c>
      <c r="G717" s="181" t="s">
        <v>438</v>
      </c>
      <c r="H717" s="182">
        <v>1</v>
      </c>
      <c r="I717" s="183">
        <v>2400</v>
      </c>
      <c r="J717" s="184">
        <f>ROUND(I717*H717,2)</f>
        <v>2400</v>
      </c>
      <c r="K717" s="180" t="s">
        <v>145</v>
      </c>
      <c r="L717" s="36"/>
      <c r="M717" s="185" t="s">
        <v>19</v>
      </c>
      <c r="N717" s="186" t="s">
        <v>41</v>
      </c>
      <c r="O717" s="61"/>
      <c r="P717" s="187">
        <f>O717*H717</f>
        <v>0</v>
      </c>
      <c r="Q717" s="187">
        <v>4.4000000000000002E-4</v>
      </c>
      <c r="R717" s="187">
        <f>Q717*H717</f>
        <v>4.4000000000000002E-4</v>
      </c>
      <c r="S717" s="187">
        <v>0</v>
      </c>
      <c r="T717" s="188">
        <f>S717*H717</f>
        <v>0</v>
      </c>
      <c r="AR717" s="189" t="s">
        <v>250</v>
      </c>
      <c r="AT717" s="189" t="s">
        <v>141</v>
      </c>
      <c r="AU717" s="189" t="s">
        <v>80</v>
      </c>
      <c r="AY717" s="16" t="s">
        <v>139</v>
      </c>
      <c r="BE717" s="190">
        <f>IF(N717="základní",J717,0)</f>
        <v>2400</v>
      </c>
      <c r="BF717" s="190">
        <f>IF(N717="snížená",J717,0)</f>
        <v>0</v>
      </c>
      <c r="BG717" s="190">
        <f>IF(N717="zákl. přenesená",J717,0)</f>
        <v>0</v>
      </c>
      <c r="BH717" s="190">
        <f>IF(N717="sníž. přenesená",J717,0)</f>
        <v>0</v>
      </c>
      <c r="BI717" s="190">
        <f>IF(N717="nulová",J717,0)</f>
        <v>0</v>
      </c>
      <c r="BJ717" s="16" t="s">
        <v>78</v>
      </c>
      <c r="BK717" s="190">
        <f>ROUND(I717*H717,2)</f>
        <v>2400</v>
      </c>
      <c r="BL717" s="16" t="s">
        <v>250</v>
      </c>
      <c r="BM717" s="189" t="s">
        <v>1066</v>
      </c>
    </row>
    <row r="718" spans="2:65" s="1" customFormat="1">
      <c r="B718" s="32"/>
      <c r="C718" s="33"/>
      <c r="D718" s="191" t="s">
        <v>148</v>
      </c>
      <c r="E718" s="33"/>
      <c r="F718" s="192" t="s">
        <v>1067</v>
      </c>
      <c r="G718" s="33"/>
      <c r="H718" s="33"/>
      <c r="I718" s="105"/>
      <c r="J718" s="33"/>
      <c r="K718" s="33"/>
      <c r="L718" s="36"/>
      <c r="M718" s="193"/>
      <c r="N718" s="61"/>
      <c r="O718" s="61"/>
      <c r="P718" s="61"/>
      <c r="Q718" s="61"/>
      <c r="R718" s="61"/>
      <c r="S718" s="61"/>
      <c r="T718" s="62"/>
      <c r="AT718" s="16" t="s">
        <v>148</v>
      </c>
      <c r="AU718" s="16" t="s">
        <v>80</v>
      </c>
    </row>
    <row r="719" spans="2:65" s="1" customFormat="1" ht="48.75">
      <c r="B719" s="32"/>
      <c r="C719" s="33"/>
      <c r="D719" s="191" t="s">
        <v>150</v>
      </c>
      <c r="E719" s="33"/>
      <c r="F719" s="194" t="s">
        <v>1068</v>
      </c>
      <c r="G719" s="33"/>
      <c r="H719" s="33"/>
      <c r="I719" s="105"/>
      <c r="J719" s="33"/>
      <c r="K719" s="33"/>
      <c r="L719" s="36"/>
      <c r="M719" s="193"/>
      <c r="N719" s="61"/>
      <c r="O719" s="61"/>
      <c r="P719" s="61"/>
      <c r="Q719" s="61"/>
      <c r="R719" s="61"/>
      <c r="S719" s="61"/>
      <c r="T719" s="62"/>
      <c r="AT719" s="16" t="s">
        <v>150</v>
      </c>
      <c r="AU719" s="16" t="s">
        <v>80</v>
      </c>
    </row>
    <row r="720" spans="2:65" s="1" customFormat="1" ht="21.6" customHeight="1">
      <c r="B720" s="32"/>
      <c r="C720" s="216" t="s">
        <v>1069</v>
      </c>
      <c r="D720" s="216" t="s">
        <v>234</v>
      </c>
      <c r="E720" s="217" t="s">
        <v>1070</v>
      </c>
      <c r="F720" s="218" t="s">
        <v>1071</v>
      </c>
      <c r="G720" s="219" t="s">
        <v>438</v>
      </c>
      <c r="H720" s="220">
        <v>1</v>
      </c>
      <c r="I720" s="221">
        <v>14600</v>
      </c>
      <c r="J720" s="222">
        <f>ROUND(I720*H720,2)</f>
        <v>14600</v>
      </c>
      <c r="K720" s="218" t="s">
        <v>145</v>
      </c>
      <c r="L720" s="223"/>
      <c r="M720" s="224" t="s">
        <v>19</v>
      </c>
      <c r="N720" s="225" t="s">
        <v>41</v>
      </c>
      <c r="O720" s="61"/>
      <c r="P720" s="187">
        <f>O720*H720</f>
        <v>0</v>
      </c>
      <c r="Q720" s="187">
        <v>4.7E-2</v>
      </c>
      <c r="R720" s="187">
        <f>Q720*H720</f>
        <v>4.7E-2</v>
      </c>
      <c r="S720" s="187">
        <v>0</v>
      </c>
      <c r="T720" s="188">
        <f>S720*H720</f>
        <v>0</v>
      </c>
      <c r="AR720" s="189" t="s">
        <v>362</v>
      </c>
      <c r="AT720" s="189" t="s">
        <v>234</v>
      </c>
      <c r="AU720" s="189" t="s">
        <v>80</v>
      </c>
      <c r="AY720" s="16" t="s">
        <v>139</v>
      </c>
      <c r="BE720" s="190">
        <f>IF(N720="základní",J720,0)</f>
        <v>14600</v>
      </c>
      <c r="BF720" s="190">
        <f>IF(N720="snížená",J720,0)</f>
        <v>0</v>
      </c>
      <c r="BG720" s="190">
        <f>IF(N720="zákl. přenesená",J720,0)</f>
        <v>0</v>
      </c>
      <c r="BH720" s="190">
        <f>IF(N720="sníž. přenesená",J720,0)</f>
        <v>0</v>
      </c>
      <c r="BI720" s="190">
        <f>IF(N720="nulová",J720,0)</f>
        <v>0</v>
      </c>
      <c r="BJ720" s="16" t="s">
        <v>78</v>
      </c>
      <c r="BK720" s="190">
        <f>ROUND(I720*H720,2)</f>
        <v>14600</v>
      </c>
      <c r="BL720" s="16" t="s">
        <v>250</v>
      </c>
      <c r="BM720" s="189" t="s">
        <v>1072</v>
      </c>
    </row>
    <row r="721" spans="2:65" s="1" customFormat="1">
      <c r="B721" s="32"/>
      <c r="C721" s="33"/>
      <c r="D721" s="191" t="s">
        <v>148</v>
      </c>
      <c r="E721" s="33"/>
      <c r="F721" s="192" t="s">
        <v>1071</v>
      </c>
      <c r="G721" s="33"/>
      <c r="H721" s="33"/>
      <c r="I721" s="105"/>
      <c r="J721" s="33"/>
      <c r="K721" s="33"/>
      <c r="L721" s="36"/>
      <c r="M721" s="193"/>
      <c r="N721" s="61"/>
      <c r="O721" s="61"/>
      <c r="P721" s="61"/>
      <c r="Q721" s="61"/>
      <c r="R721" s="61"/>
      <c r="S721" s="61"/>
      <c r="T721" s="62"/>
      <c r="AT721" s="16" t="s">
        <v>148</v>
      </c>
      <c r="AU721" s="16" t="s">
        <v>80</v>
      </c>
    </row>
    <row r="722" spans="2:65" s="1" customFormat="1" ht="14.45" customHeight="1">
      <c r="B722" s="32"/>
      <c r="C722" s="178" t="s">
        <v>1073</v>
      </c>
      <c r="D722" s="178" t="s">
        <v>141</v>
      </c>
      <c r="E722" s="179" t="s">
        <v>1074</v>
      </c>
      <c r="F722" s="180" t="s">
        <v>1075</v>
      </c>
      <c r="G722" s="181" t="s">
        <v>212</v>
      </c>
      <c r="H722" s="182">
        <v>4.7E-2</v>
      </c>
      <c r="I722" s="183">
        <v>1290</v>
      </c>
      <c r="J722" s="184">
        <f>ROUND(I722*H722,2)</f>
        <v>60.63</v>
      </c>
      <c r="K722" s="180" t="s">
        <v>145</v>
      </c>
      <c r="L722" s="36"/>
      <c r="M722" s="185" t="s">
        <v>19</v>
      </c>
      <c r="N722" s="186" t="s">
        <v>41</v>
      </c>
      <c r="O722" s="61"/>
      <c r="P722" s="187">
        <f>O722*H722</f>
        <v>0</v>
      </c>
      <c r="Q722" s="187">
        <v>0</v>
      </c>
      <c r="R722" s="187">
        <f>Q722*H722</f>
        <v>0</v>
      </c>
      <c r="S722" s="187">
        <v>0</v>
      </c>
      <c r="T722" s="188">
        <f>S722*H722</f>
        <v>0</v>
      </c>
      <c r="AR722" s="189" t="s">
        <v>250</v>
      </c>
      <c r="AT722" s="189" t="s">
        <v>141</v>
      </c>
      <c r="AU722" s="189" t="s">
        <v>80</v>
      </c>
      <c r="AY722" s="16" t="s">
        <v>139</v>
      </c>
      <c r="BE722" s="190">
        <f>IF(N722="základní",J722,0)</f>
        <v>60.63</v>
      </c>
      <c r="BF722" s="190">
        <f>IF(N722="snížená",J722,0)</f>
        <v>0</v>
      </c>
      <c r="BG722" s="190">
        <f>IF(N722="zákl. přenesená",J722,0)</f>
        <v>0</v>
      </c>
      <c r="BH722" s="190">
        <f>IF(N722="sníž. přenesená",J722,0)</f>
        <v>0</v>
      </c>
      <c r="BI722" s="190">
        <f>IF(N722="nulová",J722,0)</f>
        <v>0</v>
      </c>
      <c r="BJ722" s="16" t="s">
        <v>78</v>
      </c>
      <c r="BK722" s="190">
        <f>ROUND(I722*H722,2)</f>
        <v>60.63</v>
      </c>
      <c r="BL722" s="16" t="s">
        <v>250</v>
      </c>
      <c r="BM722" s="189" t="s">
        <v>1076</v>
      </c>
    </row>
    <row r="723" spans="2:65" s="1" customFormat="1" ht="19.5">
      <c r="B723" s="32"/>
      <c r="C723" s="33"/>
      <c r="D723" s="191" t="s">
        <v>148</v>
      </c>
      <c r="E723" s="33"/>
      <c r="F723" s="192" t="s">
        <v>1077</v>
      </c>
      <c r="G723" s="33"/>
      <c r="H723" s="33"/>
      <c r="I723" s="105"/>
      <c r="J723" s="33"/>
      <c r="K723" s="33"/>
      <c r="L723" s="36"/>
      <c r="M723" s="193"/>
      <c r="N723" s="61"/>
      <c r="O723" s="61"/>
      <c r="P723" s="61"/>
      <c r="Q723" s="61"/>
      <c r="R723" s="61"/>
      <c r="S723" s="61"/>
      <c r="T723" s="62"/>
      <c r="AT723" s="16" t="s">
        <v>148</v>
      </c>
      <c r="AU723" s="16" t="s">
        <v>80</v>
      </c>
    </row>
    <row r="724" spans="2:65" s="1" customFormat="1" ht="87.75">
      <c r="B724" s="32"/>
      <c r="C724" s="33"/>
      <c r="D724" s="191" t="s">
        <v>150</v>
      </c>
      <c r="E724" s="33"/>
      <c r="F724" s="194" t="s">
        <v>1078</v>
      </c>
      <c r="G724" s="33"/>
      <c r="H724" s="33"/>
      <c r="I724" s="105"/>
      <c r="J724" s="33"/>
      <c r="K724" s="33"/>
      <c r="L724" s="36"/>
      <c r="M724" s="193"/>
      <c r="N724" s="61"/>
      <c r="O724" s="61"/>
      <c r="P724" s="61"/>
      <c r="Q724" s="61"/>
      <c r="R724" s="61"/>
      <c r="S724" s="61"/>
      <c r="T724" s="62"/>
      <c r="AT724" s="16" t="s">
        <v>150</v>
      </c>
      <c r="AU724" s="16" t="s">
        <v>80</v>
      </c>
    </row>
    <row r="725" spans="2:65" s="11" customFormat="1" ht="22.9" customHeight="1">
      <c r="B725" s="162"/>
      <c r="C725" s="163"/>
      <c r="D725" s="164" t="s">
        <v>69</v>
      </c>
      <c r="E725" s="176" t="s">
        <v>1079</v>
      </c>
      <c r="F725" s="176" t="s">
        <v>1080</v>
      </c>
      <c r="G725" s="163"/>
      <c r="H725" s="163"/>
      <c r="I725" s="166"/>
      <c r="J725" s="177">
        <f>BK725</f>
        <v>27943.88</v>
      </c>
      <c r="K725" s="163"/>
      <c r="L725" s="168"/>
      <c r="M725" s="169"/>
      <c r="N725" s="170"/>
      <c r="O725" s="170"/>
      <c r="P725" s="171">
        <f>SUM(P726:P750)</f>
        <v>0</v>
      </c>
      <c r="Q725" s="170"/>
      <c r="R725" s="171">
        <f>SUM(R726:R750)</f>
        <v>4.0625920000000003E-2</v>
      </c>
      <c r="S725" s="170"/>
      <c r="T725" s="172">
        <f>SUM(T726:T750)</f>
        <v>0</v>
      </c>
      <c r="AR725" s="173" t="s">
        <v>80</v>
      </c>
      <c r="AT725" s="174" t="s">
        <v>69</v>
      </c>
      <c r="AU725" s="174" t="s">
        <v>78</v>
      </c>
      <c r="AY725" s="173" t="s">
        <v>139</v>
      </c>
      <c r="BK725" s="175">
        <f>SUM(BK726:BK750)</f>
        <v>27943.88</v>
      </c>
    </row>
    <row r="726" spans="2:65" s="1" customFormat="1" ht="14.45" customHeight="1">
      <c r="B726" s="32"/>
      <c r="C726" s="178" t="s">
        <v>1081</v>
      </c>
      <c r="D726" s="178" t="s">
        <v>141</v>
      </c>
      <c r="E726" s="179" t="s">
        <v>1082</v>
      </c>
      <c r="F726" s="180" t="s">
        <v>1083</v>
      </c>
      <c r="G726" s="181" t="s">
        <v>144</v>
      </c>
      <c r="H726" s="182">
        <v>215.89400000000001</v>
      </c>
      <c r="I726" s="183">
        <v>115</v>
      </c>
      <c r="J726" s="184">
        <f>ROUND(I726*H726,2)</f>
        <v>24827.81</v>
      </c>
      <c r="K726" s="180" t="s">
        <v>145</v>
      </c>
      <c r="L726" s="36"/>
      <c r="M726" s="185" t="s">
        <v>19</v>
      </c>
      <c r="N726" s="186" t="s">
        <v>41</v>
      </c>
      <c r="O726" s="61"/>
      <c r="P726" s="187">
        <f>O726*H726</f>
        <v>0</v>
      </c>
      <c r="Q726" s="187">
        <v>1.7000000000000001E-4</v>
      </c>
      <c r="R726" s="187">
        <f>Q726*H726</f>
        <v>3.6701980000000002E-2</v>
      </c>
      <c r="S726" s="187">
        <v>0</v>
      </c>
      <c r="T726" s="188">
        <f>S726*H726</f>
        <v>0</v>
      </c>
      <c r="AR726" s="189" t="s">
        <v>250</v>
      </c>
      <c r="AT726" s="189" t="s">
        <v>141</v>
      </c>
      <c r="AU726" s="189" t="s">
        <v>80</v>
      </c>
      <c r="AY726" s="16" t="s">
        <v>139</v>
      </c>
      <c r="BE726" s="190">
        <f>IF(N726="základní",J726,0)</f>
        <v>24827.81</v>
      </c>
      <c r="BF726" s="190">
        <f>IF(N726="snížená",J726,0)</f>
        <v>0</v>
      </c>
      <c r="BG726" s="190">
        <f>IF(N726="zákl. přenesená",J726,0)</f>
        <v>0</v>
      </c>
      <c r="BH726" s="190">
        <f>IF(N726="sníž. přenesená",J726,0)</f>
        <v>0</v>
      </c>
      <c r="BI726" s="190">
        <f>IF(N726="nulová",J726,0)</f>
        <v>0</v>
      </c>
      <c r="BJ726" s="16" t="s">
        <v>78</v>
      </c>
      <c r="BK726" s="190">
        <f>ROUND(I726*H726,2)</f>
        <v>24827.81</v>
      </c>
      <c r="BL726" s="16" t="s">
        <v>250</v>
      </c>
      <c r="BM726" s="189" t="s">
        <v>1084</v>
      </c>
    </row>
    <row r="727" spans="2:65" s="1" customFormat="1">
      <c r="B727" s="32"/>
      <c r="C727" s="33"/>
      <c r="D727" s="191" t="s">
        <v>148</v>
      </c>
      <c r="E727" s="33"/>
      <c r="F727" s="192" t="s">
        <v>1085</v>
      </c>
      <c r="G727" s="33"/>
      <c r="H727" s="33"/>
      <c r="I727" s="105"/>
      <c r="J727" s="33"/>
      <c r="K727" s="33"/>
      <c r="L727" s="36"/>
      <c r="M727" s="193"/>
      <c r="N727" s="61"/>
      <c r="O727" s="61"/>
      <c r="P727" s="61"/>
      <c r="Q727" s="61"/>
      <c r="R727" s="61"/>
      <c r="S727" s="61"/>
      <c r="T727" s="62"/>
      <c r="AT727" s="16" t="s">
        <v>148</v>
      </c>
      <c r="AU727" s="16" t="s">
        <v>80</v>
      </c>
    </row>
    <row r="728" spans="2:65" s="13" customFormat="1">
      <c r="B728" s="206"/>
      <c r="C728" s="207"/>
      <c r="D728" s="191" t="s">
        <v>152</v>
      </c>
      <c r="E728" s="208" t="s">
        <v>19</v>
      </c>
      <c r="F728" s="209" t="s">
        <v>1086</v>
      </c>
      <c r="G728" s="207"/>
      <c r="H728" s="208" t="s">
        <v>19</v>
      </c>
      <c r="I728" s="210"/>
      <c r="J728" s="207"/>
      <c r="K728" s="207"/>
      <c r="L728" s="211"/>
      <c r="M728" s="212"/>
      <c r="N728" s="213"/>
      <c r="O728" s="213"/>
      <c r="P728" s="213"/>
      <c r="Q728" s="213"/>
      <c r="R728" s="213"/>
      <c r="S728" s="213"/>
      <c r="T728" s="214"/>
      <c r="AT728" s="215" t="s">
        <v>152</v>
      </c>
      <c r="AU728" s="215" t="s">
        <v>80</v>
      </c>
      <c r="AV728" s="13" t="s">
        <v>78</v>
      </c>
      <c r="AW728" s="13" t="s">
        <v>31</v>
      </c>
      <c r="AX728" s="13" t="s">
        <v>70</v>
      </c>
      <c r="AY728" s="215" t="s">
        <v>139</v>
      </c>
    </row>
    <row r="729" spans="2:65" s="13" customFormat="1">
      <c r="B729" s="206"/>
      <c r="C729" s="207"/>
      <c r="D729" s="191" t="s">
        <v>152</v>
      </c>
      <c r="E729" s="208" t="s">
        <v>19</v>
      </c>
      <c r="F729" s="209" t="s">
        <v>1087</v>
      </c>
      <c r="G729" s="207"/>
      <c r="H729" s="208" t="s">
        <v>19</v>
      </c>
      <c r="I729" s="210"/>
      <c r="J729" s="207"/>
      <c r="K729" s="207"/>
      <c r="L729" s="211"/>
      <c r="M729" s="212"/>
      <c r="N729" s="213"/>
      <c r="O729" s="213"/>
      <c r="P729" s="213"/>
      <c r="Q729" s="213"/>
      <c r="R729" s="213"/>
      <c r="S729" s="213"/>
      <c r="T729" s="214"/>
      <c r="AT729" s="215" t="s">
        <v>152</v>
      </c>
      <c r="AU729" s="215" t="s">
        <v>80</v>
      </c>
      <c r="AV729" s="13" t="s">
        <v>78</v>
      </c>
      <c r="AW729" s="13" t="s">
        <v>31</v>
      </c>
      <c r="AX729" s="13" t="s">
        <v>70</v>
      </c>
      <c r="AY729" s="215" t="s">
        <v>139</v>
      </c>
    </row>
    <row r="730" spans="2:65" s="12" customFormat="1">
      <c r="B730" s="195"/>
      <c r="C730" s="196"/>
      <c r="D730" s="191" t="s">
        <v>152</v>
      </c>
      <c r="E730" s="197" t="s">
        <v>19</v>
      </c>
      <c r="F730" s="198" t="s">
        <v>1088</v>
      </c>
      <c r="G730" s="196"/>
      <c r="H730" s="199">
        <v>117.21599999999999</v>
      </c>
      <c r="I730" s="200"/>
      <c r="J730" s="196"/>
      <c r="K730" s="196"/>
      <c r="L730" s="201"/>
      <c r="M730" s="202"/>
      <c r="N730" s="203"/>
      <c r="O730" s="203"/>
      <c r="P730" s="203"/>
      <c r="Q730" s="203"/>
      <c r="R730" s="203"/>
      <c r="S730" s="203"/>
      <c r="T730" s="204"/>
      <c r="AT730" s="205" t="s">
        <v>152</v>
      </c>
      <c r="AU730" s="205" t="s">
        <v>80</v>
      </c>
      <c r="AV730" s="12" t="s">
        <v>80</v>
      </c>
      <c r="AW730" s="12" t="s">
        <v>31</v>
      </c>
      <c r="AX730" s="12" t="s">
        <v>70</v>
      </c>
      <c r="AY730" s="205" t="s">
        <v>139</v>
      </c>
    </row>
    <row r="731" spans="2:65" s="12" customFormat="1">
      <c r="B731" s="195"/>
      <c r="C731" s="196"/>
      <c r="D731" s="191" t="s">
        <v>152</v>
      </c>
      <c r="E731" s="197" t="s">
        <v>19</v>
      </c>
      <c r="F731" s="198" t="s">
        <v>1089</v>
      </c>
      <c r="G731" s="196"/>
      <c r="H731" s="199">
        <v>59.554000000000002</v>
      </c>
      <c r="I731" s="200"/>
      <c r="J731" s="196"/>
      <c r="K731" s="196"/>
      <c r="L731" s="201"/>
      <c r="M731" s="202"/>
      <c r="N731" s="203"/>
      <c r="O731" s="203"/>
      <c r="P731" s="203"/>
      <c r="Q731" s="203"/>
      <c r="R731" s="203"/>
      <c r="S731" s="203"/>
      <c r="T731" s="204"/>
      <c r="AT731" s="205" t="s">
        <v>152</v>
      </c>
      <c r="AU731" s="205" t="s">
        <v>80</v>
      </c>
      <c r="AV731" s="12" t="s">
        <v>80</v>
      </c>
      <c r="AW731" s="12" t="s">
        <v>31</v>
      </c>
      <c r="AX731" s="12" t="s">
        <v>70</v>
      </c>
      <c r="AY731" s="205" t="s">
        <v>139</v>
      </c>
    </row>
    <row r="732" spans="2:65" s="13" customFormat="1">
      <c r="B732" s="206"/>
      <c r="C732" s="207"/>
      <c r="D732" s="191" t="s">
        <v>152</v>
      </c>
      <c r="E732" s="208" t="s">
        <v>19</v>
      </c>
      <c r="F732" s="209" t="s">
        <v>711</v>
      </c>
      <c r="G732" s="207"/>
      <c r="H732" s="208" t="s">
        <v>19</v>
      </c>
      <c r="I732" s="210"/>
      <c r="J732" s="207"/>
      <c r="K732" s="207"/>
      <c r="L732" s="211"/>
      <c r="M732" s="212"/>
      <c r="N732" s="213"/>
      <c r="O732" s="213"/>
      <c r="P732" s="213"/>
      <c r="Q732" s="213"/>
      <c r="R732" s="213"/>
      <c r="S732" s="213"/>
      <c r="T732" s="214"/>
      <c r="AT732" s="215" t="s">
        <v>152</v>
      </c>
      <c r="AU732" s="215" t="s">
        <v>80</v>
      </c>
      <c r="AV732" s="13" t="s">
        <v>78</v>
      </c>
      <c r="AW732" s="13" t="s">
        <v>31</v>
      </c>
      <c r="AX732" s="13" t="s">
        <v>70</v>
      </c>
      <c r="AY732" s="215" t="s">
        <v>139</v>
      </c>
    </row>
    <row r="733" spans="2:65" s="12" customFormat="1">
      <c r="B733" s="195"/>
      <c r="C733" s="196"/>
      <c r="D733" s="191" t="s">
        <v>152</v>
      </c>
      <c r="E733" s="197" t="s">
        <v>19</v>
      </c>
      <c r="F733" s="198" t="s">
        <v>1090</v>
      </c>
      <c r="G733" s="196"/>
      <c r="H733" s="199">
        <v>4.68</v>
      </c>
      <c r="I733" s="200"/>
      <c r="J733" s="196"/>
      <c r="K733" s="196"/>
      <c r="L733" s="201"/>
      <c r="M733" s="202"/>
      <c r="N733" s="203"/>
      <c r="O733" s="203"/>
      <c r="P733" s="203"/>
      <c r="Q733" s="203"/>
      <c r="R733" s="203"/>
      <c r="S733" s="203"/>
      <c r="T733" s="204"/>
      <c r="AT733" s="205" t="s">
        <v>152</v>
      </c>
      <c r="AU733" s="205" t="s">
        <v>80</v>
      </c>
      <c r="AV733" s="12" t="s">
        <v>80</v>
      </c>
      <c r="AW733" s="12" t="s">
        <v>31</v>
      </c>
      <c r="AX733" s="12" t="s">
        <v>70</v>
      </c>
      <c r="AY733" s="205" t="s">
        <v>139</v>
      </c>
    </row>
    <row r="734" spans="2:65" s="13" customFormat="1">
      <c r="B734" s="206"/>
      <c r="C734" s="207"/>
      <c r="D734" s="191" t="s">
        <v>152</v>
      </c>
      <c r="E734" s="208" t="s">
        <v>19</v>
      </c>
      <c r="F734" s="209" t="s">
        <v>713</v>
      </c>
      <c r="G734" s="207"/>
      <c r="H734" s="208" t="s">
        <v>19</v>
      </c>
      <c r="I734" s="210"/>
      <c r="J734" s="207"/>
      <c r="K734" s="207"/>
      <c r="L734" s="211"/>
      <c r="M734" s="212"/>
      <c r="N734" s="213"/>
      <c r="O734" s="213"/>
      <c r="P734" s="213"/>
      <c r="Q734" s="213"/>
      <c r="R734" s="213"/>
      <c r="S734" s="213"/>
      <c r="T734" s="214"/>
      <c r="AT734" s="215" t="s">
        <v>152</v>
      </c>
      <c r="AU734" s="215" t="s">
        <v>80</v>
      </c>
      <c r="AV734" s="13" t="s">
        <v>78</v>
      </c>
      <c r="AW734" s="13" t="s">
        <v>31</v>
      </c>
      <c r="AX734" s="13" t="s">
        <v>70</v>
      </c>
      <c r="AY734" s="215" t="s">
        <v>139</v>
      </c>
    </row>
    <row r="735" spans="2:65" s="12" customFormat="1">
      <c r="B735" s="195"/>
      <c r="C735" s="196"/>
      <c r="D735" s="191" t="s">
        <v>152</v>
      </c>
      <c r="E735" s="197" t="s">
        <v>19</v>
      </c>
      <c r="F735" s="198" t="s">
        <v>1091</v>
      </c>
      <c r="G735" s="196"/>
      <c r="H735" s="199">
        <v>1.92</v>
      </c>
      <c r="I735" s="200"/>
      <c r="J735" s="196"/>
      <c r="K735" s="196"/>
      <c r="L735" s="201"/>
      <c r="M735" s="202"/>
      <c r="N735" s="203"/>
      <c r="O735" s="203"/>
      <c r="P735" s="203"/>
      <c r="Q735" s="203"/>
      <c r="R735" s="203"/>
      <c r="S735" s="203"/>
      <c r="T735" s="204"/>
      <c r="AT735" s="205" t="s">
        <v>152</v>
      </c>
      <c r="AU735" s="205" t="s">
        <v>80</v>
      </c>
      <c r="AV735" s="12" t="s">
        <v>80</v>
      </c>
      <c r="AW735" s="12" t="s">
        <v>31</v>
      </c>
      <c r="AX735" s="12" t="s">
        <v>70</v>
      </c>
      <c r="AY735" s="205" t="s">
        <v>139</v>
      </c>
    </row>
    <row r="736" spans="2:65" s="13" customFormat="1">
      <c r="B736" s="206"/>
      <c r="C736" s="207"/>
      <c r="D736" s="191" t="s">
        <v>152</v>
      </c>
      <c r="E736" s="208" t="s">
        <v>19</v>
      </c>
      <c r="F736" s="209" t="s">
        <v>715</v>
      </c>
      <c r="G736" s="207"/>
      <c r="H736" s="208" t="s">
        <v>19</v>
      </c>
      <c r="I736" s="210"/>
      <c r="J736" s="207"/>
      <c r="K736" s="207"/>
      <c r="L736" s="211"/>
      <c r="M736" s="212"/>
      <c r="N736" s="213"/>
      <c r="O736" s="213"/>
      <c r="P736" s="213"/>
      <c r="Q736" s="213"/>
      <c r="R736" s="213"/>
      <c r="S736" s="213"/>
      <c r="T736" s="214"/>
      <c r="AT736" s="215" t="s">
        <v>152</v>
      </c>
      <c r="AU736" s="215" t="s">
        <v>80</v>
      </c>
      <c r="AV736" s="13" t="s">
        <v>78</v>
      </c>
      <c r="AW736" s="13" t="s">
        <v>31</v>
      </c>
      <c r="AX736" s="13" t="s">
        <v>70</v>
      </c>
      <c r="AY736" s="215" t="s">
        <v>139</v>
      </c>
    </row>
    <row r="737" spans="2:65" s="12" customFormat="1">
      <c r="B737" s="195"/>
      <c r="C737" s="196"/>
      <c r="D737" s="191" t="s">
        <v>152</v>
      </c>
      <c r="E737" s="197" t="s">
        <v>19</v>
      </c>
      <c r="F737" s="198" t="s">
        <v>1092</v>
      </c>
      <c r="G737" s="196"/>
      <c r="H737" s="199">
        <v>11.7</v>
      </c>
      <c r="I737" s="200"/>
      <c r="J737" s="196"/>
      <c r="K737" s="196"/>
      <c r="L737" s="201"/>
      <c r="M737" s="202"/>
      <c r="N737" s="203"/>
      <c r="O737" s="203"/>
      <c r="P737" s="203"/>
      <c r="Q737" s="203"/>
      <c r="R737" s="203"/>
      <c r="S737" s="203"/>
      <c r="T737" s="204"/>
      <c r="AT737" s="205" t="s">
        <v>152</v>
      </c>
      <c r="AU737" s="205" t="s">
        <v>80</v>
      </c>
      <c r="AV737" s="12" t="s">
        <v>80</v>
      </c>
      <c r="AW737" s="12" t="s">
        <v>31</v>
      </c>
      <c r="AX737" s="12" t="s">
        <v>70</v>
      </c>
      <c r="AY737" s="205" t="s">
        <v>139</v>
      </c>
    </row>
    <row r="738" spans="2:65" s="13" customFormat="1">
      <c r="B738" s="206"/>
      <c r="C738" s="207"/>
      <c r="D738" s="191" t="s">
        <v>152</v>
      </c>
      <c r="E738" s="208" t="s">
        <v>19</v>
      </c>
      <c r="F738" s="209" t="s">
        <v>717</v>
      </c>
      <c r="G738" s="207"/>
      <c r="H738" s="208" t="s">
        <v>19</v>
      </c>
      <c r="I738" s="210"/>
      <c r="J738" s="207"/>
      <c r="K738" s="207"/>
      <c r="L738" s="211"/>
      <c r="M738" s="212"/>
      <c r="N738" s="213"/>
      <c r="O738" s="213"/>
      <c r="P738" s="213"/>
      <c r="Q738" s="213"/>
      <c r="R738" s="213"/>
      <c r="S738" s="213"/>
      <c r="T738" s="214"/>
      <c r="AT738" s="215" t="s">
        <v>152</v>
      </c>
      <c r="AU738" s="215" t="s">
        <v>80</v>
      </c>
      <c r="AV738" s="13" t="s">
        <v>78</v>
      </c>
      <c r="AW738" s="13" t="s">
        <v>31</v>
      </c>
      <c r="AX738" s="13" t="s">
        <v>70</v>
      </c>
      <c r="AY738" s="215" t="s">
        <v>139</v>
      </c>
    </row>
    <row r="739" spans="2:65" s="12" customFormat="1">
      <c r="B739" s="195"/>
      <c r="C739" s="196"/>
      <c r="D739" s="191" t="s">
        <v>152</v>
      </c>
      <c r="E739" s="197" t="s">
        <v>19</v>
      </c>
      <c r="F739" s="198" t="s">
        <v>1093</v>
      </c>
      <c r="G739" s="196"/>
      <c r="H739" s="199">
        <v>20.824000000000002</v>
      </c>
      <c r="I739" s="200"/>
      <c r="J739" s="196"/>
      <c r="K739" s="196"/>
      <c r="L739" s="201"/>
      <c r="M739" s="202"/>
      <c r="N739" s="203"/>
      <c r="O739" s="203"/>
      <c r="P739" s="203"/>
      <c r="Q739" s="203"/>
      <c r="R739" s="203"/>
      <c r="S739" s="203"/>
      <c r="T739" s="204"/>
      <c r="AT739" s="205" t="s">
        <v>152</v>
      </c>
      <c r="AU739" s="205" t="s">
        <v>80</v>
      </c>
      <c r="AV739" s="12" t="s">
        <v>80</v>
      </c>
      <c r="AW739" s="12" t="s">
        <v>31</v>
      </c>
      <c r="AX739" s="12" t="s">
        <v>70</v>
      </c>
      <c r="AY739" s="205" t="s">
        <v>139</v>
      </c>
    </row>
    <row r="740" spans="2:65" s="1" customFormat="1" ht="14.45" customHeight="1">
      <c r="B740" s="32"/>
      <c r="C740" s="178" t="s">
        <v>1094</v>
      </c>
      <c r="D740" s="178" t="s">
        <v>141</v>
      </c>
      <c r="E740" s="179" t="s">
        <v>1095</v>
      </c>
      <c r="F740" s="180" t="s">
        <v>1096</v>
      </c>
      <c r="G740" s="181" t="s">
        <v>144</v>
      </c>
      <c r="H740" s="182">
        <v>23.082000000000001</v>
      </c>
      <c r="I740" s="183">
        <v>135</v>
      </c>
      <c r="J740" s="184">
        <f>ROUND(I740*H740,2)</f>
        <v>3116.07</v>
      </c>
      <c r="K740" s="180" t="s">
        <v>145</v>
      </c>
      <c r="L740" s="36"/>
      <c r="M740" s="185" t="s">
        <v>19</v>
      </c>
      <c r="N740" s="186" t="s">
        <v>41</v>
      </c>
      <c r="O740" s="61"/>
      <c r="P740" s="187">
        <f>O740*H740</f>
        <v>0</v>
      </c>
      <c r="Q740" s="187">
        <v>1.7000000000000001E-4</v>
      </c>
      <c r="R740" s="187">
        <f>Q740*H740</f>
        <v>3.9239400000000008E-3</v>
      </c>
      <c r="S740" s="187">
        <v>0</v>
      </c>
      <c r="T740" s="188">
        <f>S740*H740</f>
        <v>0</v>
      </c>
      <c r="AR740" s="189" t="s">
        <v>250</v>
      </c>
      <c r="AT740" s="189" t="s">
        <v>141</v>
      </c>
      <c r="AU740" s="189" t="s">
        <v>80</v>
      </c>
      <c r="AY740" s="16" t="s">
        <v>139</v>
      </c>
      <c r="BE740" s="190">
        <f>IF(N740="základní",J740,0)</f>
        <v>3116.07</v>
      </c>
      <c r="BF740" s="190">
        <f>IF(N740="snížená",J740,0)</f>
        <v>0</v>
      </c>
      <c r="BG740" s="190">
        <f>IF(N740="zákl. přenesená",J740,0)</f>
        <v>0</v>
      </c>
      <c r="BH740" s="190">
        <f>IF(N740="sníž. přenesená",J740,0)</f>
        <v>0</v>
      </c>
      <c r="BI740" s="190">
        <f>IF(N740="nulová",J740,0)</f>
        <v>0</v>
      </c>
      <c r="BJ740" s="16" t="s">
        <v>78</v>
      </c>
      <c r="BK740" s="190">
        <f>ROUND(I740*H740,2)</f>
        <v>3116.07</v>
      </c>
      <c r="BL740" s="16" t="s">
        <v>250</v>
      </c>
      <c r="BM740" s="189" t="s">
        <v>1097</v>
      </c>
    </row>
    <row r="741" spans="2:65" s="1" customFormat="1">
      <c r="B741" s="32"/>
      <c r="C741" s="33"/>
      <c r="D741" s="191" t="s">
        <v>148</v>
      </c>
      <c r="E741" s="33"/>
      <c r="F741" s="192" t="s">
        <v>1098</v>
      </c>
      <c r="G741" s="33"/>
      <c r="H741" s="33"/>
      <c r="I741" s="105"/>
      <c r="J741" s="33"/>
      <c r="K741" s="33"/>
      <c r="L741" s="36"/>
      <c r="M741" s="193"/>
      <c r="N741" s="61"/>
      <c r="O741" s="61"/>
      <c r="P741" s="61"/>
      <c r="Q741" s="61"/>
      <c r="R741" s="61"/>
      <c r="S741" s="61"/>
      <c r="T741" s="62"/>
      <c r="AT741" s="16" t="s">
        <v>148</v>
      </c>
      <c r="AU741" s="16" t="s">
        <v>80</v>
      </c>
    </row>
    <row r="742" spans="2:65" s="13" customFormat="1">
      <c r="B742" s="206"/>
      <c r="C742" s="207"/>
      <c r="D742" s="191" t="s">
        <v>152</v>
      </c>
      <c r="E742" s="208" t="s">
        <v>19</v>
      </c>
      <c r="F742" s="209" t="s">
        <v>1086</v>
      </c>
      <c r="G742" s="207"/>
      <c r="H742" s="208" t="s">
        <v>19</v>
      </c>
      <c r="I742" s="210"/>
      <c r="J742" s="207"/>
      <c r="K742" s="207"/>
      <c r="L742" s="211"/>
      <c r="M742" s="212"/>
      <c r="N742" s="213"/>
      <c r="O742" s="213"/>
      <c r="P742" s="213"/>
      <c r="Q742" s="213"/>
      <c r="R742" s="213"/>
      <c r="S742" s="213"/>
      <c r="T742" s="214"/>
      <c r="AT742" s="215" t="s">
        <v>152</v>
      </c>
      <c r="AU742" s="215" t="s">
        <v>80</v>
      </c>
      <c r="AV742" s="13" t="s">
        <v>78</v>
      </c>
      <c r="AW742" s="13" t="s">
        <v>31</v>
      </c>
      <c r="AX742" s="13" t="s">
        <v>70</v>
      </c>
      <c r="AY742" s="215" t="s">
        <v>139</v>
      </c>
    </row>
    <row r="743" spans="2:65" s="13" customFormat="1">
      <c r="B743" s="206"/>
      <c r="C743" s="207"/>
      <c r="D743" s="191" t="s">
        <v>152</v>
      </c>
      <c r="E743" s="208" t="s">
        <v>19</v>
      </c>
      <c r="F743" s="209" t="s">
        <v>308</v>
      </c>
      <c r="G743" s="207"/>
      <c r="H743" s="208" t="s">
        <v>19</v>
      </c>
      <c r="I743" s="210"/>
      <c r="J743" s="207"/>
      <c r="K743" s="207"/>
      <c r="L743" s="211"/>
      <c r="M743" s="212"/>
      <c r="N743" s="213"/>
      <c r="O743" s="213"/>
      <c r="P743" s="213"/>
      <c r="Q743" s="213"/>
      <c r="R743" s="213"/>
      <c r="S743" s="213"/>
      <c r="T743" s="214"/>
      <c r="AT743" s="215" t="s">
        <v>152</v>
      </c>
      <c r="AU743" s="215" t="s">
        <v>80</v>
      </c>
      <c r="AV743" s="13" t="s">
        <v>78</v>
      </c>
      <c r="AW743" s="13" t="s">
        <v>31</v>
      </c>
      <c r="AX743" s="13" t="s">
        <v>70</v>
      </c>
      <c r="AY743" s="215" t="s">
        <v>139</v>
      </c>
    </row>
    <row r="744" spans="2:65" s="12" customFormat="1">
      <c r="B744" s="195"/>
      <c r="C744" s="196"/>
      <c r="D744" s="191" t="s">
        <v>152</v>
      </c>
      <c r="E744" s="197" t="s">
        <v>19</v>
      </c>
      <c r="F744" s="198" t="s">
        <v>1099</v>
      </c>
      <c r="G744" s="196"/>
      <c r="H744" s="199">
        <v>1.6279999999999999</v>
      </c>
      <c r="I744" s="200"/>
      <c r="J744" s="196"/>
      <c r="K744" s="196"/>
      <c r="L744" s="201"/>
      <c r="M744" s="202"/>
      <c r="N744" s="203"/>
      <c r="O744" s="203"/>
      <c r="P744" s="203"/>
      <c r="Q744" s="203"/>
      <c r="R744" s="203"/>
      <c r="S744" s="203"/>
      <c r="T744" s="204"/>
      <c r="AT744" s="205" t="s">
        <v>152</v>
      </c>
      <c r="AU744" s="205" t="s">
        <v>80</v>
      </c>
      <c r="AV744" s="12" t="s">
        <v>80</v>
      </c>
      <c r="AW744" s="12" t="s">
        <v>31</v>
      </c>
      <c r="AX744" s="12" t="s">
        <v>70</v>
      </c>
      <c r="AY744" s="205" t="s">
        <v>139</v>
      </c>
    </row>
    <row r="745" spans="2:65" s="13" customFormat="1">
      <c r="B745" s="206"/>
      <c r="C745" s="207"/>
      <c r="D745" s="191" t="s">
        <v>152</v>
      </c>
      <c r="E745" s="208" t="s">
        <v>19</v>
      </c>
      <c r="F745" s="209" t="s">
        <v>310</v>
      </c>
      <c r="G745" s="207"/>
      <c r="H745" s="208" t="s">
        <v>19</v>
      </c>
      <c r="I745" s="210"/>
      <c r="J745" s="207"/>
      <c r="K745" s="207"/>
      <c r="L745" s="211"/>
      <c r="M745" s="212"/>
      <c r="N745" s="213"/>
      <c r="O745" s="213"/>
      <c r="P745" s="213"/>
      <c r="Q745" s="213"/>
      <c r="R745" s="213"/>
      <c r="S745" s="213"/>
      <c r="T745" s="214"/>
      <c r="AT745" s="215" t="s">
        <v>152</v>
      </c>
      <c r="AU745" s="215" t="s">
        <v>80</v>
      </c>
      <c r="AV745" s="13" t="s">
        <v>78</v>
      </c>
      <c r="AW745" s="13" t="s">
        <v>31</v>
      </c>
      <c r="AX745" s="13" t="s">
        <v>70</v>
      </c>
      <c r="AY745" s="215" t="s">
        <v>139</v>
      </c>
    </row>
    <row r="746" spans="2:65" s="12" customFormat="1">
      <c r="B746" s="195"/>
      <c r="C746" s="196"/>
      <c r="D746" s="191" t="s">
        <v>152</v>
      </c>
      <c r="E746" s="197" t="s">
        <v>19</v>
      </c>
      <c r="F746" s="198" t="s">
        <v>1100</v>
      </c>
      <c r="G746" s="196"/>
      <c r="H746" s="199">
        <v>1.48</v>
      </c>
      <c r="I746" s="200"/>
      <c r="J746" s="196"/>
      <c r="K746" s="196"/>
      <c r="L746" s="201"/>
      <c r="M746" s="202"/>
      <c r="N746" s="203"/>
      <c r="O746" s="203"/>
      <c r="P746" s="203"/>
      <c r="Q746" s="203"/>
      <c r="R746" s="203"/>
      <c r="S746" s="203"/>
      <c r="T746" s="204"/>
      <c r="AT746" s="205" t="s">
        <v>152</v>
      </c>
      <c r="AU746" s="205" t="s">
        <v>80</v>
      </c>
      <c r="AV746" s="12" t="s">
        <v>80</v>
      </c>
      <c r="AW746" s="12" t="s">
        <v>31</v>
      </c>
      <c r="AX746" s="12" t="s">
        <v>70</v>
      </c>
      <c r="AY746" s="205" t="s">
        <v>139</v>
      </c>
    </row>
    <row r="747" spans="2:65" s="13" customFormat="1">
      <c r="B747" s="206"/>
      <c r="C747" s="207"/>
      <c r="D747" s="191" t="s">
        <v>152</v>
      </c>
      <c r="E747" s="208" t="s">
        <v>19</v>
      </c>
      <c r="F747" s="209" t="s">
        <v>312</v>
      </c>
      <c r="G747" s="207"/>
      <c r="H747" s="208" t="s">
        <v>19</v>
      </c>
      <c r="I747" s="210"/>
      <c r="J747" s="207"/>
      <c r="K747" s="207"/>
      <c r="L747" s="211"/>
      <c r="M747" s="212"/>
      <c r="N747" s="213"/>
      <c r="O747" s="213"/>
      <c r="P747" s="213"/>
      <c r="Q747" s="213"/>
      <c r="R747" s="213"/>
      <c r="S747" s="213"/>
      <c r="T747" s="214"/>
      <c r="AT747" s="215" t="s">
        <v>152</v>
      </c>
      <c r="AU747" s="215" t="s">
        <v>80</v>
      </c>
      <c r="AV747" s="13" t="s">
        <v>78</v>
      </c>
      <c r="AW747" s="13" t="s">
        <v>31</v>
      </c>
      <c r="AX747" s="13" t="s">
        <v>70</v>
      </c>
      <c r="AY747" s="215" t="s">
        <v>139</v>
      </c>
    </row>
    <row r="748" spans="2:65" s="12" customFormat="1">
      <c r="B748" s="195"/>
      <c r="C748" s="196"/>
      <c r="D748" s="191" t="s">
        <v>152</v>
      </c>
      <c r="E748" s="197" t="s">
        <v>19</v>
      </c>
      <c r="F748" s="198" t="s">
        <v>1101</v>
      </c>
      <c r="G748" s="196"/>
      <c r="H748" s="199">
        <v>2.1070000000000002</v>
      </c>
      <c r="I748" s="200"/>
      <c r="J748" s="196"/>
      <c r="K748" s="196"/>
      <c r="L748" s="201"/>
      <c r="M748" s="202"/>
      <c r="N748" s="203"/>
      <c r="O748" s="203"/>
      <c r="P748" s="203"/>
      <c r="Q748" s="203"/>
      <c r="R748" s="203"/>
      <c r="S748" s="203"/>
      <c r="T748" s="204"/>
      <c r="AT748" s="205" t="s">
        <v>152</v>
      </c>
      <c r="AU748" s="205" t="s">
        <v>80</v>
      </c>
      <c r="AV748" s="12" t="s">
        <v>80</v>
      </c>
      <c r="AW748" s="12" t="s">
        <v>31</v>
      </c>
      <c r="AX748" s="12" t="s">
        <v>70</v>
      </c>
      <c r="AY748" s="205" t="s">
        <v>139</v>
      </c>
    </row>
    <row r="749" spans="2:65" s="13" customFormat="1">
      <c r="B749" s="206"/>
      <c r="C749" s="207"/>
      <c r="D749" s="191" t="s">
        <v>152</v>
      </c>
      <c r="E749" s="208" t="s">
        <v>19</v>
      </c>
      <c r="F749" s="209" t="s">
        <v>338</v>
      </c>
      <c r="G749" s="207"/>
      <c r="H749" s="208" t="s">
        <v>19</v>
      </c>
      <c r="I749" s="210"/>
      <c r="J749" s="207"/>
      <c r="K749" s="207"/>
      <c r="L749" s="211"/>
      <c r="M749" s="212"/>
      <c r="N749" s="213"/>
      <c r="O749" s="213"/>
      <c r="P749" s="213"/>
      <c r="Q749" s="213"/>
      <c r="R749" s="213"/>
      <c r="S749" s="213"/>
      <c r="T749" s="214"/>
      <c r="AT749" s="215" t="s">
        <v>152</v>
      </c>
      <c r="AU749" s="215" t="s">
        <v>80</v>
      </c>
      <c r="AV749" s="13" t="s">
        <v>78</v>
      </c>
      <c r="AW749" s="13" t="s">
        <v>31</v>
      </c>
      <c r="AX749" s="13" t="s">
        <v>70</v>
      </c>
      <c r="AY749" s="215" t="s">
        <v>139</v>
      </c>
    </row>
    <row r="750" spans="2:65" s="12" customFormat="1">
      <c r="B750" s="195"/>
      <c r="C750" s="196"/>
      <c r="D750" s="191" t="s">
        <v>152</v>
      </c>
      <c r="E750" s="197" t="s">
        <v>19</v>
      </c>
      <c r="F750" s="198" t="s">
        <v>1102</v>
      </c>
      <c r="G750" s="196"/>
      <c r="H750" s="199">
        <v>17.867000000000001</v>
      </c>
      <c r="I750" s="200"/>
      <c r="J750" s="196"/>
      <c r="K750" s="196"/>
      <c r="L750" s="201"/>
      <c r="M750" s="202"/>
      <c r="N750" s="203"/>
      <c r="O750" s="203"/>
      <c r="P750" s="203"/>
      <c r="Q750" s="203"/>
      <c r="R750" s="203"/>
      <c r="S750" s="203"/>
      <c r="T750" s="204"/>
      <c r="AT750" s="205" t="s">
        <v>152</v>
      </c>
      <c r="AU750" s="205" t="s">
        <v>80</v>
      </c>
      <c r="AV750" s="12" t="s">
        <v>80</v>
      </c>
      <c r="AW750" s="12" t="s">
        <v>31</v>
      </c>
      <c r="AX750" s="12" t="s">
        <v>70</v>
      </c>
      <c r="AY750" s="205" t="s">
        <v>139</v>
      </c>
    </row>
    <row r="751" spans="2:65" s="11" customFormat="1" ht="25.9" customHeight="1">
      <c r="B751" s="162"/>
      <c r="C751" s="163"/>
      <c r="D751" s="164" t="s">
        <v>69</v>
      </c>
      <c r="E751" s="165" t="s">
        <v>1103</v>
      </c>
      <c r="F751" s="165" t="s">
        <v>1104</v>
      </c>
      <c r="G751" s="163"/>
      <c r="H751" s="163"/>
      <c r="I751" s="166"/>
      <c r="J751" s="167">
        <f>BK751</f>
        <v>180000</v>
      </c>
      <c r="K751" s="163"/>
      <c r="L751" s="168"/>
      <c r="M751" s="169"/>
      <c r="N751" s="170"/>
      <c r="O751" s="170"/>
      <c r="P751" s="171">
        <f>P752+P755</f>
        <v>0</v>
      </c>
      <c r="Q751" s="170"/>
      <c r="R751" s="171">
        <f>R752+R755</f>
        <v>0</v>
      </c>
      <c r="S751" s="170"/>
      <c r="T751" s="172">
        <f>T752+T755</f>
        <v>0</v>
      </c>
      <c r="AR751" s="173" t="s">
        <v>173</v>
      </c>
      <c r="AT751" s="174" t="s">
        <v>69</v>
      </c>
      <c r="AU751" s="174" t="s">
        <v>70</v>
      </c>
      <c r="AY751" s="173" t="s">
        <v>139</v>
      </c>
      <c r="BK751" s="175">
        <f>BK752+BK755</f>
        <v>180000</v>
      </c>
    </row>
    <row r="752" spans="2:65" s="11" customFormat="1" ht="22.9" customHeight="1">
      <c r="B752" s="162"/>
      <c r="C752" s="163"/>
      <c r="D752" s="164" t="s">
        <v>69</v>
      </c>
      <c r="E752" s="176" t="s">
        <v>1105</v>
      </c>
      <c r="F752" s="176" t="s">
        <v>1106</v>
      </c>
      <c r="G752" s="163"/>
      <c r="H752" s="163"/>
      <c r="I752" s="166"/>
      <c r="J752" s="177">
        <f>BK752</f>
        <v>55000</v>
      </c>
      <c r="K752" s="163"/>
      <c r="L752" s="168"/>
      <c r="M752" s="169"/>
      <c r="N752" s="170"/>
      <c r="O752" s="170"/>
      <c r="P752" s="171">
        <f>SUM(P753:P754)</f>
        <v>0</v>
      </c>
      <c r="Q752" s="170"/>
      <c r="R752" s="171">
        <f>SUM(R753:R754)</f>
        <v>0</v>
      </c>
      <c r="S752" s="170"/>
      <c r="T752" s="172">
        <f>SUM(T753:T754)</f>
        <v>0</v>
      </c>
      <c r="AR752" s="173" t="s">
        <v>173</v>
      </c>
      <c r="AT752" s="174" t="s">
        <v>69</v>
      </c>
      <c r="AU752" s="174" t="s">
        <v>78</v>
      </c>
      <c r="AY752" s="173" t="s">
        <v>139</v>
      </c>
      <c r="BK752" s="175">
        <f>SUM(BK753:BK754)</f>
        <v>55000</v>
      </c>
    </row>
    <row r="753" spans="2:65" s="1" customFormat="1" ht="14.45" customHeight="1">
      <c r="B753" s="32"/>
      <c r="C753" s="178" t="s">
        <v>1107</v>
      </c>
      <c r="D753" s="178" t="s">
        <v>141</v>
      </c>
      <c r="E753" s="179" t="s">
        <v>1108</v>
      </c>
      <c r="F753" s="180" t="s">
        <v>1106</v>
      </c>
      <c r="G753" s="181" t="s">
        <v>519</v>
      </c>
      <c r="H753" s="182">
        <v>1</v>
      </c>
      <c r="I753" s="183">
        <v>55000</v>
      </c>
      <c r="J753" s="184">
        <f>ROUND(I753*H753,2)</f>
        <v>55000</v>
      </c>
      <c r="K753" s="180" t="s">
        <v>145</v>
      </c>
      <c r="L753" s="36"/>
      <c r="M753" s="185" t="s">
        <v>19</v>
      </c>
      <c r="N753" s="186" t="s">
        <v>41</v>
      </c>
      <c r="O753" s="61"/>
      <c r="P753" s="187">
        <f>O753*H753</f>
        <v>0</v>
      </c>
      <c r="Q753" s="187">
        <v>0</v>
      </c>
      <c r="R753" s="187">
        <f>Q753*H753</f>
        <v>0</v>
      </c>
      <c r="S753" s="187">
        <v>0</v>
      </c>
      <c r="T753" s="188">
        <f>S753*H753</f>
        <v>0</v>
      </c>
      <c r="AR753" s="189" t="s">
        <v>1109</v>
      </c>
      <c r="AT753" s="189" t="s">
        <v>141</v>
      </c>
      <c r="AU753" s="189" t="s">
        <v>80</v>
      </c>
      <c r="AY753" s="16" t="s">
        <v>139</v>
      </c>
      <c r="BE753" s="190">
        <f>IF(N753="základní",J753,0)</f>
        <v>55000</v>
      </c>
      <c r="BF753" s="190">
        <f>IF(N753="snížená",J753,0)</f>
        <v>0</v>
      </c>
      <c r="BG753" s="190">
        <f>IF(N753="zákl. přenesená",J753,0)</f>
        <v>0</v>
      </c>
      <c r="BH753" s="190">
        <f>IF(N753="sníž. přenesená",J753,0)</f>
        <v>0</v>
      </c>
      <c r="BI753" s="190">
        <f>IF(N753="nulová",J753,0)</f>
        <v>0</v>
      </c>
      <c r="BJ753" s="16" t="s">
        <v>78</v>
      </c>
      <c r="BK753" s="190">
        <f>ROUND(I753*H753,2)</f>
        <v>55000</v>
      </c>
      <c r="BL753" s="16" t="s">
        <v>1109</v>
      </c>
      <c r="BM753" s="189" t="s">
        <v>1110</v>
      </c>
    </row>
    <row r="754" spans="2:65" s="1" customFormat="1">
      <c r="B754" s="32"/>
      <c r="C754" s="33"/>
      <c r="D754" s="191" t="s">
        <v>148</v>
      </c>
      <c r="E754" s="33"/>
      <c r="F754" s="192" t="s">
        <v>1106</v>
      </c>
      <c r="G754" s="33"/>
      <c r="H754" s="33"/>
      <c r="I754" s="105"/>
      <c r="J754" s="33"/>
      <c r="K754" s="33"/>
      <c r="L754" s="36"/>
      <c r="M754" s="193"/>
      <c r="N754" s="61"/>
      <c r="O754" s="61"/>
      <c r="P754" s="61"/>
      <c r="Q754" s="61"/>
      <c r="R754" s="61"/>
      <c r="S754" s="61"/>
      <c r="T754" s="62"/>
      <c r="AT754" s="16" t="s">
        <v>148</v>
      </c>
      <c r="AU754" s="16" t="s">
        <v>80</v>
      </c>
    </row>
    <row r="755" spans="2:65" s="11" customFormat="1" ht="22.9" customHeight="1">
      <c r="B755" s="162"/>
      <c r="C755" s="163"/>
      <c r="D755" s="164" t="s">
        <v>69</v>
      </c>
      <c r="E755" s="176" t="s">
        <v>1111</v>
      </c>
      <c r="F755" s="176" t="s">
        <v>1112</v>
      </c>
      <c r="G755" s="163"/>
      <c r="H755" s="163"/>
      <c r="I755" s="166"/>
      <c r="J755" s="177">
        <f>BK755</f>
        <v>125000</v>
      </c>
      <c r="K755" s="163"/>
      <c r="L755" s="168"/>
      <c r="M755" s="169"/>
      <c r="N755" s="170"/>
      <c r="O755" s="170"/>
      <c r="P755" s="171">
        <f>SUM(P756:P757)</f>
        <v>0</v>
      </c>
      <c r="Q755" s="170"/>
      <c r="R755" s="171">
        <f>SUM(R756:R757)</f>
        <v>0</v>
      </c>
      <c r="S755" s="170"/>
      <c r="T755" s="172">
        <f>SUM(T756:T757)</f>
        <v>0</v>
      </c>
      <c r="AR755" s="173" t="s">
        <v>173</v>
      </c>
      <c r="AT755" s="174" t="s">
        <v>69</v>
      </c>
      <c r="AU755" s="174" t="s">
        <v>78</v>
      </c>
      <c r="AY755" s="173" t="s">
        <v>139</v>
      </c>
      <c r="BK755" s="175">
        <f>SUM(BK756:BK757)</f>
        <v>125000</v>
      </c>
    </row>
    <row r="756" spans="2:65" s="1" customFormat="1" ht="14.45" customHeight="1">
      <c r="B756" s="32"/>
      <c r="C756" s="178" t="s">
        <v>1113</v>
      </c>
      <c r="D756" s="178" t="s">
        <v>141</v>
      </c>
      <c r="E756" s="179" t="s">
        <v>1114</v>
      </c>
      <c r="F756" s="180" t="s">
        <v>1112</v>
      </c>
      <c r="G756" s="181" t="s">
        <v>519</v>
      </c>
      <c r="H756" s="182">
        <v>1</v>
      </c>
      <c r="I756" s="183">
        <v>125000</v>
      </c>
      <c r="J756" s="184">
        <f>ROUND(I756*H756,2)</f>
        <v>125000</v>
      </c>
      <c r="K756" s="180" t="s">
        <v>145</v>
      </c>
      <c r="L756" s="36"/>
      <c r="M756" s="185" t="s">
        <v>19</v>
      </c>
      <c r="N756" s="186" t="s">
        <v>41</v>
      </c>
      <c r="O756" s="61"/>
      <c r="P756" s="187">
        <f>O756*H756</f>
        <v>0</v>
      </c>
      <c r="Q756" s="187">
        <v>0</v>
      </c>
      <c r="R756" s="187">
        <f>Q756*H756</f>
        <v>0</v>
      </c>
      <c r="S756" s="187">
        <v>0</v>
      </c>
      <c r="T756" s="188">
        <f>S756*H756</f>
        <v>0</v>
      </c>
      <c r="AR756" s="189" t="s">
        <v>1109</v>
      </c>
      <c r="AT756" s="189" t="s">
        <v>141</v>
      </c>
      <c r="AU756" s="189" t="s">
        <v>80</v>
      </c>
      <c r="AY756" s="16" t="s">
        <v>139</v>
      </c>
      <c r="BE756" s="190">
        <f>IF(N756="základní",J756,0)</f>
        <v>125000</v>
      </c>
      <c r="BF756" s="190">
        <f>IF(N756="snížená",J756,0)</f>
        <v>0</v>
      </c>
      <c r="BG756" s="190">
        <f>IF(N756="zákl. přenesená",J756,0)</f>
        <v>0</v>
      </c>
      <c r="BH756" s="190">
        <f>IF(N756="sníž. přenesená",J756,0)</f>
        <v>0</v>
      </c>
      <c r="BI756" s="190">
        <f>IF(N756="nulová",J756,0)</f>
        <v>0</v>
      </c>
      <c r="BJ756" s="16" t="s">
        <v>78</v>
      </c>
      <c r="BK756" s="190">
        <f>ROUND(I756*H756,2)</f>
        <v>125000</v>
      </c>
      <c r="BL756" s="16" t="s">
        <v>1109</v>
      </c>
      <c r="BM756" s="189" t="s">
        <v>1115</v>
      </c>
    </row>
    <row r="757" spans="2:65" s="1" customFormat="1">
      <c r="B757" s="32"/>
      <c r="C757" s="33"/>
      <c r="D757" s="191" t="s">
        <v>148</v>
      </c>
      <c r="E757" s="33"/>
      <c r="F757" s="192" t="s">
        <v>1112</v>
      </c>
      <c r="G757" s="33"/>
      <c r="H757" s="33"/>
      <c r="I757" s="105"/>
      <c r="J757" s="33"/>
      <c r="K757" s="33"/>
      <c r="L757" s="36"/>
      <c r="M757" s="226"/>
      <c r="N757" s="227"/>
      <c r="O757" s="227"/>
      <c r="P757" s="227"/>
      <c r="Q757" s="227"/>
      <c r="R757" s="227"/>
      <c r="S757" s="227"/>
      <c r="T757" s="228"/>
      <c r="AT757" s="16" t="s">
        <v>148</v>
      </c>
      <c r="AU757" s="16" t="s">
        <v>80</v>
      </c>
    </row>
    <row r="758" spans="2:65" s="1" customFormat="1" ht="6.95" customHeight="1">
      <c r="B758" s="44"/>
      <c r="C758" s="45"/>
      <c r="D758" s="45"/>
      <c r="E758" s="45"/>
      <c r="F758" s="45"/>
      <c r="G758" s="45"/>
      <c r="H758" s="45"/>
      <c r="I758" s="129"/>
      <c r="J758" s="45"/>
      <c r="K758" s="45"/>
      <c r="L758" s="36"/>
    </row>
  </sheetData>
  <sheetProtection algorithmName="SHA-512" hashValue="ZRzvgIJFWiPaWikxvy1qwNHVxrJv7rcnb2CX4WdeBE5zocG2qvQNNnD5OPSXLidwxmeeqzzylf3cWBLFBP6x9A==" saltValue="3GqXJPL88+mt2zup4gq3uZVnzYLhUCWUjmm7DeSvPBybPoaJ3ogtEMo4L3LeaurLE0kIt+13Re0kX8t7wXGUHg==" spinCount="100000" sheet="1" objects="1" scenarios="1" formatColumns="0" formatRows="0" autoFilter="0"/>
  <autoFilter ref="C108:K757"/>
  <mergeCells count="9">
    <mergeCell ref="E50:H50"/>
    <mergeCell ref="E99:H99"/>
    <mergeCell ref="E101:H10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orizontalDpi="4294967293"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B2:BM138"/>
  <sheetViews>
    <sheetView showGridLines="0" topLeftCell="A106" workbookViewId="0">
      <selection activeCell="F84" sqref="F84"/>
    </sheetView>
  </sheetViews>
  <sheetFormatPr defaultRowHeight="11.25"/>
  <cols>
    <col min="1" max="1" width="7.1640625" customWidth="1"/>
    <col min="2" max="2" width="1.5" customWidth="1"/>
    <col min="3" max="3" width="3.5" customWidth="1"/>
    <col min="4" max="4" width="3.6640625" customWidth="1"/>
    <col min="5" max="5" width="14.6640625" customWidth="1"/>
    <col min="6" max="6" width="86.5" customWidth="1"/>
    <col min="7" max="7" width="6" customWidth="1"/>
    <col min="8" max="8" width="9.83203125" customWidth="1"/>
    <col min="9" max="9" width="17.33203125" style="98" customWidth="1"/>
    <col min="10" max="11" width="17.33203125" customWidth="1"/>
    <col min="12" max="12" width="8" customWidth="1"/>
    <col min="13" max="13" width="9.33203125" hidden="1" customWidth="1"/>
    <col min="14" max="14" width="9.1640625" hidden="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2" spans="2:46" ht="36.950000000000003" customHeight="1">
      <c r="L2" s="337"/>
      <c r="M2" s="337"/>
      <c r="N2" s="337"/>
      <c r="O2" s="337"/>
      <c r="P2" s="337"/>
      <c r="Q2" s="337"/>
      <c r="R2" s="337"/>
      <c r="S2" s="337"/>
      <c r="T2" s="337"/>
      <c r="U2" s="337"/>
      <c r="V2" s="337"/>
      <c r="AT2" s="16" t="s">
        <v>83</v>
      </c>
    </row>
    <row r="3" spans="2:46" ht="6.95" customHeight="1">
      <c r="B3" s="99"/>
      <c r="C3" s="100"/>
      <c r="D3" s="100"/>
      <c r="E3" s="100"/>
      <c r="F3" s="100"/>
      <c r="G3" s="100"/>
      <c r="H3" s="100"/>
      <c r="I3" s="101"/>
      <c r="J3" s="100"/>
      <c r="K3" s="100"/>
      <c r="L3" s="19"/>
      <c r="AT3" s="16" t="s">
        <v>80</v>
      </c>
    </row>
    <row r="4" spans="2:46" ht="24.95" customHeight="1">
      <c r="B4" s="19"/>
      <c r="D4" s="102" t="s">
        <v>87</v>
      </c>
      <c r="L4" s="19"/>
      <c r="M4" s="103" t="s">
        <v>10</v>
      </c>
      <c r="AT4" s="16" t="s">
        <v>4</v>
      </c>
    </row>
    <row r="5" spans="2:46" ht="6.95" customHeight="1">
      <c r="B5" s="19"/>
      <c r="L5" s="19"/>
    </row>
    <row r="6" spans="2:46" ht="12" customHeight="1">
      <c r="B6" s="19"/>
      <c r="D6" s="104" t="s">
        <v>16</v>
      </c>
      <c r="L6" s="19"/>
    </row>
    <row r="7" spans="2:46" ht="14.45" customHeight="1">
      <c r="B7" s="19"/>
      <c r="E7" s="353" t="str">
        <f>'Rekapitulace stavby'!K6</f>
        <v>Stavební úpravy objektu Restaurace - oprava střechy</v>
      </c>
      <c r="F7" s="354"/>
      <c r="G7" s="354"/>
      <c r="H7" s="354"/>
      <c r="L7" s="19"/>
    </row>
    <row r="8" spans="2:46" s="1" customFormat="1" ht="12" customHeight="1">
      <c r="B8" s="36"/>
      <c r="D8" s="104" t="s">
        <v>88</v>
      </c>
      <c r="I8" s="105"/>
      <c r="L8" s="36"/>
    </row>
    <row r="9" spans="2:46" s="1" customFormat="1" ht="36.950000000000003" customHeight="1">
      <c r="B9" s="36"/>
      <c r="E9" s="355" t="s">
        <v>1116</v>
      </c>
      <c r="F9" s="356"/>
      <c r="G9" s="356"/>
      <c r="H9" s="356"/>
      <c r="I9" s="105"/>
      <c r="L9" s="36"/>
    </row>
    <row r="10" spans="2:46" s="1" customFormat="1">
      <c r="B10" s="36"/>
      <c r="I10" s="105"/>
      <c r="L10" s="36"/>
    </row>
    <row r="11" spans="2:46" s="1" customFormat="1" ht="12" customHeight="1">
      <c r="B11" s="36"/>
      <c r="D11" s="104" t="s">
        <v>18</v>
      </c>
      <c r="F11" s="106" t="s">
        <v>19</v>
      </c>
      <c r="I11" s="107" t="s">
        <v>20</v>
      </c>
      <c r="J11" s="106" t="s">
        <v>19</v>
      </c>
      <c r="L11" s="36"/>
    </row>
    <row r="12" spans="2:46" s="1" customFormat="1" ht="12" customHeight="1">
      <c r="B12" s="36"/>
      <c r="D12" s="104" t="s">
        <v>21</v>
      </c>
      <c r="F12" s="106" t="s">
        <v>1117</v>
      </c>
      <c r="I12" s="107" t="s">
        <v>23</v>
      </c>
      <c r="J12" s="108">
        <f>'Rekapitulace stavby'!AN8</f>
        <v>43626</v>
      </c>
      <c r="L12" s="36"/>
    </row>
    <row r="13" spans="2:46" s="1" customFormat="1" ht="10.9" customHeight="1">
      <c r="B13" s="36"/>
      <c r="I13" s="105"/>
      <c r="L13" s="36"/>
    </row>
    <row r="14" spans="2:46" s="1" customFormat="1" ht="12" customHeight="1">
      <c r="B14" s="36"/>
      <c r="D14" s="104" t="s">
        <v>24</v>
      </c>
      <c r="I14" s="107" t="s">
        <v>25</v>
      </c>
      <c r="J14" s="106" t="str">
        <f>IF('Rekapitulace stavby'!AN10="","",'Rekapitulace stavby'!AN10)</f>
        <v/>
      </c>
      <c r="L14" s="36"/>
    </row>
    <row r="15" spans="2:46" s="1" customFormat="1" ht="18" customHeight="1">
      <c r="B15" s="36"/>
      <c r="E15" s="106" t="str">
        <f>IF('Rekapitulace stavby'!E11="","",'Rekapitulace stavby'!E11)</f>
        <v>Obec Útvina, Útvina 80, 364 01</v>
      </c>
      <c r="I15" s="107" t="s">
        <v>27</v>
      </c>
      <c r="J15" s="106" t="str">
        <f>IF('Rekapitulace stavby'!AN11="","",'Rekapitulace stavby'!AN11)</f>
        <v/>
      </c>
      <c r="L15" s="36"/>
    </row>
    <row r="16" spans="2:46" s="1" customFormat="1" ht="6.95" customHeight="1">
      <c r="B16" s="36"/>
      <c r="I16" s="105"/>
      <c r="L16" s="36"/>
    </row>
    <row r="17" spans="2:12" s="1" customFormat="1" ht="12" customHeight="1">
      <c r="B17" s="36"/>
      <c r="D17" s="104" t="s">
        <v>28</v>
      </c>
      <c r="I17" s="107" t="s">
        <v>25</v>
      </c>
      <c r="J17" s="29" t="str">
        <f>'Rekapitulace stavby'!AN13</f>
        <v>10347356</v>
      </c>
      <c r="L17" s="36"/>
    </row>
    <row r="18" spans="2:12" s="1" customFormat="1" ht="18" customHeight="1">
      <c r="B18" s="36"/>
      <c r="E18" s="357" t="str">
        <f>'Rekapitulace stavby'!E14</f>
        <v xml:space="preserve">Jiří Chrenák Družstevní 84 364 01 Toužim </v>
      </c>
      <c r="F18" s="358"/>
      <c r="G18" s="358"/>
      <c r="H18" s="358"/>
      <c r="I18" s="107" t="s">
        <v>27</v>
      </c>
      <c r="J18" s="29" t="str">
        <f>'Rekapitulace stavby'!AN14</f>
        <v>CZ6107250787</v>
      </c>
      <c r="L18" s="36"/>
    </row>
    <row r="19" spans="2:12" s="1" customFormat="1" ht="6.95" customHeight="1">
      <c r="B19" s="36"/>
      <c r="I19" s="105"/>
      <c r="L19" s="36"/>
    </row>
    <row r="20" spans="2:12" s="1" customFormat="1" ht="12" customHeight="1">
      <c r="B20" s="36"/>
      <c r="D20" s="104" t="s">
        <v>29</v>
      </c>
      <c r="I20" s="107" t="s">
        <v>25</v>
      </c>
      <c r="J20" s="106" t="str">
        <f>IF('Rekapitulace stavby'!AN16="","",'Rekapitulace stavby'!AN16)</f>
        <v/>
      </c>
      <c r="L20" s="36"/>
    </row>
    <row r="21" spans="2:12" s="1" customFormat="1" ht="18" customHeight="1">
      <c r="B21" s="36"/>
      <c r="E21" s="106" t="str">
        <f>IF('Rekapitulace stavby'!E17="","",'Rekapitulace stavby'!E17)</f>
        <v>Ing. Miloš Trnka, Vrchlického 16, K. Vary</v>
      </c>
      <c r="I21" s="107" t="s">
        <v>27</v>
      </c>
      <c r="J21" s="106" t="str">
        <f>IF('Rekapitulace stavby'!AN17="","",'Rekapitulace stavby'!AN17)</f>
        <v/>
      </c>
      <c r="L21" s="36"/>
    </row>
    <row r="22" spans="2:12" s="1" customFormat="1" ht="6.95" customHeight="1">
      <c r="B22" s="36"/>
      <c r="I22" s="105"/>
      <c r="L22" s="36"/>
    </row>
    <row r="23" spans="2:12" s="1" customFormat="1" ht="12" customHeight="1">
      <c r="B23" s="36"/>
      <c r="D23" s="104" t="s">
        <v>32</v>
      </c>
      <c r="I23" s="107" t="s">
        <v>25</v>
      </c>
      <c r="J23" s="106" t="str">
        <f>IF('Rekapitulace stavby'!AN19="","",'Rekapitulace stavby'!AN19)</f>
        <v/>
      </c>
      <c r="L23" s="36"/>
    </row>
    <row r="24" spans="2:12" s="1" customFormat="1" ht="18" customHeight="1">
      <c r="B24" s="36"/>
      <c r="E24" s="106" t="str">
        <f>IF('Rekapitulace stavby'!E20="","",'Rekapitulace stavby'!E20)</f>
        <v>Ing. C. Janoušová</v>
      </c>
      <c r="I24" s="107" t="s">
        <v>27</v>
      </c>
      <c r="J24" s="106" t="str">
        <f>IF('Rekapitulace stavby'!AN20="","",'Rekapitulace stavby'!AN20)</f>
        <v/>
      </c>
      <c r="L24" s="36"/>
    </row>
    <row r="25" spans="2:12" s="1" customFormat="1" ht="6.95" customHeight="1">
      <c r="B25" s="36"/>
      <c r="I25" s="105"/>
      <c r="L25" s="36"/>
    </row>
    <row r="26" spans="2:12" s="1" customFormat="1" ht="12" customHeight="1">
      <c r="B26" s="36"/>
      <c r="D26" s="104" t="s">
        <v>34</v>
      </c>
      <c r="I26" s="105"/>
      <c r="L26" s="36"/>
    </row>
    <row r="27" spans="2:12" s="7" customFormat="1" ht="84" customHeight="1">
      <c r="B27" s="109"/>
      <c r="E27" s="359" t="s">
        <v>1118</v>
      </c>
      <c r="F27" s="359"/>
      <c r="G27" s="359"/>
      <c r="H27" s="359"/>
      <c r="I27" s="110"/>
      <c r="L27" s="109"/>
    </row>
    <row r="28" spans="2:12" s="1" customFormat="1" ht="6.95" customHeight="1">
      <c r="B28" s="36"/>
      <c r="I28" s="105"/>
      <c r="L28" s="36"/>
    </row>
    <row r="29" spans="2:12" s="1" customFormat="1" ht="6.95" customHeight="1">
      <c r="B29" s="36"/>
      <c r="D29" s="57"/>
      <c r="E29" s="57"/>
      <c r="F29" s="57"/>
      <c r="G29" s="57"/>
      <c r="H29" s="57"/>
      <c r="I29" s="111"/>
      <c r="J29" s="57"/>
      <c r="K29" s="57"/>
      <c r="L29" s="36"/>
    </row>
    <row r="30" spans="2:12" s="1" customFormat="1" ht="25.35" customHeight="1">
      <c r="B30" s="36"/>
      <c r="D30" s="112" t="s">
        <v>36</v>
      </c>
      <c r="I30" s="105"/>
      <c r="J30" s="113">
        <f>ROUND(J87, 2)</f>
        <v>110192</v>
      </c>
      <c r="L30" s="36"/>
    </row>
    <row r="31" spans="2:12" s="1" customFormat="1" ht="6.95" customHeight="1">
      <c r="B31" s="36"/>
      <c r="D31" s="57"/>
      <c r="E31" s="57"/>
      <c r="F31" s="57"/>
      <c r="G31" s="57"/>
      <c r="H31" s="57"/>
      <c r="I31" s="111"/>
      <c r="J31" s="57"/>
      <c r="K31" s="57"/>
      <c r="L31" s="36"/>
    </row>
    <row r="32" spans="2:12" s="1" customFormat="1" ht="14.45" customHeight="1">
      <c r="B32" s="36"/>
      <c r="F32" s="114" t="s">
        <v>38</v>
      </c>
      <c r="I32" s="115" t="s">
        <v>37</v>
      </c>
      <c r="J32" s="114" t="s">
        <v>39</v>
      </c>
      <c r="L32" s="36"/>
    </row>
    <row r="33" spans="2:12" s="1" customFormat="1" ht="14.45" customHeight="1">
      <c r="B33" s="36"/>
      <c r="D33" s="116" t="s">
        <v>40</v>
      </c>
      <c r="E33" s="104" t="s">
        <v>41</v>
      </c>
      <c r="F33" s="117">
        <f>ROUND((SUM(BE87:BE137)),  2)</f>
        <v>110192</v>
      </c>
      <c r="I33" s="118">
        <v>0.21</v>
      </c>
      <c r="J33" s="117">
        <f>ROUND(((SUM(BE87:BE137))*I33),  2)</f>
        <v>23140.32</v>
      </c>
      <c r="L33" s="36"/>
    </row>
    <row r="34" spans="2:12" s="1" customFormat="1" ht="14.45" customHeight="1">
      <c r="B34" s="36"/>
      <c r="E34" s="104" t="s">
        <v>42</v>
      </c>
      <c r="F34" s="117">
        <f>ROUND((SUM(BF87:BF137)),  2)</f>
        <v>0</v>
      </c>
      <c r="I34" s="118">
        <v>0.15</v>
      </c>
      <c r="J34" s="117">
        <f>ROUND(((SUM(BF87:BF137))*I34),  2)</f>
        <v>0</v>
      </c>
      <c r="L34" s="36"/>
    </row>
    <row r="35" spans="2:12" s="1" customFormat="1" ht="14.45" hidden="1" customHeight="1">
      <c r="B35" s="36"/>
      <c r="E35" s="104" t="s">
        <v>43</v>
      </c>
      <c r="F35" s="117">
        <f>ROUND((SUM(BG87:BG137)),  2)</f>
        <v>0</v>
      </c>
      <c r="I35" s="118">
        <v>0.21</v>
      </c>
      <c r="J35" s="117">
        <f>0</f>
        <v>0</v>
      </c>
      <c r="L35" s="36"/>
    </row>
    <row r="36" spans="2:12" s="1" customFormat="1" ht="14.45" hidden="1" customHeight="1">
      <c r="B36" s="36"/>
      <c r="E36" s="104" t="s">
        <v>44</v>
      </c>
      <c r="F36" s="117">
        <f>ROUND((SUM(BH87:BH137)),  2)</f>
        <v>0</v>
      </c>
      <c r="I36" s="118">
        <v>0.15</v>
      </c>
      <c r="J36" s="117">
        <f>0</f>
        <v>0</v>
      </c>
      <c r="L36" s="36"/>
    </row>
    <row r="37" spans="2:12" s="1" customFormat="1" ht="14.45" hidden="1" customHeight="1">
      <c r="B37" s="36"/>
      <c r="E37" s="104" t="s">
        <v>45</v>
      </c>
      <c r="F37" s="117">
        <f>ROUND((SUM(BI87:BI137)),  2)</f>
        <v>0</v>
      </c>
      <c r="I37" s="118">
        <v>0</v>
      </c>
      <c r="J37" s="117">
        <f>0</f>
        <v>0</v>
      </c>
      <c r="L37" s="36"/>
    </row>
    <row r="38" spans="2:12" s="1" customFormat="1" ht="6.95" customHeight="1">
      <c r="B38" s="36"/>
      <c r="I38" s="105"/>
      <c r="L38" s="36"/>
    </row>
    <row r="39" spans="2:12" s="1" customFormat="1" ht="25.35" customHeight="1">
      <c r="B39" s="36"/>
      <c r="C39" s="119"/>
      <c r="D39" s="120" t="s">
        <v>46</v>
      </c>
      <c r="E39" s="121"/>
      <c r="F39" s="121"/>
      <c r="G39" s="122" t="s">
        <v>47</v>
      </c>
      <c r="H39" s="123" t="s">
        <v>48</v>
      </c>
      <c r="I39" s="124"/>
      <c r="J39" s="125">
        <f>SUM(J30:J37)</f>
        <v>133332.32</v>
      </c>
      <c r="K39" s="126"/>
      <c r="L39" s="36"/>
    </row>
    <row r="40" spans="2:12" s="1" customFormat="1" ht="14.45" customHeight="1">
      <c r="B40" s="127"/>
      <c r="C40" s="128"/>
      <c r="D40" s="128"/>
      <c r="E40" s="128"/>
      <c r="F40" s="128"/>
      <c r="G40" s="128"/>
      <c r="H40" s="128"/>
      <c r="I40" s="129"/>
      <c r="J40" s="128"/>
      <c r="K40" s="128"/>
      <c r="L40" s="36"/>
    </row>
    <row r="44" spans="2:12" s="1" customFormat="1" ht="6.95" customHeight="1">
      <c r="B44" s="130"/>
      <c r="C44" s="131"/>
      <c r="D44" s="131"/>
      <c r="E44" s="131"/>
      <c r="F44" s="131"/>
      <c r="G44" s="131"/>
      <c r="H44" s="131"/>
      <c r="I44" s="132"/>
      <c r="J44" s="131"/>
      <c r="K44" s="131"/>
      <c r="L44" s="36"/>
    </row>
    <row r="45" spans="2:12" s="1" customFormat="1" ht="24.95" customHeight="1">
      <c r="B45" s="32"/>
      <c r="C45" s="22" t="s">
        <v>90</v>
      </c>
      <c r="D45" s="33"/>
      <c r="E45" s="33"/>
      <c r="F45" s="33"/>
      <c r="G45" s="33"/>
      <c r="H45" s="33"/>
      <c r="I45" s="105"/>
      <c r="J45" s="33"/>
      <c r="K45" s="33"/>
      <c r="L45" s="36"/>
    </row>
    <row r="46" spans="2:12" s="1" customFormat="1" ht="6.95" customHeight="1">
      <c r="B46" s="32"/>
      <c r="C46" s="33"/>
      <c r="D46" s="33"/>
      <c r="E46" s="33"/>
      <c r="F46" s="33"/>
      <c r="G46" s="33"/>
      <c r="H46" s="33"/>
      <c r="I46" s="105"/>
      <c r="J46" s="33"/>
      <c r="K46" s="33"/>
      <c r="L46" s="36"/>
    </row>
    <row r="47" spans="2:12" s="1" customFormat="1" ht="12" customHeight="1">
      <c r="B47" s="32"/>
      <c r="C47" s="28" t="s">
        <v>16</v>
      </c>
      <c r="D47" s="33"/>
      <c r="E47" s="33"/>
      <c r="F47" s="33"/>
      <c r="G47" s="33"/>
      <c r="H47" s="33"/>
      <c r="I47" s="105"/>
      <c r="J47" s="33"/>
      <c r="K47" s="33"/>
      <c r="L47" s="36"/>
    </row>
    <row r="48" spans="2:12" s="1" customFormat="1" ht="14.45" customHeight="1">
      <c r="B48" s="32"/>
      <c r="C48" s="33"/>
      <c r="D48" s="33"/>
      <c r="E48" s="351" t="str">
        <f>E7</f>
        <v>Stavební úpravy objektu Restaurace - oprava střechy</v>
      </c>
      <c r="F48" s="352"/>
      <c r="G48" s="352"/>
      <c r="H48" s="352"/>
      <c r="I48" s="105"/>
      <c r="J48" s="33"/>
      <c r="K48" s="33"/>
      <c r="L48" s="36"/>
    </row>
    <row r="49" spans="2:47" s="1" customFormat="1" ht="12" customHeight="1">
      <c r="B49" s="32"/>
      <c r="C49" s="28" t="s">
        <v>88</v>
      </c>
      <c r="D49" s="33"/>
      <c r="E49" s="33"/>
      <c r="F49" s="33"/>
      <c r="G49" s="33"/>
      <c r="H49" s="33"/>
      <c r="I49" s="105"/>
      <c r="J49" s="33"/>
      <c r="K49" s="33"/>
      <c r="L49" s="36"/>
    </row>
    <row r="50" spans="2:47" s="1" customFormat="1" ht="14.45" customHeight="1">
      <c r="B50" s="32"/>
      <c r="C50" s="33"/>
      <c r="D50" s="33"/>
      <c r="E50" s="334" t="str">
        <f>E9</f>
        <v>D.1.4c - Vzduchotechnika</v>
      </c>
      <c r="F50" s="350"/>
      <c r="G50" s="350"/>
      <c r="H50" s="350"/>
      <c r="I50" s="105"/>
      <c r="J50" s="33"/>
      <c r="K50" s="33"/>
      <c r="L50" s="36"/>
    </row>
    <row r="51" spans="2:47" s="1" customFormat="1" ht="6.95" customHeight="1">
      <c r="B51" s="32"/>
      <c r="C51" s="33"/>
      <c r="D51" s="33"/>
      <c r="E51" s="33"/>
      <c r="F51" s="33"/>
      <c r="G51" s="33"/>
      <c r="H51" s="33"/>
      <c r="I51" s="105"/>
      <c r="J51" s="33"/>
      <c r="K51" s="33"/>
      <c r="L51" s="36"/>
    </row>
    <row r="52" spans="2:47" s="1" customFormat="1" ht="12" customHeight="1">
      <c r="B52" s="32"/>
      <c r="C52" s="28" t="s">
        <v>21</v>
      </c>
      <c r="D52" s="33"/>
      <c r="E52" s="33"/>
      <c r="F52" s="26" t="str">
        <f>F12</f>
        <v xml:space="preserve"> </v>
      </c>
      <c r="G52" s="33"/>
      <c r="H52" s="33"/>
      <c r="I52" s="107" t="s">
        <v>23</v>
      </c>
      <c r="J52" s="56">
        <f>IF(J12="","",J12)</f>
        <v>43626</v>
      </c>
      <c r="K52" s="33"/>
      <c r="L52" s="36"/>
    </row>
    <row r="53" spans="2:47" s="1" customFormat="1" ht="6.95" customHeight="1">
      <c r="B53" s="32"/>
      <c r="C53" s="33"/>
      <c r="D53" s="33"/>
      <c r="E53" s="33"/>
      <c r="F53" s="33"/>
      <c r="G53" s="33"/>
      <c r="H53" s="33"/>
      <c r="I53" s="105"/>
      <c r="J53" s="33"/>
      <c r="K53" s="33"/>
      <c r="L53" s="36"/>
    </row>
    <row r="54" spans="2:47" s="1" customFormat="1" ht="55.15" customHeight="1">
      <c r="B54" s="32"/>
      <c r="C54" s="28" t="s">
        <v>24</v>
      </c>
      <c r="D54" s="33"/>
      <c r="E54" s="33"/>
      <c r="F54" s="26" t="str">
        <f>E15</f>
        <v>Obec Útvina, Útvina 80, 364 01</v>
      </c>
      <c r="G54" s="33"/>
      <c r="H54" s="33"/>
      <c r="I54" s="107" t="s">
        <v>29</v>
      </c>
      <c r="J54" s="30" t="str">
        <f>E21</f>
        <v>Ing. Miloš Trnka, Vrchlického 16, K. Vary</v>
      </c>
      <c r="K54" s="33"/>
      <c r="L54" s="36"/>
    </row>
    <row r="55" spans="2:47" s="1" customFormat="1" ht="26.45" customHeight="1">
      <c r="B55" s="32"/>
      <c r="C55" s="28" t="s">
        <v>28</v>
      </c>
      <c r="D55" s="33"/>
      <c r="E55" s="33"/>
      <c r="F55" s="26" t="str">
        <f>IF(E18="","",E18)</f>
        <v xml:space="preserve">Jiří Chrenák Družstevní 84 364 01 Toužim </v>
      </c>
      <c r="G55" s="33"/>
      <c r="H55" s="33"/>
      <c r="I55" s="107" t="s">
        <v>32</v>
      </c>
      <c r="J55" s="30" t="str">
        <f>E24</f>
        <v>Ing. C. Janoušová</v>
      </c>
      <c r="K55" s="33"/>
      <c r="L55" s="36"/>
    </row>
    <row r="56" spans="2:47" s="1" customFormat="1" ht="10.35" customHeight="1">
      <c r="B56" s="32"/>
      <c r="C56" s="33"/>
      <c r="D56" s="33"/>
      <c r="E56" s="33"/>
      <c r="F56" s="33"/>
      <c r="G56" s="33"/>
      <c r="H56" s="33"/>
      <c r="I56" s="105"/>
      <c r="J56" s="33"/>
      <c r="K56" s="33"/>
      <c r="L56" s="36"/>
    </row>
    <row r="57" spans="2:47" s="1" customFormat="1" ht="29.25" customHeight="1">
      <c r="B57" s="32"/>
      <c r="C57" s="133" t="s">
        <v>91</v>
      </c>
      <c r="D57" s="134"/>
      <c r="E57" s="134"/>
      <c r="F57" s="134"/>
      <c r="G57" s="134"/>
      <c r="H57" s="134"/>
      <c r="I57" s="135"/>
      <c r="J57" s="136" t="s">
        <v>92</v>
      </c>
      <c r="K57" s="134"/>
      <c r="L57" s="36"/>
    </row>
    <row r="58" spans="2:47" s="1" customFormat="1" ht="10.35" customHeight="1">
      <c r="B58" s="32"/>
      <c r="C58" s="33"/>
      <c r="D58" s="33"/>
      <c r="E58" s="33"/>
      <c r="F58" s="33"/>
      <c r="G58" s="33"/>
      <c r="H58" s="33"/>
      <c r="I58" s="105"/>
      <c r="J58" s="33"/>
      <c r="K58" s="33"/>
      <c r="L58" s="36"/>
    </row>
    <row r="59" spans="2:47" s="1" customFormat="1" ht="22.9" customHeight="1">
      <c r="B59" s="32"/>
      <c r="C59" s="137" t="s">
        <v>68</v>
      </c>
      <c r="D59" s="33"/>
      <c r="E59" s="33"/>
      <c r="F59" s="33"/>
      <c r="G59" s="33"/>
      <c r="H59" s="33"/>
      <c r="I59" s="105"/>
      <c r="J59" s="74">
        <f>J87</f>
        <v>110192</v>
      </c>
      <c r="K59" s="33"/>
      <c r="L59" s="36"/>
      <c r="AU59" s="16" t="s">
        <v>93</v>
      </c>
    </row>
    <row r="60" spans="2:47" s="8" customFormat="1" ht="24.95" customHeight="1">
      <c r="B60" s="138"/>
      <c r="C60" s="139"/>
      <c r="D60" s="140" t="s">
        <v>1119</v>
      </c>
      <c r="E60" s="141"/>
      <c r="F60" s="141"/>
      <c r="G60" s="141"/>
      <c r="H60" s="141"/>
      <c r="I60" s="142"/>
      <c r="J60" s="143">
        <f>J88</f>
        <v>96192</v>
      </c>
      <c r="K60" s="139"/>
      <c r="L60" s="144"/>
    </row>
    <row r="61" spans="2:47" s="9" customFormat="1" ht="19.899999999999999" customHeight="1">
      <c r="B61" s="145"/>
      <c r="C61" s="146"/>
      <c r="D61" s="147" t="s">
        <v>114</v>
      </c>
      <c r="E61" s="148"/>
      <c r="F61" s="148"/>
      <c r="G61" s="148"/>
      <c r="H61" s="148"/>
      <c r="I61" s="149"/>
      <c r="J61" s="150">
        <f>J89</f>
        <v>46700</v>
      </c>
      <c r="K61" s="146"/>
      <c r="L61" s="151"/>
    </row>
    <row r="62" spans="2:47" s="9" customFormat="1" ht="19.899999999999999" customHeight="1">
      <c r="B62" s="145"/>
      <c r="C62" s="146"/>
      <c r="D62" s="147" t="s">
        <v>1120</v>
      </c>
      <c r="E62" s="148"/>
      <c r="F62" s="148"/>
      <c r="G62" s="148"/>
      <c r="H62" s="148"/>
      <c r="I62" s="149"/>
      <c r="J62" s="150">
        <f>J95</f>
        <v>24427</v>
      </c>
      <c r="K62" s="146"/>
      <c r="L62" s="151"/>
    </row>
    <row r="63" spans="2:47" s="9" customFormat="1" ht="19.899999999999999" customHeight="1">
      <c r="B63" s="145"/>
      <c r="C63" s="146"/>
      <c r="D63" s="147" t="s">
        <v>1121</v>
      </c>
      <c r="E63" s="148"/>
      <c r="F63" s="148"/>
      <c r="G63" s="148"/>
      <c r="H63" s="148"/>
      <c r="I63" s="149"/>
      <c r="J63" s="150">
        <f>J112</f>
        <v>5905</v>
      </c>
      <c r="K63" s="146"/>
      <c r="L63" s="151"/>
    </row>
    <row r="64" spans="2:47" s="9" customFormat="1" ht="19.899999999999999" customHeight="1">
      <c r="B64" s="145"/>
      <c r="C64" s="146"/>
      <c r="D64" s="147" t="s">
        <v>1122</v>
      </c>
      <c r="E64" s="148"/>
      <c r="F64" s="148"/>
      <c r="G64" s="148"/>
      <c r="H64" s="148"/>
      <c r="I64" s="149"/>
      <c r="J64" s="150">
        <f>J119</f>
        <v>8560</v>
      </c>
      <c r="K64" s="146"/>
      <c r="L64" s="151"/>
    </row>
    <row r="65" spans="2:12" s="9" customFormat="1" ht="19.899999999999999" customHeight="1">
      <c r="B65" s="145"/>
      <c r="C65" s="146"/>
      <c r="D65" s="147" t="s">
        <v>1123</v>
      </c>
      <c r="E65" s="148"/>
      <c r="F65" s="148"/>
      <c r="G65" s="148"/>
      <c r="H65" s="148"/>
      <c r="I65" s="149"/>
      <c r="J65" s="150">
        <f>J126</f>
        <v>10600</v>
      </c>
      <c r="K65" s="146"/>
      <c r="L65" s="151"/>
    </row>
    <row r="66" spans="2:12" s="8" customFormat="1" ht="24.95" customHeight="1">
      <c r="B66" s="138"/>
      <c r="C66" s="139"/>
      <c r="D66" s="140" t="s">
        <v>121</v>
      </c>
      <c r="E66" s="141"/>
      <c r="F66" s="141"/>
      <c r="G66" s="141"/>
      <c r="H66" s="141"/>
      <c r="I66" s="142"/>
      <c r="J66" s="143">
        <f>J133</f>
        <v>14000</v>
      </c>
      <c r="K66" s="139"/>
      <c r="L66" s="144"/>
    </row>
    <row r="67" spans="2:12" s="9" customFormat="1" ht="19.899999999999999" customHeight="1">
      <c r="B67" s="145"/>
      <c r="C67" s="146"/>
      <c r="D67" s="147" t="s">
        <v>1124</v>
      </c>
      <c r="E67" s="148"/>
      <c r="F67" s="148"/>
      <c r="G67" s="148"/>
      <c r="H67" s="148"/>
      <c r="I67" s="149"/>
      <c r="J67" s="150">
        <f>J134</f>
        <v>14000</v>
      </c>
      <c r="K67" s="146"/>
      <c r="L67" s="151"/>
    </row>
    <row r="68" spans="2:12" s="1" customFormat="1" ht="21.75" customHeight="1">
      <c r="B68" s="32"/>
      <c r="C68" s="33"/>
      <c r="D68" s="33"/>
      <c r="E68" s="33"/>
      <c r="F68" s="33"/>
      <c r="G68" s="33"/>
      <c r="H68" s="33"/>
      <c r="I68" s="105"/>
      <c r="J68" s="33"/>
      <c r="K68" s="33"/>
      <c r="L68" s="36"/>
    </row>
    <row r="69" spans="2:12" s="1" customFormat="1" ht="6.95" customHeight="1">
      <c r="B69" s="44"/>
      <c r="C69" s="45"/>
      <c r="D69" s="45"/>
      <c r="E69" s="45"/>
      <c r="F69" s="45"/>
      <c r="G69" s="45"/>
      <c r="H69" s="45"/>
      <c r="I69" s="129"/>
      <c r="J69" s="45"/>
      <c r="K69" s="45"/>
      <c r="L69" s="36"/>
    </row>
    <row r="73" spans="2:12" s="1" customFormat="1" ht="6.95" customHeight="1">
      <c r="B73" s="46"/>
      <c r="C73" s="47"/>
      <c r="D73" s="47"/>
      <c r="E73" s="47"/>
      <c r="F73" s="47"/>
      <c r="G73" s="47"/>
      <c r="H73" s="47"/>
      <c r="I73" s="132"/>
      <c r="J73" s="47"/>
      <c r="K73" s="47"/>
      <c r="L73" s="36"/>
    </row>
    <row r="74" spans="2:12" s="1" customFormat="1" ht="24.95" customHeight="1">
      <c r="B74" s="32"/>
      <c r="C74" s="22" t="s">
        <v>124</v>
      </c>
      <c r="D74" s="33"/>
      <c r="E74" s="33"/>
      <c r="F74" s="33"/>
      <c r="G74" s="33"/>
      <c r="H74" s="33"/>
      <c r="I74" s="105"/>
      <c r="J74" s="33"/>
      <c r="K74" s="33"/>
      <c r="L74" s="36"/>
    </row>
    <row r="75" spans="2:12" s="1" customFormat="1" ht="6.95" customHeight="1">
      <c r="B75" s="32"/>
      <c r="C75" s="33"/>
      <c r="D75" s="33"/>
      <c r="E75" s="33"/>
      <c r="F75" s="33"/>
      <c r="G75" s="33"/>
      <c r="H75" s="33"/>
      <c r="I75" s="105"/>
      <c r="J75" s="33"/>
      <c r="K75" s="33"/>
      <c r="L75" s="36"/>
    </row>
    <row r="76" spans="2:12" s="1" customFormat="1" ht="12" customHeight="1">
      <c r="B76" s="32"/>
      <c r="C76" s="28" t="s">
        <v>16</v>
      </c>
      <c r="D76" s="33"/>
      <c r="E76" s="33"/>
      <c r="F76" s="33"/>
      <c r="G76" s="33"/>
      <c r="H76" s="33"/>
      <c r="I76" s="105"/>
      <c r="J76" s="33"/>
      <c r="K76" s="33"/>
      <c r="L76" s="36"/>
    </row>
    <row r="77" spans="2:12" s="1" customFormat="1" ht="14.45" customHeight="1">
      <c r="B77" s="32"/>
      <c r="C77" s="33"/>
      <c r="D77" s="33"/>
      <c r="E77" s="351" t="str">
        <f>E7</f>
        <v>Stavební úpravy objektu Restaurace - oprava střechy</v>
      </c>
      <c r="F77" s="352"/>
      <c r="G77" s="352"/>
      <c r="H77" s="352"/>
      <c r="I77" s="105"/>
      <c r="J77" s="33"/>
      <c r="K77" s="33"/>
      <c r="L77" s="36"/>
    </row>
    <row r="78" spans="2:12" s="1" customFormat="1" ht="12" customHeight="1">
      <c r="B78" s="32"/>
      <c r="C78" s="28" t="s">
        <v>88</v>
      </c>
      <c r="D78" s="33"/>
      <c r="E78" s="33"/>
      <c r="F78" s="33"/>
      <c r="G78" s="33"/>
      <c r="H78" s="33"/>
      <c r="I78" s="105"/>
      <c r="J78" s="33"/>
      <c r="K78" s="33"/>
      <c r="L78" s="36"/>
    </row>
    <row r="79" spans="2:12" s="1" customFormat="1" ht="14.45" customHeight="1">
      <c r="B79" s="32"/>
      <c r="C79" s="33"/>
      <c r="D79" s="33"/>
      <c r="E79" s="334" t="str">
        <f>E9</f>
        <v>D.1.4c - Vzduchotechnika</v>
      </c>
      <c r="F79" s="350"/>
      <c r="G79" s="350"/>
      <c r="H79" s="350"/>
      <c r="I79" s="105"/>
      <c r="J79" s="33"/>
      <c r="K79" s="33"/>
      <c r="L79" s="36"/>
    </row>
    <row r="80" spans="2:12" s="1" customFormat="1" ht="6.95" customHeight="1">
      <c r="B80" s="32"/>
      <c r="C80" s="33"/>
      <c r="D80" s="33"/>
      <c r="E80" s="33"/>
      <c r="F80" s="33"/>
      <c r="G80" s="33"/>
      <c r="H80" s="33"/>
      <c r="I80" s="105"/>
      <c r="J80" s="33"/>
      <c r="K80" s="33"/>
      <c r="L80" s="36"/>
    </row>
    <row r="81" spans="2:65" s="1" customFormat="1" ht="12" customHeight="1">
      <c r="B81" s="32"/>
      <c r="C81" s="28" t="s">
        <v>21</v>
      </c>
      <c r="D81" s="33"/>
      <c r="E81" s="33"/>
      <c r="F81" s="26" t="str">
        <f>F12</f>
        <v xml:space="preserve"> </v>
      </c>
      <c r="G81" s="33"/>
      <c r="H81" s="33"/>
      <c r="I81" s="107" t="s">
        <v>23</v>
      </c>
      <c r="J81" s="56">
        <f>IF(J12="","",J12)</f>
        <v>43626</v>
      </c>
      <c r="K81" s="33"/>
      <c r="L81" s="36"/>
    </row>
    <row r="82" spans="2:65" s="1" customFormat="1" ht="6.95" customHeight="1">
      <c r="B82" s="32"/>
      <c r="C82" s="33"/>
      <c r="D82" s="33"/>
      <c r="E82" s="33"/>
      <c r="F82" s="33"/>
      <c r="G82" s="33"/>
      <c r="H82" s="33"/>
      <c r="I82" s="105"/>
      <c r="J82" s="33"/>
      <c r="K82" s="33"/>
      <c r="L82" s="36"/>
    </row>
    <row r="83" spans="2:65" s="1" customFormat="1" ht="55.15" customHeight="1">
      <c r="B83" s="32"/>
      <c r="C83" s="28" t="s">
        <v>24</v>
      </c>
      <c r="D83" s="33"/>
      <c r="E83" s="33"/>
      <c r="F83" s="26" t="str">
        <f>E15</f>
        <v>Obec Útvina, Útvina 80, 364 01</v>
      </c>
      <c r="G83" s="33"/>
      <c r="H83" s="33"/>
      <c r="I83" s="107" t="s">
        <v>29</v>
      </c>
      <c r="J83" s="30" t="str">
        <f>E21</f>
        <v>Ing. Miloš Trnka, Vrchlického 16, K. Vary</v>
      </c>
      <c r="K83" s="33"/>
      <c r="L83" s="36"/>
    </row>
    <row r="84" spans="2:65" s="1" customFormat="1" ht="26.45" customHeight="1">
      <c r="B84" s="32"/>
      <c r="C84" s="28" t="s">
        <v>28</v>
      </c>
      <c r="D84" s="33"/>
      <c r="E84" s="33"/>
      <c r="F84" s="26" t="str">
        <f>IF(E18="","",E18)</f>
        <v xml:space="preserve">Jiří Chrenák Družstevní 84 364 01 Toužim </v>
      </c>
      <c r="G84" s="33"/>
      <c r="H84" s="33"/>
      <c r="I84" s="107" t="s">
        <v>32</v>
      </c>
      <c r="J84" s="30" t="str">
        <f>E24</f>
        <v>Ing. C. Janoušová</v>
      </c>
      <c r="K84" s="33"/>
      <c r="L84" s="36"/>
    </row>
    <row r="85" spans="2:65" s="1" customFormat="1" ht="10.35" customHeight="1">
      <c r="B85" s="32"/>
      <c r="C85" s="33"/>
      <c r="D85" s="33"/>
      <c r="E85" s="33"/>
      <c r="F85" s="33"/>
      <c r="G85" s="33"/>
      <c r="H85" s="33"/>
      <c r="I85" s="105"/>
      <c r="J85" s="33"/>
      <c r="K85" s="33"/>
      <c r="L85" s="36"/>
    </row>
    <row r="86" spans="2:65" s="10" customFormat="1" ht="29.25" customHeight="1">
      <c r="B86" s="152"/>
      <c r="C86" s="153" t="s">
        <v>125</v>
      </c>
      <c r="D86" s="154" t="s">
        <v>55</v>
      </c>
      <c r="E86" s="154" t="s">
        <v>51</v>
      </c>
      <c r="F86" s="154" t="s">
        <v>52</v>
      </c>
      <c r="G86" s="154" t="s">
        <v>126</v>
      </c>
      <c r="H86" s="154" t="s">
        <v>127</v>
      </c>
      <c r="I86" s="155" t="s">
        <v>128</v>
      </c>
      <c r="J86" s="154" t="s">
        <v>92</v>
      </c>
      <c r="K86" s="156" t="s">
        <v>129</v>
      </c>
      <c r="L86" s="157"/>
      <c r="M86" s="65" t="s">
        <v>19</v>
      </c>
      <c r="N86" s="66" t="s">
        <v>40</v>
      </c>
      <c r="O86" s="66" t="s">
        <v>130</v>
      </c>
      <c r="P86" s="66" t="s">
        <v>131</v>
      </c>
      <c r="Q86" s="66" t="s">
        <v>132</v>
      </c>
      <c r="R86" s="66" t="s">
        <v>133</v>
      </c>
      <c r="S86" s="66" t="s">
        <v>134</v>
      </c>
      <c r="T86" s="67" t="s">
        <v>135</v>
      </c>
    </row>
    <row r="87" spans="2:65" s="1" customFormat="1" ht="22.9" customHeight="1">
      <c r="B87" s="32"/>
      <c r="C87" s="72" t="s">
        <v>136</v>
      </c>
      <c r="D87" s="33"/>
      <c r="E87" s="33"/>
      <c r="F87" s="33"/>
      <c r="G87" s="33"/>
      <c r="H87" s="33"/>
      <c r="I87" s="105"/>
      <c r="J87" s="158">
        <f>BK87</f>
        <v>110192</v>
      </c>
      <c r="K87" s="33"/>
      <c r="L87" s="36"/>
      <c r="M87" s="68"/>
      <c r="N87" s="69"/>
      <c r="O87" s="69"/>
      <c r="P87" s="159">
        <f>P88+P133</f>
        <v>0</v>
      </c>
      <c r="Q87" s="69"/>
      <c r="R87" s="159">
        <f>R88+R133</f>
        <v>0</v>
      </c>
      <c r="S87" s="69"/>
      <c r="T87" s="160">
        <f>T88+T133</f>
        <v>0</v>
      </c>
      <c r="AT87" s="16" t="s">
        <v>69</v>
      </c>
      <c r="AU87" s="16" t="s">
        <v>93</v>
      </c>
      <c r="BK87" s="161">
        <f>BK88+BK133</f>
        <v>110192</v>
      </c>
    </row>
    <row r="88" spans="2:65" s="11" customFormat="1" ht="25.9" customHeight="1">
      <c r="B88" s="162"/>
      <c r="C88" s="163"/>
      <c r="D88" s="164" t="s">
        <v>69</v>
      </c>
      <c r="E88" s="165" t="s">
        <v>591</v>
      </c>
      <c r="F88" s="165" t="s">
        <v>591</v>
      </c>
      <c r="G88" s="163"/>
      <c r="H88" s="163"/>
      <c r="I88" s="166"/>
      <c r="J88" s="167">
        <f>BK88</f>
        <v>96192</v>
      </c>
      <c r="K88" s="163"/>
      <c r="L88" s="168"/>
      <c r="M88" s="169"/>
      <c r="N88" s="170"/>
      <c r="O88" s="170"/>
      <c r="P88" s="171">
        <f>P89+P95+P112+P119+P126</f>
        <v>0</v>
      </c>
      <c r="Q88" s="170"/>
      <c r="R88" s="171">
        <f>R89+R95+R112+R119+R126</f>
        <v>0</v>
      </c>
      <c r="S88" s="170"/>
      <c r="T88" s="172">
        <f>T89+T95+T112+T119+T126</f>
        <v>0</v>
      </c>
      <c r="AR88" s="173" t="s">
        <v>80</v>
      </c>
      <c r="AT88" s="174" t="s">
        <v>69</v>
      </c>
      <c r="AU88" s="174" t="s">
        <v>70</v>
      </c>
      <c r="AY88" s="173" t="s">
        <v>139</v>
      </c>
      <c r="BK88" s="175">
        <f>BK89+BK95+BK112+BK119+BK126</f>
        <v>96192</v>
      </c>
    </row>
    <row r="89" spans="2:65" s="11" customFormat="1" ht="22.9" customHeight="1">
      <c r="B89" s="162"/>
      <c r="C89" s="163"/>
      <c r="D89" s="164" t="s">
        <v>69</v>
      </c>
      <c r="E89" s="176" t="s">
        <v>688</v>
      </c>
      <c r="F89" s="176" t="s">
        <v>82</v>
      </c>
      <c r="G89" s="163"/>
      <c r="H89" s="163"/>
      <c r="I89" s="166"/>
      <c r="J89" s="177">
        <f>BK89</f>
        <v>46700</v>
      </c>
      <c r="K89" s="163"/>
      <c r="L89" s="168"/>
      <c r="M89" s="169"/>
      <c r="N89" s="170"/>
      <c r="O89" s="170"/>
      <c r="P89" s="171">
        <f>SUM(P90:P94)</f>
        <v>0</v>
      </c>
      <c r="Q89" s="170"/>
      <c r="R89" s="171">
        <f>SUM(R90:R94)</f>
        <v>0</v>
      </c>
      <c r="S89" s="170"/>
      <c r="T89" s="172">
        <f>SUM(T90:T94)</f>
        <v>0</v>
      </c>
      <c r="AR89" s="173" t="s">
        <v>80</v>
      </c>
      <c r="AT89" s="174" t="s">
        <v>69</v>
      </c>
      <c r="AU89" s="174" t="s">
        <v>78</v>
      </c>
      <c r="AY89" s="173" t="s">
        <v>139</v>
      </c>
      <c r="BK89" s="175">
        <f>SUM(BK90:BK94)</f>
        <v>46700</v>
      </c>
    </row>
    <row r="90" spans="2:65" s="1" customFormat="1" ht="14.45" customHeight="1">
      <c r="B90" s="32"/>
      <c r="C90" s="178" t="s">
        <v>78</v>
      </c>
      <c r="D90" s="178" t="s">
        <v>141</v>
      </c>
      <c r="E90" s="179" t="s">
        <v>1125</v>
      </c>
      <c r="F90" s="180" t="s">
        <v>1126</v>
      </c>
      <c r="G90" s="181" t="s">
        <v>519</v>
      </c>
      <c r="H90" s="182">
        <v>1</v>
      </c>
      <c r="I90" s="183">
        <v>34100</v>
      </c>
      <c r="J90" s="184">
        <f>ROUND(I90*H90,2)</f>
        <v>34100</v>
      </c>
      <c r="K90" s="180" t="s">
        <v>19</v>
      </c>
      <c r="L90" s="36"/>
      <c r="M90" s="185" t="s">
        <v>19</v>
      </c>
      <c r="N90" s="186" t="s">
        <v>41</v>
      </c>
      <c r="O90" s="61"/>
      <c r="P90" s="187">
        <f>O90*H90</f>
        <v>0</v>
      </c>
      <c r="Q90" s="187">
        <v>0</v>
      </c>
      <c r="R90" s="187">
        <f>Q90*H90</f>
        <v>0</v>
      </c>
      <c r="S90" s="187">
        <v>0</v>
      </c>
      <c r="T90" s="188">
        <f>S90*H90</f>
        <v>0</v>
      </c>
      <c r="AR90" s="189" t="s">
        <v>250</v>
      </c>
      <c r="AT90" s="189" t="s">
        <v>141</v>
      </c>
      <c r="AU90" s="189" t="s">
        <v>80</v>
      </c>
      <c r="AY90" s="16" t="s">
        <v>139</v>
      </c>
      <c r="BE90" s="190">
        <f>IF(N90="základní",J90,0)</f>
        <v>34100</v>
      </c>
      <c r="BF90" s="190">
        <f>IF(N90="snížená",J90,0)</f>
        <v>0</v>
      </c>
      <c r="BG90" s="190">
        <f>IF(N90="zákl. přenesená",J90,0)</f>
        <v>0</v>
      </c>
      <c r="BH90" s="190">
        <f>IF(N90="sníž. přenesená",J90,0)</f>
        <v>0</v>
      </c>
      <c r="BI90" s="190">
        <f>IF(N90="nulová",J90,0)</f>
        <v>0</v>
      </c>
      <c r="BJ90" s="16" t="s">
        <v>78</v>
      </c>
      <c r="BK90" s="190">
        <f>ROUND(I90*H90,2)</f>
        <v>34100</v>
      </c>
      <c r="BL90" s="16" t="s">
        <v>250</v>
      </c>
      <c r="BM90" s="189" t="s">
        <v>1127</v>
      </c>
    </row>
    <row r="91" spans="2:65" s="1" customFormat="1">
      <c r="B91" s="32"/>
      <c r="C91" s="33"/>
      <c r="D91" s="191" t="s">
        <v>148</v>
      </c>
      <c r="E91" s="33"/>
      <c r="F91" s="192" t="s">
        <v>1126</v>
      </c>
      <c r="G91" s="33"/>
      <c r="H91" s="33"/>
      <c r="I91" s="105"/>
      <c r="J91" s="33"/>
      <c r="K91" s="33"/>
      <c r="L91" s="36"/>
      <c r="M91" s="193"/>
      <c r="N91" s="61"/>
      <c r="O91" s="61"/>
      <c r="P91" s="61"/>
      <c r="Q91" s="61"/>
      <c r="R91" s="61"/>
      <c r="S91" s="61"/>
      <c r="T91" s="62"/>
      <c r="AT91" s="16" t="s">
        <v>148</v>
      </c>
      <c r="AU91" s="16" t="s">
        <v>80</v>
      </c>
    </row>
    <row r="92" spans="2:65" s="1" customFormat="1" ht="14.45" customHeight="1">
      <c r="B92" s="32"/>
      <c r="C92" s="178" t="s">
        <v>80</v>
      </c>
      <c r="D92" s="178" t="s">
        <v>141</v>
      </c>
      <c r="E92" s="179" t="s">
        <v>1128</v>
      </c>
      <c r="F92" s="180" t="s">
        <v>1129</v>
      </c>
      <c r="G92" s="181" t="s">
        <v>519</v>
      </c>
      <c r="H92" s="182">
        <v>1</v>
      </c>
      <c r="I92" s="183">
        <v>12600</v>
      </c>
      <c r="J92" s="184">
        <f>ROUND(I92*H92,2)</f>
        <v>12600</v>
      </c>
      <c r="K92" s="180" t="s">
        <v>19</v>
      </c>
      <c r="L92" s="36"/>
      <c r="M92" s="185" t="s">
        <v>19</v>
      </c>
      <c r="N92" s="186" t="s">
        <v>41</v>
      </c>
      <c r="O92" s="61"/>
      <c r="P92" s="187">
        <f>O92*H92</f>
        <v>0</v>
      </c>
      <c r="Q92" s="187">
        <v>0</v>
      </c>
      <c r="R92" s="187">
        <f>Q92*H92</f>
        <v>0</v>
      </c>
      <c r="S92" s="187">
        <v>0</v>
      </c>
      <c r="T92" s="188">
        <f>S92*H92</f>
        <v>0</v>
      </c>
      <c r="AR92" s="189" t="s">
        <v>250</v>
      </c>
      <c r="AT92" s="189" t="s">
        <v>141</v>
      </c>
      <c r="AU92" s="189" t="s">
        <v>80</v>
      </c>
      <c r="AY92" s="16" t="s">
        <v>139</v>
      </c>
      <c r="BE92" s="190">
        <f>IF(N92="základní",J92,0)</f>
        <v>12600</v>
      </c>
      <c r="BF92" s="190">
        <f>IF(N92="snížená",J92,0)</f>
        <v>0</v>
      </c>
      <c r="BG92" s="190">
        <f>IF(N92="zákl. přenesená",J92,0)</f>
        <v>0</v>
      </c>
      <c r="BH92" s="190">
        <f>IF(N92="sníž. přenesená",J92,0)</f>
        <v>0</v>
      </c>
      <c r="BI92" s="190">
        <f>IF(N92="nulová",J92,0)</f>
        <v>0</v>
      </c>
      <c r="BJ92" s="16" t="s">
        <v>78</v>
      </c>
      <c r="BK92" s="190">
        <f>ROUND(I92*H92,2)</f>
        <v>12600</v>
      </c>
      <c r="BL92" s="16" t="s">
        <v>250</v>
      </c>
      <c r="BM92" s="189" t="s">
        <v>1130</v>
      </c>
    </row>
    <row r="93" spans="2:65" s="1" customFormat="1">
      <c r="B93" s="32"/>
      <c r="C93" s="33"/>
      <c r="D93" s="191" t="s">
        <v>148</v>
      </c>
      <c r="E93" s="33"/>
      <c r="F93" s="192" t="s">
        <v>1129</v>
      </c>
      <c r="G93" s="33"/>
      <c r="H93" s="33"/>
      <c r="I93" s="105"/>
      <c r="J93" s="33"/>
      <c r="K93" s="33"/>
      <c r="L93" s="36"/>
      <c r="M93" s="193"/>
      <c r="N93" s="61"/>
      <c r="O93" s="61"/>
      <c r="P93" s="61"/>
      <c r="Q93" s="61"/>
      <c r="R93" s="61"/>
      <c r="S93" s="61"/>
      <c r="T93" s="62"/>
      <c r="AT93" s="16" t="s">
        <v>148</v>
      </c>
      <c r="AU93" s="16" t="s">
        <v>80</v>
      </c>
    </row>
    <row r="94" spans="2:65" s="1" customFormat="1" ht="19.5">
      <c r="B94" s="32"/>
      <c r="C94" s="33"/>
      <c r="D94" s="191" t="s">
        <v>201</v>
      </c>
      <c r="E94" s="33"/>
      <c r="F94" s="194" t="s">
        <v>1131</v>
      </c>
      <c r="G94" s="33"/>
      <c r="H94" s="33"/>
      <c r="I94" s="105"/>
      <c r="J94" s="33"/>
      <c r="K94" s="33"/>
      <c r="L94" s="36"/>
      <c r="M94" s="193"/>
      <c r="N94" s="61"/>
      <c r="O94" s="61"/>
      <c r="P94" s="61"/>
      <c r="Q94" s="61"/>
      <c r="R94" s="61"/>
      <c r="S94" s="61"/>
      <c r="T94" s="62"/>
      <c r="AT94" s="16" t="s">
        <v>201</v>
      </c>
      <c r="AU94" s="16" t="s">
        <v>80</v>
      </c>
    </row>
    <row r="95" spans="2:65" s="11" customFormat="1" ht="22.9" customHeight="1">
      <c r="B95" s="162"/>
      <c r="C95" s="163"/>
      <c r="D95" s="164" t="s">
        <v>69</v>
      </c>
      <c r="E95" s="176" t="s">
        <v>1132</v>
      </c>
      <c r="F95" s="176" t="s">
        <v>1133</v>
      </c>
      <c r="G95" s="163"/>
      <c r="H95" s="163"/>
      <c r="I95" s="166"/>
      <c r="J95" s="177">
        <f>BK95</f>
        <v>24427</v>
      </c>
      <c r="K95" s="163"/>
      <c r="L95" s="168"/>
      <c r="M95" s="169"/>
      <c r="N95" s="170"/>
      <c r="O95" s="170"/>
      <c r="P95" s="171">
        <f>SUM(P96:P111)</f>
        <v>0</v>
      </c>
      <c r="Q95" s="170"/>
      <c r="R95" s="171">
        <f>SUM(R96:R111)</f>
        <v>0</v>
      </c>
      <c r="S95" s="170"/>
      <c r="T95" s="172">
        <f>SUM(T96:T111)</f>
        <v>0</v>
      </c>
      <c r="AR95" s="173" t="s">
        <v>80</v>
      </c>
      <c r="AT95" s="174" t="s">
        <v>69</v>
      </c>
      <c r="AU95" s="174" t="s">
        <v>78</v>
      </c>
      <c r="AY95" s="173" t="s">
        <v>139</v>
      </c>
      <c r="BK95" s="175">
        <f>SUM(BK96:BK111)</f>
        <v>24427</v>
      </c>
    </row>
    <row r="96" spans="2:65" s="1" customFormat="1" ht="14.45" customHeight="1">
      <c r="B96" s="32"/>
      <c r="C96" s="216" t="s">
        <v>160</v>
      </c>
      <c r="D96" s="216" t="s">
        <v>234</v>
      </c>
      <c r="E96" s="217" t="s">
        <v>1134</v>
      </c>
      <c r="F96" s="218" t="s">
        <v>1135</v>
      </c>
      <c r="G96" s="219" t="s">
        <v>1136</v>
      </c>
      <c r="H96" s="220">
        <v>2</v>
      </c>
      <c r="I96" s="221">
        <v>3960</v>
      </c>
      <c r="J96" s="222">
        <f>ROUND(I96*H96,2)</f>
        <v>7920</v>
      </c>
      <c r="K96" s="218" t="s">
        <v>19</v>
      </c>
      <c r="L96" s="223"/>
      <c r="M96" s="224" t="s">
        <v>19</v>
      </c>
      <c r="N96" s="225" t="s">
        <v>41</v>
      </c>
      <c r="O96" s="61"/>
      <c r="P96" s="187">
        <f>O96*H96</f>
        <v>0</v>
      </c>
      <c r="Q96" s="187">
        <v>0</v>
      </c>
      <c r="R96" s="187">
        <f>Q96*H96</f>
        <v>0</v>
      </c>
      <c r="S96" s="187">
        <v>0</v>
      </c>
      <c r="T96" s="188">
        <f>S96*H96</f>
        <v>0</v>
      </c>
      <c r="AR96" s="189" t="s">
        <v>362</v>
      </c>
      <c r="AT96" s="189" t="s">
        <v>234</v>
      </c>
      <c r="AU96" s="189" t="s">
        <v>80</v>
      </c>
      <c r="AY96" s="16" t="s">
        <v>139</v>
      </c>
      <c r="BE96" s="190">
        <f>IF(N96="základní",J96,0)</f>
        <v>7920</v>
      </c>
      <c r="BF96" s="190">
        <f>IF(N96="snížená",J96,0)</f>
        <v>0</v>
      </c>
      <c r="BG96" s="190">
        <f>IF(N96="zákl. přenesená",J96,0)</f>
        <v>0</v>
      </c>
      <c r="BH96" s="190">
        <f>IF(N96="sníž. přenesená",J96,0)</f>
        <v>0</v>
      </c>
      <c r="BI96" s="190">
        <f>IF(N96="nulová",J96,0)</f>
        <v>0</v>
      </c>
      <c r="BJ96" s="16" t="s">
        <v>78</v>
      </c>
      <c r="BK96" s="190">
        <f>ROUND(I96*H96,2)</f>
        <v>7920</v>
      </c>
      <c r="BL96" s="16" t="s">
        <v>250</v>
      </c>
      <c r="BM96" s="189" t="s">
        <v>80</v>
      </c>
    </row>
    <row r="97" spans="2:65" s="1" customFormat="1">
      <c r="B97" s="32"/>
      <c r="C97" s="33"/>
      <c r="D97" s="191" t="s">
        <v>148</v>
      </c>
      <c r="E97" s="33"/>
      <c r="F97" s="192" t="s">
        <v>1135</v>
      </c>
      <c r="G97" s="33"/>
      <c r="H97" s="33"/>
      <c r="I97" s="105"/>
      <c r="J97" s="33"/>
      <c r="K97" s="33"/>
      <c r="L97" s="36"/>
      <c r="M97" s="193"/>
      <c r="N97" s="61"/>
      <c r="O97" s="61"/>
      <c r="P97" s="61"/>
      <c r="Q97" s="61"/>
      <c r="R97" s="61"/>
      <c r="S97" s="61"/>
      <c r="T97" s="62"/>
      <c r="AT97" s="16" t="s">
        <v>148</v>
      </c>
      <c r="AU97" s="16" t="s">
        <v>80</v>
      </c>
    </row>
    <row r="98" spans="2:65" s="1" customFormat="1" ht="14.45" customHeight="1">
      <c r="B98" s="32"/>
      <c r="C98" s="216" t="s">
        <v>146</v>
      </c>
      <c r="D98" s="216" t="s">
        <v>234</v>
      </c>
      <c r="E98" s="217" t="s">
        <v>1137</v>
      </c>
      <c r="F98" s="218" t="s">
        <v>1138</v>
      </c>
      <c r="G98" s="219" t="s">
        <v>1136</v>
      </c>
      <c r="H98" s="220">
        <v>2</v>
      </c>
      <c r="I98" s="221"/>
      <c r="J98" s="222">
        <f>ROUND(I98*H98,2)</f>
        <v>0</v>
      </c>
      <c r="K98" s="218" t="s">
        <v>19</v>
      </c>
      <c r="L98" s="223"/>
      <c r="M98" s="224" t="s">
        <v>19</v>
      </c>
      <c r="N98" s="225" t="s">
        <v>41</v>
      </c>
      <c r="O98" s="61"/>
      <c r="P98" s="187">
        <f>O98*H98</f>
        <v>0</v>
      </c>
      <c r="Q98" s="187">
        <v>0</v>
      </c>
      <c r="R98" s="187">
        <f>Q98*H98</f>
        <v>0</v>
      </c>
      <c r="S98" s="187">
        <v>0</v>
      </c>
      <c r="T98" s="188">
        <f>S98*H98</f>
        <v>0</v>
      </c>
      <c r="AR98" s="189" t="s">
        <v>362</v>
      </c>
      <c r="AT98" s="189" t="s">
        <v>234</v>
      </c>
      <c r="AU98" s="189" t="s">
        <v>80</v>
      </c>
      <c r="AY98" s="16" t="s">
        <v>139</v>
      </c>
      <c r="BE98" s="190">
        <f>IF(N98="základní",J98,0)</f>
        <v>0</v>
      </c>
      <c r="BF98" s="190">
        <f>IF(N98="snížená",J98,0)</f>
        <v>0</v>
      </c>
      <c r="BG98" s="190">
        <f>IF(N98="zákl. přenesená",J98,0)</f>
        <v>0</v>
      </c>
      <c r="BH98" s="190">
        <f>IF(N98="sníž. přenesená",J98,0)</f>
        <v>0</v>
      </c>
      <c r="BI98" s="190">
        <f>IF(N98="nulová",J98,0)</f>
        <v>0</v>
      </c>
      <c r="BJ98" s="16" t="s">
        <v>78</v>
      </c>
      <c r="BK98" s="190">
        <f>ROUND(I98*H98,2)</f>
        <v>0</v>
      </c>
      <c r="BL98" s="16" t="s">
        <v>250</v>
      </c>
      <c r="BM98" s="189" t="s">
        <v>146</v>
      </c>
    </row>
    <row r="99" spans="2:65" s="1" customFormat="1">
      <c r="B99" s="32"/>
      <c r="C99" s="33"/>
      <c r="D99" s="191" t="s">
        <v>148</v>
      </c>
      <c r="E99" s="33"/>
      <c r="F99" s="192" t="s">
        <v>1138</v>
      </c>
      <c r="G99" s="33"/>
      <c r="H99" s="33"/>
      <c r="I99" s="105"/>
      <c r="J99" s="33"/>
      <c r="K99" s="33"/>
      <c r="L99" s="36"/>
      <c r="M99" s="193"/>
      <c r="N99" s="61"/>
      <c r="O99" s="61"/>
      <c r="P99" s="61"/>
      <c r="Q99" s="61"/>
      <c r="R99" s="61"/>
      <c r="S99" s="61"/>
      <c r="T99" s="62"/>
      <c r="AT99" s="16" t="s">
        <v>148</v>
      </c>
      <c r="AU99" s="16" t="s">
        <v>80</v>
      </c>
    </row>
    <row r="100" spans="2:65" s="1" customFormat="1" ht="14.45" customHeight="1">
      <c r="B100" s="32"/>
      <c r="C100" s="216" t="s">
        <v>173</v>
      </c>
      <c r="D100" s="216" t="s">
        <v>234</v>
      </c>
      <c r="E100" s="217" t="s">
        <v>1139</v>
      </c>
      <c r="F100" s="218" t="s">
        <v>1140</v>
      </c>
      <c r="G100" s="219" t="s">
        <v>1141</v>
      </c>
      <c r="H100" s="220">
        <v>3</v>
      </c>
      <c r="I100" s="221">
        <v>80</v>
      </c>
      <c r="J100" s="222">
        <f>ROUND(I100*H100,2)</f>
        <v>240</v>
      </c>
      <c r="K100" s="218" t="s">
        <v>19</v>
      </c>
      <c r="L100" s="223"/>
      <c r="M100" s="224" t="s">
        <v>19</v>
      </c>
      <c r="N100" s="225" t="s">
        <v>41</v>
      </c>
      <c r="O100" s="61"/>
      <c r="P100" s="187">
        <f>O100*H100</f>
        <v>0</v>
      </c>
      <c r="Q100" s="187">
        <v>0</v>
      </c>
      <c r="R100" s="187">
        <f>Q100*H100</f>
        <v>0</v>
      </c>
      <c r="S100" s="187">
        <v>0</v>
      </c>
      <c r="T100" s="188">
        <f>S100*H100</f>
        <v>0</v>
      </c>
      <c r="AR100" s="189" t="s">
        <v>362</v>
      </c>
      <c r="AT100" s="189" t="s">
        <v>234</v>
      </c>
      <c r="AU100" s="189" t="s">
        <v>80</v>
      </c>
      <c r="AY100" s="16" t="s">
        <v>139</v>
      </c>
      <c r="BE100" s="190">
        <f>IF(N100="základní",J100,0)</f>
        <v>240</v>
      </c>
      <c r="BF100" s="190">
        <f>IF(N100="snížená",J100,0)</f>
        <v>0</v>
      </c>
      <c r="BG100" s="190">
        <f>IF(N100="zákl. přenesená",J100,0)</f>
        <v>0</v>
      </c>
      <c r="BH100" s="190">
        <f>IF(N100="sníž. přenesená",J100,0)</f>
        <v>0</v>
      </c>
      <c r="BI100" s="190">
        <f>IF(N100="nulová",J100,0)</f>
        <v>0</v>
      </c>
      <c r="BJ100" s="16" t="s">
        <v>78</v>
      </c>
      <c r="BK100" s="190">
        <f>ROUND(I100*H100,2)</f>
        <v>240</v>
      </c>
      <c r="BL100" s="16" t="s">
        <v>250</v>
      </c>
      <c r="BM100" s="189" t="s">
        <v>179</v>
      </c>
    </row>
    <row r="101" spans="2:65" s="1" customFormat="1">
      <c r="B101" s="32"/>
      <c r="C101" s="33"/>
      <c r="D101" s="191" t="s">
        <v>148</v>
      </c>
      <c r="E101" s="33"/>
      <c r="F101" s="192" t="s">
        <v>1140</v>
      </c>
      <c r="G101" s="33"/>
      <c r="H101" s="33"/>
      <c r="I101" s="105"/>
      <c r="J101" s="33"/>
      <c r="K101" s="33"/>
      <c r="L101" s="36"/>
      <c r="M101" s="193"/>
      <c r="N101" s="61"/>
      <c r="O101" s="61"/>
      <c r="P101" s="61"/>
      <c r="Q101" s="61"/>
      <c r="R101" s="61"/>
      <c r="S101" s="61"/>
      <c r="T101" s="62"/>
      <c r="AT101" s="16" t="s">
        <v>148</v>
      </c>
      <c r="AU101" s="16" t="s">
        <v>80</v>
      </c>
    </row>
    <row r="102" spans="2:65" s="1" customFormat="1" ht="14.45" customHeight="1">
      <c r="B102" s="32"/>
      <c r="C102" s="216" t="s">
        <v>179</v>
      </c>
      <c r="D102" s="216" t="s">
        <v>234</v>
      </c>
      <c r="E102" s="217" t="s">
        <v>1142</v>
      </c>
      <c r="F102" s="218" t="s">
        <v>1143</v>
      </c>
      <c r="G102" s="219" t="s">
        <v>1141</v>
      </c>
      <c r="H102" s="220">
        <v>2</v>
      </c>
      <c r="I102" s="221">
        <v>486</v>
      </c>
      <c r="J102" s="222">
        <f>ROUND(I102*H102,2)</f>
        <v>972</v>
      </c>
      <c r="K102" s="218" t="s">
        <v>19</v>
      </c>
      <c r="L102" s="223"/>
      <c r="M102" s="224" t="s">
        <v>19</v>
      </c>
      <c r="N102" s="225" t="s">
        <v>41</v>
      </c>
      <c r="O102" s="61"/>
      <c r="P102" s="187">
        <f>O102*H102</f>
        <v>0</v>
      </c>
      <c r="Q102" s="187">
        <v>0</v>
      </c>
      <c r="R102" s="187">
        <f>Q102*H102</f>
        <v>0</v>
      </c>
      <c r="S102" s="187">
        <v>0</v>
      </c>
      <c r="T102" s="188">
        <f>S102*H102</f>
        <v>0</v>
      </c>
      <c r="AR102" s="189" t="s">
        <v>362</v>
      </c>
      <c r="AT102" s="189" t="s">
        <v>234</v>
      </c>
      <c r="AU102" s="189" t="s">
        <v>80</v>
      </c>
      <c r="AY102" s="16" t="s">
        <v>139</v>
      </c>
      <c r="BE102" s="190">
        <f>IF(N102="základní",J102,0)</f>
        <v>972</v>
      </c>
      <c r="BF102" s="190">
        <f>IF(N102="snížená",J102,0)</f>
        <v>0</v>
      </c>
      <c r="BG102" s="190">
        <f>IF(N102="zákl. přenesená",J102,0)</f>
        <v>0</v>
      </c>
      <c r="BH102" s="190">
        <f>IF(N102="sníž. přenesená",J102,0)</f>
        <v>0</v>
      </c>
      <c r="BI102" s="190">
        <f>IF(N102="nulová",J102,0)</f>
        <v>0</v>
      </c>
      <c r="BJ102" s="16" t="s">
        <v>78</v>
      </c>
      <c r="BK102" s="190">
        <f>ROUND(I102*H102,2)</f>
        <v>972</v>
      </c>
      <c r="BL102" s="16" t="s">
        <v>250</v>
      </c>
      <c r="BM102" s="189" t="s">
        <v>196</v>
      </c>
    </row>
    <row r="103" spans="2:65" s="1" customFormat="1">
      <c r="B103" s="32"/>
      <c r="C103" s="33"/>
      <c r="D103" s="191" t="s">
        <v>148</v>
      </c>
      <c r="E103" s="33"/>
      <c r="F103" s="192" t="s">
        <v>1143</v>
      </c>
      <c r="G103" s="33"/>
      <c r="H103" s="33"/>
      <c r="I103" s="105"/>
      <c r="J103" s="33"/>
      <c r="K103" s="33"/>
      <c r="L103" s="36"/>
      <c r="M103" s="193"/>
      <c r="N103" s="61"/>
      <c r="O103" s="61"/>
      <c r="P103" s="61"/>
      <c r="Q103" s="61"/>
      <c r="R103" s="61"/>
      <c r="S103" s="61"/>
      <c r="T103" s="62"/>
      <c r="AT103" s="16" t="s">
        <v>148</v>
      </c>
      <c r="AU103" s="16" t="s">
        <v>80</v>
      </c>
    </row>
    <row r="104" spans="2:65" s="1" customFormat="1" ht="14.45" customHeight="1">
      <c r="B104" s="32"/>
      <c r="C104" s="216" t="s">
        <v>186</v>
      </c>
      <c r="D104" s="216" t="s">
        <v>234</v>
      </c>
      <c r="E104" s="217" t="s">
        <v>1144</v>
      </c>
      <c r="F104" s="218" t="s">
        <v>1145</v>
      </c>
      <c r="G104" s="219" t="s">
        <v>1141</v>
      </c>
      <c r="H104" s="220">
        <v>6</v>
      </c>
      <c r="I104" s="221">
        <v>990</v>
      </c>
      <c r="J104" s="222">
        <f>ROUND(I104*H104,2)</f>
        <v>5940</v>
      </c>
      <c r="K104" s="218" t="s">
        <v>19</v>
      </c>
      <c r="L104" s="223"/>
      <c r="M104" s="224" t="s">
        <v>19</v>
      </c>
      <c r="N104" s="225" t="s">
        <v>41</v>
      </c>
      <c r="O104" s="61"/>
      <c r="P104" s="187">
        <f>O104*H104</f>
        <v>0</v>
      </c>
      <c r="Q104" s="187">
        <v>0</v>
      </c>
      <c r="R104" s="187">
        <f>Q104*H104</f>
        <v>0</v>
      </c>
      <c r="S104" s="187">
        <v>0</v>
      </c>
      <c r="T104" s="188">
        <f>S104*H104</f>
        <v>0</v>
      </c>
      <c r="AR104" s="189" t="s">
        <v>362</v>
      </c>
      <c r="AT104" s="189" t="s">
        <v>234</v>
      </c>
      <c r="AU104" s="189" t="s">
        <v>80</v>
      </c>
      <c r="AY104" s="16" t="s">
        <v>139</v>
      </c>
      <c r="BE104" s="190">
        <f>IF(N104="základní",J104,0)</f>
        <v>5940</v>
      </c>
      <c r="BF104" s="190">
        <f>IF(N104="snížená",J104,0)</f>
        <v>0</v>
      </c>
      <c r="BG104" s="190">
        <f>IF(N104="zákl. přenesená",J104,0)</f>
        <v>0</v>
      </c>
      <c r="BH104" s="190">
        <f>IF(N104="sníž. přenesená",J104,0)</f>
        <v>0</v>
      </c>
      <c r="BI104" s="190">
        <f>IF(N104="nulová",J104,0)</f>
        <v>0</v>
      </c>
      <c r="BJ104" s="16" t="s">
        <v>78</v>
      </c>
      <c r="BK104" s="190">
        <f>ROUND(I104*H104,2)</f>
        <v>5940</v>
      </c>
      <c r="BL104" s="16" t="s">
        <v>250</v>
      </c>
      <c r="BM104" s="189" t="s">
        <v>209</v>
      </c>
    </row>
    <row r="105" spans="2:65" s="1" customFormat="1">
      <c r="B105" s="32"/>
      <c r="C105" s="33"/>
      <c r="D105" s="191" t="s">
        <v>148</v>
      </c>
      <c r="E105" s="33"/>
      <c r="F105" s="192" t="s">
        <v>1145</v>
      </c>
      <c r="G105" s="33"/>
      <c r="H105" s="33"/>
      <c r="I105" s="105"/>
      <c r="J105" s="33"/>
      <c r="K105" s="33"/>
      <c r="L105" s="36"/>
      <c r="M105" s="193"/>
      <c r="N105" s="61"/>
      <c r="O105" s="61"/>
      <c r="P105" s="61"/>
      <c r="Q105" s="61"/>
      <c r="R105" s="61"/>
      <c r="S105" s="61"/>
      <c r="T105" s="62"/>
      <c r="AT105" s="16" t="s">
        <v>148</v>
      </c>
      <c r="AU105" s="16" t="s">
        <v>80</v>
      </c>
    </row>
    <row r="106" spans="2:65" s="1" customFormat="1" ht="14.45" customHeight="1">
      <c r="B106" s="32"/>
      <c r="C106" s="216" t="s">
        <v>196</v>
      </c>
      <c r="D106" s="216" t="s">
        <v>234</v>
      </c>
      <c r="E106" s="217" t="s">
        <v>1146</v>
      </c>
      <c r="F106" s="218" t="s">
        <v>1147</v>
      </c>
      <c r="G106" s="219" t="s">
        <v>1141</v>
      </c>
      <c r="H106" s="220">
        <v>10</v>
      </c>
      <c r="I106" s="221">
        <v>379</v>
      </c>
      <c r="J106" s="222">
        <f>ROUND(I106*H106,2)</f>
        <v>3790</v>
      </c>
      <c r="K106" s="218" t="s">
        <v>19</v>
      </c>
      <c r="L106" s="223"/>
      <c r="M106" s="224" t="s">
        <v>19</v>
      </c>
      <c r="N106" s="225" t="s">
        <v>41</v>
      </c>
      <c r="O106" s="61"/>
      <c r="P106" s="187">
        <f>O106*H106</f>
        <v>0</v>
      </c>
      <c r="Q106" s="187">
        <v>0</v>
      </c>
      <c r="R106" s="187">
        <f>Q106*H106</f>
        <v>0</v>
      </c>
      <c r="S106" s="187">
        <v>0</v>
      </c>
      <c r="T106" s="188">
        <f>S106*H106</f>
        <v>0</v>
      </c>
      <c r="AR106" s="189" t="s">
        <v>362</v>
      </c>
      <c r="AT106" s="189" t="s">
        <v>234</v>
      </c>
      <c r="AU106" s="189" t="s">
        <v>80</v>
      </c>
      <c r="AY106" s="16" t="s">
        <v>139</v>
      </c>
      <c r="BE106" s="190">
        <f>IF(N106="základní",J106,0)</f>
        <v>3790</v>
      </c>
      <c r="BF106" s="190">
        <f>IF(N106="snížená",J106,0)</f>
        <v>0</v>
      </c>
      <c r="BG106" s="190">
        <f>IF(N106="zákl. přenesená",J106,0)</f>
        <v>0</v>
      </c>
      <c r="BH106" s="190">
        <f>IF(N106="sníž. přenesená",J106,0)</f>
        <v>0</v>
      </c>
      <c r="BI106" s="190">
        <f>IF(N106="nulová",J106,0)</f>
        <v>0</v>
      </c>
      <c r="BJ106" s="16" t="s">
        <v>78</v>
      </c>
      <c r="BK106" s="190">
        <f>ROUND(I106*H106,2)</f>
        <v>3790</v>
      </c>
      <c r="BL106" s="16" t="s">
        <v>250</v>
      </c>
      <c r="BM106" s="189" t="s">
        <v>225</v>
      </c>
    </row>
    <row r="107" spans="2:65" s="1" customFormat="1">
      <c r="B107" s="32"/>
      <c r="C107" s="33"/>
      <c r="D107" s="191" t="s">
        <v>148</v>
      </c>
      <c r="E107" s="33"/>
      <c r="F107" s="192" t="s">
        <v>1147</v>
      </c>
      <c r="G107" s="33"/>
      <c r="H107" s="33"/>
      <c r="I107" s="105"/>
      <c r="J107" s="33"/>
      <c r="K107" s="33"/>
      <c r="L107" s="36"/>
      <c r="M107" s="193"/>
      <c r="N107" s="61"/>
      <c r="O107" s="61"/>
      <c r="P107" s="61"/>
      <c r="Q107" s="61"/>
      <c r="R107" s="61"/>
      <c r="S107" s="61"/>
      <c r="T107" s="62"/>
      <c r="AT107" s="16" t="s">
        <v>148</v>
      </c>
      <c r="AU107" s="16" t="s">
        <v>80</v>
      </c>
    </row>
    <row r="108" spans="2:65" s="1" customFormat="1" ht="14.45" customHeight="1">
      <c r="B108" s="32"/>
      <c r="C108" s="216" t="s">
        <v>204</v>
      </c>
      <c r="D108" s="216" t="s">
        <v>234</v>
      </c>
      <c r="E108" s="217" t="s">
        <v>1148</v>
      </c>
      <c r="F108" s="218" t="s">
        <v>1149</v>
      </c>
      <c r="G108" s="219" t="s">
        <v>1141</v>
      </c>
      <c r="H108" s="220">
        <v>2</v>
      </c>
      <c r="I108" s="221">
        <v>770</v>
      </c>
      <c r="J108" s="222">
        <f>ROUND(I108*H108,2)</f>
        <v>1540</v>
      </c>
      <c r="K108" s="218" t="s">
        <v>19</v>
      </c>
      <c r="L108" s="223"/>
      <c r="M108" s="224" t="s">
        <v>19</v>
      </c>
      <c r="N108" s="225" t="s">
        <v>41</v>
      </c>
      <c r="O108" s="61"/>
      <c r="P108" s="187">
        <f>O108*H108</f>
        <v>0</v>
      </c>
      <c r="Q108" s="187">
        <v>0</v>
      </c>
      <c r="R108" s="187">
        <f>Q108*H108</f>
        <v>0</v>
      </c>
      <c r="S108" s="187">
        <v>0</v>
      </c>
      <c r="T108" s="188">
        <f>S108*H108</f>
        <v>0</v>
      </c>
      <c r="AR108" s="189" t="s">
        <v>362</v>
      </c>
      <c r="AT108" s="189" t="s">
        <v>234</v>
      </c>
      <c r="AU108" s="189" t="s">
        <v>80</v>
      </c>
      <c r="AY108" s="16" t="s">
        <v>139</v>
      </c>
      <c r="BE108" s="190">
        <f>IF(N108="základní",J108,0)</f>
        <v>1540</v>
      </c>
      <c r="BF108" s="190">
        <f>IF(N108="snížená",J108,0)</f>
        <v>0</v>
      </c>
      <c r="BG108" s="190">
        <f>IF(N108="zákl. přenesená",J108,0)</f>
        <v>0</v>
      </c>
      <c r="BH108" s="190">
        <f>IF(N108="sníž. přenesená",J108,0)</f>
        <v>0</v>
      </c>
      <c r="BI108" s="190">
        <f>IF(N108="nulová",J108,0)</f>
        <v>0</v>
      </c>
      <c r="BJ108" s="16" t="s">
        <v>78</v>
      </c>
      <c r="BK108" s="190">
        <f>ROUND(I108*H108,2)</f>
        <v>1540</v>
      </c>
      <c r="BL108" s="16" t="s">
        <v>250</v>
      </c>
      <c r="BM108" s="189" t="s">
        <v>239</v>
      </c>
    </row>
    <row r="109" spans="2:65" s="1" customFormat="1">
      <c r="B109" s="32"/>
      <c r="C109" s="33"/>
      <c r="D109" s="191" t="s">
        <v>148</v>
      </c>
      <c r="E109" s="33"/>
      <c r="F109" s="192" t="s">
        <v>1149</v>
      </c>
      <c r="G109" s="33"/>
      <c r="H109" s="33"/>
      <c r="I109" s="105"/>
      <c r="J109" s="33"/>
      <c r="K109" s="33"/>
      <c r="L109" s="36"/>
      <c r="M109" s="193"/>
      <c r="N109" s="61"/>
      <c r="O109" s="61"/>
      <c r="P109" s="61"/>
      <c r="Q109" s="61"/>
      <c r="R109" s="61"/>
      <c r="S109" s="61"/>
      <c r="T109" s="62"/>
      <c r="AT109" s="16" t="s">
        <v>148</v>
      </c>
      <c r="AU109" s="16" t="s">
        <v>80</v>
      </c>
    </row>
    <row r="110" spans="2:65" s="1" customFormat="1" ht="14.45" customHeight="1">
      <c r="B110" s="32"/>
      <c r="C110" s="216" t="s">
        <v>209</v>
      </c>
      <c r="D110" s="216" t="s">
        <v>234</v>
      </c>
      <c r="E110" s="217" t="s">
        <v>1150</v>
      </c>
      <c r="F110" s="218" t="s">
        <v>1151</v>
      </c>
      <c r="G110" s="219" t="s">
        <v>144</v>
      </c>
      <c r="H110" s="220">
        <v>5</v>
      </c>
      <c r="I110" s="221">
        <v>805</v>
      </c>
      <c r="J110" s="222">
        <f>ROUND(I110*H110,2)</f>
        <v>4025</v>
      </c>
      <c r="K110" s="218" t="s">
        <v>19</v>
      </c>
      <c r="L110" s="223"/>
      <c r="M110" s="224" t="s">
        <v>19</v>
      </c>
      <c r="N110" s="225" t="s">
        <v>41</v>
      </c>
      <c r="O110" s="61"/>
      <c r="P110" s="187">
        <f>O110*H110</f>
        <v>0</v>
      </c>
      <c r="Q110" s="187">
        <v>0</v>
      </c>
      <c r="R110" s="187">
        <f>Q110*H110</f>
        <v>0</v>
      </c>
      <c r="S110" s="187">
        <v>0</v>
      </c>
      <c r="T110" s="188">
        <f>S110*H110</f>
        <v>0</v>
      </c>
      <c r="AR110" s="189" t="s">
        <v>362</v>
      </c>
      <c r="AT110" s="189" t="s">
        <v>234</v>
      </c>
      <c r="AU110" s="189" t="s">
        <v>80</v>
      </c>
      <c r="AY110" s="16" t="s">
        <v>139</v>
      </c>
      <c r="BE110" s="190">
        <f>IF(N110="základní",J110,0)</f>
        <v>4025</v>
      </c>
      <c r="BF110" s="190">
        <f>IF(N110="snížená",J110,0)</f>
        <v>0</v>
      </c>
      <c r="BG110" s="190">
        <f>IF(N110="zákl. přenesená",J110,0)</f>
        <v>0</v>
      </c>
      <c r="BH110" s="190">
        <f>IF(N110="sníž. přenesená",J110,0)</f>
        <v>0</v>
      </c>
      <c r="BI110" s="190">
        <f>IF(N110="nulová",J110,0)</f>
        <v>0</v>
      </c>
      <c r="BJ110" s="16" t="s">
        <v>78</v>
      </c>
      <c r="BK110" s="190">
        <f>ROUND(I110*H110,2)</f>
        <v>4025</v>
      </c>
      <c r="BL110" s="16" t="s">
        <v>250</v>
      </c>
      <c r="BM110" s="189" t="s">
        <v>250</v>
      </c>
    </row>
    <row r="111" spans="2:65" s="1" customFormat="1">
      <c r="B111" s="32"/>
      <c r="C111" s="33"/>
      <c r="D111" s="191" t="s">
        <v>148</v>
      </c>
      <c r="E111" s="33"/>
      <c r="F111" s="192" t="s">
        <v>1151</v>
      </c>
      <c r="G111" s="33"/>
      <c r="H111" s="33"/>
      <c r="I111" s="105"/>
      <c r="J111" s="33"/>
      <c r="K111" s="33"/>
      <c r="L111" s="36"/>
      <c r="M111" s="193"/>
      <c r="N111" s="61"/>
      <c r="O111" s="61"/>
      <c r="P111" s="61"/>
      <c r="Q111" s="61"/>
      <c r="R111" s="61"/>
      <c r="S111" s="61"/>
      <c r="T111" s="62"/>
      <c r="AT111" s="16" t="s">
        <v>148</v>
      </c>
      <c r="AU111" s="16" t="s">
        <v>80</v>
      </c>
    </row>
    <row r="112" spans="2:65" s="11" customFormat="1" ht="22.9" customHeight="1">
      <c r="B112" s="162"/>
      <c r="C112" s="163"/>
      <c r="D112" s="164" t="s">
        <v>69</v>
      </c>
      <c r="E112" s="176" t="s">
        <v>1152</v>
      </c>
      <c r="F112" s="176" t="s">
        <v>1153</v>
      </c>
      <c r="G112" s="163"/>
      <c r="H112" s="163"/>
      <c r="I112" s="166"/>
      <c r="J112" s="177">
        <f>BK112</f>
        <v>5905</v>
      </c>
      <c r="K112" s="163"/>
      <c r="L112" s="168"/>
      <c r="M112" s="169"/>
      <c r="N112" s="170"/>
      <c r="O112" s="170"/>
      <c r="P112" s="171">
        <f>SUM(P113:P118)</f>
        <v>0</v>
      </c>
      <c r="Q112" s="170"/>
      <c r="R112" s="171">
        <f>SUM(R113:R118)</f>
        <v>0</v>
      </c>
      <c r="S112" s="170"/>
      <c r="T112" s="172">
        <f>SUM(T113:T118)</f>
        <v>0</v>
      </c>
      <c r="AR112" s="173" t="s">
        <v>80</v>
      </c>
      <c r="AT112" s="174" t="s">
        <v>69</v>
      </c>
      <c r="AU112" s="174" t="s">
        <v>78</v>
      </c>
      <c r="AY112" s="173" t="s">
        <v>139</v>
      </c>
      <c r="BK112" s="175">
        <f>SUM(BK113:BK118)</f>
        <v>5905</v>
      </c>
    </row>
    <row r="113" spans="2:65" s="1" customFormat="1" ht="14.45" customHeight="1">
      <c r="B113" s="32"/>
      <c r="C113" s="216" t="s">
        <v>217</v>
      </c>
      <c r="D113" s="216" t="s">
        <v>234</v>
      </c>
      <c r="E113" s="217" t="s">
        <v>1154</v>
      </c>
      <c r="F113" s="218" t="s">
        <v>1155</v>
      </c>
      <c r="G113" s="219" t="s">
        <v>1141</v>
      </c>
      <c r="H113" s="220">
        <v>3</v>
      </c>
      <c r="I113" s="221">
        <v>790</v>
      </c>
      <c r="J113" s="222">
        <f>ROUND(I113*H113,2)</f>
        <v>2370</v>
      </c>
      <c r="K113" s="218" t="s">
        <v>19</v>
      </c>
      <c r="L113" s="223"/>
      <c r="M113" s="224" t="s">
        <v>19</v>
      </c>
      <c r="N113" s="225" t="s">
        <v>41</v>
      </c>
      <c r="O113" s="61"/>
      <c r="P113" s="187">
        <f>O113*H113</f>
        <v>0</v>
      </c>
      <c r="Q113" s="187">
        <v>0</v>
      </c>
      <c r="R113" s="187">
        <f>Q113*H113</f>
        <v>0</v>
      </c>
      <c r="S113" s="187">
        <v>0</v>
      </c>
      <c r="T113" s="188">
        <f>S113*H113</f>
        <v>0</v>
      </c>
      <c r="AR113" s="189" t="s">
        <v>362</v>
      </c>
      <c r="AT113" s="189" t="s">
        <v>234</v>
      </c>
      <c r="AU113" s="189" t="s">
        <v>80</v>
      </c>
      <c r="AY113" s="16" t="s">
        <v>139</v>
      </c>
      <c r="BE113" s="190">
        <f>IF(N113="základní",J113,0)</f>
        <v>2370</v>
      </c>
      <c r="BF113" s="190">
        <f>IF(N113="snížená",J113,0)</f>
        <v>0</v>
      </c>
      <c r="BG113" s="190">
        <f>IF(N113="zákl. přenesená",J113,0)</f>
        <v>0</v>
      </c>
      <c r="BH113" s="190">
        <f>IF(N113="sníž. přenesená",J113,0)</f>
        <v>0</v>
      </c>
      <c r="BI113" s="190">
        <f>IF(N113="nulová",J113,0)</f>
        <v>0</v>
      </c>
      <c r="BJ113" s="16" t="s">
        <v>78</v>
      </c>
      <c r="BK113" s="190">
        <f>ROUND(I113*H113,2)</f>
        <v>2370</v>
      </c>
      <c r="BL113" s="16" t="s">
        <v>250</v>
      </c>
      <c r="BM113" s="189" t="s">
        <v>263</v>
      </c>
    </row>
    <row r="114" spans="2:65" s="1" customFormat="1">
      <c r="B114" s="32"/>
      <c r="C114" s="33"/>
      <c r="D114" s="191" t="s">
        <v>148</v>
      </c>
      <c r="E114" s="33"/>
      <c r="F114" s="192" t="s">
        <v>1155</v>
      </c>
      <c r="G114" s="33"/>
      <c r="H114" s="33"/>
      <c r="I114" s="105"/>
      <c r="J114" s="33"/>
      <c r="K114" s="33"/>
      <c r="L114" s="36"/>
      <c r="M114" s="193"/>
      <c r="N114" s="61"/>
      <c r="O114" s="61"/>
      <c r="P114" s="61"/>
      <c r="Q114" s="61"/>
      <c r="R114" s="61"/>
      <c r="S114" s="61"/>
      <c r="T114" s="62"/>
      <c r="AT114" s="16" t="s">
        <v>148</v>
      </c>
      <c r="AU114" s="16" t="s">
        <v>80</v>
      </c>
    </row>
    <row r="115" spans="2:65" s="1" customFormat="1" ht="14.45" customHeight="1">
      <c r="B115" s="32"/>
      <c r="C115" s="216" t="s">
        <v>225</v>
      </c>
      <c r="D115" s="216" t="s">
        <v>234</v>
      </c>
      <c r="E115" s="217" t="s">
        <v>1156</v>
      </c>
      <c r="F115" s="218" t="s">
        <v>1151</v>
      </c>
      <c r="G115" s="219" t="s">
        <v>144</v>
      </c>
      <c r="H115" s="220">
        <v>1</v>
      </c>
      <c r="I115" s="221">
        <v>805</v>
      </c>
      <c r="J115" s="222">
        <f>ROUND(I115*H115,2)</f>
        <v>805</v>
      </c>
      <c r="K115" s="218" t="s">
        <v>19</v>
      </c>
      <c r="L115" s="223"/>
      <c r="M115" s="224" t="s">
        <v>19</v>
      </c>
      <c r="N115" s="225" t="s">
        <v>41</v>
      </c>
      <c r="O115" s="61"/>
      <c r="P115" s="187">
        <f>O115*H115</f>
        <v>0</v>
      </c>
      <c r="Q115" s="187">
        <v>0</v>
      </c>
      <c r="R115" s="187">
        <f>Q115*H115</f>
        <v>0</v>
      </c>
      <c r="S115" s="187">
        <v>0</v>
      </c>
      <c r="T115" s="188">
        <f>S115*H115</f>
        <v>0</v>
      </c>
      <c r="AR115" s="189" t="s">
        <v>362</v>
      </c>
      <c r="AT115" s="189" t="s">
        <v>234</v>
      </c>
      <c r="AU115" s="189" t="s">
        <v>80</v>
      </c>
      <c r="AY115" s="16" t="s">
        <v>139</v>
      </c>
      <c r="BE115" s="190">
        <f>IF(N115="základní",J115,0)</f>
        <v>805</v>
      </c>
      <c r="BF115" s="190">
        <f>IF(N115="snížená",J115,0)</f>
        <v>0</v>
      </c>
      <c r="BG115" s="190">
        <f>IF(N115="zákl. přenesená",J115,0)</f>
        <v>0</v>
      </c>
      <c r="BH115" s="190">
        <f>IF(N115="sníž. přenesená",J115,0)</f>
        <v>0</v>
      </c>
      <c r="BI115" s="190">
        <f>IF(N115="nulová",J115,0)</f>
        <v>0</v>
      </c>
      <c r="BJ115" s="16" t="s">
        <v>78</v>
      </c>
      <c r="BK115" s="190">
        <f>ROUND(I115*H115,2)</f>
        <v>805</v>
      </c>
      <c r="BL115" s="16" t="s">
        <v>250</v>
      </c>
      <c r="BM115" s="189" t="s">
        <v>283</v>
      </c>
    </row>
    <row r="116" spans="2:65" s="1" customFormat="1">
      <c r="B116" s="32"/>
      <c r="C116" s="33"/>
      <c r="D116" s="191" t="s">
        <v>148</v>
      </c>
      <c r="E116" s="33"/>
      <c r="F116" s="192" t="s">
        <v>1151</v>
      </c>
      <c r="G116" s="33"/>
      <c r="H116" s="33"/>
      <c r="I116" s="105"/>
      <c r="J116" s="33"/>
      <c r="K116" s="33"/>
      <c r="L116" s="36"/>
      <c r="M116" s="193"/>
      <c r="N116" s="61"/>
      <c r="O116" s="61"/>
      <c r="P116" s="61"/>
      <c r="Q116" s="61"/>
      <c r="R116" s="61"/>
      <c r="S116" s="61"/>
      <c r="T116" s="62"/>
      <c r="AT116" s="16" t="s">
        <v>148</v>
      </c>
      <c r="AU116" s="16" t="s">
        <v>80</v>
      </c>
    </row>
    <row r="117" spans="2:65" s="1" customFormat="1" ht="14.45" customHeight="1">
      <c r="B117" s="32"/>
      <c r="C117" s="216" t="s">
        <v>233</v>
      </c>
      <c r="D117" s="216" t="s">
        <v>234</v>
      </c>
      <c r="E117" s="217" t="s">
        <v>1157</v>
      </c>
      <c r="F117" s="218" t="s">
        <v>1158</v>
      </c>
      <c r="G117" s="219" t="s">
        <v>1136</v>
      </c>
      <c r="H117" s="220">
        <v>1</v>
      </c>
      <c r="I117" s="221">
        <v>2730</v>
      </c>
      <c r="J117" s="222">
        <f>ROUND(I117*H117,2)</f>
        <v>2730</v>
      </c>
      <c r="K117" s="218" t="s">
        <v>19</v>
      </c>
      <c r="L117" s="223"/>
      <c r="M117" s="224" t="s">
        <v>19</v>
      </c>
      <c r="N117" s="225" t="s">
        <v>41</v>
      </c>
      <c r="O117" s="61"/>
      <c r="P117" s="187">
        <f>O117*H117</f>
        <v>0</v>
      </c>
      <c r="Q117" s="187">
        <v>0</v>
      </c>
      <c r="R117" s="187">
        <f>Q117*H117</f>
        <v>0</v>
      </c>
      <c r="S117" s="187">
        <v>0</v>
      </c>
      <c r="T117" s="188">
        <f>S117*H117</f>
        <v>0</v>
      </c>
      <c r="AR117" s="189" t="s">
        <v>362</v>
      </c>
      <c r="AT117" s="189" t="s">
        <v>234</v>
      </c>
      <c r="AU117" s="189" t="s">
        <v>80</v>
      </c>
      <c r="AY117" s="16" t="s">
        <v>139</v>
      </c>
      <c r="BE117" s="190">
        <f>IF(N117="základní",J117,0)</f>
        <v>2730</v>
      </c>
      <c r="BF117" s="190">
        <f>IF(N117="snížená",J117,0)</f>
        <v>0</v>
      </c>
      <c r="BG117" s="190">
        <f>IF(N117="zákl. přenesená",J117,0)</f>
        <v>0</v>
      </c>
      <c r="BH117" s="190">
        <f>IF(N117="sníž. přenesená",J117,0)</f>
        <v>0</v>
      </c>
      <c r="BI117" s="190">
        <f>IF(N117="nulová",J117,0)</f>
        <v>0</v>
      </c>
      <c r="BJ117" s="16" t="s">
        <v>78</v>
      </c>
      <c r="BK117" s="190">
        <f>ROUND(I117*H117,2)</f>
        <v>2730</v>
      </c>
      <c r="BL117" s="16" t="s">
        <v>250</v>
      </c>
      <c r="BM117" s="189" t="s">
        <v>295</v>
      </c>
    </row>
    <row r="118" spans="2:65" s="1" customFormat="1">
      <c r="B118" s="32"/>
      <c r="C118" s="33"/>
      <c r="D118" s="191" t="s">
        <v>148</v>
      </c>
      <c r="E118" s="33"/>
      <c r="F118" s="192" t="s">
        <v>1158</v>
      </c>
      <c r="G118" s="33"/>
      <c r="H118" s="33"/>
      <c r="I118" s="105"/>
      <c r="J118" s="33"/>
      <c r="K118" s="33"/>
      <c r="L118" s="36"/>
      <c r="M118" s="193"/>
      <c r="N118" s="61"/>
      <c r="O118" s="61"/>
      <c r="P118" s="61"/>
      <c r="Q118" s="61"/>
      <c r="R118" s="61"/>
      <c r="S118" s="61"/>
      <c r="T118" s="62"/>
      <c r="AT118" s="16" t="s">
        <v>148</v>
      </c>
      <c r="AU118" s="16" t="s">
        <v>80</v>
      </c>
    </row>
    <row r="119" spans="2:65" s="11" customFormat="1" ht="22.9" customHeight="1">
      <c r="B119" s="162"/>
      <c r="C119" s="163"/>
      <c r="D119" s="164" t="s">
        <v>69</v>
      </c>
      <c r="E119" s="176" t="s">
        <v>1159</v>
      </c>
      <c r="F119" s="176" t="s">
        <v>1160</v>
      </c>
      <c r="G119" s="163"/>
      <c r="H119" s="163"/>
      <c r="I119" s="166"/>
      <c r="J119" s="177">
        <f>BK119</f>
        <v>8560</v>
      </c>
      <c r="K119" s="163"/>
      <c r="L119" s="168"/>
      <c r="M119" s="169"/>
      <c r="N119" s="170"/>
      <c r="O119" s="170"/>
      <c r="P119" s="171">
        <f>SUM(P120:P125)</f>
        <v>0</v>
      </c>
      <c r="Q119" s="170"/>
      <c r="R119" s="171">
        <f>SUM(R120:R125)</f>
        <v>0</v>
      </c>
      <c r="S119" s="170"/>
      <c r="T119" s="172">
        <f>SUM(T120:T125)</f>
        <v>0</v>
      </c>
      <c r="AR119" s="173" t="s">
        <v>80</v>
      </c>
      <c r="AT119" s="174" t="s">
        <v>69</v>
      </c>
      <c r="AU119" s="174" t="s">
        <v>78</v>
      </c>
      <c r="AY119" s="173" t="s">
        <v>139</v>
      </c>
      <c r="BK119" s="175">
        <f>SUM(BK120:BK125)</f>
        <v>8560</v>
      </c>
    </row>
    <row r="120" spans="2:65" s="1" customFormat="1" ht="14.45" customHeight="1">
      <c r="B120" s="32"/>
      <c r="C120" s="216" t="s">
        <v>239</v>
      </c>
      <c r="D120" s="216" t="s">
        <v>234</v>
      </c>
      <c r="E120" s="217" t="s">
        <v>1161</v>
      </c>
      <c r="F120" s="218" t="s">
        <v>1162</v>
      </c>
      <c r="G120" s="219" t="s">
        <v>144</v>
      </c>
      <c r="H120" s="220">
        <v>8</v>
      </c>
      <c r="I120" s="221">
        <v>570</v>
      </c>
      <c r="J120" s="222">
        <f>ROUND(I120*H120,2)</f>
        <v>4560</v>
      </c>
      <c r="K120" s="218" t="s">
        <v>19</v>
      </c>
      <c r="L120" s="223"/>
      <c r="M120" s="224" t="s">
        <v>19</v>
      </c>
      <c r="N120" s="225" t="s">
        <v>41</v>
      </c>
      <c r="O120" s="61"/>
      <c r="P120" s="187">
        <f>O120*H120</f>
        <v>0</v>
      </c>
      <c r="Q120" s="187">
        <v>0</v>
      </c>
      <c r="R120" s="187">
        <f>Q120*H120</f>
        <v>0</v>
      </c>
      <c r="S120" s="187">
        <v>0</v>
      </c>
      <c r="T120" s="188">
        <f>S120*H120</f>
        <v>0</v>
      </c>
      <c r="AR120" s="189" t="s">
        <v>362</v>
      </c>
      <c r="AT120" s="189" t="s">
        <v>234</v>
      </c>
      <c r="AU120" s="189" t="s">
        <v>80</v>
      </c>
      <c r="AY120" s="16" t="s">
        <v>139</v>
      </c>
      <c r="BE120" s="190">
        <f>IF(N120="základní",J120,0)</f>
        <v>4560</v>
      </c>
      <c r="BF120" s="190">
        <f>IF(N120="snížená",J120,0)</f>
        <v>0</v>
      </c>
      <c r="BG120" s="190">
        <f>IF(N120="zákl. přenesená",J120,0)</f>
        <v>0</v>
      </c>
      <c r="BH120" s="190">
        <f>IF(N120="sníž. přenesená",J120,0)</f>
        <v>0</v>
      </c>
      <c r="BI120" s="190">
        <f>IF(N120="nulová",J120,0)</f>
        <v>0</v>
      </c>
      <c r="BJ120" s="16" t="s">
        <v>78</v>
      </c>
      <c r="BK120" s="190">
        <f>ROUND(I120*H120,2)</f>
        <v>4560</v>
      </c>
      <c r="BL120" s="16" t="s">
        <v>250</v>
      </c>
      <c r="BM120" s="189" t="s">
        <v>314</v>
      </c>
    </row>
    <row r="121" spans="2:65" s="1" customFormat="1">
      <c r="B121" s="32"/>
      <c r="C121" s="33"/>
      <c r="D121" s="191" t="s">
        <v>148</v>
      </c>
      <c r="E121" s="33"/>
      <c r="F121" s="192" t="s">
        <v>1162</v>
      </c>
      <c r="G121" s="33"/>
      <c r="H121" s="33"/>
      <c r="I121" s="105"/>
      <c r="J121" s="33"/>
      <c r="K121" s="33"/>
      <c r="L121" s="36"/>
      <c r="M121" s="193"/>
      <c r="N121" s="61"/>
      <c r="O121" s="61"/>
      <c r="P121" s="61"/>
      <c r="Q121" s="61"/>
      <c r="R121" s="61"/>
      <c r="S121" s="61"/>
      <c r="T121" s="62"/>
      <c r="AT121" s="16" t="s">
        <v>148</v>
      </c>
      <c r="AU121" s="16" t="s">
        <v>80</v>
      </c>
    </row>
    <row r="122" spans="2:65" s="1" customFormat="1" ht="14.45" customHeight="1">
      <c r="B122" s="32"/>
      <c r="C122" s="216" t="s">
        <v>8</v>
      </c>
      <c r="D122" s="216" t="s">
        <v>234</v>
      </c>
      <c r="E122" s="217" t="s">
        <v>1163</v>
      </c>
      <c r="F122" s="218" t="s">
        <v>1164</v>
      </c>
      <c r="G122" s="219" t="s">
        <v>144</v>
      </c>
      <c r="H122" s="220">
        <v>10</v>
      </c>
      <c r="I122" s="221">
        <v>262</v>
      </c>
      <c r="J122" s="222">
        <f>ROUND(I122*H122,2)</f>
        <v>2620</v>
      </c>
      <c r="K122" s="218" t="s">
        <v>19</v>
      </c>
      <c r="L122" s="223"/>
      <c r="M122" s="224" t="s">
        <v>19</v>
      </c>
      <c r="N122" s="225" t="s">
        <v>41</v>
      </c>
      <c r="O122" s="61"/>
      <c r="P122" s="187">
        <f>O122*H122</f>
        <v>0</v>
      </c>
      <c r="Q122" s="187">
        <v>0</v>
      </c>
      <c r="R122" s="187">
        <f>Q122*H122</f>
        <v>0</v>
      </c>
      <c r="S122" s="187">
        <v>0</v>
      </c>
      <c r="T122" s="188">
        <f>S122*H122</f>
        <v>0</v>
      </c>
      <c r="AR122" s="189" t="s">
        <v>362</v>
      </c>
      <c r="AT122" s="189" t="s">
        <v>234</v>
      </c>
      <c r="AU122" s="189" t="s">
        <v>80</v>
      </c>
      <c r="AY122" s="16" t="s">
        <v>139</v>
      </c>
      <c r="BE122" s="190">
        <f>IF(N122="základní",J122,0)</f>
        <v>2620</v>
      </c>
      <c r="BF122" s="190">
        <f>IF(N122="snížená",J122,0)</f>
        <v>0</v>
      </c>
      <c r="BG122" s="190">
        <f>IF(N122="zákl. přenesená",J122,0)</f>
        <v>0</v>
      </c>
      <c r="BH122" s="190">
        <f>IF(N122="sníž. přenesená",J122,0)</f>
        <v>0</v>
      </c>
      <c r="BI122" s="190">
        <f>IF(N122="nulová",J122,0)</f>
        <v>0</v>
      </c>
      <c r="BJ122" s="16" t="s">
        <v>78</v>
      </c>
      <c r="BK122" s="190">
        <f>ROUND(I122*H122,2)</f>
        <v>2620</v>
      </c>
      <c r="BL122" s="16" t="s">
        <v>250</v>
      </c>
      <c r="BM122" s="189" t="s">
        <v>324</v>
      </c>
    </row>
    <row r="123" spans="2:65" s="1" customFormat="1">
      <c r="B123" s="32"/>
      <c r="C123" s="33"/>
      <c r="D123" s="191" t="s">
        <v>148</v>
      </c>
      <c r="E123" s="33"/>
      <c r="F123" s="192" t="s">
        <v>1164</v>
      </c>
      <c r="G123" s="33"/>
      <c r="H123" s="33"/>
      <c r="I123" s="105"/>
      <c r="J123" s="33"/>
      <c r="K123" s="33"/>
      <c r="L123" s="36"/>
      <c r="M123" s="193"/>
      <c r="N123" s="61"/>
      <c r="O123" s="61"/>
      <c r="P123" s="61"/>
      <c r="Q123" s="61"/>
      <c r="R123" s="61"/>
      <c r="S123" s="61"/>
      <c r="T123" s="62"/>
      <c r="AT123" s="16" t="s">
        <v>148</v>
      </c>
      <c r="AU123" s="16" t="s">
        <v>80</v>
      </c>
    </row>
    <row r="124" spans="2:65" s="1" customFormat="1" ht="14.45" customHeight="1">
      <c r="B124" s="32"/>
      <c r="C124" s="216" t="s">
        <v>250</v>
      </c>
      <c r="D124" s="216" t="s">
        <v>234</v>
      </c>
      <c r="E124" s="217" t="s">
        <v>1165</v>
      </c>
      <c r="F124" s="218" t="s">
        <v>1166</v>
      </c>
      <c r="G124" s="219" t="s">
        <v>144</v>
      </c>
      <c r="H124" s="220">
        <v>10</v>
      </c>
      <c r="I124" s="221">
        <v>138</v>
      </c>
      <c r="J124" s="222">
        <f>ROUND(I124*H124,2)</f>
        <v>1380</v>
      </c>
      <c r="K124" s="218" t="s">
        <v>19</v>
      </c>
      <c r="L124" s="223"/>
      <c r="M124" s="224" t="s">
        <v>19</v>
      </c>
      <c r="N124" s="225" t="s">
        <v>41</v>
      </c>
      <c r="O124" s="61"/>
      <c r="P124" s="187">
        <f>O124*H124</f>
        <v>0</v>
      </c>
      <c r="Q124" s="187">
        <v>0</v>
      </c>
      <c r="R124" s="187">
        <f>Q124*H124</f>
        <v>0</v>
      </c>
      <c r="S124" s="187">
        <v>0</v>
      </c>
      <c r="T124" s="188">
        <f>S124*H124</f>
        <v>0</v>
      </c>
      <c r="AR124" s="189" t="s">
        <v>362</v>
      </c>
      <c r="AT124" s="189" t="s">
        <v>234</v>
      </c>
      <c r="AU124" s="189" t="s">
        <v>80</v>
      </c>
      <c r="AY124" s="16" t="s">
        <v>139</v>
      </c>
      <c r="BE124" s="190">
        <f>IF(N124="základní",J124,0)</f>
        <v>1380</v>
      </c>
      <c r="BF124" s="190">
        <f>IF(N124="snížená",J124,0)</f>
        <v>0</v>
      </c>
      <c r="BG124" s="190">
        <f>IF(N124="zákl. přenesená",J124,0)</f>
        <v>0</v>
      </c>
      <c r="BH124" s="190">
        <f>IF(N124="sníž. přenesená",J124,0)</f>
        <v>0</v>
      </c>
      <c r="BI124" s="190">
        <f>IF(N124="nulová",J124,0)</f>
        <v>0</v>
      </c>
      <c r="BJ124" s="16" t="s">
        <v>78</v>
      </c>
      <c r="BK124" s="190">
        <f>ROUND(I124*H124,2)</f>
        <v>1380</v>
      </c>
      <c r="BL124" s="16" t="s">
        <v>250</v>
      </c>
      <c r="BM124" s="189" t="s">
        <v>340</v>
      </c>
    </row>
    <row r="125" spans="2:65" s="1" customFormat="1">
      <c r="B125" s="32"/>
      <c r="C125" s="33"/>
      <c r="D125" s="191" t="s">
        <v>148</v>
      </c>
      <c r="E125" s="33"/>
      <c r="F125" s="192" t="s">
        <v>1166</v>
      </c>
      <c r="G125" s="33"/>
      <c r="H125" s="33"/>
      <c r="I125" s="105"/>
      <c r="J125" s="33"/>
      <c r="K125" s="33"/>
      <c r="L125" s="36"/>
      <c r="M125" s="193"/>
      <c r="N125" s="61"/>
      <c r="O125" s="61"/>
      <c r="P125" s="61"/>
      <c r="Q125" s="61"/>
      <c r="R125" s="61"/>
      <c r="S125" s="61"/>
      <c r="T125" s="62"/>
      <c r="AT125" s="16" t="s">
        <v>148</v>
      </c>
      <c r="AU125" s="16" t="s">
        <v>80</v>
      </c>
    </row>
    <row r="126" spans="2:65" s="11" customFormat="1" ht="22.9" customHeight="1">
      <c r="B126" s="162"/>
      <c r="C126" s="163"/>
      <c r="D126" s="164" t="s">
        <v>69</v>
      </c>
      <c r="E126" s="176" t="s">
        <v>1167</v>
      </c>
      <c r="F126" s="176" t="s">
        <v>1168</v>
      </c>
      <c r="G126" s="163"/>
      <c r="H126" s="163"/>
      <c r="I126" s="166"/>
      <c r="J126" s="177">
        <f>BK126</f>
        <v>10600</v>
      </c>
      <c r="K126" s="163"/>
      <c r="L126" s="168"/>
      <c r="M126" s="169"/>
      <c r="N126" s="170"/>
      <c r="O126" s="170"/>
      <c r="P126" s="171">
        <f>SUM(P127:P132)</f>
        <v>0</v>
      </c>
      <c r="Q126" s="170"/>
      <c r="R126" s="171">
        <f>SUM(R127:R132)</f>
        <v>0</v>
      </c>
      <c r="S126" s="170"/>
      <c r="T126" s="172">
        <f>SUM(T127:T132)</f>
        <v>0</v>
      </c>
      <c r="AR126" s="173" t="s">
        <v>146</v>
      </c>
      <c r="AT126" s="174" t="s">
        <v>69</v>
      </c>
      <c r="AU126" s="174" t="s">
        <v>78</v>
      </c>
      <c r="AY126" s="173" t="s">
        <v>139</v>
      </c>
      <c r="BK126" s="175">
        <f>SUM(BK127:BK132)</f>
        <v>10600</v>
      </c>
    </row>
    <row r="127" spans="2:65" s="1" customFormat="1" ht="14.45" customHeight="1">
      <c r="B127" s="32"/>
      <c r="C127" s="216" t="s">
        <v>256</v>
      </c>
      <c r="D127" s="216" t="s">
        <v>234</v>
      </c>
      <c r="E127" s="217" t="s">
        <v>1169</v>
      </c>
      <c r="F127" s="218" t="s">
        <v>1170</v>
      </c>
      <c r="G127" s="219" t="s">
        <v>519</v>
      </c>
      <c r="H127" s="220">
        <v>1</v>
      </c>
      <c r="I127" s="221">
        <v>3600</v>
      </c>
      <c r="J127" s="222">
        <f>ROUND(I127*H127,2)</f>
        <v>3600</v>
      </c>
      <c r="K127" s="218" t="s">
        <v>19</v>
      </c>
      <c r="L127" s="223"/>
      <c r="M127" s="224" t="s">
        <v>19</v>
      </c>
      <c r="N127" s="225" t="s">
        <v>41</v>
      </c>
      <c r="O127" s="61"/>
      <c r="P127" s="187">
        <f>O127*H127</f>
        <v>0</v>
      </c>
      <c r="Q127" s="187">
        <v>0</v>
      </c>
      <c r="R127" s="187">
        <f>Q127*H127</f>
        <v>0</v>
      </c>
      <c r="S127" s="187">
        <v>0</v>
      </c>
      <c r="T127" s="188">
        <f>S127*H127</f>
        <v>0</v>
      </c>
      <c r="AR127" s="189" t="s">
        <v>362</v>
      </c>
      <c r="AT127" s="189" t="s">
        <v>234</v>
      </c>
      <c r="AU127" s="189" t="s">
        <v>80</v>
      </c>
      <c r="AY127" s="16" t="s">
        <v>139</v>
      </c>
      <c r="BE127" s="190">
        <f>IF(N127="základní",J127,0)</f>
        <v>3600</v>
      </c>
      <c r="BF127" s="190">
        <f>IF(N127="snížená",J127,0)</f>
        <v>0</v>
      </c>
      <c r="BG127" s="190">
        <f>IF(N127="zákl. přenesená",J127,0)</f>
        <v>0</v>
      </c>
      <c r="BH127" s="190">
        <f>IF(N127="sníž. přenesená",J127,0)</f>
        <v>0</v>
      </c>
      <c r="BI127" s="190">
        <f>IF(N127="nulová",J127,0)</f>
        <v>0</v>
      </c>
      <c r="BJ127" s="16" t="s">
        <v>78</v>
      </c>
      <c r="BK127" s="190">
        <f>ROUND(I127*H127,2)</f>
        <v>3600</v>
      </c>
      <c r="BL127" s="16" t="s">
        <v>250</v>
      </c>
      <c r="BM127" s="189" t="s">
        <v>351</v>
      </c>
    </row>
    <row r="128" spans="2:65" s="1" customFormat="1">
      <c r="B128" s="32"/>
      <c r="C128" s="33"/>
      <c r="D128" s="191" t="s">
        <v>148</v>
      </c>
      <c r="E128" s="33"/>
      <c r="F128" s="192" t="s">
        <v>1170</v>
      </c>
      <c r="G128" s="33"/>
      <c r="H128" s="33"/>
      <c r="I128" s="105"/>
      <c r="J128" s="33"/>
      <c r="K128" s="33"/>
      <c r="L128" s="36"/>
      <c r="M128" s="193"/>
      <c r="N128" s="61"/>
      <c r="O128" s="61"/>
      <c r="P128" s="61"/>
      <c r="Q128" s="61"/>
      <c r="R128" s="61"/>
      <c r="S128" s="61"/>
      <c r="T128" s="62"/>
      <c r="AT128" s="16" t="s">
        <v>148</v>
      </c>
      <c r="AU128" s="16" t="s">
        <v>80</v>
      </c>
    </row>
    <row r="129" spans="2:65" s="1" customFormat="1" ht="14.45" customHeight="1">
      <c r="B129" s="32"/>
      <c r="C129" s="216" t="s">
        <v>263</v>
      </c>
      <c r="D129" s="216" t="s">
        <v>234</v>
      </c>
      <c r="E129" s="217" t="s">
        <v>1171</v>
      </c>
      <c r="F129" s="218" t="s">
        <v>1172</v>
      </c>
      <c r="G129" s="219" t="s">
        <v>519</v>
      </c>
      <c r="H129" s="220">
        <v>1</v>
      </c>
      <c r="I129" s="221">
        <v>3600</v>
      </c>
      <c r="J129" s="222">
        <f>ROUND(I129*H129,2)</f>
        <v>3600</v>
      </c>
      <c r="K129" s="218" t="s">
        <v>19</v>
      </c>
      <c r="L129" s="223"/>
      <c r="M129" s="224" t="s">
        <v>19</v>
      </c>
      <c r="N129" s="225" t="s">
        <v>41</v>
      </c>
      <c r="O129" s="61"/>
      <c r="P129" s="187">
        <f>O129*H129</f>
        <v>0</v>
      </c>
      <c r="Q129" s="187">
        <v>0</v>
      </c>
      <c r="R129" s="187">
        <f>Q129*H129</f>
        <v>0</v>
      </c>
      <c r="S129" s="187">
        <v>0</v>
      </c>
      <c r="T129" s="188">
        <f>S129*H129</f>
        <v>0</v>
      </c>
      <c r="AR129" s="189" t="s">
        <v>362</v>
      </c>
      <c r="AT129" s="189" t="s">
        <v>234</v>
      </c>
      <c r="AU129" s="189" t="s">
        <v>80</v>
      </c>
      <c r="AY129" s="16" t="s">
        <v>139</v>
      </c>
      <c r="BE129" s="190">
        <f>IF(N129="základní",J129,0)</f>
        <v>3600</v>
      </c>
      <c r="BF129" s="190">
        <f>IF(N129="snížená",J129,0)</f>
        <v>0</v>
      </c>
      <c r="BG129" s="190">
        <f>IF(N129="zákl. přenesená",J129,0)</f>
        <v>0</v>
      </c>
      <c r="BH129" s="190">
        <f>IF(N129="sníž. přenesená",J129,0)</f>
        <v>0</v>
      </c>
      <c r="BI129" s="190">
        <f>IF(N129="nulová",J129,0)</f>
        <v>0</v>
      </c>
      <c r="BJ129" s="16" t="s">
        <v>78</v>
      </c>
      <c r="BK129" s="190">
        <f>ROUND(I129*H129,2)</f>
        <v>3600</v>
      </c>
      <c r="BL129" s="16" t="s">
        <v>250</v>
      </c>
      <c r="BM129" s="189" t="s">
        <v>362</v>
      </c>
    </row>
    <row r="130" spans="2:65" s="1" customFormat="1">
      <c r="B130" s="32"/>
      <c r="C130" s="33"/>
      <c r="D130" s="191" t="s">
        <v>148</v>
      </c>
      <c r="E130" s="33"/>
      <c r="F130" s="192" t="s">
        <v>1172</v>
      </c>
      <c r="G130" s="33"/>
      <c r="H130" s="33"/>
      <c r="I130" s="105"/>
      <c r="J130" s="33"/>
      <c r="K130" s="33"/>
      <c r="L130" s="36"/>
      <c r="M130" s="193"/>
      <c r="N130" s="61"/>
      <c r="O130" s="61"/>
      <c r="P130" s="61"/>
      <c r="Q130" s="61"/>
      <c r="R130" s="61"/>
      <c r="S130" s="61"/>
      <c r="T130" s="62"/>
      <c r="AT130" s="16" t="s">
        <v>148</v>
      </c>
      <c r="AU130" s="16" t="s">
        <v>80</v>
      </c>
    </row>
    <row r="131" spans="2:65" s="1" customFormat="1" ht="14.45" customHeight="1">
      <c r="B131" s="32"/>
      <c r="C131" s="216" t="s">
        <v>270</v>
      </c>
      <c r="D131" s="216" t="s">
        <v>234</v>
      </c>
      <c r="E131" s="217" t="s">
        <v>1173</v>
      </c>
      <c r="F131" s="218" t="s">
        <v>1174</v>
      </c>
      <c r="G131" s="219" t="s">
        <v>519</v>
      </c>
      <c r="H131" s="220">
        <v>1</v>
      </c>
      <c r="I131" s="221">
        <v>3400</v>
      </c>
      <c r="J131" s="222">
        <f>ROUND(I131*H131,2)</f>
        <v>3400</v>
      </c>
      <c r="K131" s="218" t="s">
        <v>19</v>
      </c>
      <c r="L131" s="223"/>
      <c r="M131" s="224" t="s">
        <v>19</v>
      </c>
      <c r="N131" s="225" t="s">
        <v>41</v>
      </c>
      <c r="O131" s="61"/>
      <c r="P131" s="187">
        <f>O131*H131</f>
        <v>0</v>
      </c>
      <c r="Q131" s="187">
        <v>0</v>
      </c>
      <c r="R131" s="187">
        <f>Q131*H131</f>
        <v>0</v>
      </c>
      <c r="S131" s="187">
        <v>0</v>
      </c>
      <c r="T131" s="188">
        <f>S131*H131</f>
        <v>0</v>
      </c>
      <c r="AR131" s="189" t="s">
        <v>362</v>
      </c>
      <c r="AT131" s="189" t="s">
        <v>234</v>
      </c>
      <c r="AU131" s="189" t="s">
        <v>80</v>
      </c>
      <c r="AY131" s="16" t="s">
        <v>139</v>
      </c>
      <c r="BE131" s="190">
        <f>IF(N131="základní",J131,0)</f>
        <v>3400</v>
      </c>
      <c r="BF131" s="190">
        <f>IF(N131="snížená",J131,0)</f>
        <v>0</v>
      </c>
      <c r="BG131" s="190">
        <f>IF(N131="zákl. přenesená",J131,0)</f>
        <v>0</v>
      </c>
      <c r="BH131" s="190">
        <f>IF(N131="sníž. přenesená",J131,0)</f>
        <v>0</v>
      </c>
      <c r="BI131" s="190">
        <f>IF(N131="nulová",J131,0)</f>
        <v>0</v>
      </c>
      <c r="BJ131" s="16" t="s">
        <v>78</v>
      </c>
      <c r="BK131" s="190">
        <f>ROUND(I131*H131,2)</f>
        <v>3400</v>
      </c>
      <c r="BL131" s="16" t="s">
        <v>250</v>
      </c>
      <c r="BM131" s="189" t="s">
        <v>378</v>
      </c>
    </row>
    <row r="132" spans="2:65" s="1" customFormat="1">
      <c r="B132" s="32"/>
      <c r="C132" s="33"/>
      <c r="D132" s="191" t="s">
        <v>148</v>
      </c>
      <c r="E132" s="33"/>
      <c r="F132" s="192" t="s">
        <v>1174</v>
      </c>
      <c r="G132" s="33"/>
      <c r="H132" s="33"/>
      <c r="I132" s="105"/>
      <c r="J132" s="33"/>
      <c r="K132" s="33"/>
      <c r="L132" s="36"/>
      <c r="M132" s="193"/>
      <c r="N132" s="61"/>
      <c r="O132" s="61"/>
      <c r="P132" s="61"/>
      <c r="Q132" s="61"/>
      <c r="R132" s="61"/>
      <c r="S132" s="61"/>
      <c r="T132" s="62"/>
      <c r="AT132" s="16" t="s">
        <v>148</v>
      </c>
      <c r="AU132" s="16" t="s">
        <v>80</v>
      </c>
    </row>
    <row r="133" spans="2:65" s="11" customFormat="1" ht="25.9" customHeight="1">
      <c r="B133" s="162"/>
      <c r="C133" s="163"/>
      <c r="D133" s="164" t="s">
        <v>69</v>
      </c>
      <c r="E133" s="165" t="s">
        <v>1103</v>
      </c>
      <c r="F133" s="165" t="s">
        <v>1104</v>
      </c>
      <c r="G133" s="163"/>
      <c r="H133" s="163"/>
      <c r="I133" s="166"/>
      <c r="J133" s="167">
        <f>BK133</f>
        <v>14000</v>
      </c>
      <c r="K133" s="163"/>
      <c r="L133" s="168"/>
      <c r="M133" s="169"/>
      <c r="N133" s="170"/>
      <c r="O133" s="170"/>
      <c r="P133" s="171">
        <f>P134</f>
        <v>0</v>
      </c>
      <c r="Q133" s="170"/>
      <c r="R133" s="171">
        <f>R134</f>
        <v>0</v>
      </c>
      <c r="S133" s="170"/>
      <c r="T133" s="172">
        <f>T134</f>
        <v>0</v>
      </c>
      <c r="AR133" s="173" t="s">
        <v>173</v>
      </c>
      <c r="AT133" s="174" t="s">
        <v>69</v>
      </c>
      <c r="AU133" s="174" t="s">
        <v>70</v>
      </c>
      <c r="AY133" s="173" t="s">
        <v>139</v>
      </c>
      <c r="BK133" s="175">
        <f>BK134</f>
        <v>14000</v>
      </c>
    </row>
    <row r="134" spans="2:65" s="11" customFormat="1" ht="22.9" customHeight="1">
      <c r="B134" s="162"/>
      <c r="C134" s="163"/>
      <c r="D134" s="164" t="s">
        <v>69</v>
      </c>
      <c r="E134" s="176" t="s">
        <v>1175</v>
      </c>
      <c r="F134" s="176" t="s">
        <v>1176</v>
      </c>
      <c r="G134" s="163"/>
      <c r="H134" s="163"/>
      <c r="I134" s="166"/>
      <c r="J134" s="177">
        <f>BK134</f>
        <v>14000</v>
      </c>
      <c r="K134" s="163"/>
      <c r="L134" s="168"/>
      <c r="M134" s="169"/>
      <c r="N134" s="170"/>
      <c r="O134" s="170"/>
      <c r="P134" s="171">
        <f>SUM(P135:P137)</f>
        <v>0</v>
      </c>
      <c r="Q134" s="170"/>
      <c r="R134" s="171">
        <f>SUM(R135:R137)</f>
        <v>0</v>
      </c>
      <c r="S134" s="170"/>
      <c r="T134" s="172">
        <f>SUM(T135:T137)</f>
        <v>0</v>
      </c>
      <c r="AR134" s="173" t="s">
        <v>173</v>
      </c>
      <c r="AT134" s="174" t="s">
        <v>69</v>
      </c>
      <c r="AU134" s="174" t="s">
        <v>78</v>
      </c>
      <c r="AY134" s="173" t="s">
        <v>139</v>
      </c>
      <c r="BK134" s="175">
        <f>SUM(BK135:BK137)</f>
        <v>14000</v>
      </c>
    </row>
    <row r="135" spans="2:65" s="1" customFormat="1" ht="14.45" customHeight="1">
      <c r="B135" s="32"/>
      <c r="C135" s="178" t="s">
        <v>283</v>
      </c>
      <c r="D135" s="178" t="s">
        <v>141</v>
      </c>
      <c r="E135" s="179" t="s">
        <v>1177</v>
      </c>
      <c r="F135" s="180" t="s">
        <v>1178</v>
      </c>
      <c r="G135" s="181" t="s">
        <v>519</v>
      </c>
      <c r="H135" s="182">
        <v>1</v>
      </c>
      <c r="I135" s="183">
        <v>14000</v>
      </c>
      <c r="J135" s="184">
        <f>ROUND(I135*H135,2)</f>
        <v>14000</v>
      </c>
      <c r="K135" s="180" t="s">
        <v>145</v>
      </c>
      <c r="L135" s="36"/>
      <c r="M135" s="185" t="s">
        <v>19</v>
      </c>
      <c r="N135" s="186" t="s">
        <v>41</v>
      </c>
      <c r="O135" s="61"/>
      <c r="P135" s="187">
        <f>O135*H135</f>
        <v>0</v>
      </c>
      <c r="Q135" s="187">
        <v>0</v>
      </c>
      <c r="R135" s="187">
        <f>Q135*H135</f>
        <v>0</v>
      </c>
      <c r="S135" s="187">
        <v>0</v>
      </c>
      <c r="T135" s="188">
        <f>S135*H135</f>
        <v>0</v>
      </c>
      <c r="AR135" s="189" t="s">
        <v>1109</v>
      </c>
      <c r="AT135" s="189" t="s">
        <v>141</v>
      </c>
      <c r="AU135" s="189" t="s">
        <v>80</v>
      </c>
      <c r="AY135" s="16" t="s">
        <v>139</v>
      </c>
      <c r="BE135" s="190">
        <f>IF(N135="základní",J135,0)</f>
        <v>14000</v>
      </c>
      <c r="BF135" s="190">
        <f>IF(N135="snížená",J135,0)</f>
        <v>0</v>
      </c>
      <c r="BG135" s="190">
        <f>IF(N135="zákl. přenesená",J135,0)</f>
        <v>0</v>
      </c>
      <c r="BH135" s="190">
        <f>IF(N135="sníž. přenesená",J135,0)</f>
        <v>0</v>
      </c>
      <c r="BI135" s="190">
        <f>IF(N135="nulová",J135,0)</f>
        <v>0</v>
      </c>
      <c r="BJ135" s="16" t="s">
        <v>78</v>
      </c>
      <c r="BK135" s="190">
        <f>ROUND(I135*H135,2)</f>
        <v>14000</v>
      </c>
      <c r="BL135" s="16" t="s">
        <v>1109</v>
      </c>
      <c r="BM135" s="189" t="s">
        <v>1179</v>
      </c>
    </row>
    <row r="136" spans="2:65" s="1" customFormat="1">
      <c r="B136" s="32"/>
      <c r="C136" s="33"/>
      <c r="D136" s="191" t="s">
        <v>148</v>
      </c>
      <c r="E136" s="33"/>
      <c r="F136" s="192" t="s">
        <v>1178</v>
      </c>
      <c r="G136" s="33"/>
      <c r="H136" s="33"/>
      <c r="I136" s="105"/>
      <c r="J136" s="33"/>
      <c r="K136" s="33"/>
      <c r="L136" s="36"/>
      <c r="M136" s="193"/>
      <c r="N136" s="61"/>
      <c r="O136" s="61"/>
      <c r="P136" s="61"/>
      <c r="Q136" s="61"/>
      <c r="R136" s="61"/>
      <c r="S136" s="61"/>
      <c r="T136" s="62"/>
      <c r="AT136" s="16" t="s">
        <v>148</v>
      </c>
      <c r="AU136" s="16" t="s">
        <v>80</v>
      </c>
    </row>
    <row r="137" spans="2:65" s="1" customFormat="1" ht="19.5">
      <c r="B137" s="32"/>
      <c r="C137" s="33"/>
      <c r="D137" s="191" t="s">
        <v>201</v>
      </c>
      <c r="E137" s="33"/>
      <c r="F137" s="194" t="s">
        <v>1180</v>
      </c>
      <c r="G137" s="33"/>
      <c r="H137" s="33"/>
      <c r="I137" s="105"/>
      <c r="J137" s="33"/>
      <c r="K137" s="33"/>
      <c r="L137" s="36"/>
      <c r="M137" s="226"/>
      <c r="N137" s="227"/>
      <c r="O137" s="227"/>
      <c r="P137" s="227"/>
      <c r="Q137" s="227"/>
      <c r="R137" s="227"/>
      <c r="S137" s="227"/>
      <c r="T137" s="228"/>
      <c r="AT137" s="16" t="s">
        <v>201</v>
      </c>
      <c r="AU137" s="16" t="s">
        <v>80</v>
      </c>
    </row>
    <row r="138" spans="2:65" s="1" customFormat="1" ht="6.95" customHeight="1">
      <c r="B138" s="44"/>
      <c r="C138" s="45"/>
      <c r="D138" s="45"/>
      <c r="E138" s="45"/>
      <c r="F138" s="45"/>
      <c r="G138" s="45"/>
      <c r="H138" s="45"/>
      <c r="I138" s="129"/>
      <c r="J138" s="45"/>
      <c r="K138" s="45"/>
      <c r="L138" s="36"/>
    </row>
  </sheetData>
  <sheetProtection algorithmName="SHA-512" hashValue="clJ3Z40fr8hwtNZZFlztlJreoitWIUbYuG6T9+8f6eSV1zoGwSqzClJYLg1xv8W6t3h/sWVI2kCPoVur1Y3MVw==" saltValue="5sXaEWuR8Q0yg3fsUi2gamBCIT8x8OVD8iTqwdnfJhhjoXcq50/IgBV2ugaPhbsH+6gzXKqee5x9lf6EcAqrcg==" spinCount="100000" sheet="1" objects="1" scenarios="1" formatColumns="0" formatRows="0" autoFilter="0"/>
  <autoFilter ref="C86:K137"/>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orizontalDpi="4294967293"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B2:BM205"/>
  <sheetViews>
    <sheetView showGridLines="0" topLeftCell="A73" workbookViewId="0">
      <selection activeCell="F86" sqref="F86"/>
    </sheetView>
  </sheetViews>
  <sheetFormatPr defaultRowHeight="11.25"/>
  <cols>
    <col min="1" max="1" width="7.1640625" customWidth="1"/>
    <col min="2" max="2" width="1.5" customWidth="1"/>
    <col min="3" max="3" width="3.5" customWidth="1"/>
    <col min="4" max="4" width="3.6640625" customWidth="1"/>
    <col min="5" max="5" width="14.6640625" customWidth="1"/>
    <col min="6" max="6" width="86.5" customWidth="1"/>
    <col min="7" max="7" width="6" customWidth="1"/>
    <col min="8" max="8" width="9.83203125" customWidth="1"/>
    <col min="9" max="9" width="17.33203125" style="98" customWidth="1"/>
    <col min="10" max="11" width="17.33203125" customWidth="1"/>
    <col min="12" max="12" width="8" customWidth="1"/>
    <col min="13" max="13" width="9.33203125" hidden="1" customWidth="1"/>
    <col min="14" max="14" width="9.1640625" hidden="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2" spans="2:46" ht="36.950000000000003" customHeight="1">
      <c r="L2" s="337"/>
      <c r="M2" s="337"/>
      <c r="N2" s="337"/>
      <c r="O2" s="337"/>
      <c r="P2" s="337"/>
      <c r="Q2" s="337"/>
      <c r="R2" s="337"/>
      <c r="S2" s="337"/>
      <c r="T2" s="337"/>
      <c r="U2" s="337"/>
      <c r="V2" s="337"/>
      <c r="AT2" s="16" t="s">
        <v>86</v>
      </c>
    </row>
    <row r="3" spans="2:46" ht="6.95" customHeight="1">
      <c r="B3" s="99"/>
      <c r="C3" s="100"/>
      <c r="D3" s="100"/>
      <c r="E3" s="100"/>
      <c r="F3" s="100"/>
      <c r="G3" s="100"/>
      <c r="H3" s="100"/>
      <c r="I3" s="101"/>
      <c r="J3" s="100"/>
      <c r="K3" s="100"/>
      <c r="L3" s="19"/>
      <c r="AT3" s="16" t="s">
        <v>80</v>
      </c>
    </row>
    <row r="4" spans="2:46" ht="24.95" customHeight="1">
      <c r="B4" s="19"/>
      <c r="D4" s="102" t="s">
        <v>87</v>
      </c>
      <c r="L4" s="19"/>
      <c r="M4" s="103" t="s">
        <v>10</v>
      </c>
      <c r="AT4" s="16" t="s">
        <v>4</v>
      </c>
    </row>
    <row r="5" spans="2:46" ht="6.95" customHeight="1">
      <c r="B5" s="19"/>
      <c r="L5" s="19"/>
    </row>
    <row r="6" spans="2:46" ht="12" customHeight="1">
      <c r="B6" s="19"/>
      <c r="D6" s="104" t="s">
        <v>16</v>
      </c>
      <c r="L6" s="19"/>
    </row>
    <row r="7" spans="2:46" ht="14.45" customHeight="1">
      <c r="B7" s="19"/>
      <c r="E7" s="353" t="str">
        <f>'Rekapitulace stavby'!K6</f>
        <v>Stavební úpravy objektu Restaurace - oprava střechy</v>
      </c>
      <c r="F7" s="354"/>
      <c r="G7" s="354"/>
      <c r="H7" s="354"/>
      <c r="L7" s="19"/>
    </row>
    <row r="8" spans="2:46" s="1" customFormat="1" ht="12" customHeight="1">
      <c r="B8" s="36"/>
      <c r="D8" s="104" t="s">
        <v>88</v>
      </c>
      <c r="I8" s="105"/>
      <c r="L8" s="36"/>
    </row>
    <row r="9" spans="2:46" s="1" customFormat="1" ht="36.950000000000003" customHeight="1">
      <c r="B9" s="36"/>
      <c r="E9" s="355" t="s">
        <v>1181</v>
      </c>
      <c r="F9" s="356"/>
      <c r="G9" s="356"/>
      <c r="H9" s="356"/>
      <c r="I9" s="105"/>
      <c r="L9" s="36"/>
    </row>
    <row r="10" spans="2:46" s="1" customFormat="1">
      <c r="B10" s="36"/>
      <c r="I10" s="105"/>
      <c r="L10" s="36"/>
    </row>
    <row r="11" spans="2:46" s="1" customFormat="1" ht="12" customHeight="1">
      <c r="B11" s="36"/>
      <c r="D11" s="104" t="s">
        <v>18</v>
      </c>
      <c r="F11" s="106" t="s">
        <v>19</v>
      </c>
      <c r="I11" s="107" t="s">
        <v>20</v>
      </c>
      <c r="J11" s="106" t="s">
        <v>19</v>
      </c>
      <c r="L11" s="36"/>
    </row>
    <row r="12" spans="2:46" s="1" customFormat="1" ht="12" customHeight="1">
      <c r="B12" s="36"/>
      <c r="D12" s="104" t="s">
        <v>21</v>
      </c>
      <c r="F12" s="106" t="s">
        <v>22</v>
      </c>
      <c r="I12" s="107" t="s">
        <v>23</v>
      </c>
      <c r="J12" s="108">
        <f>'Rekapitulace stavby'!AN8</f>
        <v>43626</v>
      </c>
      <c r="L12" s="36"/>
    </row>
    <row r="13" spans="2:46" s="1" customFormat="1" ht="10.9" customHeight="1">
      <c r="B13" s="36"/>
      <c r="I13" s="105"/>
      <c r="L13" s="36"/>
    </row>
    <row r="14" spans="2:46" s="1" customFormat="1" ht="12" customHeight="1">
      <c r="B14" s="36"/>
      <c r="D14" s="104" t="s">
        <v>24</v>
      </c>
      <c r="I14" s="107" t="s">
        <v>25</v>
      </c>
      <c r="J14" s="106" t="s">
        <v>19</v>
      </c>
      <c r="L14" s="36"/>
    </row>
    <row r="15" spans="2:46" s="1" customFormat="1" ht="18" customHeight="1">
      <c r="B15" s="36"/>
      <c r="E15" s="106" t="s">
        <v>26</v>
      </c>
      <c r="I15" s="107" t="s">
        <v>27</v>
      </c>
      <c r="J15" s="106" t="s">
        <v>19</v>
      </c>
      <c r="L15" s="36"/>
    </row>
    <row r="16" spans="2:46" s="1" customFormat="1" ht="6.95" customHeight="1">
      <c r="B16" s="36"/>
      <c r="I16" s="105"/>
      <c r="L16" s="36"/>
    </row>
    <row r="17" spans="2:12" s="1" customFormat="1" ht="12" customHeight="1">
      <c r="B17" s="36"/>
      <c r="D17" s="104" t="s">
        <v>28</v>
      </c>
      <c r="I17" s="107" t="s">
        <v>25</v>
      </c>
      <c r="J17" s="29" t="str">
        <f>'Rekapitulace stavby'!AN13</f>
        <v>10347356</v>
      </c>
      <c r="L17" s="36"/>
    </row>
    <row r="18" spans="2:12" s="1" customFormat="1" ht="18" customHeight="1">
      <c r="B18" s="36"/>
      <c r="E18" s="357" t="str">
        <f>'Rekapitulace stavby'!E14</f>
        <v xml:space="preserve">Jiří Chrenák Družstevní 84 364 01 Toužim </v>
      </c>
      <c r="F18" s="358"/>
      <c r="G18" s="358"/>
      <c r="H18" s="358"/>
      <c r="I18" s="107" t="s">
        <v>27</v>
      </c>
      <c r="J18" s="29" t="str">
        <f>'Rekapitulace stavby'!AN14</f>
        <v>CZ6107250787</v>
      </c>
      <c r="L18" s="36"/>
    </row>
    <row r="19" spans="2:12" s="1" customFormat="1" ht="6.95" customHeight="1">
      <c r="B19" s="36"/>
      <c r="I19" s="105"/>
      <c r="L19" s="36"/>
    </row>
    <row r="20" spans="2:12" s="1" customFormat="1" ht="12" customHeight="1">
      <c r="B20" s="36"/>
      <c r="D20" s="104" t="s">
        <v>29</v>
      </c>
      <c r="I20" s="107" t="s">
        <v>25</v>
      </c>
      <c r="J20" s="106" t="s">
        <v>19</v>
      </c>
      <c r="L20" s="36"/>
    </row>
    <row r="21" spans="2:12" s="1" customFormat="1" ht="18" customHeight="1">
      <c r="B21" s="36"/>
      <c r="E21" s="106" t="s">
        <v>30</v>
      </c>
      <c r="I21" s="107" t="s">
        <v>27</v>
      </c>
      <c r="J21" s="106" t="s">
        <v>19</v>
      </c>
      <c r="L21" s="36"/>
    </row>
    <row r="22" spans="2:12" s="1" customFormat="1" ht="6.95" customHeight="1">
      <c r="B22" s="36"/>
      <c r="I22" s="105"/>
      <c r="L22" s="36"/>
    </row>
    <row r="23" spans="2:12" s="1" customFormat="1" ht="12" customHeight="1">
      <c r="B23" s="36"/>
      <c r="D23" s="104" t="s">
        <v>32</v>
      </c>
      <c r="I23" s="107" t="s">
        <v>25</v>
      </c>
      <c r="J23" s="106" t="s">
        <v>19</v>
      </c>
      <c r="L23" s="36"/>
    </row>
    <row r="24" spans="2:12" s="1" customFormat="1" ht="18" customHeight="1">
      <c r="B24" s="36"/>
      <c r="E24" s="106" t="s">
        <v>33</v>
      </c>
      <c r="I24" s="107" t="s">
        <v>27</v>
      </c>
      <c r="J24" s="106" t="s">
        <v>19</v>
      </c>
      <c r="L24" s="36"/>
    </row>
    <row r="25" spans="2:12" s="1" customFormat="1" ht="6.95" customHeight="1">
      <c r="B25" s="36"/>
      <c r="I25" s="105"/>
      <c r="L25" s="36"/>
    </row>
    <row r="26" spans="2:12" s="1" customFormat="1" ht="12" customHeight="1">
      <c r="B26" s="36"/>
      <c r="D26" s="104" t="s">
        <v>34</v>
      </c>
      <c r="I26" s="105"/>
      <c r="L26" s="36"/>
    </row>
    <row r="27" spans="2:12" s="7" customFormat="1" ht="60" customHeight="1">
      <c r="B27" s="109"/>
      <c r="E27" s="359" t="s">
        <v>35</v>
      </c>
      <c r="F27" s="359"/>
      <c r="G27" s="359"/>
      <c r="H27" s="359"/>
      <c r="I27" s="110"/>
      <c r="L27" s="109"/>
    </row>
    <row r="28" spans="2:12" s="1" customFormat="1" ht="6.95" customHeight="1">
      <c r="B28" s="36"/>
      <c r="I28" s="105"/>
      <c r="L28" s="36"/>
    </row>
    <row r="29" spans="2:12" s="1" customFormat="1" ht="6.95" customHeight="1">
      <c r="B29" s="36"/>
      <c r="D29" s="57"/>
      <c r="E29" s="57"/>
      <c r="F29" s="57"/>
      <c r="G29" s="57"/>
      <c r="H29" s="57"/>
      <c r="I29" s="111"/>
      <c r="J29" s="57"/>
      <c r="K29" s="57"/>
      <c r="L29" s="36"/>
    </row>
    <row r="30" spans="2:12" s="1" customFormat="1" ht="25.35" customHeight="1">
      <c r="B30" s="36"/>
      <c r="D30" s="112" t="s">
        <v>36</v>
      </c>
      <c r="I30" s="105"/>
      <c r="J30" s="113">
        <f>ROUND(J89, 2)</f>
        <v>242810.8</v>
      </c>
      <c r="L30" s="36"/>
    </row>
    <row r="31" spans="2:12" s="1" customFormat="1" ht="6.95" customHeight="1">
      <c r="B31" s="36"/>
      <c r="D31" s="57"/>
      <c r="E31" s="57"/>
      <c r="F31" s="57"/>
      <c r="G31" s="57"/>
      <c r="H31" s="57"/>
      <c r="I31" s="111"/>
      <c r="J31" s="57"/>
      <c r="K31" s="57"/>
      <c r="L31" s="36"/>
    </row>
    <row r="32" spans="2:12" s="1" customFormat="1" ht="14.45" customHeight="1">
      <c r="B32" s="36"/>
      <c r="F32" s="114" t="s">
        <v>38</v>
      </c>
      <c r="I32" s="115" t="s">
        <v>37</v>
      </c>
      <c r="J32" s="114" t="s">
        <v>39</v>
      </c>
      <c r="L32" s="36"/>
    </row>
    <row r="33" spans="2:12" s="1" customFormat="1" ht="14.45" customHeight="1">
      <c r="B33" s="36"/>
      <c r="D33" s="116" t="s">
        <v>40</v>
      </c>
      <c r="E33" s="104" t="s">
        <v>41</v>
      </c>
      <c r="F33" s="117">
        <f>ROUND((SUM(BE89:BE204)),  2)</f>
        <v>242810.8</v>
      </c>
      <c r="I33" s="118">
        <v>0.21</v>
      </c>
      <c r="J33" s="117">
        <f>ROUND(((SUM(BE89:BE204))*I33),  2)</f>
        <v>50990.27</v>
      </c>
      <c r="L33" s="36"/>
    </row>
    <row r="34" spans="2:12" s="1" customFormat="1" ht="14.45" customHeight="1">
      <c r="B34" s="36"/>
      <c r="E34" s="104" t="s">
        <v>42</v>
      </c>
      <c r="F34" s="117">
        <f>ROUND((SUM(BF89:BF204)),  2)</f>
        <v>0</v>
      </c>
      <c r="I34" s="118">
        <v>0.15</v>
      </c>
      <c r="J34" s="117">
        <f>ROUND(((SUM(BF89:BF204))*I34),  2)</f>
        <v>0</v>
      </c>
      <c r="L34" s="36"/>
    </row>
    <row r="35" spans="2:12" s="1" customFormat="1" ht="14.45" hidden="1" customHeight="1">
      <c r="B35" s="36"/>
      <c r="E35" s="104" t="s">
        <v>43</v>
      </c>
      <c r="F35" s="117">
        <f>ROUND((SUM(BG89:BG204)),  2)</f>
        <v>0</v>
      </c>
      <c r="I35" s="118">
        <v>0.21</v>
      </c>
      <c r="J35" s="117">
        <f>0</f>
        <v>0</v>
      </c>
      <c r="L35" s="36"/>
    </row>
    <row r="36" spans="2:12" s="1" customFormat="1" ht="14.45" hidden="1" customHeight="1">
      <c r="B36" s="36"/>
      <c r="E36" s="104" t="s">
        <v>44</v>
      </c>
      <c r="F36" s="117">
        <f>ROUND((SUM(BH89:BH204)),  2)</f>
        <v>0</v>
      </c>
      <c r="I36" s="118">
        <v>0.15</v>
      </c>
      <c r="J36" s="117">
        <f>0</f>
        <v>0</v>
      </c>
      <c r="L36" s="36"/>
    </row>
    <row r="37" spans="2:12" s="1" customFormat="1" ht="14.45" hidden="1" customHeight="1">
      <c r="B37" s="36"/>
      <c r="E37" s="104" t="s">
        <v>45</v>
      </c>
      <c r="F37" s="117">
        <f>ROUND((SUM(BI89:BI204)),  2)</f>
        <v>0</v>
      </c>
      <c r="I37" s="118">
        <v>0</v>
      </c>
      <c r="J37" s="117">
        <f>0</f>
        <v>0</v>
      </c>
      <c r="L37" s="36"/>
    </row>
    <row r="38" spans="2:12" s="1" customFormat="1" ht="6.95" customHeight="1">
      <c r="B38" s="36"/>
      <c r="I38" s="105"/>
      <c r="L38" s="36"/>
    </row>
    <row r="39" spans="2:12" s="1" customFormat="1" ht="25.35" customHeight="1">
      <c r="B39" s="36"/>
      <c r="C39" s="119"/>
      <c r="D39" s="120" t="s">
        <v>46</v>
      </c>
      <c r="E39" s="121"/>
      <c r="F39" s="121"/>
      <c r="G39" s="122" t="s">
        <v>47</v>
      </c>
      <c r="H39" s="123" t="s">
        <v>48</v>
      </c>
      <c r="I39" s="124"/>
      <c r="J39" s="125">
        <f>SUM(J30:J37)</f>
        <v>293801.07</v>
      </c>
      <c r="K39" s="126"/>
      <c r="L39" s="36"/>
    </row>
    <row r="40" spans="2:12" s="1" customFormat="1" ht="14.45" customHeight="1">
      <c r="B40" s="127"/>
      <c r="C40" s="128"/>
      <c r="D40" s="128"/>
      <c r="E40" s="128"/>
      <c r="F40" s="128"/>
      <c r="G40" s="128"/>
      <c r="H40" s="128"/>
      <c r="I40" s="129"/>
      <c r="J40" s="128"/>
      <c r="K40" s="128"/>
      <c r="L40" s="36"/>
    </row>
    <row r="44" spans="2:12" s="1" customFormat="1" ht="6.95" customHeight="1">
      <c r="B44" s="130"/>
      <c r="C44" s="131"/>
      <c r="D44" s="131"/>
      <c r="E44" s="131"/>
      <c r="F44" s="131"/>
      <c r="G44" s="131"/>
      <c r="H44" s="131"/>
      <c r="I44" s="132"/>
      <c r="J44" s="131"/>
      <c r="K44" s="131"/>
      <c r="L44" s="36"/>
    </row>
    <row r="45" spans="2:12" s="1" customFormat="1" ht="24.95" customHeight="1">
      <c r="B45" s="32"/>
      <c r="C45" s="22" t="s">
        <v>90</v>
      </c>
      <c r="D45" s="33"/>
      <c r="E45" s="33"/>
      <c r="F45" s="33"/>
      <c r="G45" s="33"/>
      <c r="H45" s="33"/>
      <c r="I45" s="105"/>
      <c r="J45" s="33"/>
      <c r="K45" s="33"/>
      <c r="L45" s="36"/>
    </row>
    <row r="46" spans="2:12" s="1" customFormat="1" ht="6.95" customHeight="1">
      <c r="B46" s="32"/>
      <c r="C46" s="33"/>
      <c r="D46" s="33"/>
      <c r="E46" s="33"/>
      <c r="F46" s="33"/>
      <c r="G46" s="33"/>
      <c r="H46" s="33"/>
      <c r="I46" s="105"/>
      <c r="J46" s="33"/>
      <c r="K46" s="33"/>
      <c r="L46" s="36"/>
    </row>
    <row r="47" spans="2:12" s="1" customFormat="1" ht="12" customHeight="1">
      <c r="B47" s="32"/>
      <c r="C47" s="28" t="s">
        <v>16</v>
      </c>
      <c r="D47" s="33"/>
      <c r="E47" s="33"/>
      <c r="F47" s="33"/>
      <c r="G47" s="33"/>
      <c r="H47" s="33"/>
      <c r="I47" s="105"/>
      <c r="J47" s="33"/>
      <c r="K47" s="33"/>
      <c r="L47" s="36"/>
    </row>
    <row r="48" spans="2:12" s="1" customFormat="1" ht="14.45" customHeight="1">
      <c r="B48" s="32"/>
      <c r="C48" s="33"/>
      <c r="D48" s="33"/>
      <c r="E48" s="351" t="str">
        <f>E7</f>
        <v>Stavební úpravy objektu Restaurace - oprava střechy</v>
      </c>
      <c r="F48" s="352"/>
      <c r="G48" s="352"/>
      <c r="H48" s="352"/>
      <c r="I48" s="105"/>
      <c r="J48" s="33"/>
      <c r="K48" s="33"/>
      <c r="L48" s="36"/>
    </row>
    <row r="49" spans="2:47" s="1" customFormat="1" ht="12" customHeight="1">
      <c r="B49" s="32"/>
      <c r="C49" s="28" t="s">
        <v>88</v>
      </c>
      <c r="D49" s="33"/>
      <c r="E49" s="33"/>
      <c r="F49" s="33"/>
      <c r="G49" s="33"/>
      <c r="H49" s="33"/>
      <c r="I49" s="105"/>
      <c r="J49" s="33"/>
      <c r="K49" s="33"/>
      <c r="L49" s="36"/>
    </row>
    <row r="50" spans="2:47" s="1" customFormat="1" ht="14.45" customHeight="1">
      <c r="B50" s="32"/>
      <c r="C50" s="33"/>
      <c r="D50" s="33"/>
      <c r="E50" s="334" t="str">
        <f>E9</f>
        <v>D.1.4e - Elektroinstalace</v>
      </c>
      <c r="F50" s="350"/>
      <c r="G50" s="350"/>
      <c r="H50" s="350"/>
      <c r="I50" s="105"/>
      <c r="J50" s="33"/>
      <c r="K50" s="33"/>
      <c r="L50" s="36"/>
    </row>
    <row r="51" spans="2:47" s="1" customFormat="1" ht="6.95" customHeight="1">
      <c r="B51" s="32"/>
      <c r="C51" s="33"/>
      <c r="D51" s="33"/>
      <c r="E51" s="33"/>
      <c r="F51" s="33"/>
      <c r="G51" s="33"/>
      <c r="H51" s="33"/>
      <c r="I51" s="105"/>
      <c r="J51" s="33"/>
      <c r="K51" s="33"/>
      <c r="L51" s="36"/>
    </row>
    <row r="52" spans="2:47" s="1" customFormat="1" ht="12" customHeight="1">
      <c r="B52" s="32"/>
      <c r="C52" s="28" t="s">
        <v>21</v>
      </c>
      <c r="D52" s="33"/>
      <c r="E52" s="33"/>
      <c r="F52" s="26" t="str">
        <f>F12</f>
        <v>Útvina č.p. 163, 364 01 Útvina</v>
      </c>
      <c r="G52" s="33"/>
      <c r="H52" s="33"/>
      <c r="I52" s="107" t="s">
        <v>23</v>
      </c>
      <c r="J52" s="56">
        <f>IF(J12="","",J12)</f>
        <v>43626</v>
      </c>
      <c r="K52" s="33"/>
      <c r="L52" s="36"/>
    </row>
    <row r="53" spans="2:47" s="1" customFormat="1" ht="6.95" customHeight="1">
      <c r="B53" s="32"/>
      <c r="C53" s="33"/>
      <c r="D53" s="33"/>
      <c r="E53" s="33"/>
      <c r="F53" s="33"/>
      <c r="G53" s="33"/>
      <c r="H53" s="33"/>
      <c r="I53" s="105"/>
      <c r="J53" s="33"/>
      <c r="K53" s="33"/>
      <c r="L53" s="36"/>
    </row>
    <row r="54" spans="2:47" s="1" customFormat="1" ht="55.15" customHeight="1">
      <c r="B54" s="32"/>
      <c r="C54" s="28" t="s">
        <v>24</v>
      </c>
      <c r="D54" s="33"/>
      <c r="E54" s="33"/>
      <c r="F54" s="26" t="str">
        <f>E15</f>
        <v>Obec Útvina, Útvina 80, 364 01</v>
      </c>
      <c r="G54" s="33"/>
      <c r="H54" s="33"/>
      <c r="I54" s="107" t="s">
        <v>29</v>
      </c>
      <c r="J54" s="30" t="str">
        <f>E21</f>
        <v>Ing. Miloš Trnka, Vrchlického 16, K. Vary</v>
      </c>
      <c r="K54" s="33"/>
      <c r="L54" s="36"/>
    </row>
    <row r="55" spans="2:47" s="1" customFormat="1" ht="26.45" customHeight="1">
      <c r="B55" s="32"/>
      <c r="C55" s="28" t="s">
        <v>28</v>
      </c>
      <c r="D55" s="33"/>
      <c r="E55" s="33"/>
      <c r="F55" s="26" t="str">
        <f>IF(E18="","",E18)</f>
        <v xml:space="preserve">Jiří Chrenák Družstevní 84 364 01 Toužim </v>
      </c>
      <c r="G55" s="33"/>
      <c r="H55" s="33"/>
      <c r="I55" s="107" t="s">
        <v>32</v>
      </c>
      <c r="J55" s="30" t="str">
        <f>E24</f>
        <v>Ing. C. Janoušová</v>
      </c>
      <c r="K55" s="33"/>
      <c r="L55" s="36"/>
    </row>
    <row r="56" spans="2:47" s="1" customFormat="1" ht="10.35" customHeight="1">
      <c r="B56" s="32"/>
      <c r="C56" s="33"/>
      <c r="D56" s="33"/>
      <c r="E56" s="33"/>
      <c r="F56" s="33"/>
      <c r="G56" s="33"/>
      <c r="H56" s="33"/>
      <c r="I56" s="105"/>
      <c r="J56" s="33"/>
      <c r="K56" s="33"/>
      <c r="L56" s="36"/>
    </row>
    <row r="57" spans="2:47" s="1" customFormat="1" ht="29.25" customHeight="1">
      <c r="B57" s="32"/>
      <c r="C57" s="133" t="s">
        <v>91</v>
      </c>
      <c r="D57" s="134"/>
      <c r="E57" s="134"/>
      <c r="F57" s="134"/>
      <c r="G57" s="134"/>
      <c r="H57" s="134"/>
      <c r="I57" s="135"/>
      <c r="J57" s="136" t="s">
        <v>92</v>
      </c>
      <c r="K57" s="134"/>
      <c r="L57" s="36"/>
    </row>
    <row r="58" spans="2:47" s="1" customFormat="1" ht="10.35" customHeight="1">
      <c r="B58" s="32"/>
      <c r="C58" s="33"/>
      <c r="D58" s="33"/>
      <c r="E58" s="33"/>
      <c r="F58" s="33"/>
      <c r="G58" s="33"/>
      <c r="H58" s="33"/>
      <c r="I58" s="105"/>
      <c r="J58" s="33"/>
      <c r="K58" s="33"/>
      <c r="L58" s="36"/>
    </row>
    <row r="59" spans="2:47" s="1" customFormat="1" ht="22.9" customHeight="1">
      <c r="B59" s="32"/>
      <c r="C59" s="137" t="s">
        <v>68</v>
      </c>
      <c r="D59" s="33"/>
      <c r="E59" s="33"/>
      <c r="F59" s="33"/>
      <c r="G59" s="33"/>
      <c r="H59" s="33"/>
      <c r="I59" s="105"/>
      <c r="J59" s="74">
        <f>J89</f>
        <v>242810.8</v>
      </c>
      <c r="K59" s="33"/>
      <c r="L59" s="36"/>
      <c r="AU59" s="16" t="s">
        <v>93</v>
      </c>
    </row>
    <row r="60" spans="2:47" s="8" customFormat="1" ht="24.95" customHeight="1">
      <c r="B60" s="138"/>
      <c r="C60" s="139"/>
      <c r="D60" s="140" t="s">
        <v>1182</v>
      </c>
      <c r="E60" s="141"/>
      <c r="F60" s="141"/>
      <c r="G60" s="141"/>
      <c r="H60" s="141"/>
      <c r="I60" s="142"/>
      <c r="J60" s="143">
        <f>J90</f>
        <v>135511</v>
      </c>
      <c r="K60" s="139"/>
      <c r="L60" s="144"/>
    </row>
    <row r="61" spans="2:47" s="9" customFormat="1" ht="19.899999999999999" customHeight="1">
      <c r="B61" s="145"/>
      <c r="C61" s="146"/>
      <c r="D61" s="147" t="s">
        <v>1183</v>
      </c>
      <c r="E61" s="148"/>
      <c r="F61" s="148"/>
      <c r="G61" s="148"/>
      <c r="H61" s="148"/>
      <c r="I61" s="149"/>
      <c r="J61" s="150">
        <f>J91</f>
        <v>67938</v>
      </c>
      <c r="K61" s="146"/>
      <c r="L61" s="151"/>
    </row>
    <row r="62" spans="2:47" s="9" customFormat="1" ht="19.899999999999999" customHeight="1">
      <c r="B62" s="145"/>
      <c r="C62" s="146"/>
      <c r="D62" s="147" t="s">
        <v>1184</v>
      </c>
      <c r="E62" s="148"/>
      <c r="F62" s="148"/>
      <c r="G62" s="148"/>
      <c r="H62" s="148"/>
      <c r="I62" s="149"/>
      <c r="J62" s="150">
        <f>J122</f>
        <v>31073</v>
      </c>
      <c r="K62" s="146"/>
      <c r="L62" s="151"/>
    </row>
    <row r="63" spans="2:47" s="9" customFormat="1" ht="19.899999999999999" customHeight="1">
      <c r="B63" s="145"/>
      <c r="C63" s="146"/>
      <c r="D63" s="147" t="s">
        <v>1185</v>
      </c>
      <c r="E63" s="148"/>
      <c r="F63" s="148"/>
      <c r="G63" s="148"/>
      <c r="H63" s="148"/>
      <c r="I63" s="149"/>
      <c r="J63" s="150">
        <f>J133</f>
        <v>23500</v>
      </c>
      <c r="K63" s="146"/>
      <c r="L63" s="151"/>
    </row>
    <row r="64" spans="2:47" s="9" customFormat="1" ht="19.899999999999999" customHeight="1">
      <c r="B64" s="145"/>
      <c r="C64" s="146"/>
      <c r="D64" s="147" t="s">
        <v>1186</v>
      </c>
      <c r="E64" s="148"/>
      <c r="F64" s="148"/>
      <c r="G64" s="148"/>
      <c r="H64" s="148"/>
      <c r="I64" s="149"/>
      <c r="J64" s="150">
        <f>J138</f>
        <v>13000</v>
      </c>
      <c r="K64" s="146"/>
      <c r="L64" s="151"/>
    </row>
    <row r="65" spans="2:12" s="8" customFormat="1" ht="24.95" customHeight="1">
      <c r="B65" s="138"/>
      <c r="C65" s="139"/>
      <c r="D65" s="140" t="s">
        <v>1187</v>
      </c>
      <c r="E65" s="141"/>
      <c r="F65" s="141"/>
      <c r="G65" s="141"/>
      <c r="H65" s="141"/>
      <c r="I65" s="142"/>
      <c r="J65" s="143">
        <f>J143</f>
        <v>81963</v>
      </c>
      <c r="K65" s="139"/>
      <c r="L65" s="144"/>
    </row>
    <row r="66" spans="2:12" s="9" customFormat="1" ht="19.899999999999999" customHeight="1">
      <c r="B66" s="145"/>
      <c r="C66" s="146"/>
      <c r="D66" s="147" t="s">
        <v>1188</v>
      </c>
      <c r="E66" s="148"/>
      <c r="F66" s="148"/>
      <c r="G66" s="148"/>
      <c r="H66" s="148"/>
      <c r="I66" s="149"/>
      <c r="J66" s="150">
        <f>J144</f>
        <v>17212</v>
      </c>
      <c r="K66" s="146"/>
      <c r="L66" s="151"/>
    </row>
    <row r="67" spans="2:12" s="9" customFormat="1" ht="19.899999999999999" customHeight="1">
      <c r="B67" s="145"/>
      <c r="C67" s="146"/>
      <c r="D67" s="147" t="s">
        <v>1189</v>
      </c>
      <c r="E67" s="148"/>
      <c r="F67" s="148"/>
      <c r="G67" s="148"/>
      <c r="H67" s="148"/>
      <c r="I67" s="149"/>
      <c r="J67" s="150">
        <f>J167</f>
        <v>34691</v>
      </c>
      <c r="K67" s="146"/>
      <c r="L67" s="151"/>
    </row>
    <row r="68" spans="2:12" s="9" customFormat="1" ht="19.899999999999999" customHeight="1">
      <c r="B68" s="145"/>
      <c r="C68" s="146"/>
      <c r="D68" s="147" t="s">
        <v>1190</v>
      </c>
      <c r="E68" s="148"/>
      <c r="F68" s="148"/>
      <c r="G68" s="148"/>
      <c r="H68" s="148"/>
      <c r="I68" s="149"/>
      <c r="J68" s="150">
        <f>J180</f>
        <v>30060</v>
      </c>
      <c r="K68" s="146"/>
      <c r="L68" s="151"/>
    </row>
    <row r="69" spans="2:12" s="8" customFormat="1" ht="24.95" customHeight="1">
      <c r="B69" s="138"/>
      <c r="C69" s="139"/>
      <c r="D69" s="140" t="s">
        <v>1191</v>
      </c>
      <c r="E69" s="141"/>
      <c r="F69" s="141"/>
      <c r="G69" s="141"/>
      <c r="H69" s="141"/>
      <c r="I69" s="142"/>
      <c r="J69" s="143">
        <f>J193</f>
        <v>25336.799999999999</v>
      </c>
      <c r="K69" s="139"/>
      <c r="L69" s="144"/>
    </row>
    <row r="70" spans="2:12" s="1" customFormat="1" ht="21.75" customHeight="1">
      <c r="B70" s="32"/>
      <c r="C70" s="33"/>
      <c r="D70" s="33"/>
      <c r="E70" s="33"/>
      <c r="F70" s="33"/>
      <c r="G70" s="33"/>
      <c r="H70" s="33"/>
      <c r="I70" s="105"/>
      <c r="J70" s="33"/>
      <c r="K70" s="33"/>
      <c r="L70" s="36"/>
    </row>
    <row r="71" spans="2:12" s="1" customFormat="1" ht="6.95" customHeight="1">
      <c r="B71" s="44"/>
      <c r="C71" s="45"/>
      <c r="D71" s="45"/>
      <c r="E71" s="45"/>
      <c r="F71" s="45"/>
      <c r="G71" s="45"/>
      <c r="H71" s="45"/>
      <c r="I71" s="129"/>
      <c r="J71" s="45"/>
      <c r="K71" s="45"/>
      <c r="L71" s="36"/>
    </row>
    <row r="75" spans="2:12" s="1" customFormat="1" ht="6.95" customHeight="1">
      <c r="B75" s="46"/>
      <c r="C75" s="47"/>
      <c r="D75" s="47"/>
      <c r="E75" s="47"/>
      <c r="F75" s="47"/>
      <c r="G75" s="47"/>
      <c r="H75" s="47"/>
      <c r="I75" s="132"/>
      <c r="J75" s="47"/>
      <c r="K75" s="47"/>
      <c r="L75" s="36"/>
    </row>
    <row r="76" spans="2:12" s="1" customFormat="1" ht="24.95" customHeight="1">
      <c r="B76" s="32"/>
      <c r="C76" s="22" t="s">
        <v>124</v>
      </c>
      <c r="D76" s="33"/>
      <c r="E76" s="33"/>
      <c r="F76" s="33"/>
      <c r="G76" s="33"/>
      <c r="H76" s="33"/>
      <c r="I76" s="105"/>
      <c r="J76" s="33"/>
      <c r="K76" s="33"/>
      <c r="L76" s="36"/>
    </row>
    <row r="77" spans="2:12" s="1" customFormat="1" ht="6.95" customHeight="1">
      <c r="B77" s="32"/>
      <c r="C77" s="33"/>
      <c r="D77" s="33"/>
      <c r="E77" s="33"/>
      <c r="F77" s="33"/>
      <c r="G77" s="33"/>
      <c r="H77" s="33"/>
      <c r="I77" s="105"/>
      <c r="J77" s="33"/>
      <c r="K77" s="33"/>
      <c r="L77" s="36"/>
    </row>
    <row r="78" spans="2:12" s="1" customFormat="1" ht="12" customHeight="1">
      <c r="B78" s="32"/>
      <c r="C78" s="28" t="s">
        <v>16</v>
      </c>
      <c r="D78" s="33"/>
      <c r="E78" s="33"/>
      <c r="F78" s="33"/>
      <c r="G78" s="33"/>
      <c r="H78" s="33"/>
      <c r="I78" s="105"/>
      <c r="J78" s="33"/>
      <c r="K78" s="33"/>
      <c r="L78" s="36"/>
    </row>
    <row r="79" spans="2:12" s="1" customFormat="1" ht="14.45" customHeight="1">
      <c r="B79" s="32"/>
      <c r="C79" s="33"/>
      <c r="D79" s="33"/>
      <c r="E79" s="351" t="str">
        <f>E7</f>
        <v>Stavební úpravy objektu Restaurace - oprava střechy</v>
      </c>
      <c r="F79" s="352"/>
      <c r="G79" s="352"/>
      <c r="H79" s="352"/>
      <c r="I79" s="105"/>
      <c r="J79" s="33"/>
      <c r="K79" s="33"/>
      <c r="L79" s="36"/>
    </row>
    <row r="80" spans="2:12" s="1" customFormat="1" ht="12" customHeight="1">
      <c r="B80" s="32"/>
      <c r="C80" s="28" t="s">
        <v>88</v>
      </c>
      <c r="D80" s="33"/>
      <c r="E80" s="33"/>
      <c r="F80" s="33"/>
      <c r="G80" s="33"/>
      <c r="H80" s="33"/>
      <c r="I80" s="105"/>
      <c r="J80" s="33"/>
      <c r="K80" s="33"/>
      <c r="L80" s="36"/>
    </row>
    <row r="81" spans="2:65" s="1" customFormat="1" ht="14.45" customHeight="1">
      <c r="B81" s="32"/>
      <c r="C81" s="33"/>
      <c r="D81" s="33"/>
      <c r="E81" s="334" t="str">
        <f>E9</f>
        <v>D.1.4e - Elektroinstalace</v>
      </c>
      <c r="F81" s="350"/>
      <c r="G81" s="350"/>
      <c r="H81" s="350"/>
      <c r="I81" s="105"/>
      <c r="J81" s="33"/>
      <c r="K81" s="33"/>
      <c r="L81" s="36"/>
    </row>
    <row r="82" spans="2:65" s="1" customFormat="1" ht="6.95" customHeight="1">
      <c r="B82" s="32"/>
      <c r="C82" s="33"/>
      <c r="D82" s="33"/>
      <c r="E82" s="33"/>
      <c r="F82" s="33"/>
      <c r="G82" s="33"/>
      <c r="H82" s="33"/>
      <c r="I82" s="105"/>
      <c r="J82" s="33"/>
      <c r="K82" s="33"/>
      <c r="L82" s="36"/>
    </row>
    <row r="83" spans="2:65" s="1" customFormat="1" ht="12" customHeight="1">
      <c r="B83" s="32"/>
      <c r="C83" s="28" t="s">
        <v>21</v>
      </c>
      <c r="D83" s="33"/>
      <c r="E83" s="33"/>
      <c r="F83" s="26" t="str">
        <f>F12</f>
        <v>Útvina č.p. 163, 364 01 Útvina</v>
      </c>
      <c r="G83" s="33"/>
      <c r="H83" s="33"/>
      <c r="I83" s="107" t="s">
        <v>23</v>
      </c>
      <c r="J83" s="56">
        <f>IF(J12="","",J12)</f>
        <v>43626</v>
      </c>
      <c r="K83" s="33"/>
      <c r="L83" s="36"/>
    </row>
    <row r="84" spans="2:65" s="1" customFormat="1" ht="6.95" customHeight="1">
      <c r="B84" s="32"/>
      <c r="C84" s="33"/>
      <c r="D84" s="33"/>
      <c r="E84" s="33"/>
      <c r="F84" s="33"/>
      <c r="G84" s="33"/>
      <c r="H84" s="33"/>
      <c r="I84" s="105"/>
      <c r="J84" s="33"/>
      <c r="K84" s="33"/>
      <c r="L84" s="36"/>
    </row>
    <row r="85" spans="2:65" s="1" customFormat="1" ht="55.15" customHeight="1">
      <c r="B85" s="32"/>
      <c r="C85" s="28" t="s">
        <v>24</v>
      </c>
      <c r="D85" s="33"/>
      <c r="E85" s="33"/>
      <c r="F85" s="26" t="str">
        <f>E15</f>
        <v>Obec Útvina, Útvina 80, 364 01</v>
      </c>
      <c r="G85" s="33"/>
      <c r="H85" s="33"/>
      <c r="I85" s="107" t="s">
        <v>29</v>
      </c>
      <c r="J85" s="30" t="str">
        <f>E21</f>
        <v>Ing. Miloš Trnka, Vrchlického 16, K. Vary</v>
      </c>
      <c r="K85" s="33"/>
      <c r="L85" s="36"/>
    </row>
    <row r="86" spans="2:65" s="1" customFormat="1" ht="26.45" customHeight="1">
      <c r="B86" s="32"/>
      <c r="C86" s="28" t="s">
        <v>28</v>
      </c>
      <c r="D86" s="33"/>
      <c r="E86" s="33"/>
      <c r="F86" s="26" t="str">
        <f>IF(E18="","",E18)</f>
        <v xml:space="preserve">Jiří Chrenák Družstevní 84 364 01 Toužim </v>
      </c>
      <c r="G86" s="33"/>
      <c r="H86" s="33"/>
      <c r="I86" s="107" t="s">
        <v>32</v>
      </c>
      <c r="J86" s="30" t="str">
        <f>E24</f>
        <v>Ing. C. Janoušová</v>
      </c>
      <c r="K86" s="33"/>
      <c r="L86" s="36"/>
    </row>
    <row r="87" spans="2:65" s="1" customFormat="1" ht="10.35" customHeight="1">
      <c r="B87" s="32"/>
      <c r="C87" s="33"/>
      <c r="D87" s="33"/>
      <c r="E87" s="33"/>
      <c r="F87" s="33"/>
      <c r="G87" s="33"/>
      <c r="H87" s="33"/>
      <c r="I87" s="105"/>
      <c r="J87" s="33"/>
      <c r="K87" s="33"/>
      <c r="L87" s="36"/>
    </row>
    <row r="88" spans="2:65" s="10" customFormat="1" ht="29.25" customHeight="1">
      <c r="B88" s="152"/>
      <c r="C88" s="153" t="s">
        <v>125</v>
      </c>
      <c r="D88" s="154" t="s">
        <v>55</v>
      </c>
      <c r="E88" s="154" t="s">
        <v>51</v>
      </c>
      <c r="F88" s="154" t="s">
        <v>52</v>
      </c>
      <c r="G88" s="154" t="s">
        <v>126</v>
      </c>
      <c r="H88" s="154" t="s">
        <v>127</v>
      </c>
      <c r="I88" s="155" t="s">
        <v>128</v>
      </c>
      <c r="J88" s="154" t="s">
        <v>92</v>
      </c>
      <c r="K88" s="156" t="s">
        <v>129</v>
      </c>
      <c r="L88" s="157"/>
      <c r="M88" s="65" t="s">
        <v>19</v>
      </c>
      <c r="N88" s="66" t="s">
        <v>40</v>
      </c>
      <c r="O88" s="66" t="s">
        <v>130</v>
      </c>
      <c r="P88" s="66" t="s">
        <v>131</v>
      </c>
      <c r="Q88" s="66" t="s">
        <v>132</v>
      </c>
      <c r="R88" s="66" t="s">
        <v>133</v>
      </c>
      <c r="S88" s="66" t="s">
        <v>134</v>
      </c>
      <c r="T88" s="67" t="s">
        <v>135</v>
      </c>
    </row>
    <row r="89" spans="2:65" s="1" customFormat="1" ht="22.9" customHeight="1">
      <c r="B89" s="32"/>
      <c r="C89" s="72" t="s">
        <v>136</v>
      </c>
      <c r="D89" s="33"/>
      <c r="E89" s="33"/>
      <c r="F89" s="33"/>
      <c r="G89" s="33"/>
      <c r="H89" s="33"/>
      <c r="I89" s="105"/>
      <c r="J89" s="158">
        <f>BK89</f>
        <v>242810.8</v>
      </c>
      <c r="K89" s="33"/>
      <c r="L89" s="36"/>
      <c r="M89" s="68"/>
      <c r="N89" s="69"/>
      <c r="O89" s="69"/>
      <c r="P89" s="159">
        <f>P90+P143+P193</f>
        <v>0</v>
      </c>
      <c r="Q89" s="69"/>
      <c r="R89" s="159">
        <f>R90+R143+R193</f>
        <v>0</v>
      </c>
      <c r="S89" s="69"/>
      <c r="T89" s="160">
        <f>T90+T143+T193</f>
        <v>0</v>
      </c>
      <c r="AT89" s="16" t="s">
        <v>69</v>
      </c>
      <c r="AU89" s="16" t="s">
        <v>93</v>
      </c>
      <c r="BK89" s="161">
        <f>BK90+BK143+BK193</f>
        <v>242810.8</v>
      </c>
    </row>
    <row r="90" spans="2:65" s="11" customFormat="1" ht="25.9" customHeight="1">
      <c r="B90" s="162"/>
      <c r="C90" s="163"/>
      <c r="D90" s="164" t="s">
        <v>69</v>
      </c>
      <c r="E90" s="165" t="s">
        <v>1132</v>
      </c>
      <c r="F90" s="165" t="s">
        <v>1192</v>
      </c>
      <c r="G90" s="163"/>
      <c r="H90" s="163"/>
      <c r="I90" s="166"/>
      <c r="J90" s="167">
        <f>BK90</f>
        <v>135511</v>
      </c>
      <c r="K90" s="163"/>
      <c r="L90" s="168"/>
      <c r="M90" s="169"/>
      <c r="N90" s="170"/>
      <c r="O90" s="170"/>
      <c r="P90" s="171">
        <f>P91+P122+P133+P138</f>
        <v>0</v>
      </c>
      <c r="Q90" s="170"/>
      <c r="R90" s="171">
        <f>R91+R122+R133+R138</f>
        <v>0</v>
      </c>
      <c r="S90" s="170"/>
      <c r="T90" s="172">
        <f>T91+T122+T133+T138</f>
        <v>0</v>
      </c>
      <c r="AR90" s="173" t="s">
        <v>80</v>
      </c>
      <c r="AT90" s="174" t="s">
        <v>69</v>
      </c>
      <c r="AU90" s="174" t="s">
        <v>70</v>
      </c>
      <c r="AY90" s="173" t="s">
        <v>139</v>
      </c>
      <c r="BK90" s="175">
        <f>BK91+BK122+BK133+BK138</f>
        <v>135511</v>
      </c>
    </row>
    <row r="91" spans="2:65" s="11" customFormat="1" ht="22.9" customHeight="1">
      <c r="B91" s="162"/>
      <c r="C91" s="163"/>
      <c r="D91" s="164" t="s">
        <v>69</v>
      </c>
      <c r="E91" s="176" t="s">
        <v>1152</v>
      </c>
      <c r="F91" s="176" t="s">
        <v>1193</v>
      </c>
      <c r="G91" s="163"/>
      <c r="H91" s="163"/>
      <c r="I91" s="166"/>
      <c r="J91" s="177">
        <f>BK91</f>
        <v>67938</v>
      </c>
      <c r="K91" s="163"/>
      <c r="L91" s="168"/>
      <c r="M91" s="169"/>
      <c r="N91" s="170"/>
      <c r="O91" s="170"/>
      <c r="P91" s="171">
        <f>SUM(P92:P121)</f>
        <v>0</v>
      </c>
      <c r="Q91" s="170"/>
      <c r="R91" s="171">
        <f>SUM(R92:R121)</f>
        <v>0</v>
      </c>
      <c r="S91" s="170"/>
      <c r="T91" s="172">
        <f>SUM(T92:T121)</f>
        <v>0</v>
      </c>
      <c r="AR91" s="173" t="s">
        <v>80</v>
      </c>
      <c r="AT91" s="174" t="s">
        <v>69</v>
      </c>
      <c r="AU91" s="174" t="s">
        <v>78</v>
      </c>
      <c r="AY91" s="173" t="s">
        <v>139</v>
      </c>
      <c r="BK91" s="175">
        <f>SUM(BK92:BK121)</f>
        <v>67938</v>
      </c>
    </row>
    <row r="92" spans="2:65" s="1" customFormat="1" ht="14.45" customHeight="1">
      <c r="B92" s="32"/>
      <c r="C92" s="178" t="s">
        <v>78</v>
      </c>
      <c r="D92" s="178" t="s">
        <v>141</v>
      </c>
      <c r="E92" s="179" t="s">
        <v>1194</v>
      </c>
      <c r="F92" s="180" t="s">
        <v>1195</v>
      </c>
      <c r="G92" s="181" t="s">
        <v>327</v>
      </c>
      <c r="H92" s="182">
        <v>325</v>
      </c>
      <c r="I92" s="183">
        <v>84</v>
      </c>
      <c r="J92" s="184">
        <f>ROUND(I92*H92,2)</f>
        <v>27300</v>
      </c>
      <c r="K92" s="180" t="s">
        <v>19</v>
      </c>
      <c r="L92" s="36"/>
      <c r="M92" s="185" t="s">
        <v>19</v>
      </c>
      <c r="N92" s="186" t="s">
        <v>41</v>
      </c>
      <c r="O92" s="61"/>
      <c r="P92" s="187">
        <f>O92*H92</f>
        <v>0</v>
      </c>
      <c r="Q92" s="187">
        <v>0</v>
      </c>
      <c r="R92" s="187">
        <f>Q92*H92</f>
        <v>0</v>
      </c>
      <c r="S92" s="187">
        <v>0</v>
      </c>
      <c r="T92" s="188">
        <f>S92*H92</f>
        <v>0</v>
      </c>
      <c r="AR92" s="189" t="s">
        <v>250</v>
      </c>
      <c r="AT92" s="189" t="s">
        <v>141</v>
      </c>
      <c r="AU92" s="189" t="s">
        <v>80</v>
      </c>
      <c r="AY92" s="16" t="s">
        <v>139</v>
      </c>
      <c r="BE92" s="190">
        <f>IF(N92="základní",J92,0)</f>
        <v>27300</v>
      </c>
      <c r="BF92" s="190">
        <f>IF(N92="snížená",J92,0)</f>
        <v>0</v>
      </c>
      <c r="BG92" s="190">
        <f>IF(N92="zákl. přenesená",J92,0)</f>
        <v>0</v>
      </c>
      <c r="BH92" s="190">
        <f>IF(N92="sníž. přenesená",J92,0)</f>
        <v>0</v>
      </c>
      <c r="BI92" s="190">
        <f>IF(N92="nulová",J92,0)</f>
        <v>0</v>
      </c>
      <c r="BJ92" s="16" t="s">
        <v>78</v>
      </c>
      <c r="BK92" s="190">
        <f>ROUND(I92*H92,2)</f>
        <v>27300</v>
      </c>
      <c r="BL92" s="16" t="s">
        <v>250</v>
      </c>
      <c r="BM92" s="189" t="s">
        <v>80</v>
      </c>
    </row>
    <row r="93" spans="2:65" s="1" customFormat="1">
      <c r="B93" s="32"/>
      <c r="C93" s="33"/>
      <c r="D93" s="191" t="s">
        <v>148</v>
      </c>
      <c r="E93" s="33"/>
      <c r="F93" s="192" t="s">
        <v>1195</v>
      </c>
      <c r="G93" s="33"/>
      <c r="H93" s="33"/>
      <c r="I93" s="105"/>
      <c r="J93" s="33"/>
      <c r="K93" s="33"/>
      <c r="L93" s="36"/>
      <c r="M93" s="193"/>
      <c r="N93" s="61"/>
      <c r="O93" s="61"/>
      <c r="P93" s="61"/>
      <c r="Q93" s="61"/>
      <c r="R93" s="61"/>
      <c r="S93" s="61"/>
      <c r="T93" s="62"/>
      <c r="AT93" s="16" t="s">
        <v>148</v>
      </c>
      <c r="AU93" s="16" t="s">
        <v>80</v>
      </c>
    </row>
    <row r="94" spans="2:65" s="1" customFormat="1" ht="14.45" customHeight="1">
      <c r="B94" s="32"/>
      <c r="C94" s="178" t="s">
        <v>80</v>
      </c>
      <c r="D94" s="178" t="s">
        <v>141</v>
      </c>
      <c r="E94" s="179" t="s">
        <v>1196</v>
      </c>
      <c r="F94" s="180" t="s">
        <v>1197</v>
      </c>
      <c r="G94" s="181" t="s">
        <v>1136</v>
      </c>
      <c r="H94" s="182">
        <v>3</v>
      </c>
      <c r="I94" s="183">
        <v>105</v>
      </c>
      <c r="J94" s="184">
        <f>ROUND(I94*H94,2)</f>
        <v>315</v>
      </c>
      <c r="K94" s="180" t="s">
        <v>19</v>
      </c>
      <c r="L94" s="36"/>
      <c r="M94" s="185" t="s">
        <v>19</v>
      </c>
      <c r="N94" s="186" t="s">
        <v>41</v>
      </c>
      <c r="O94" s="61"/>
      <c r="P94" s="187">
        <f>O94*H94</f>
        <v>0</v>
      </c>
      <c r="Q94" s="187">
        <v>0</v>
      </c>
      <c r="R94" s="187">
        <f>Q94*H94</f>
        <v>0</v>
      </c>
      <c r="S94" s="187">
        <v>0</v>
      </c>
      <c r="T94" s="188">
        <f>S94*H94</f>
        <v>0</v>
      </c>
      <c r="AR94" s="189" t="s">
        <v>250</v>
      </c>
      <c r="AT94" s="189" t="s">
        <v>141</v>
      </c>
      <c r="AU94" s="189" t="s">
        <v>80</v>
      </c>
      <c r="AY94" s="16" t="s">
        <v>139</v>
      </c>
      <c r="BE94" s="190">
        <f>IF(N94="základní",J94,0)</f>
        <v>315</v>
      </c>
      <c r="BF94" s="190">
        <f>IF(N94="snížená",J94,0)</f>
        <v>0</v>
      </c>
      <c r="BG94" s="190">
        <f>IF(N94="zákl. přenesená",J94,0)</f>
        <v>0</v>
      </c>
      <c r="BH94" s="190">
        <f>IF(N94="sníž. přenesená",J94,0)</f>
        <v>0</v>
      </c>
      <c r="BI94" s="190">
        <f>IF(N94="nulová",J94,0)</f>
        <v>0</v>
      </c>
      <c r="BJ94" s="16" t="s">
        <v>78</v>
      </c>
      <c r="BK94" s="190">
        <f>ROUND(I94*H94,2)</f>
        <v>315</v>
      </c>
      <c r="BL94" s="16" t="s">
        <v>250</v>
      </c>
      <c r="BM94" s="189" t="s">
        <v>146</v>
      </c>
    </row>
    <row r="95" spans="2:65" s="1" customFormat="1">
      <c r="B95" s="32"/>
      <c r="C95" s="33"/>
      <c r="D95" s="191" t="s">
        <v>148</v>
      </c>
      <c r="E95" s="33"/>
      <c r="F95" s="192" t="s">
        <v>1197</v>
      </c>
      <c r="G95" s="33"/>
      <c r="H95" s="33"/>
      <c r="I95" s="105"/>
      <c r="J95" s="33"/>
      <c r="K95" s="33"/>
      <c r="L95" s="36"/>
      <c r="M95" s="193"/>
      <c r="N95" s="61"/>
      <c r="O95" s="61"/>
      <c r="P95" s="61"/>
      <c r="Q95" s="61"/>
      <c r="R95" s="61"/>
      <c r="S95" s="61"/>
      <c r="T95" s="62"/>
      <c r="AT95" s="16" t="s">
        <v>148</v>
      </c>
      <c r="AU95" s="16" t="s">
        <v>80</v>
      </c>
    </row>
    <row r="96" spans="2:65" s="1" customFormat="1" ht="14.45" customHeight="1">
      <c r="B96" s="32"/>
      <c r="C96" s="178" t="s">
        <v>160</v>
      </c>
      <c r="D96" s="178" t="s">
        <v>141</v>
      </c>
      <c r="E96" s="179" t="s">
        <v>1196</v>
      </c>
      <c r="F96" s="180" t="s">
        <v>1197</v>
      </c>
      <c r="G96" s="181" t="s">
        <v>1136</v>
      </c>
      <c r="H96" s="182">
        <v>1</v>
      </c>
      <c r="I96" s="183">
        <v>105</v>
      </c>
      <c r="J96" s="184">
        <f>ROUND(I96*H96,2)</f>
        <v>105</v>
      </c>
      <c r="K96" s="180" t="s">
        <v>19</v>
      </c>
      <c r="L96" s="36"/>
      <c r="M96" s="185" t="s">
        <v>19</v>
      </c>
      <c r="N96" s="186" t="s">
        <v>41</v>
      </c>
      <c r="O96" s="61"/>
      <c r="P96" s="187">
        <f>O96*H96</f>
        <v>0</v>
      </c>
      <c r="Q96" s="187">
        <v>0</v>
      </c>
      <c r="R96" s="187">
        <f>Q96*H96</f>
        <v>0</v>
      </c>
      <c r="S96" s="187">
        <v>0</v>
      </c>
      <c r="T96" s="188">
        <f>S96*H96</f>
        <v>0</v>
      </c>
      <c r="AR96" s="189" t="s">
        <v>250</v>
      </c>
      <c r="AT96" s="189" t="s">
        <v>141</v>
      </c>
      <c r="AU96" s="189" t="s">
        <v>80</v>
      </c>
      <c r="AY96" s="16" t="s">
        <v>139</v>
      </c>
      <c r="BE96" s="190">
        <f>IF(N96="základní",J96,0)</f>
        <v>105</v>
      </c>
      <c r="BF96" s="190">
        <f>IF(N96="snížená",J96,0)</f>
        <v>0</v>
      </c>
      <c r="BG96" s="190">
        <f>IF(N96="zákl. přenesená",J96,0)</f>
        <v>0</v>
      </c>
      <c r="BH96" s="190">
        <f>IF(N96="sníž. přenesená",J96,0)</f>
        <v>0</v>
      </c>
      <c r="BI96" s="190">
        <f>IF(N96="nulová",J96,0)</f>
        <v>0</v>
      </c>
      <c r="BJ96" s="16" t="s">
        <v>78</v>
      </c>
      <c r="BK96" s="190">
        <f>ROUND(I96*H96,2)</f>
        <v>105</v>
      </c>
      <c r="BL96" s="16" t="s">
        <v>250</v>
      </c>
      <c r="BM96" s="189" t="s">
        <v>179</v>
      </c>
    </row>
    <row r="97" spans="2:65" s="1" customFormat="1">
      <c r="B97" s="32"/>
      <c r="C97" s="33"/>
      <c r="D97" s="191" t="s">
        <v>148</v>
      </c>
      <c r="E97" s="33"/>
      <c r="F97" s="192" t="s">
        <v>1197</v>
      </c>
      <c r="G97" s="33"/>
      <c r="H97" s="33"/>
      <c r="I97" s="105"/>
      <c r="J97" s="33"/>
      <c r="K97" s="33"/>
      <c r="L97" s="36"/>
      <c r="M97" s="193"/>
      <c r="N97" s="61"/>
      <c r="O97" s="61"/>
      <c r="P97" s="61"/>
      <c r="Q97" s="61"/>
      <c r="R97" s="61"/>
      <c r="S97" s="61"/>
      <c r="T97" s="62"/>
      <c r="AT97" s="16" t="s">
        <v>148</v>
      </c>
      <c r="AU97" s="16" t="s">
        <v>80</v>
      </c>
    </row>
    <row r="98" spans="2:65" s="1" customFormat="1" ht="14.45" customHeight="1">
      <c r="B98" s="32"/>
      <c r="C98" s="178" t="s">
        <v>146</v>
      </c>
      <c r="D98" s="178" t="s">
        <v>141</v>
      </c>
      <c r="E98" s="179" t="s">
        <v>1198</v>
      </c>
      <c r="F98" s="180" t="s">
        <v>1199</v>
      </c>
      <c r="G98" s="181" t="s">
        <v>1136</v>
      </c>
      <c r="H98" s="182">
        <v>1</v>
      </c>
      <c r="I98" s="183">
        <v>720</v>
      </c>
      <c r="J98" s="184">
        <f>ROUND(I98*H98,2)</f>
        <v>720</v>
      </c>
      <c r="K98" s="180" t="s">
        <v>19</v>
      </c>
      <c r="L98" s="36"/>
      <c r="M98" s="185" t="s">
        <v>19</v>
      </c>
      <c r="N98" s="186" t="s">
        <v>41</v>
      </c>
      <c r="O98" s="61"/>
      <c r="P98" s="187">
        <f>O98*H98</f>
        <v>0</v>
      </c>
      <c r="Q98" s="187">
        <v>0</v>
      </c>
      <c r="R98" s="187">
        <f>Q98*H98</f>
        <v>0</v>
      </c>
      <c r="S98" s="187">
        <v>0</v>
      </c>
      <c r="T98" s="188">
        <f>S98*H98</f>
        <v>0</v>
      </c>
      <c r="AR98" s="189" t="s">
        <v>250</v>
      </c>
      <c r="AT98" s="189" t="s">
        <v>141</v>
      </c>
      <c r="AU98" s="189" t="s">
        <v>80</v>
      </c>
      <c r="AY98" s="16" t="s">
        <v>139</v>
      </c>
      <c r="BE98" s="190">
        <f>IF(N98="základní",J98,0)</f>
        <v>720</v>
      </c>
      <c r="BF98" s="190">
        <f>IF(N98="snížená",J98,0)</f>
        <v>0</v>
      </c>
      <c r="BG98" s="190">
        <f>IF(N98="zákl. přenesená",J98,0)</f>
        <v>0</v>
      </c>
      <c r="BH98" s="190">
        <f>IF(N98="sníž. přenesená",J98,0)</f>
        <v>0</v>
      </c>
      <c r="BI98" s="190">
        <f>IF(N98="nulová",J98,0)</f>
        <v>0</v>
      </c>
      <c r="BJ98" s="16" t="s">
        <v>78</v>
      </c>
      <c r="BK98" s="190">
        <f>ROUND(I98*H98,2)</f>
        <v>720</v>
      </c>
      <c r="BL98" s="16" t="s">
        <v>250</v>
      </c>
      <c r="BM98" s="189" t="s">
        <v>196</v>
      </c>
    </row>
    <row r="99" spans="2:65" s="1" customFormat="1">
      <c r="B99" s="32"/>
      <c r="C99" s="33"/>
      <c r="D99" s="191" t="s">
        <v>148</v>
      </c>
      <c r="E99" s="33"/>
      <c r="F99" s="192" t="s">
        <v>1199</v>
      </c>
      <c r="G99" s="33"/>
      <c r="H99" s="33"/>
      <c r="I99" s="105"/>
      <c r="J99" s="33"/>
      <c r="K99" s="33"/>
      <c r="L99" s="36"/>
      <c r="M99" s="193"/>
      <c r="N99" s="61"/>
      <c r="O99" s="61"/>
      <c r="P99" s="61"/>
      <c r="Q99" s="61"/>
      <c r="R99" s="61"/>
      <c r="S99" s="61"/>
      <c r="T99" s="62"/>
      <c r="AT99" s="16" t="s">
        <v>148</v>
      </c>
      <c r="AU99" s="16" t="s">
        <v>80</v>
      </c>
    </row>
    <row r="100" spans="2:65" s="1" customFormat="1" ht="14.45" customHeight="1">
      <c r="B100" s="32"/>
      <c r="C100" s="178" t="s">
        <v>173</v>
      </c>
      <c r="D100" s="178" t="s">
        <v>141</v>
      </c>
      <c r="E100" s="179" t="s">
        <v>1200</v>
      </c>
      <c r="F100" s="180" t="s">
        <v>1201</v>
      </c>
      <c r="G100" s="181" t="s">
        <v>1136</v>
      </c>
      <c r="H100" s="182">
        <v>1</v>
      </c>
      <c r="I100" s="183">
        <v>510</v>
      </c>
      <c r="J100" s="184">
        <f>ROUND(I100*H100,2)</f>
        <v>510</v>
      </c>
      <c r="K100" s="180" t="s">
        <v>19</v>
      </c>
      <c r="L100" s="36"/>
      <c r="M100" s="185" t="s">
        <v>19</v>
      </c>
      <c r="N100" s="186" t="s">
        <v>41</v>
      </c>
      <c r="O100" s="61"/>
      <c r="P100" s="187">
        <f>O100*H100</f>
        <v>0</v>
      </c>
      <c r="Q100" s="187">
        <v>0</v>
      </c>
      <c r="R100" s="187">
        <f>Q100*H100</f>
        <v>0</v>
      </c>
      <c r="S100" s="187">
        <v>0</v>
      </c>
      <c r="T100" s="188">
        <f>S100*H100</f>
        <v>0</v>
      </c>
      <c r="AR100" s="189" t="s">
        <v>250</v>
      </c>
      <c r="AT100" s="189" t="s">
        <v>141</v>
      </c>
      <c r="AU100" s="189" t="s">
        <v>80</v>
      </c>
      <c r="AY100" s="16" t="s">
        <v>139</v>
      </c>
      <c r="BE100" s="190">
        <f>IF(N100="základní",J100,0)</f>
        <v>510</v>
      </c>
      <c r="BF100" s="190">
        <f>IF(N100="snížená",J100,0)</f>
        <v>0</v>
      </c>
      <c r="BG100" s="190">
        <f>IF(N100="zákl. přenesená",J100,0)</f>
        <v>0</v>
      </c>
      <c r="BH100" s="190">
        <f>IF(N100="sníž. přenesená",J100,0)</f>
        <v>0</v>
      </c>
      <c r="BI100" s="190">
        <f>IF(N100="nulová",J100,0)</f>
        <v>0</v>
      </c>
      <c r="BJ100" s="16" t="s">
        <v>78</v>
      </c>
      <c r="BK100" s="190">
        <f>ROUND(I100*H100,2)</f>
        <v>510</v>
      </c>
      <c r="BL100" s="16" t="s">
        <v>250</v>
      </c>
      <c r="BM100" s="189" t="s">
        <v>209</v>
      </c>
    </row>
    <row r="101" spans="2:65" s="1" customFormat="1">
      <c r="B101" s="32"/>
      <c r="C101" s="33"/>
      <c r="D101" s="191" t="s">
        <v>148</v>
      </c>
      <c r="E101" s="33"/>
      <c r="F101" s="192" t="s">
        <v>1201</v>
      </c>
      <c r="G101" s="33"/>
      <c r="H101" s="33"/>
      <c r="I101" s="105"/>
      <c r="J101" s="33"/>
      <c r="K101" s="33"/>
      <c r="L101" s="36"/>
      <c r="M101" s="193"/>
      <c r="N101" s="61"/>
      <c r="O101" s="61"/>
      <c r="P101" s="61"/>
      <c r="Q101" s="61"/>
      <c r="R101" s="61"/>
      <c r="S101" s="61"/>
      <c r="T101" s="62"/>
      <c r="AT101" s="16" t="s">
        <v>148</v>
      </c>
      <c r="AU101" s="16" t="s">
        <v>80</v>
      </c>
    </row>
    <row r="102" spans="2:65" s="1" customFormat="1" ht="14.45" customHeight="1">
      <c r="B102" s="32"/>
      <c r="C102" s="178" t="s">
        <v>179</v>
      </c>
      <c r="D102" s="178" t="s">
        <v>141</v>
      </c>
      <c r="E102" s="179" t="s">
        <v>1202</v>
      </c>
      <c r="F102" s="180" t="s">
        <v>1203</v>
      </c>
      <c r="G102" s="181" t="s">
        <v>1136</v>
      </c>
      <c r="H102" s="182">
        <v>46</v>
      </c>
      <c r="I102" s="183">
        <v>130</v>
      </c>
      <c r="J102" s="184">
        <f>ROUND(I102*H102,2)</f>
        <v>5980</v>
      </c>
      <c r="K102" s="180" t="s">
        <v>19</v>
      </c>
      <c r="L102" s="36"/>
      <c r="M102" s="185" t="s">
        <v>19</v>
      </c>
      <c r="N102" s="186" t="s">
        <v>41</v>
      </c>
      <c r="O102" s="61"/>
      <c r="P102" s="187">
        <f>O102*H102</f>
        <v>0</v>
      </c>
      <c r="Q102" s="187">
        <v>0</v>
      </c>
      <c r="R102" s="187">
        <f>Q102*H102</f>
        <v>0</v>
      </c>
      <c r="S102" s="187">
        <v>0</v>
      </c>
      <c r="T102" s="188">
        <f>S102*H102</f>
        <v>0</v>
      </c>
      <c r="AR102" s="189" t="s">
        <v>250</v>
      </c>
      <c r="AT102" s="189" t="s">
        <v>141</v>
      </c>
      <c r="AU102" s="189" t="s">
        <v>80</v>
      </c>
      <c r="AY102" s="16" t="s">
        <v>139</v>
      </c>
      <c r="BE102" s="190">
        <f>IF(N102="základní",J102,0)</f>
        <v>5980</v>
      </c>
      <c r="BF102" s="190">
        <f>IF(N102="snížená",J102,0)</f>
        <v>0</v>
      </c>
      <c r="BG102" s="190">
        <f>IF(N102="zákl. přenesená",J102,0)</f>
        <v>0</v>
      </c>
      <c r="BH102" s="190">
        <f>IF(N102="sníž. přenesená",J102,0)</f>
        <v>0</v>
      </c>
      <c r="BI102" s="190">
        <f>IF(N102="nulová",J102,0)</f>
        <v>0</v>
      </c>
      <c r="BJ102" s="16" t="s">
        <v>78</v>
      </c>
      <c r="BK102" s="190">
        <f>ROUND(I102*H102,2)</f>
        <v>5980</v>
      </c>
      <c r="BL102" s="16" t="s">
        <v>250</v>
      </c>
      <c r="BM102" s="189" t="s">
        <v>225</v>
      </c>
    </row>
    <row r="103" spans="2:65" s="1" customFormat="1">
      <c r="B103" s="32"/>
      <c r="C103" s="33"/>
      <c r="D103" s="191" t="s">
        <v>148</v>
      </c>
      <c r="E103" s="33"/>
      <c r="F103" s="192" t="s">
        <v>1203</v>
      </c>
      <c r="G103" s="33"/>
      <c r="H103" s="33"/>
      <c r="I103" s="105"/>
      <c r="J103" s="33"/>
      <c r="K103" s="33"/>
      <c r="L103" s="36"/>
      <c r="M103" s="193"/>
      <c r="N103" s="61"/>
      <c r="O103" s="61"/>
      <c r="P103" s="61"/>
      <c r="Q103" s="61"/>
      <c r="R103" s="61"/>
      <c r="S103" s="61"/>
      <c r="T103" s="62"/>
      <c r="AT103" s="16" t="s">
        <v>148</v>
      </c>
      <c r="AU103" s="16" t="s">
        <v>80</v>
      </c>
    </row>
    <row r="104" spans="2:65" s="1" customFormat="1" ht="14.45" customHeight="1">
      <c r="B104" s="32"/>
      <c r="C104" s="178" t="s">
        <v>186</v>
      </c>
      <c r="D104" s="178" t="s">
        <v>141</v>
      </c>
      <c r="E104" s="179" t="s">
        <v>1204</v>
      </c>
      <c r="F104" s="180" t="s">
        <v>1205</v>
      </c>
      <c r="G104" s="181" t="s">
        <v>1136</v>
      </c>
      <c r="H104" s="182">
        <v>130</v>
      </c>
      <c r="I104" s="183">
        <v>110</v>
      </c>
      <c r="J104" s="184">
        <f>ROUND(I104*H104,2)</f>
        <v>14300</v>
      </c>
      <c r="K104" s="180" t="s">
        <v>19</v>
      </c>
      <c r="L104" s="36"/>
      <c r="M104" s="185" t="s">
        <v>19</v>
      </c>
      <c r="N104" s="186" t="s">
        <v>41</v>
      </c>
      <c r="O104" s="61"/>
      <c r="P104" s="187">
        <f>O104*H104</f>
        <v>0</v>
      </c>
      <c r="Q104" s="187">
        <v>0</v>
      </c>
      <c r="R104" s="187">
        <f>Q104*H104</f>
        <v>0</v>
      </c>
      <c r="S104" s="187">
        <v>0</v>
      </c>
      <c r="T104" s="188">
        <f>S104*H104</f>
        <v>0</v>
      </c>
      <c r="AR104" s="189" t="s">
        <v>250</v>
      </c>
      <c r="AT104" s="189" t="s">
        <v>141</v>
      </c>
      <c r="AU104" s="189" t="s">
        <v>80</v>
      </c>
      <c r="AY104" s="16" t="s">
        <v>139</v>
      </c>
      <c r="BE104" s="190">
        <f>IF(N104="základní",J104,0)</f>
        <v>14300</v>
      </c>
      <c r="BF104" s="190">
        <f>IF(N104="snížená",J104,0)</f>
        <v>0</v>
      </c>
      <c r="BG104" s="190">
        <f>IF(N104="zákl. přenesená",J104,0)</f>
        <v>0</v>
      </c>
      <c r="BH104" s="190">
        <f>IF(N104="sníž. přenesená",J104,0)</f>
        <v>0</v>
      </c>
      <c r="BI104" s="190">
        <f>IF(N104="nulová",J104,0)</f>
        <v>0</v>
      </c>
      <c r="BJ104" s="16" t="s">
        <v>78</v>
      </c>
      <c r="BK104" s="190">
        <f>ROUND(I104*H104,2)</f>
        <v>14300</v>
      </c>
      <c r="BL104" s="16" t="s">
        <v>250</v>
      </c>
      <c r="BM104" s="189" t="s">
        <v>239</v>
      </c>
    </row>
    <row r="105" spans="2:65" s="1" customFormat="1">
      <c r="B105" s="32"/>
      <c r="C105" s="33"/>
      <c r="D105" s="191" t="s">
        <v>148</v>
      </c>
      <c r="E105" s="33"/>
      <c r="F105" s="192" t="s">
        <v>1205</v>
      </c>
      <c r="G105" s="33"/>
      <c r="H105" s="33"/>
      <c r="I105" s="105"/>
      <c r="J105" s="33"/>
      <c r="K105" s="33"/>
      <c r="L105" s="36"/>
      <c r="M105" s="193"/>
      <c r="N105" s="61"/>
      <c r="O105" s="61"/>
      <c r="P105" s="61"/>
      <c r="Q105" s="61"/>
      <c r="R105" s="61"/>
      <c r="S105" s="61"/>
      <c r="T105" s="62"/>
      <c r="AT105" s="16" t="s">
        <v>148</v>
      </c>
      <c r="AU105" s="16" t="s">
        <v>80</v>
      </c>
    </row>
    <row r="106" spans="2:65" s="1" customFormat="1" ht="14.45" customHeight="1">
      <c r="B106" s="32"/>
      <c r="C106" s="178" t="s">
        <v>196</v>
      </c>
      <c r="D106" s="178" t="s">
        <v>141</v>
      </c>
      <c r="E106" s="179" t="s">
        <v>1206</v>
      </c>
      <c r="F106" s="180" t="s">
        <v>1207</v>
      </c>
      <c r="G106" s="181" t="s">
        <v>1136</v>
      </c>
      <c r="H106" s="182">
        <v>34</v>
      </c>
      <c r="I106" s="183">
        <v>75</v>
      </c>
      <c r="J106" s="184">
        <f>ROUND(I106*H106,2)</f>
        <v>2550</v>
      </c>
      <c r="K106" s="180" t="s">
        <v>19</v>
      </c>
      <c r="L106" s="36"/>
      <c r="M106" s="185" t="s">
        <v>19</v>
      </c>
      <c r="N106" s="186" t="s">
        <v>41</v>
      </c>
      <c r="O106" s="61"/>
      <c r="P106" s="187">
        <f>O106*H106</f>
        <v>0</v>
      </c>
      <c r="Q106" s="187">
        <v>0</v>
      </c>
      <c r="R106" s="187">
        <f>Q106*H106</f>
        <v>0</v>
      </c>
      <c r="S106" s="187">
        <v>0</v>
      </c>
      <c r="T106" s="188">
        <f>S106*H106</f>
        <v>0</v>
      </c>
      <c r="AR106" s="189" t="s">
        <v>250</v>
      </c>
      <c r="AT106" s="189" t="s">
        <v>141</v>
      </c>
      <c r="AU106" s="189" t="s">
        <v>80</v>
      </c>
      <c r="AY106" s="16" t="s">
        <v>139</v>
      </c>
      <c r="BE106" s="190">
        <f>IF(N106="základní",J106,0)</f>
        <v>2550</v>
      </c>
      <c r="BF106" s="190">
        <f>IF(N106="snížená",J106,0)</f>
        <v>0</v>
      </c>
      <c r="BG106" s="190">
        <f>IF(N106="zákl. přenesená",J106,0)</f>
        <v>0</v>
      </c>
      <c r="BH106" s="190">
        <f>IF(N106="sníž. přenesená",J106,0)</f>
        <v>0</v>
      </c>
      <c r="BI106" s="190">
        <f>IF(N106="nulová",J106,0)</f>
        <v>0</v>
      </c>
      <c r="BJ106" s="16" t="s">
        <v>78</v>
      </c>
      <c r="BK106" s="190">
        <f>ROUND(I106*H106,2)</f>
        <v>2550</v>
      </c>
      <c r="BL106" s="16" t="s">
        <v>250</v>
      </c>
      <c r="BM106" s="189" t="s">
        <v>250</v>
      </c>
    </row>
    <row r="107" spans="2:65" s="1" customFormat="1">
      <c r="B107" s="32"/>
      <c r="C107" s="33"/>
      <c r="D107" s="191" t="s">
        <v>148</v>
      </c>
      <c r="E107" s="33"/>
      <c r="F107" s="192" t="s">
        <v>1208</v>
      </c>
      <c r="G107" s="33"/>
      <c r="H107" s="33"/>
      <c r="I107" s="105"/>
      <c r="J107" s="33"/>
      <c r="K107" s="33"/>
      <c r="L107" s="36"/>
      <c r="M107" s="193"/>
      <c r="N107" s="61"/>
      <c r="O107" s="61"/>
      <c r="P107" s="61"/>
      <c r="Q107" s="61"/>
      <c r="R107" s="61"/>
      <c r="S107" s="61"/>
      <c r="T107" s="62"/>
      <c r="AT107" s="16" t="s">
        <v>148</v>
      </c>
      <c r="AU107" s="16" t="s">
        <v>80</v>
      </c>
    </row>
    <row r="108" spans="2:65" s="1" customFormat="1" ht="14.45" customHeight="1">
      <c r="B108" s="32"/>
      <c r="C108" s="178" t="s">
        <v>204</v>
      </c>
      <c r="D108" s="178" t="s">
        <v>141</v>
      </c>
      <c r="E108" s="179" t="s">
        <v>1209</v>
      </c>
      <c r="F108" s="180" t="s">
        <v>1210</v>
      </c>
      <c r="G108" s="181" t="s">
        <v>1136</v>
      </c>
      <c r="H108" s="182">
        <v>44</v>
      </c>
      <c r="I108" s="183">
        <v>79</v>
      </c>
      <c r="J108" s="184">
        <f>ROUND(I108*H108,2)</f>
        <v>3476</v>
      </c>
      <c r="K108" s="180" t="s">
        <v>19</v>
      </c>
      <c r="L108" s="36"/>
      <c r="M108" s="185" t="s">
        <v>19</v>
      </c>
      <c r="N108" s="186" t="s">
        <v>41</v>
      </c>
      <c r="O108" s="61"/>
      <c r="P108" s="187">
        <f>O108*H108</f>
        <v>0</v>
      </c>
      <c r="Q108" s="187">
        <v>0</v>
      </c>
      <c r="R108" s="187">
        <f>Q108*H108</f>
        <v>0</v>
      </c>
      <c r="S108" s="187">
        <v>0</v>
      </c>
      <c r="T108" s="188">
        <f>S108*H108</f>
        <v>0</v>
      </c>
      <c r="AR108" s="189" t="s">
        <v>250</v>
      </c>
      <c r="AT108" s="189" t="s">
        <v>141</v>
      </c>
      <c r="AU108" s="189" t="s">
        <v>80</v>
      </c>
      <c r="AY108" s="16" t="s">
        <v>139</v>
      </c>
      <c r="BE108" s="190">
        <f>IF(N108="základní",J108,0)</f>
        <v>3476</v>
      </c>
      <c r="BF108" s="190">
        <f>IF(N108="snížená",J108,0)</f>
        <v>0</v>
      </c>
      <c r="BG108" s="190">
        <f>IF(N108="zákl. přenesená",J108,0)</f>
        <v>0</v>
      </c>
      <c r="BH108" s="190">
        <f>IF(N108="sníž. přenesená",J108,0)</f>
        <v>0</v>
      </c>
      <c r="BI108" s="190">
        <f>IF(N108="nulová",J108,0)</f>
        <v>0</v>
      </c>
      <c r="BJ108" s="16" t="s">
        <v>78</v>
      </c>
      <c r="BK108" s="190">
        <f>ROUND(I108*H108,2)</f>
        <v>3476</v>
      </c>
      <c r="BL108" s="16" t="s">
        <v>250</v>
      </c>
      <c r="BM108" s="189" t="s">
        <v>263</v>
      </c>
    </row>
    <row r="109" spans="2:65" s="1" customFormat="1">
      <c r="B109" s="32"/>
      <c r="C109" s="33"/>
      <c r="D109" s="191" t="s">
        <v>148</v>
      </c>
      <c r="E109" s="33"/>
      <c r="F109" s="192" t="s">
        <v>1210</v>
      </c>
      <c r="G109" s="33"/>
      <c r="H109" s="33"/>
      <c r="I109" s="105"/>
      <c r="J109" s="33"/>
      <c r="K109" s="33"/>
      <c r="L109" s="36"/>
      <c r="M109" s="193"/>
      <c r="N109" s="61"/>
      <c r="O109" s="61"/>
      <c r="P109" s="61"/>
      <c r="Q109" s="61"/>
      <c r="R109" s="61"/>
      <c r="S109" s="61"/>
      <c r="T109" s="62"/>
      <c r="AT109" s="16" t="s">
        <v>148</v>
      </c>
      <c r="AU109" s="16" t="s">
        <v>80</v>
      </c>
    </row>
    <row r="110" spans="2:65" s="1" customFormat="1" ht="14.45" customHeight="1">
      <c r="B110" s="32"/>
      <c r="C110" s="178" t="s">
        <v>209</v>
      </c>
      <c r="D110" s="178" t="s">
        <v>141</v>
      </c>
      <c r="E110" s="179" t="s">
        <v>1206</v>
      </c>
      <c r="F110" s="180" t="s">
        <v>1207</v>
      </c>
      <c r="G110" s="181" t="s">
        <v>1136</v>
      </c>
      <c r="H110" s="182">
        <v>3</v>
      </c>
      <c r="I110" s="183">
        <v>82</v>
      </c>
      <c r="J110" s="184">
        <f>ROUND(I110*H110,2)</f>
        <v>246</v>
      </c>
      <c r="K110" s="180" t="s">
        <v>19</v>
      </c>
      <c r="L110" s="36"/>
      <c r="M110" s="185" t="s">
        <v>19</v>
      </c>
      <c r="N110" s="186" t="s">
        <v>41</v>
      </c>
      <c r="O110" s="61"/>
      <c r="P110" s="187">
        <f>O110*H110</f>
        <v>0</v>
      </c>
      <c r="Q110" s="187">
        <v>0</v>
      </c>
      <c r="R110" s="187">
        <f>Q110*H110</f>
        <v>0</v>
      </c>
      <c r="S110" s="187">
        <v>0</v>
      </c>
      <c r="T110" s="188">
        <f>S110*H110</f>
        <v>0</v>
      </c>
      <c r="AR110" s="189" t="s">
        <v>250</v>
      </c>
      <c r="AT110" s="189" t="s">
        <v>141</v>
      </c>
      <c r="AU110" s="189" t="s">
        <v>80</v>
      </c>
      <c r="AY110" s="16" t="s">
        <v>139</v>
      </c>
      <c r="BE110" s="190">
        <f>IF(N110="základní",J110,0)</f>
        <v>246</v>
      </c>
      <c r="BF110" s="190">
        <f>IF(N110="snížená",J110,0)</f>
        <v>0</v>
      </c>
      <c r="BG110" s="190">
        <f>IF(N110="zákl. přenesená",J110,0)</f>
        <v>0</v>
      </c>
      <c r="BH110" s="190">
        <f>IF(N110="sníž. přenesená",J110,0)</f>
        <v>0</v>
      </c>
      <c r="BI110" s="190">
        <f>IF(N110="nulová",J110,0)</f>
        <v>0</v>
      </c>
      <c r="BJ110" s="16" t="s">
        <v>78</v>
      </c>
      <c r="BK110" s="190">
        <f>ROUND(I110*H110,2)</f>
        <v>246</v>
      </c>
      <c r="BL110" s="16" t="s">
        <v>250</v>
      </c>
      <c r="BM110" s="189" t="s">
        <v>283</v>
      </c>
    </row>
    <row r="111" spans="2:65" s="1" customFormat="1">
      <c r="B111" s="32"/>
      <c r="C111" s="33"/>
      <c r="D111" s="191" t="s">
        <v>148</v>
      </c>
      <c r="E111" s="33"/>
      <c r="F111" s="192" t="s">
        <v>1208</v>
      </c>
      <c r="G111" s="33"/>
      <c r="H111" s="33"/>
      <c r="I111" s="105"/>
      <c r="J111" s="33"/>
      <c r="K111" s="33"/>
      <c r="L111" s="36"/>
      <c r="M111" s="193"/>
      <c r="N111" s="61"/>
      <c r="O111" s="61"/>
      <c r="P111" s="61"/>
      <c r="Q111" s="61"/>
      <c r="R111" s="61"/>
      <c r="S111" s="61"/>
      <c r="T111" s="62"/>
      <c r="AT111" s="16" t="s">
        <v>148</v>
      </c>
      <c r="AU111" s="16" t="s">
        <v>80</v>
      </c>
    </row>
    <row r="112" spans="2:65" s="1" customFormat="1" ht="14.45" customHeight="1">
      <c r="B112" s="32"/>
      <c r="C112" s="178" t="s">
        <v>217</v>
      </c>
      <c r="D112" s="178" t="s">
        <v>141</v>
      </c>
      <c r="E112" s="179" t="s">
        <v>1211</v>
      </c>
      <c r="F112" s="180" t="s">
        <v>1212</v>
      </c>
      <c r="G112" s="181" t="s">
        <v>1136</v>
      </c>
      <c r="H112" s="182">
        <v>3</v>
      </c>
      <c r="I112" s="183">
        <v>55</v>
      </c>
      <c r="J112" s="184">
        <f>ROUND(I112*H112,2)</f>
        <v>165</v>
      </c>
      <c r="K112" s="180" t="s">
        <v>19</v>
      </c>
      <c r="L112" s="36"/>
      <c r="M112" s="185" t="s">
        <v>19</v>
      </c>
      <c r="N112" s="186" t="s">
        <v>41</v>
      </c>
      <c r="O112" s="61"/>
      <c r="P112" s="187">
        <f>O112*H112</f>
        <v>0</v>
      </c>
      <c r="Q112" s="187">
        <v>0</v>
      </c>
      <c r="R112" s="187">
        <f>Q112*H112</f>
        <v>0</v>
      </c>
      <c r="S112" s="187">
        <v>0</v>
      </c>
      <c r="T112" s="188">
        <f>S112*H112</f>
        <v>0</v>
      </c>
      <c r="AR112" s="189" t="s">
        <v>250</v>
      </c>
      <c r="AT112" s="189" t="s">
        <v>141</v>
      </c>
      <c r="AU112" s="189" t="s">
        <v>80</v>
      </c>
      <c r="AY112" s="16" t="s">
        <v>139</v>
      </c>
      <c r="BE112" s="190">
        <f>IF(N112="základní",J112,0)</f>
        <v>165</v>
      </c>
      <c r="BF112" s="190">
        <f>IF(N112="snížená",J112,0)</f>
        <v>0</v>
      </c>
      <c r="BG112" s="190">
        <f>IF(N112="zákl. přenesená",J112,0)</f>
        <v>0</v>
      </c>
      <c r="BH112" s="190">
        <f>IF(N112="sníž. přenesená",J112,0)</f>
        <v>0</v>
      </c>
      <c r="BI112" s="190">
        <f>IF(N112="nulová",J112,0)</f>
        <v>0</v>
      </c>
      <c r="BJ112" s="16" t="s">
        <v>78</v>
      </c>
      <c r="BK112" s="190">
        <f>ROUND(I112*H112,2)</f>
        <v>165</v>
      </c>
      <c r="BL112" s="16" t="s">
        <v>250</v>
      </c>
      <c r="BM112" s="189" t="s">
        <v>295</v>
      </c>
    </row>
    <row r="113" spans="2:65" s="1" customFormat="1">
      <c r="B113" s="32"/>
      <c r="C113" s="33"/>
      <c r="D113" s="191" t="s">
        <v>148</v>
      </c>
      <c r="E113" s="33"/>
      <c r="F113" s="192" t="s">
        <v>1213</v>
      </c>
      <c r="G113" s="33"/>
      <c r="H113" s="33"/>
      <c r="I113" s="105"/>
      <c r="J113" s="33"/>
      <c r="K113" s="33"/>
      <c r="L113" s="36"/>
      <c r="M113" s="193"/>
      <c r="N113" s="61"/>
      <c r="O113" s="61"/>
      <c r="P113" s="61"/>
      <c r="Q113" s="61"/>
      <c r="R113" s="61"/>
      <c r="S113" s="61"/>
      <c r="T113" s="62"/>
      <c r="AT113" s="16" t="s">
        <v>148</v>
      </c>
      <c r="AU113" s="16" t="s">
        <v>80</v>
      </c>
    </row>
    <row r="114" spans="2:65" s="1" customFormat="1" ht="14.45" customHeight="1">
      <c r="B114" s="32"/>
      <c r="C114" s="178" t="s">
        <v>225</v>
      </c>
      <c r="D114" s="178" t="s">
        <v>141</v>
      </c>
      <c r="E114" s="179" t="s">
        <v>1214</v>
      </c>
      <c r="F114" s="180" t="s">
        <v>1215</v>
      </c>
      <c r="G114" s="181" t="s">
        <v>1136</v>
      </c>
      <c r="H114" s="182">
        <v>46</v>
      </c>
      <c r="I114" s="183">
        <v>71</v>
      </c>
      <c r="J114" s="184">
        <f>ROUND(I114*H114,2)</f>
        <v>3266</v>
      </c>
      <c r="K114" s="180" t="s">
        <v>19</v>
      </c>
      <c r="L114" s="36"/>
      <c r="M114" s="185" t="s">
        <v>19</v>
      </c>
      <c r="N114" s="186" t="s">
        <v>41</v>
      </c>
      <c r="O114" s="61"/>
      <c r="P114" s="187">
        <f>O114*H114</f>
        <v>0</v>
      </c>
      <c r="Q114" s="187">
        <v>0</v>
      </c>
      <c r="R114" s="187">
        <f>Q114*H114</f>
        <v>0</v>
      </c>
      <c r="S114" s="187">
        <v>0</v>
      </c>
      <c r="T114" s="188">
        <f>S114*H114</f>
        <v>0</v>
      </c>
      <c r="AR114" s="189" t="s">
        <v>250</v>
      </c>
      <c r="AT114" s="189" t="s">
        <v>141</v>
      </c>
      <c r="AU114" s="189" t="s">
        <v>80</v>
      </c>
      <c r="AY114" s="16" t="s">
        <v>139</v>
      </c>
      <c r="BE114" s="190">
        <f>IF(N114="základní",J114,0)</f>
        <v>3266</v>
      </c>
      <c r="BF114" s="190">
        <f>IF(N114="snížená",J114,0)</f>
        <v>0</v>
      </c>
      <c r="BG114" s="190">
        <f>IF(N114="zákl. přenesená",J114,0)</f>
        <v>0</v>
      </c>
      <c r="BH114" s="190">
        <f>IF(N114="sníž. přenesená",J114,0)</f>
        <v>0</v>
      </c>
      <c r="BI114" s="190">
        <f>IF(N114="nulová",J114,0)</f>
        <v>0</v>
      </c>
      <c r="BJ114" s="16" t="s">
        <v>78</v>
      </c>
      <c r="BK114" s="190">
        <f>ROUND(I114*H114,2)</f>
        <v>3266</v>
      </c>
      <c r="BL114" s="16" t="s">
        <v>250</v>
      </c>
      <c r="BM114" s="189" t="s">
        <v>314</v>
      </c>
    </row>
    <row r="115" spans="2:65" s="1" customFormat="1">
      <c r="B115" s="32"/>
      <c r="C115" s="33"/>
      <c r="D115" s="191" t="s">
        <v>148</v>
      </c>
      <c r="E115" s="33"/>
      <c r="F115" s="192" t="s">
        <v>1216</v>
      </c>
      <c r="G115" s="33"/>
      <c r="H115" s="33"/>
      <c r="I115" s="105"/>
      <c r="J115" s="33"/>
      <c r="K115" s="33"/>
      <c r="L115" s="36"/>
      <c r="M115" s="193"/>
      <c r="N115" s="61"/>
      <c r="O115" s="61"/>
      <c r="P115" s="61"/>
      <c r="Q115" s="61"/>
      <c r="R115" s="61"/>
      <c r="S115" s="61"/>
      <c r="T115" s="62"/>
      <c r="AT115" s="16" t="s">
        <v>148</v>
      </c>
      <c r="AU115" s="16" t="s">
        <v>80</v>
      </c>
    </row>
    <row r="116" spans="2:65" s="1" customFormat="1" ht="14.45" customHeight="1">
      <c r="B116" s="32"/>
      <c r="C116" s="178" t="s">
        <v>233</v>
      </c>
      <c r="D116" s="178" t="s">
        <v>141</v>
      </c>
      <c r="E116" s="179" t="s">
        <v>1217</v>
      </c>
      <c r="F116" s="180" t="s">
        <v>1218</v>
      </c>
      <c r="G116" s="181" t="s">
        <v>1136</v>
      </c>
      <c r="H116" s="182">
        <v>3</v>
      </c>
      <c r="I116" s="183">
        <v>149</v>
      </c>
      <c r="J116" s="184">
        <f>ROUND(I116*H116,2)</f>
        <v>447</v>
      </c>
      <c r="K116" s="180" t="s">
        <v>19</v>
      </c>
      <c r="L116" s="36"/>
      <c r="M116" s="185" t="s">
        <v>19</v>
      </c>
      <c r="N116" s="186" t="s">
        <v>41</v>
      </c>
      <c r="O116" s="61"/>
      <c r="P116" s="187">
        <f>O116*H116</f>
        <v>0</v>
      </c>
      <c r="Q116" s="187">
        <v>0</v>
      </c>
      <c r="R116" s="187">
        <f>Q116*H116</f>
        <v>0</v>
      </c>
      <c r="S116" s="187">
        <v>0</v>
      </c>
      <c r="T116" s="188">
        <f>S116*H116</f>
        <v>0</v>
      </c>
      <c r="AR116" s="189" t="s">
        <v>250</v>
      </c>
      <c r="AT116" s="189" t="s">
        <v>141</v>
      </c>
      <c r="AU116" s="189" t="s">
        <v>80</v>
      </c>
      <c r="AY116" s="16" t="s">
        <v>139</v>
      </c>
      <c r="BE116" s="190">
        <f>IF(N116="základní",J116,0)</f>
        <v>447</v>
      </c>
      <c r="BF116" s="190">
        <f>IF(N116="snížená",J116,0)</f>
        <v>0</v>
      </c>
      <c r="BG116" s="190">
        <f>IF(N116="zákl. přenesená",J116,0)</f>
        <v>0</v>
      </c>
      <c r="BH116" s="190">
        <f>IF(N116="sníž. přenesená",J116,0)</f>
        <v>0</v>
      </c>
      <c r="BI116" s="190">
        <f>IF(N116="nulová",J116,0)</f>
        <v>0</v>
      </c>
      <c r="BJ116" s="16" t="s">
        <v>78</v>
      </c>
      <c r="BK116" s="190">
        <f>ROUND(I116*H116,2)</f>
        <v>447</v>
      </c>
      <c r="BL116" s="16" t="s">
        <v>250</v>
      </c>
      <c r="BM116" s="189" t="s">
        <v>324</v>
      </c>
    </row>
    <row r="117" spans="2:65" s="1" customFormat="1">
      <c r="B117" s="32"/>
      <c r="C117" s="33"/>
      <c r="D117" s="191" t="s">
        <v>148</v>
      </c>
      <c r="E117" s="33"/>
      <c r="F117" s="192" t="s">
        <v>1218</v>
      </c>
      <c r="G117" s="33"/>
      <c r="H117" s="33"/>
      <c r="I117" s="105"/>
      <c r="J117" s="33"/>
      <c r="K117" s="33"/>
      <c r="L117" s="36"/>
      <c r="M117" s="193"/>
      <c r="N117" s="61"/>
      <c r="O117" s="61"/>
      <c r="P117" s="61"/>
      <c r="Q117" s="61"/>
      <c r="R117" s="61"/>
      <c r="S117" s="61"/>
      <c r="T117" s="62"/>
      <c r="AT117" s="16" t="s">
        <v>148</v>
      </c>
      <c r="AU117" s="16" t="s">
        <v>80</v>
      </c>
    </row>
    <row r="118" spans="2:65" s="1" customFormat="1" ht="14.45" customHeight="1">
      <c r="B118" s="32"/>
      <c r="C118" s="178" t="s">
        <v>239</v>
      </c>
      <c r="D118" s="178" t="s">
        <v>141</v>
      </c>
      <c r="E118" s="179" t="s">
        <v>1219</v>
      </c>
      <c r="F118" s="180" t="s">
        <v>1220</v>
      </c>
      <c r="G118" s="181" t="s">
        <v>1136</v>
      </c>
      <c r="H118" s="182">
        <v>3</v>
      </c>
      <c r="I118" s="183">
        <v>66</v>
      </c>
      <c r="J118" s="184">
        <f>ROUND(I118*H118,2)</f>
        <v>198</v>
      </c>
      <c r="K118" s="180" t="s">
        <v>19</v>
      </c>
      <c r="L118" s="36"/>
      <c r="M118" s="185" t="s">
        <v>19</v>
      </c>
      <c r="N118" s="186" t="s">
        <v>41</v>
      </c>
      <c r="O118" s="61"/>
      <c r="P118" s="187">
        <f>O118*H118</f>
        <v>0</v>
      </c>
      <c r="Q118" s="187">
        <v>0</v>
      </c>
      <c r="R118" s="187">
        <f>Q118*H118</f>
        <v>0</v>
      </c>
      <c r="S118" s="187">
        <v>0</v>
      </c>
      <c r="T118" s="188">
        <f>S118*H118</f>
        <v>0</v>
      </c>
      <c r="AR118" s="189" t="s">
        <v>250</v>
      </c>
      <c r="AT118" s="189" t="s">
        <v>141</v>
      </c>
      <c r="AU118" s="189" t="s">
        <v>80</v>
      </c>
      <c r="AY118" s="16" t="s">
        <v>139</v>
      </c>
      <c r="BE118" s="190">
        <f>IF(N118="základní",J118,0)</f>
        <v>198</v>
      </c>
      <c r="BF118" s="190">
        <f>IF(N118="snížená",J118,0)</f>
        <v>0</v>
      </c>
      <c r="BG118" s="190">
        <f>IF(N118="zákl. přenesená",J118,0)</f>
        <v>0</v>
      </c>
      <c r="BH118" s="190">
        <f>IF(N118="sníž. přenesená",J118,0)</f>
        <v>0</v>
      </c>
      <c r="BI118" s="190">
        <f>IF(N118="nulová",J118,0)</f>
        <v>0</v>
      </c>
      <c r="BJ118" s="16" t="s">
        <v>78</v>
      </c>
      <c r="BK118" s="190">
        <f>ROUND(I118*H118,2)</f>
        <v>198</v>
      </c>
      <c r="BL118" s="16" t="s">
        <v>250</v>
      </c>
      <c r="BM118" s="189" t="s">
        <v>340</v>
      </c>
    </row>
    <row r="119" spans="2:65" s="1" customFormat="1">
      <c r="B119" s="32"/>
      <c r="C119" s="33"/>
      <c r="D119" s="191" t="s">
        <v>148</v>
      </c>
      <c r="E119" s="33"/>
      <c r="F119" s="192" t="s">
        <v>1220</v>
      </c>
      <c r="G119" s="33"/>
      <c r="H119" s="33"/>
      <c r="I119" s="105"/>
      <c r="J119" s="33"/>
      <c r="K119" s="33"/>
      <c r="L119" s="36"/>
      <c r="M119" s="193"/>
      <c r="N119" s="61"/>
      <c r="O119" s="61"/>
      <c r="P119" s="61"/>
      <c r="Q119" s="61"/>
      <c r="R119" s="61"/>
      <c r="S119" s="61"/>
      <c r="T119" s="62"/>
      <c r="AT119" s="16" t="s">
        <v>148</v>
      </c>
      <c r="AU119" s="16" t="s">
        <v>80</v>
      </c>
    </row>
    <row r="120" spans="2:65" s="1" customFormat="1" ht="14.45" customHeight="1">
      <c r="B120" s="32"/>
      <c r="C120" s="178" t="s">
        <v>8</v>
      </c>
      <c r="D120" s="178" t="s">
        <v>141</v>
      </c>
      <c r="E120" s="179" t="s">
        <v>1221</v>
      </c>
      <c r="F120" s="180" t="s">
        <v>1222</v>
      </c>
      <c r="G120" s="181" t="s">
        <v>1136</v>
      </c>
      <c r="H120" s="182">
        <v>8</v>
      </c>
      <c r="I120" s="183">
        <v>1045</v>
      </c>
      <c r="J120" s="184">
        <f>ROUND(I120*H120,2)</f>
        <v>8360</v>
      </c>
      <c r="K120" s="180" t="s">
        <v>19</v>
      </c>
      <c r="L120" s="36"/>
      <c r="M120" s="185" t="s">
        <v>19</v>
      </c>
      <c r="N120" s="186" t="s">
        <v>41</v>
      </c>
      <c r="O120" s="61"/>
      <c r="P120" s="187">
        <f>O120*H120</f>
        <v>0</v>
      </c>
      <c r="Q120" s="187">
        <v>0</v>
      </c>
      <c r="R120" s="187">
        <f>Q120*H120</f>
        <v>0</v>
      </c>
      <c r="S120" s="187">
        <v>0</v>
      </c>
      <c r="T120" s="188">
        <f>S120*H120</f>
        <v>0</v>
      </c>
      <c r="AR120" s="189" t="s">
        <v>250</v>
      </c>
      <c r="AT120" s="189" t="s">
        <v>141</v>
      </c>
      <c r="AU120" s="189" t="s">
        <v>80</v>
      </c>
      <c r="AY120" s="16" t="s">
        <v>139</v>
      </c>
      <c r="BE120" s="190">
        <f>IF(N120="základní",J120,0)</f>
        <v>8360</v>
      </c>
      <c r="BF120" s="190">
        <f>IF(N120="snížená",J120,0)</f>
        <v>0</v>
      </c>
      <c r="BG120" s="190">
        <f>IF(N120="zákl. přenesená",J120,0)</f>
        <v>0</v>
      </c>
      <c r="BH120" s="190">
        <f>IF(N120="sníž. přenesená",J120,0)</f>
        <v>0</v>
      </c>
      <c r="BI120" s="190">
        <f>IF(N120="nulová",J120,0)</f>
        <v>0</v>
      </c>
      <c r="BJ120" s="16" t="s">
        <v>78</v>
      </c>
      <c r="BK120" s="190">
        <f>ROUND(I120*H120,2)</f>
        <v>8360</v>
      </c>
      <c r="BL120" s="16" t="s">
        <v>250</v>
      </c>
      <c r="BM120" s="189" t="s">
        <v>351</v>
      </c>
    </row>
    <row r="121" spans="2:65" s="1" customFormat="1">
      <c r="B121" s="32"/>
      <c r="C121" s="33"/>
      <c r="D121" s="191" t="s">
        <v>148</v>
      </c>
      <c r="E121" s="33"/>
      <c r="F121" s="192" t="s">
        <v>1222</v>
      </c>
      <c r="G121" s="33"/>
      <c r="H121" s="33"/>
      <c r="I121" s="105"/>
      <c r="J121" s="33"/>
      <c r="K121" s="33"/>
      <c r="L121" s="36"/>
      <c r="M121" s="193"/>
      <c r="N121" s="61"/>
      <c r="O121" s="61"/>
      <c r="P121" s="61"/>
      <c r="Q121" s="61"/>
      <c r="R121" s="61"/>
      <c r="S121" s="61"/>
      <c r="T121" s="62"/>
      <c r="AT121" s="16" t="s">
        <v>148</v>
      </c>
      <c r="AU121" s="16" t="s">
        <v>80</v>
      </c>
    </row>
    <row r="122" spans="2:65" s="11" customFormat="1" ht="22.9" customHeight="1">
      <c r="B122" s="162"/>
      <c r="C122" s="163"/>
      <c r="D122" s="164" t="s">
        <v>69</v>
      </c>
      <c r="E122" s="176" t="s">
        <v>1159</v>
      </c>
      <c r="F122" s="176" t="s">
        <v>1223</v>
      </c>
      <c r="G122" s="163"/>
      <c r="H122" s="163"/>
      <c r="I122" s="166"/>
      <c r="J122" s="177">
        <f>BK122</f>
        <v>31073</v>
      </c>
      <c r="K122" s="163"/>
      <c r="L122" s="168"/>
      <c r="M122" s="169"/>
      <c r="N122" s="170"/>
      <c r="O122" s="170"/>
      <c r="P122" s="171">
        <f>SUM(P123:P132)</f>
        <v>0</v>
      </c>
      <c r="Q122" s="170"/>
      <c r="R122" s="171">
        <f>SUM(R123:R132)</f>
        <v>0</v>
      </c>
      <c r="S122" s="170"/>
      <c r="T122" s="172">
        <f>SUM(T123:T132)</f>
        <v>0</v>
      </c>
      <c r="AR122" s="173" t="s">
        <v>80</v>
      </c>
      <c r="AT122" s="174" t="s">
        <v>69</v>
      </c>
      <c r="AU122" s="174" t="s">
        <v>78</v>
      </c>
      <c r="AY122" s="173" t="s">
        <v>139</v>
      </c>
      <c r="BK122" s="175">
        <f>SUM(BK123:BK132)</f>
        <v>31073</v>
      </c>
    </row>
    <row r="123" spans="2:65" s="1" customFormat="1" ht="14.45" customHeight="1">
      <c r="B123" s="32"/>
      <c r="C123" s="178" t="s">
        <v>250</v>
      </c>
      <c r="D123" s="178" t="s">
        <v>141</v>
      </c>
      <c r="E123" s="179" t="s">
        <v>1224</v>
      </c>
      <c r="F123" s="180" t="s">
        <v>1225</v>
      </c>
      <c r="G123" s="181" t="s">
        <v>327</v>
      </c>
      <c r="H123" s="182">
        <v>140</v>
      </c>
      <c r="I123" s="183">
        <v>145</v>
      </c>
      <c r="J123" s="184">
        <f>ROUND(I123*H123,2)</f>
        <v>20300</v>
      </c>
      <c r="K123" s="180" t="s">
        <v>19</v>
      </c>
      <c r="L123" s="36"/>
      <c r="M123" s="185" t="s">
        <v>19</v>
      </c>
      <c r="N123" s="186" t="s">
        <v>41</v>
      </c>
      <c r="O123" s="61"/>
      <c r="P123" s="187">
        <f>O123*H123</f>
        <v>0</v>
      </c>
      <c r="Q123" s="187">
        <v>0</v>
      </c>
      <c r="R123" s="187">
        <f>Q123*H123</f>
        <v>0</v>
      </c>
      <c r="S123" s="187">
        <v>0</v>
      </c>
      <c r="T123" s="188">
        <f>S123*H123</f>
        <v>0</v>
      </c>
      <c r="AR123" s="189" t="s">
        <v>250</v>
      </c>
      <c r="AT123" s="189" t="s">
        <v>141</v>
      </c>
      <c r="AU123" s="189" t="s">
        <v>80</v>
      </c>
      <c r="AY123" s="16" t="s">
        <v>139</v>
      </c>
      <c r="BE123" s="190">
        <f>IF(N123="základní",J123,0)</f>
        <v>20300</v>
      </c>
      <c r="BF123" s="190">
        <f>IF(N123="snížená",J123,0)</f>
        <v>0</v>
      </c>
      <c r="BG123" s="190">
        <f>IF(N123="zákl. přenesená",J123,0)</f>
        <v>0</v>
      </c>
      <c r="BH123" s="190">
        <f>IF(N123="sníž. přenesená",J123,0)</f>
        <v>0</v>
      </c>
      <c r="BI123" s="190">
        <f>IF(N123="nulová",J123,0)</f>
        <v>0</v>
      </c>
      <c r="BJ123" s="16" t="s">
        <v>78</v>
      </c>
      <c r="BK123" s="190">
        <f>ROUND(I123*H123,2)</f>
        <v>20300</v>
      </c>
      <c r="BL123" s="16" t="s">
        <v>250</v>
      </c>
      <c r="BM123" s="189" t="s">
        <v>362</v>
      </c>
    </row>
    <row r="124" spans="2:65" s="1" customFormat="1">
      <c r="B124" s="32"/>
      <c r="C124" s="33"/>
      <c r="D124" s="191" t="s">
        <v>148</v>
      </c>
      <c r="E124" s="33"/>
      <c r="F124" s="192" t="s">
        <v>1225</v>
      </c>
      <c r="G124" s="33"/>
      <c r="H124" s="33"/>
      <c r="I124" s="105"/>
      <c r="J124" s="33"/>
      <c r="K124" s="33"/>
      <c r="L124" s="36"/>
      <c r="M124" s="193"/>
      <c r="N124" s="61"/>
      <c r="O124" s="61"/>
      <c r="P124" s="61"/>
      <c r="Q124" s="61"/>
      <c r="R124" s="61"/>
      <c r="S124" s="61"/>
      <c r="T124" s="62"/>
      <c r="AT124" s="16" t="s">
        <v>148</v>
      </c>
      <c r="AU124" s="16" t="s">
        <v>80</v>
      </c>
    </row>
    <row r="125" spans="2:65" s="1" customFormat="1" ht="14.45" customHeight="1">
      <c r="B125" s="32"/>
      <c r="C125" s="178" t="s">
        <v>256</v>
      </c>
      <c r="D125" s="178" t="s">
        <v>141</v>
      </c>
      <c r="E125" s="179" t="s">
        <v>1226</v>
      </c>
      <c r="F125" s="180" t="s">
        <v>1227</v>
      </c>
      <c r="G125" s="181" t="s">
        <v>1136</v>
      </c>
      <c r="H125" s="182">
        <v>9</v>
      </c>
      <c r="I125" s="183">
        <v>75</v>
      </c>
      <c r="J125" s="184">
        <f>ROUND(I125*H125,2)</f>
        <v>675</v>
      </c>
      <c r="K125" s="180" t="s">
        <v>19</v>
      </c>
      <c r="L125" s="36"/>
      <c r="M125" s="185" t="s">
        <v>19</v>
      </c>
      <c r="N125" s="186" t="s">
        <v>41</v>
      </c>
      <c r="O125" s="61"/>
      <c r="P125" s="187">
        <f>O125*H125</f>
        <v>0</v>
      </c>
      <c r="Q125" s="187">
        <v>0</v>
      </c>
      <c r="R125" s="187">
        <f>Q125*H125</f>
        <v>0</v>
      </c>
      <c r="S125" s="187">
        <v>0</v>
      </c>
      <c r="T125" s="188">
        <f>S125*H125</f>
        <v>0</v>
      </c>
      <c r="AR125" s="189" t="s">
        <v>250</v>
      </c>
      <c r="AT125" s="189" t="s">
        <v>141</v>
      </c>
      <c r="AU125" s="189" t="s">
        <v>80</v>
      </c>
      <c r="AY125" s="16" t="s">
        <v>139</v>
      </c>
      <c r="BE125" s="190">
        <f>IF(N125="základní",J125,0)</f>
        <v>675</v>
      </c>
      <c r="BF125" s="190">
        <f>IF(N125="snížená",J125,0)</f>
        <v>0</v>
      </c>
      <c r="BG125" s="190">
        <f>IF(N125="zákl. přenesená",J125,0)</f>
        <v>0</v>
      </c>
      <c r="BH125" s="190">
        <f>IF(N125="sníž. přenesená",J125,0)</f>
        <v>0</v>
      </c>
      <c r="BI125" s="190">
        <f>IF(N125="nulová",J125,0)</f>
        <v>0</v>
      </c>
      <c r="BJ125" s="16" t="s">
        <v>78</v>
      </c>
      <c r="BK125" s="190">
        <f>ROUND(I125*H125,2)</f>
        <v>675</v>
      </c>
      <c r="BL125" s="16" t="s">
        <v>250</v>
      </c>
      <c r="BM125" s="189" t="s">
        <v>378</v>
      </c>
    </row>
    <row r="126" spans="2:65" s="1" customFormat="1">
      <c r="B126" s="32"/>
      <c r="C126" s="33"/>
      <c r="D126" s="191" t="s">
        <v>148</v>
      </c>
      <c r="E126" s="33"/>
      <c r="F126" s="192" t="s">
        <v>1227</v>
      </c>
      <c r="G126" s="33"/>
      <c r="H126" s="33"/>
      <c r="I126" s="105"/>
      <c r="J126" s="33"/>
      <c r="K126" s="33"/>
      <c r="L126" s="36"/>
      <c r="M126" s="193"/>
      <c r="N126" s="61"/>
      <c r="O126" s="61"/>
      <c r="P126" s="61"/>
      <c r="Q126" s="61"/>
      <c r="R126" s="61"/>
      <c r="S126" s="61"/>
      <c r="T126" s="62"/>
      <c r="AT126" s="16" t="s">
        <v>148</v>
      </c>
      <c r="AU126" s="16" t="s">
        <v>80</v>
      </c>
    </row>
    <row r="127" spans="2:65" s="1" customFormat="1" ht="14.45" customHeight="1">
      <c r="B127" s="32"/>
      <c r="C127" s="178" t="s">
        <v>263</v>
      </c>
      <c r="D127" s="178" t="s">
        <v>141</v>
      </c>
      <c r="E127" s="179" t="s">
        <v>1228</v>
      </c>
      <c r="F127" s="180" t="s">
        <v>1229</v>
      </c>
      <c r="G127" s="181" t="s">
        <v>1136</v>
      </c>
      <c r="H127" s="182">
        <v>9</v>
      </c>
      <c r="I127" s="183">
        <v>70</v>
      </c>
      <c r="J127" s="184">
        <f>ROUND(I127*H127,2)</f>
        <v>630</v>
      </c>
      <c r="K127" s="180" t="s">
        <v>19</v>
      </c>
      <c r="L127" s="36"/>
      <c r="M127" s="185" t="s">
        <v>19</v>
      </c>
      <c r="N127" s="186" t="s">
        <v>41</v>
      </c>
      <c r="O127" s="61"/>
      <c r="P127" s="187">
        <f>O127*H127</f>
        <v>0</v>
      </c>
      <c r="Q127" s="187">
        <v>0</v>
      </c>
      <c r="R127" s="187">
        <f>Q127*H127</f>
        <v>0</v>
      </c>
      <c r="S127" s="187">
        <v>0</v>
      </c>
      <c r="T127" s="188">
        <f>S127*H127</f>
        <v>0</v>
      </c>
      <c r="AR127" s="189" t="s">
        <v>250</v>
      </c>
      <c r="AT127" s="189" t="s">
        <v>141</v>
      </c>
      <c r="AU127" s="189" t="s">
        <v>80</v>
      </c>
      <c r="AY127" s="16" t="s">
        <v>139</v>
      </c>
      <c r="BE127" s="190">
        <f>IF(N127="základní",J127,0)</f>
        <v>630</v>
      </c>
      <c r="BF127" s="190">
        <f>IF(N127="snížená",J127,0)</f>
        <v>0</v>
      </c>
      <c r="BG127" s="190">
        <f>IF(N127="zákl. přenesená",J127,0)</f>
        <v>0</v>
      </c>
      <c r="BH127" s="190">
        <f>IF(N127="sníž. přenesená",J127,0)</f>
        <v>0</v>
      </c>
      <c r="BI127" s="190">
        <f>IF(N127="nulová",J127,0)</f>
        <v>0</v>
      </c>
      <c r="BJ127" s="16" t="s">
        <v>78</v>
      </c>
      <c r="BK127" s="190">
        <f>ROUND(I127*H127,2)</f>
        <v>630</v>
      </c>
      <c r="BL127" s="16" t="s">
        <v>250</v>
      </c>
      <c r="BM127" s="189" t="s">
        <v>392</v>
      </c>
    </row>
    <row r="128" spans="2:65" s="1" customFormat="1">
      <c r="B128" s="32"/>
      <c r="C128" s="33"/>
      <c r="D128" s="191" t="s">
        <v>148</v>
      </c>
      <c r="E128" s="33"/>
      <c r="F128" s="192" t="s">
        <v>1229</v>
      </c>
      <c r="G128" s="33"/>
      <c r="H128" s="33"/>
      <c r="I128" s="105"/>
      <c r="J128" s="33"/>
      <c r="K128" s="33"/>
      <c r="L128" s="36"/>
      <c r="M128" s="193"/>
      <c r="N128" s="61"/>
      <c r="O128" s="61"/>
      <c r="P128" s="61"/>
      <c r="Q128" s="61"/>
      <c r="R128" s="61"/>
      <c r="S128" s="61"/>
      <c r="T128" s="62"/>
      <c r="AT128" s="16" t="s">
        <v>148</v>
      </c>
      <c r="AU128" s="16" t="s">
        <v>80</v>
      </c>
    </row>
    <row r="129" spans="2:65" s="1" customFormat="1" ht="14.45" customHeight="1">
      <c r="B129" s="32"/>
      <c r="C129" s="178" t="s">
        <v>270</v>
      </c>
      <c r="D129" s="178" t="s">
        <v>141</v>
      </c>
      <c r="E129" s="179" t="s">
        <v>1230</v>
      </c>
      <c r="F129" s="180" t="s">
        <v>1231</v>
      </c>
      <c r="G129" s="181" t="s">
        <v>1136</v>
      </c>
      <c r="H129" s="182">
        <v>9</v>
      </c>
      <c r="I129" s="183">
        <v>760</v>
      </c>
      <c r="J129" s="184">
        <f>ROUND(I129*H129,2)</f>
        <v>6840</v>
      </c>
      <c r="K129" s="180" t="s">
        <v>19</v>
      </c>
      <c r="L129" s="36"/>
      <c r="M129" s="185" t="s">
        <v>19</v>
      </c>
      <c r="N129" s="186" t="s">
        <v>41</v>
      </c>
      <c r="O129" s="61"/>
      <c r="P129" s="187">
        <f>O129*H129</f>
        <v>0</v>
      </c>
      <c r="Q129" s="187">
        <v>0</v>
      </c>
      <c r="R129" s="187">
        <f>Q129*H129</f>
        <v>0</v>
      </c>
      <c r="S129" s="187">
        <v>0</v>
      </c>
      <c r="T129" s="188">
        <f>S129*H129</f>
        <v>0</v>
      </c>
      <c r="AR129" s="189" t="s">
        <v>250</v>
      </c>
      <c r="AT129" s="189" t="s">
        <v>141</v>
      </c>
      <c r="AU129" s="189" t="s">
        <v>80</v>
      </c>
      <c r="AY129" s="16" t="s">
        <v>139</v>
      </c>
      <c r="BE129" s="190">
        <f>IF(N129="základní",J129,0)</f>
        <v>6840</v>
      </c>
      <c r="BF129" s="190">
        <f>IF(N129="snížená",J129,0)</f>
        <v>0</v>
      </c>
      <c r="BG129" s="190">
        <f>IF(N129="zákl. přenesená",J129,0)</f>
        <v>0</v>
      </c>
      <c r="BH129" s="190">
        <f>IF(N129="sníž. přenesená",J129,0)</f>
        <v>0</v>
      </c>
      <c r="BI129" s="190">
        <f>IF(N129="nulová",J129,0)</f>
        <v>0</v>
      </c>
      <c r="BJ129" s="16" t="s">
        <v>78</v>
      </c>
      <c r="BK129" s="190">
        <f>ROUND(I129*H129,2)</f>
        <v>6840</v>
      </c>
      <c r="BL129" s="16" t="s">
        <v>250</v>
      </c>
      <c r="BM129" s="189" t="s">
        <v>405</v>
      </c>
    </row>
    <row r="130" spans="2:65" s="1" customFormat="1">
      <c r="B130" s="32"/>
      <c r="C130" s="33"/>
      <c r="D130" s="191" t="s">
        <v>148</v>
      </c>
      <c r="E130" s="33"/>
      <c r="F130" s="192" t="s">
        <v>1231</v>
      </c>
      <c r="G130" s="33"/>
      <c r="H130" s="33"/>
      <c r="I130" s="105"/>
      <c r="J130" s="33"/>
      <c r="K130" s="33"/>
      <c r="L130" s="36"/>
      <c r="M130" s="193"/>
      <c r="N130" s="61"/>
      <c r="O130" s="61"/>
      <c r="P130" s="61"/>
      <c r="Q130" s="61"/>
      <c r="R130" s="61"/>
      <c r="S130" s="61"/>
      <c r="T130" s="62"/>
      <c r="AT130" s="16" t="s">
        <v>148</v>
      </c>
      <c r="AU130" s="16" t="s">
        <v>80</v>
      </c>
    </row>
    <row r="131" spans="2:65" s="1" customFormat="1" ht="14.45" customHeight="1">
      <c r="B131" s="32"/>
      <c r="C131" s="178" t="s">
        <v>283</v>
      </c>
      <c r="D131" s="178" t="s">
        <v>141</v>
      </c>
      <c r="E131" s="179" t="s">
        <v>1232</v>
      </c>
      <c r="F131" s="180" t="s">
        <v>1233</v>
      </c>
      <c r="G131" s="181" t="s">
        <v>1136</v>
      </c>
      <c r="H131" s="182">
        <v>18</v>
      </c>
      <c r="I131" s="183">
        <v>146</v>
      </c>
      <c r="J131" s="184">
        <f>ROUND(I131*H131,2)</f>
        <v>2628</v>
      </c>
      <c r="K131" s="180" t="s">
        <v>19</v>
      </c>
      <c r="L131" s="36"/>
      <c r="M131" s="185" t="s">
        <v>19</v>
      </c>
      <c r="N131" s="186" t="s">
        <v>41</v>
      </c>
      <c r="O131" s="61"/>
      <c r="P131" s="187">
        <f>O131*H131</f>
        <v>0</v>
      </c>
      <c r="Q131" s="187">
        <v>0</v>
      </c>
      <c r="R131" s="187">
        <f>Q131*H131</f>
        <v>0</v>
      </c>
      <c r="S131" s="187">
        <v>0</v>
      </c>
      <c r="T131" s="188">
        <f>S131*H131</f>
        <v>0</v>
      </c>
      <c r="AR131" s="189" t="s">
        <v>250</v>
      </c>
      <c r="AT131" s="189" t="s">
        <v>141</v>
      </c>
      <c r="AU131" s="189" t="s">
        <v>80</v>
      </c>
      <c r="AY131" s="16" t="s">
        <v>139</v>
      </c>
      <c r="BE131" s="190">
        <f>IF(N131="základní",J131,0)</f>
        <v>2628</v>
      </c>
      <c r="BF131" s="190">
        <f>IF(N131="snížená",J131,0)</f>
        <v>0</v>
      </c>
      <c r="BG131" s="190">
        <f>IF(N131="zákl. přenesená",J131,0)</f>
        <v>0</v>
      </c>
      <c r="BH131" s="190">
        <f>IF(N131="sníž. přenesená",J131,0)</f>
        <v>0</v>
      </c>
      <c r="BI131" s="190">
        <f>IF(N131="nulová",J131,0)</f>
        <v>0</v>
      </c>
      <c r="BJ131" s="16" t="s">
        <v>78</v>
      </c>
      <c r="BK131" s="190">
        <f>ROUND(I131*H131,2)</f>
        <v>2628</v>
      </c>
      <c r="BL131" s="16" t="s">
        <v>250</v>
      </c>
      <c r="BM131" s="189" t="s">
        <v>418</v>
      </c>
    </row>
    <row r="132" spans="2:65" s="1" customFormat="1">
      <c r="B132" s="32"/>
      <c r="C132" s="33"/>
      <c r="D132" s="191" t="s">
        <v>148</v>
      </c>
      <c r="E132" s="33"/>
      <c r="F132" s="192" t="s">
        <v>1233</v>
      </c>
      <c r="G132" s="33"/>
      <c r="H132" s="33"/>
      <c r="I132" s="105"/>
      <c r="J132" s="33"/>
      <c r="K132" s="33"/>
      <c r="L132" s="36"/>
      <c r="M132" s="193"/>
      <c r="N132" s="61"/>
      <c r="O132" s="61"/>
      <c r="P132" s="61"/>
      <c r="Q132" s="61"/>
      <c r="R132" s="61"/>
      <c r="S132" s="61"/>
      <c r="T132" s="62"/>
      <c r="AT132" s="16" t="s">
        <v>148</v>
      </c>
      <c r="AU132" s="16" t="s">
        <v>80</v>
      </c>
    </row>
    <row r="133" spans="2:65" s="11" customFormat="1" ht="22.9" customHeight="1">
      <c r="B133" s="162"/>
      <c r="C133" s="163"/>
      <c r="D133" s="164" t="s">
        <v>69</v>
      </c>
      <c r="E133" s="176" t="s">
        <v>1234</v>
      </c>
      <c r="F133" s="176" t="s">
        <v>1235</v>
      </c>
      <c r="G133" s="163"/>
      <c r="H133" s="163"/>
      <c r="I133" s="166"/>
      <c r="J133" s="177">
        <f>BK133</f>
        <v>23500</v>
      </c>
      <c r="K133" s="163"/>
      <c r="L133" s="168"/>
      <c r="M133" s="169"/>
      <c r="N133" s="170"/>
      <c r="O133" s="170"/>
      <c r="P133" s="171">
        <f>SUM(P134:P137)</f>
        <v>0</v>
      </c>
      <c r="Q133" s="170"/>
      <c r="R133" s="171">
        <f>SUM(R134:R137)</f>
        <v>0</v>
      </c>
      <c r="S133" s="170"/>
      <c r="T133" s="172">
        <f>SUM(T134:T137)</f>
        <v>0</v>
      </c>
      <c r="AR133" s="173" t="s">
        <v>80</v>
      </c>
      <c r="AT133" s="174" t="s">
        <v>69</v>
      </c>
      <c r="AU133" s="174" t="s">
        <v>78</v>
      </c>
      <c r="AY133" s="173" t="s">
        <v>139</v>
      </c>
      <c r="BK133" s="175">
        <f>SUM(BK134:BK137)</f>
        <v>23500</v>
      </c>
    </row>
    <row r="134" spans="2:65" s="1" customFormat="1" ht="14.45" customHeight="1">
      <c r="B134" s="32"/>
      <c r="C134" s="178" t="s">
        <v>7</v>
      </c>
      <c r="D134" s="178" t="s">
        <v>141</v>
      </c>
      <c r="E134" s="179" t="s">
        <v>1236</v>
      </c>
      <c r="F134" s="180" t="s">
        <v>1237</v>
      </c>
      <c r="G134" s="181" t="s">
        <v>1136</v>
      </c>
      <c r="H134" s="182">
        <v>1</v>
      </c>
      <c r="I134" s="183">
        <v>3000</v>
      </c>
      <c r="J134" s="184">
        <f>ROUND(I134*H134,2)</f>
        <v>3000</v>
      </c>
      <c r="K134" s="180" t="s">
        <v>19</v>
      </c>
      <c r="L134" s="36"/>
      <c r="M134" s="185" t="s">
        <v>19</v>
      </c>
      <c r="N134" s="186" t="s">
        <v>41</v>
      </c>
      <c r="O134" s="61"/>
      <c r="P134" s="187">
        <f>O134*H134</f>
        <v>0</v>
      </c>
      <c r="Q134" s="187">
        <v>0</v>
      </c>
      <c r="R134" s="187">
        <f>Q134*H134</f>
        <v>0</v>
      </c>
      <c r="S134" s="187">
        <v>0</v>
      </c>
      <c r="T134" s="188">
        <f>S134*H134</f>
        <v>0</v>
      </c>
      <c r="AR134" s="189" t="s">
        <v>250</v>
      </c>
      <c r="AT134" s="189" t="s">
        <v>141</v>
      </c>
      <c r="AU134" s="189" t="s">
        <v>80</v>
      </c>
      <c r="AY134" s="16" t="s">
        <v>139</v>
      </c>
      <c r="BE134" s="190">
        <f>IF(N134="základní",J134,0)</f>
        <v>3000</v>
      </c>
      <c r="BF134" s="190">
        <f>IF(N134="snížená",J134,0)</f>
        <v>0</v>
      </c>
      <c r="BG134" s="190">
        <f>IF(N134="zákl. přenesená",J134,0)</f>
        <v>0</v>
      </c>
      <c r="BH134" s="190">
        <f>IF(N134="sníž. přenesená",J134,0)</f>
        <v>0</v>
      </c>
      <c r="BI134" s="190">
        <f>IF(N134="nulová",J134,0)</f>
        <v>0</v>
      </c>
      <c r="BJ134" s="16" t="s">
        <v>78</v>
      </c>
      <c r="BK134" s="190">
        <f>ROUND(I134*H134,2)</f>
        <v>3000</v>
      </c>
      <c r="BL134" s="16" t="s">
        <v>250</v>
      </c>
      <c r="BM134" s="189" t="s">
        <v>435</v>
      </c>
    </row>
    <row r="135" spans="2:65" s="1" customFormat="1">
      <c r="B135" s="32"/>
      <c r="C135" s="33"/>
      <c r="D135" s="191" t="s">
        <v>148</v>
      </c>
      <c r="E135" s="33"/>
      <c r="F135" s="192" t="s">
        <v>1237</v>
      </c>
      <c r="G135" s="33"/>
      <c r="H135" s="33"/>
      <c r="I135" s="105"/>
      <c r="J135" s="33"/>
      <c r="K135" s="33"/>
      <c r="L135" s="36"/>
      <c r="M135" s="193"/>
      <c r="N135" s="61"/>
      <c r="O135" s="61"/>
      <c r="P135" s="61"/>
      <c r="Q135" s="61"/>
      <c r="R135" s="61"/>
      <c r="S135" s="61"/>
      <c r="T135" s="62"/>
      <c r="AT135" s="16" t="s">
        <v>148</v>
      </c>
      <c r="AU135" s="16" t="s">
        <v>80</v>
      </c>
    </row>
    <row r="136" spans="2:65" s="1" customFormat="1" ht="21.6" customHeight="1">
      <c r="B136" s="32"/>
      <c r="C136" s="178" t="s">
        <v>295</v>
      </c>
      <c r="D136" s="178" t="s">
        <v>141</v>
      </c>
      <c r="E136" s="179" t="s">
        <v>1238</v>
      </c>
      <c r="F136" s="180" t="s">
        <v>1239</v>
      </c>
      <c r="G136" s="181" t="s">
        <v>1240</v>
      </c>
      <c r="H136" s="182">
        <v>1</v>
      </c>
      <c r="I136" s="183">
        <v>20500</v>
      </c>
      <c r="J136" s="184">
        <f>ROUND(I136*H136,2)</f>
        <v>20500</v>
      </c>
      <c r="K136" s="180" t="s">
        <v>19</v>
      </c>
      <c r="L136" s="36"/>
      <c r="M136" s="185" t="s">
        <v>19</v>
      </c>
      <c r="N136" s="186" t="s">
        <v>41</v>
      </c>
      <c r="O136" s="61"/>
      <c r="P136" s="187">
        <f>O136*H136</f>
        <v>0</v>
      </c>
      <c r="Q136" s="187">
        <v>0</v>
      </c>
      <c r="R136" s="187">
        <f>Q136*H136</f>
        <v>0</v>
      </c>
      <c r="S136" s="187">
        <v>0</v>
      </c>
      <c r="T136" s="188">
        <f>S136*H136</f>
        <v>0</v>
      </c>
      <c r="AR136" s="189" t="s">
        <v>250</v>
      </c>
      <c r="AT136" s="189" t="s">
        <v>141</v>
      </c>
      <c r="AU136" s="189" t="s">
        <v>80</v>
      </c>
      <c r="AY136" s="16" t="s">
        <v>139</v>
      </c>
      <c r="BE136" s="190">
        <f>IF(N136="základní",J136,0)</f>
        <v>20500</v>
      </c>
      <c r="BF136" s="190">
        <f>IF(N136="snížená",J136,0)</f>
        <v>0</v>
      </c>
      <c r="BG136" s="190">
        <f>IF(N136="zákl. přenesená",J136,0)</f>
        <v>0</v>
      </c>
      <c r="BH136" s="190">
        <f>IF(N136="sníž. přenesená",J136,0)</f>
        <v>0</v>
      </c>
      <c r="BI136" s="190">
        <f>IF(N136="nulová",J136,0)</f>
        <v>0</v>
      </c>
      <c r="BJ136" s="16" t="s">
        <v>78</v>
      </c>
      <c r="BK136" s="190">
        <f>ROUND(I136*H136,2)</f>
        <v>20500</v>
      </c>
      <c r="BL136" s="16" t="s">
        <v>250</v>
      </c>
      <c r="BM136" s="189" t="s">
        <v>447</v>
      </c>
    </row>
    <row r="137" spans="2:65" s="1" customFormat="1" ht="19.5">
      <c r="B137" s="32"/>
      <c r="C137" s="33"/>
      <c r="D137" s="191" t="s">
        <v>148</v>
      </c>
      <c r="E137" s="33"/>
      <c r="F137" s="192" t="s">
        <v>1239</v>
      </c>
      <c r="G137" s="33"/>
      <c r="H137" s="33"/>
      <c r="I137" s="105"/>
      <c r="J137" s="33"/>
      <c r="K137" s="33"/>
      <c r="L137" s="36"/>
      <c r="M137" s="193"/>
      <c r="N137" s="61"/>
      <c r="O137" s="61"/>
      <c r="P137" s="61"/>
      <c r="Q137" s="61"/>
      <c r="R137" s="61"/>
      <c r="S137" s="61"/>
      <c r="T137" s="62"/>
      <c r="AT137" s="16" t="s">
        <v>148</v>
      </c>
      <c r="AU137" s="16" t="s">
        <v>80</v>
      </c>
    </row>
    <row r="138" spans="2:65" s="11" customFormat="1" ht="22.9" customHeight="1">
      <c r="B138" s="162"/>
      <c r="C138" s="163"/>
      <c r="D138" s="164" t="s">
        <v>69</v>
      </c>
      <c r="E138" s="176" t="s">
        <v>1241</v>
      </c>
      <c r="F138" s="176" t="s">
        <v>1242</v>
      </c>
      <c r="G138" s="163"/>
      <c r="H138" s="163"/>
      <c r="I138" s="166"/>
      <c r="J138" s="177">
        <f>BK138</f>
        <v>13000</v>
      </c>
      <c r="K138" s="163"/>
      <c r="L138" s="168"/>
      <c r="M138" s="169"/>
      <c r="N138" s="170"/>
      <c r="O138" s="170"/>
      <c r="P138" s="171">
        <f>SUM(P139:P142)</f>
        <v>0</v>
      </c>
      <c r="Q138" s="170"/>
      <c r="R138" s="171">
        <f>SUM(R139:R142)</f>
        <v>0</v>
      </c>
      <c r="S138" s="170"/>
      <c r="T138" s="172">
        <f>SUM(T139:T142)</f>
        <v>0</v>
      </c>
      <c r="AR138" s="173" t="s">
        <v>146</v>
      </c>
      <c r="AT138" s="174" t="s">
        <v>69</v>
      </c>
      <c r="AU138" s="174" t="s">
        <v>78</v>
      </c>
      <c r="AY138" s="173" t="s">
        <v>139</v>
      </c>
      <c r="BK138" s="175">
        <f>SUM(BK139:BK142)</f>
        <v>13000</v>
      </c>
    </row>
    <row r="139" spans="2:65" s="1" customFormat="1" ht="14.45" customHeight="1">
      <c r="B139" s="32"/>
      <c r="C139" s="178" t="s">
        <v>302</v>
      </c>
      <c r="D139" s="178" t="s">
        <v>141</v>
      </c>
      <c r="E139" s="179" t="s">
        <v>1243</v>
      </c>
      <c r="F139" s="180" t="s">
        <v>1244</v>
      </c>
      <c r="G139" s="181" t="s">
        <v>1240</v>
      </c>
      <c r="H139" s="182">
        <v>1</v>
      </c>
      <c r="I139" s="183">
        <v>8000</v>
      </c>
      <c r="J139" s="184">
        <f>ROUND(I139*H139,2)</f>
        <v>8000</v>
      </c>
      <c r="K139" s="180" t="s">
        <v>19</v>
      </c>
      <c r="L139" s="36"/>
      <c r="M139" s="185" t="s">
        <v>19</v>
      </c>
      <c r="N139" s="186" t="s">
        <v>41</v>
      </c>
      <c r="O139" s="61"/>
      <c r="P139" s="187">
        <f>O139*H139</f>
        <v>0</v>
      </c>
      <c r="Q139" s="187">
        <v>0</v>
      </c>
      <c r="R139" s="187">
        <f>Q139*H139</f>
        <v>0</v>
      </c>
      <c r="S139" s="187">
        <v>0</v>
      </c>
      <c r="T139" s="188">
        <f>S139*H139</f>
        <v>0</v>
      </c>
      <c r="AR139" s="189" t="s">
        <v>1245</v>
      </c>
      <c r="AT139" s="189" t="s">
        <v>141</v>
      </c>
      <c r="AU139" s="189" t="s">
        <v>80</v>
      </c>
      <c r="AY139" s="16" t="s">
        <v>139</v>
      </c>
      <c r="BE139" s="190">
        <f>IF(N139="základní",J139,0)</f>
        <v>8000</v>
      </c>
      <c r="BF139" s="190">
        <f>IF(N139="snížená",J139,0)</f>
        <v>0</v>
      </c>
      <c r="BG139" s="190">
        <f>IF(N139="zákl. přenesená",J139,0)</f>
        <v>0</v>
      </c>
      <c r="BH139" s="190">
        <f>IF(N139="sníž. přenesená",J139,0)</f>
        <v>0</v>
      </c>
      <c r="BI139" s="190">
        <f>IF(N139="nulová",J139,0)</f>
        <v>0</v>
      </c>
      <c r="BJ139" s="16" t="s">
        <v>78</v>
      </c>
      <c r="BK139" s="190">
        <f>ROUND(I139*H139,2)</f>
        <v>8000</v>
      </c>
      <c r="BL139" s="16" t="s">
        <v>1245</v>
      </c>
      <c r="BM139" s="189" t="s">
        <v>460</v>
      </c>
    </row>
    <row r="140" spans="2:65" s="1" customFormat="1">
      <c r="B140" s="32"/>
      <c r="C140" s="33"/>
      <c r="D140" s="191" t="s">
        <v>148</v>
      </c>
      <c r="E140" s="33"/>
      <c r="F140" s="192" t="s">
        <v>1244</v>
      </c>
      <c r="G140" s="33"/>
      <c r="H140" s="33"/>
      <c r="I140" s="105"/>
      <c r="J140" s="33"/>
      <c r="K140" s="33"/>
      <c r="L140" s="36"/>
      <c r="M140" s="193"/>
      <c r="N140" s="61"/>
      <c r="O140" s="61"/>
      <c r="P140" s="61"/>
      <c r="Q140" s="61"/>
      <c r="R140" s="61"/>
      <c r="S140" s="61"/>
      <c r="T140" s="62"/>
      <c r="AT140" s="16" t="s">
        <v>148</v>
      </c>
      <c r="AU140" s="16" t="s">
        <v>80</v>
      </c>
    </row>
    <row r="141" spans="2:65" s="1" customFormat="1" ht="14.45" customHeight="1">
      <c r="B141" s="32"/>
      <c r="C141" s="178" t="s">
        <v>314</v>
      </c>
      <c r="D141" s="178" t="s">
        <v>141</v>
      </c>
      <c r="E141" s="179" t="s">
        <v>1246</v>
      </c>
      <c r="F141" s="180" t="s">
        <v>1247</v>
      </c>
      <c r="G141" s="181" t="s">
        <v>1240</v>
      </c>
      <c r="H141" s="182">
        <v>1</v>
      </c>
      <c r="I141" s="183">
        <v>5000</v>
      </c>
      <c r="J141" s="184">
        <f>ROUND(I141*H141,2)</f>
        <v>5000</v>
      </c>
      <c r="K141" s="180" t="s">
        <v>19</v>
      </c>
      <c r="L141" s="36"/>
      <c r="M141" s="185" t="s">
        <v>19</v>
      </c>
      <c r="N141" s="186" t="s">
        <v>41</v>
      </c>
      <c r="O141" s="61"/>
      <c r="P141" s="187">
        <f>O141*H141</f>
        <v>0</v>
      </c>
      <c r="Q141" s="187">
        <v>0</v>
      </c>
      <c r="R141" s="187">
        <f>Q141*H141</f>
        <v>0</v>
      </c>
      <c r="S141" s="187">
        <v>0</v>
      </c>
      <c r="T141" s="188">
        <f>S141*H141</f>
        <v>0</v>
      </c>
      <c r="AR141" s="189" t="s">
        <v>1245</v>
      </c>
      <c r="AT141" s="189" t="s">
        <v>141</v>
      </c>
      <c r="AU141" s="189" t="s">
        <v>80</v>
      </c>
      <c r="AY141" s="16" t="s">
        <v>139</v>
      </c>
      <c r="BE141" s="190">
        <f>IF(N141="základní",J141,0)</f>
        <v>5000</v>
      </c>
      <c r="BF141" s="190">
        <f>IF(N141="snížená",J141,0)</f>
        <v>0</v>
      </c>
      <c r="BG141" s="190">
        <f>IF(N141="zákl. přenesená",J141,0)</f>
        <v>0</v>
      </c>
      <c r="BH141" s="190">
        <f>IF(N141="sníž. přenesená",J141,0)</f>
        <v>0</v>
      </c>
      <c r="BI141" s="190">
        <f>IF(N141="nulová",J141,0)</f>
        <v>0</v>
      </c>
      <c r="BJ141" s="16" t="s">
        <v>78</v>
      </c>
      <c r="BK141" s="190">
        <f>ROUND(I141*H141,2)</f>
        <v>5000</v>
      </c>
      <c r="BL141" s="16" t="s">
        <v>1245</v>
      </c>
      <c r="BM141" s="189" t="s">
        <v>481</v>
      </c>
    </row>
    <row r="142" spans="2:65" s="1" customFormat="1">
      <c r="B142" s="32"/>
      <c r="C142" s="33"/>
      <c r="D142" s="191" t="s">
        <v>148</v>
      </c>
      <c r="E142" s="33"/>
      <c r="F142" s="192" t="s">
        <v>1247</v>
      </c>
      <c r="G142" s="33"/>
      <c r="H142" s="33"/>
      <c r="I142" s="105"/>
      <c r="J142" s="33"/>
      <c r="K142" s="33"/>
      <c r="L142" s="36"/>
      <c r="M142" s="193"/>
      <c r="N142" s="61"/>
      <c r="O142" s="61"/>
      <c r="P142" s="61"/>
      <c r="Q142" s="61"/>
      <c r="R142" s="61"/>
      <c r="S142" s="61"/>
      <c r="T142" s="62"/>
      <c r="AT142" s="16" t="s">
        <v>148</v>
      </c>
      <c r="AU142" s="16" t="s">
        <v>80</v>
      </c>
    </row>
    <row r="143" spans="2:65" s="11" customFormat="1" ht="25.9" customHeight="1">
      <c r="B143" s="162"/>
      <c r="C143" s="163"/>
      <c r="D143" s="164" t="s">
        <v>69</v>
      </c>
      <c r="E143" s="165" t="s">
        <v>1248</v>
      </c>
      <c r="F143" s="165" t="s">
        <v>140</v>
      </c>
      <c r="G143" s="163"/>
      <c r="H143" s="163"/>
      <c r="I143" s="166"/>
      <c r="J143" s="167">
        <f>BK143</f>
        <v>81963</v>
      </c>
      <c r="K143" s="163"/>
      <c r="L143" s="168"/>
      <c r="M143" s="169"/>
      <c r="N143" s="170"/>
      <c r="O143" s="170"/>
      <c r="P143" s="171">
        <f>P144+P167+P180</f>
        <v>0</v>
      </c>
      <c r="Q143" s="170"/>
      <c r="R143" s="171">
        <f>R144+R167+R180</f>
        <v>0</v>
      </c>
      <c r="S143" s="170"/>
      <c r="T143" s="172">
        <f>T144+T167+T180</f>
        <v>0</v>
      </c>
      <c r="AR143" s="173" t="s">
        <v>80</v>
      </c>
      <c r="AT143" s="174" t="s">
        <v>69</v>
      </c>
      <c r="AU143" s="174" t="s">
        <v>70</v>
      </c>
      <c r="AY143" s="173" t="s">
        <v>139</v>
      </c>
      <c r="BK143" s="175">
        <f>BK144+BK167+BK180</f>
        <v>81963</v>
      </c>
    </row>
    <row r="144" spans="2:65" s="11" customFormat="1" ht="22.9" customHeight="1">
      <c r="B144" s="162"/>
      <c r="C144" s="163"/>
      <c r="D144" s="164" t="s">
        <v>69</v>
      </c>
      <c r="E144" s="176" t="s">
        <v>1249</v>
      </c>
      <c r="F144" s="176" t="s">
        <v>1250</v>
      </c>
      <c r="G144" s="163"/>
      <c r="H144" s="163"/>
      <c r="I144" s="166"/>
      <c r="J144" s="177">
        <f>BK144</f>
        <v>17212</v>
      </c>
      <c r="K144" s="163"/>
      <c r="L144" s="168"/>
      <c r="M144" s="169"/>
      <c r="N144" s="170"/>
      <c r="O144" s="170"/>
      <c r="P144" s="171">
        <f>SUM(P145:P166)</f>
        <v>0</v>
      </c>
      <c r="Q144" s="170"/>
      <c r="R144" s="171">
        <f>SUM(R145:R166)</f>
        <v>0</v>
      </c>
      <c r="S144" s="170"/>
      <c r="T144" s="172">
        <f>SUM(T145:T166)</f>
        <v>0</v>
      </c>
      <c r="AR144" s="173" t="s">
        <v>80</v>
      </c>
      <c r="AT144" s="174" t="s">
        <v>69</v>
      </c>
      <c r="AU144" s="174" t="s">
        <v>78</v>
      </c>
      <c r="AY144" s="173" t="s">
        <v>139</v>
      </c>
      <c r="BK144" s="175">
        <f>SUM(BK145:BK166)</f>
        <v>17212</v>
      </c>
    </row>
    <row r="145" spans="2:65" s="1" customFormat="1" ht="14.45" customHeight="1">
      <c r="B145" s="32"/>
      <c r="C145" s="178" t="s">
        <v>319</v>
      </c>
      <c r="D145" s="178" t="s">
        <v>141</v>
      </c>
      <c r="E145" s="179" t="s">
        <v>1251</v>
      </c>
      <c r="F145" s="180" t="s">
        <v>1252</v>
      </c>
      <c r="G145" s="181" t="s">
        <v>144</v>
      </c>
      <c r="H145" s="182">
        <v>16</v>
      </c>
      <c r="I145" s="183">
        <v>60</v>
      </c>
      <c r="J145" s="184">
        <f>ROUND(I145*H145,2)</f>
        <v>960</v>
      </c>
      <c r="K145" s="180" t="s">
        <v>19</v>
      </c>
      <c r="L145" s="36"/>
      <c r="M145" s="185" t="s">
        <v>19</v>
      </c>
      <c r="N145" s="186" t="s">
        <v>41</v>
      </c>
      <c r="O145" s="61"/>
      <c r="P145" s="187">
        <f>O145*H145</f>
        <v>0</v>
      </c>
      <c r="Q145" s="187">
        <v>0</v>
      </c>
      <c r="R145" s="187">
        <f>Q145*H145</f>
        <v>0</v>
      </c>
      <c r="S145" s="187">
        <v>0</v>
      </c>
      <c r="T145" s="188">
        <f>S145*H145</f>
        <v>0</v>
      </c>
      <c r="AR145" s="189" t="s">
        <v>250</v>
      </c>
      <c r="AT145" s="189" t="s">
        <v>141</v>
      </c>
      <c r="AU145" s="189" t="s">
        <v>80</v>
      </c>
      <c r="AY145" s="16" t="s">
        <v>139</v>
      </c>
      <c r="BE145" s="190">
        <f>IF(N145="základní",J145,0)</f>
        <v>960</v>
      </c>
      <c r="BF145" s="190">
        <f>IF(N145="snížená",J145,0)</f>
        <v>0</v>
      </c>
      <c r="BG145" s="190">
        <f>IF(N145="zákl. přenesená",J145,0)</f>
        <v>0</v>
      </c>
      <c r="BH145" s="190">
        <f>IF(N145="sníž. přenesená",J145,0)</f>
        <v>0</v>
      </c>
      <c r="BI145" s="190">
        <f>IF(N145="nulová",J145,0)</f>
        <v>0</v>
      </c>
      <c r="BJ145" s="16" t="s">
        <v>78</v>
      </c>
      <c r="BK145" s="190">
        <f>ROUND(I145*H145,2)</f>
        <v>960</v>
      </c>
      <c r="BL145" s="16" t="s">
        <v>250</v>
      </c>
      <c r="BM145" s="189" t="s">
        <v>498</v>
      </c>
    </row>
    <row r="146" spans="2:65" s="1" customFormat="1">
      <c r="B146" s="32"/>
      <c r="C146" s="33"/>
      <c r="D146" s="191" t="s">
        <v>148</v>
      </c>
      <c r="E146" s="33"/>
      <c r="F146" s="192" t="s">
        <v>1252</v>
      </c>
      <c r="G146" s="33"/>
      <c r="H146" s="33"/>
      <c r="I146" s="105"/>
      <c r="J146" s="33"/>
      <c r="K146" s="33"/>
      <c r="L146" s="36"/>
      <c r="M146" s="193"/>
      <c r="N146" s="61"/>
      <c r="O146" s="61"/>
      <c r="P146" s="61"/>
      <c r="Q146" s="61"/>
      <c r="R146" s="61"/>
      <c r="S146" s="61"/>
      <c r="T146" s="62"/>
      <c r="AT146" s="16" t="s">
        <v>148</v>
      </c>
      <c r="AU146" s="16" t="s">
        <v>80</v>
      </c>
    </row>
    <row r="147" spans="2:65" s="1" customFormat="1" ht="14.45" customHeight="1">
      <c r="B147" s="32"/>
      <c r="C147" s="178" t="s">
        <v>324</v>
      </c>
      <c r="D147" s="178" t="s">
        <v>141</v>
      </c>
      <c r="E147" s="179" t="s">
        <v>1253</v>
      </c>
      <c r="F147" s="180" t="s">
        <v>1254</v>
      </c>
      <c r="G147" s="181" t="s">
        <v>144</v>
      </c>
      <c r="H147" s="182">
        <v>16</v>
      </c>
      <c r="I147" s="183">
        <v>40</v>
      </c>
      <c r="J147" s="184">
        <f>ROUND(I147*H147,2)</f>
        <v>640</v>
      </c>
      <c r="K147" s="180" t="s">
        <v>19</v>
      </c>
      <c r="L147" s="36"/>
      <c r="M147" s="185" t="s">
        <v>19</v>
      </c>
      <c r="N147" s="186" t="s">
        <v>41</v>
      </c>
      <c r="O147" s="61"/>
      <c r="P147" s="187">
        <f>O147*H147</f>
        <v>0</v>
      </c>
      <c r="Q147" s="187">
        <v>0</v>
      </c>
      <c r="R147" s="187">
        <f>Q147*H147</f>
        <v>0</v>
      </c>
      <c r="S147" s="187">
        <v>0</v>
      </c>
      <c r="T147" s="188">
        <f>S147*H147</f>
        <v>0</v>
      </c>
      <c r="AR147" s="189" t="s">
        <v>250</v>
      </c>
      <c r="AT147" s="189" t="s">
        <v>141</v>
      </c>
      <c r="AU147" s="189" t="s">
        <v>80</v>
      </c>
      <c r="AY147" s="16" t="s">
        <v>139</v>
      </c>
      <c r="BE147" s="190">
        <f>IF(N147="základní",J147,0)</f>
        <v>640</v>
      </c>
      <c r="BF147" s="190">
        <f>IF(N147="snížená",J147,0)</f>
        <v>0</v>
      </c>
      <c r="BG147" s="190">
        <f>IF(N147="zákl. přenesená",J147,0)</f>
        <v>0</v>
      </c>
      <c r="BH147" s="190">
        <f>IF(N147="sníž. přenesená",J147,0)</f>
        <v>0</v>
      </c>
      <c r="BI147" s="190">
        <f>IF(N147="nulová",J147,0)</f>
        <v>0</v>
      </c>
      <c r="BJ147" s="16" t="s">
        <v>78</v>
      </c>
      <c r="BK147" s="190">
        <f>ROUND(I147*H147,2)</f>
        <v>640</v>
      </c>
      <c r="BL147" s="16" t="s">
        <v>250</v>
      </c>
      <c r="BM147" s="189" t="s">
        <v>516</v>
      </c>
    </row>
    <row r="148" spans="2:65" s="1" customFormat="1">
      <c r="B148" s="32"/>
      <c r="C148" s="33"/>
      <c r="D148" s="191" t="s">
        <v>148</v>
      </c>
      <c r="E148" s="33"/>
      <c r="F148" s="192" t="s">
        <v>1254</v>
      </c>
      <c r="G148" s="33"/>
      <c r="H148" s="33"/>
      <c r="I148" s="105"/>
      <c r="J148" s="33"/>
      <c r="K148" s="33"/>
      <c r="L148" s="36"/>
      <c r="M148" s="193"/>
      <c r="N148" s="61"/>
      <c r="O148" s="61"/>
      <c r="P148" s="61"/>
      <c r="Q148" s="61"/>
      <c r="R148" s="61"/>
      <c r="S148" s="61"/>
      <c r="T148" s="62"/>
      <c r="AT148" s="16" t="s">
        <v>148</v>
      </c>
      <c r="AU148" s="16" t="s">
        <v>80</v>
      </c>
    </row>
    <row r="149" spans="2:65" s="1" customFormat="1" ht="14.45" customHeight="1">
      <c r="B149" s="32"/>
      <c r="C149" s="178" t="s">
        <v>332</v>
      </c>
      <c r="D149" s="178" t="s">
        <v>141</v>
      </c>
      <c r="E149" s="179" t="s">
        <v>1255</v>
      </c>
      <c r="F149" s="180" t="s">
        <v>1256</v>
      </c>
      <c r="G149" s="181" t="s">
        <v>327</v>
      </c>
      <c r="H149" s="182">
        <v>4</v>
      </c>
      <c r="I149" s="183">
        <v>65</v>
      </c>
      <c r="J149" s="184">
        <f>ROUND(I149*H149,2)</f>
        <v>260</v>
      </c>
      <c r="K149" s="180" t="s">
        <v>19</v>
      </c>
      <c r="L149" s="36"/>
      <c r="M149" s="185" t="s">
        <v>19</v>
      </c>
      <c r="N149" s="186" t="s">
        <v>41</v>
      </c>
      <c r="O149" s="61"/>
      <c r="P149" s="187">
        <f>O149*H149</f>
        <v>0</v>
      </c>
      <c r="Q149" s="187">
        <v>0</v>
      </c>
      <c r="R149" s="187">
        <f>Q149*H149</f>
        <v>0</v>
      </c>
      <c r="S149" s="187">
        <v>0</v>
      </c>
      <c r="T149" s="188">
        <f>S149*H149</f>
        <v>0</v>
      </c>
      <c r="AR149" s="189" t="s">
        <v>250</v>
      </c>
      <c r="AT149" s="189" t="s">
        <v>141</v>
      </c>
      <c r="AU149" s="189" t="s">
        <v>80</v>
      </c>
      <c r="AY149" s="16" t="s">
        <v>139</v>
      </c>
      <c r="BE149" s="190">
        <f>IF(N149="základní",J149,0)</f>
        <v>260</v>
      </c>
      <c r="BF149" s="190">
        <f>IF(N149="snížená",J149,0)</f>
        <v>0</v>
      </c>
      <c r="BG149" s="190">
        <f>IF(N149="zákl. přenesená",J149,0)</f>
        <v>0</v>
      </c>
      <c r="BH149" s="190">
        <f>IF(N149="sníž. přenesená",J149,0)</f>
        <v>0</v>
      </c>
      <c r="BI149" s="190">
        <f>IF(N149="nulová",J149,0)</f>
        <v>0</v>
      </c>
      <c r="BJ149" s="16" t="s">
        <v>78</v>
      </c>
      <c r="BK149" s="190">
        <f>ROUND(I149*H149,2)</f>
        <v>260</v>
      </c>
      <c r="BL149" s="16" t="s">
        <v>250</v>
      </c>
      <c r="BM149" s="189" t="s">
        <v>534</v>
      </c>
    </row>
    <row r="150" spans="2:65" s="1" customFormat="1">
      <c r="B150" s="32"/>
      <c r="C150" s="33"/>
      <c r="D150" s="191" t="s">
        <v>148</v>
      </c>
      <c r="E150" s="33"/>
      <c r="F150" s="192" t="s">
        <v>1256</v>
      </c>
      <c r="G150" s="33"/>
      <c r="H150" s="33"/>
      <c r="I150" s="105"/>
      <c r="J150" s="33"/>
      <c r="K150" s="33"/>
      <c r="L150" s="36"/>
      <c r="M150" s="193"/>
      <c r="N150" s="61"/>
      <c r="O150" s="61"/>
      <c r="P150" s="61"/>
      <c r="Q150" s="61"/>
      <c r="R150" s="61"/>
      <c r="S150" s="61"/>
      <c r="T150" s="62"/>
      <c r="AT150" s="16" t="s">
        <v>148</v>
      </c>
      <c r="AU150" s="16" t="s">
        <v>80</v>
      </c>
    </row>
    <row r="151" spans="2:65" s="1" customFormat="1" ht="14.45" customHeight="1">
      <c r="B151" s="32"/>
      <c r="C151" s="178" t="s">
        <v>340</v>
      </c>
      <c r="D151" s="178" t="s">
        <v>141</v>
      </c>
      <c r="E151" s="179" t="s">
        <v>1257</v>
      </c>
      <c r="F151" s="180" t="s">
        <v>1258</v>
      </c>
      <c r="G151" s="181" t="s">
        <v>144</v>
      </c>
      <c r="H151" s="182">
        <v>2</v>
      </c>
      <c r="I151" s="183">
        <v>115</v>
      </c>
      <c r="J151" s="184">
        <f>ROUND(I151*H151,2)</f>
        <v>230</v>
      </c>
      <c r="K151" s="180" t="s">
        <v>19</v>
      </c>
      <c r="L151" s="36"/>
      <c r="M151" s="185" t="s">
        <v>19</v>
      </c>
      <c r="N151" s="186" t="s">
        <v>41</v>
      </c>
      <c r="O151" s="61"/>
      <c r="P151" s="187">
        <f>O151*H151</f>
        <v>0</v>
      </c>
      <c r="Q151" s="187">
        <v>0</v>
      </c>
      <c r="R151" s="187">
        <f>Q151*H151</f>
        <v>0</v>
      </c>
      <c r="S151" s="187">
        <v>0</v>
      </c>
      <c r="T151" s="188">
        <f>S151*H151</f>
        <v>0</v>
      </c>
      <c r="AR151" s="189" t="s">
        <v>250</v>
      </c>
      <c r="AT151" s="189" t="s">
        <v>141</v>
      </c>
      <c r="AU151" s="189" t="s">
        <v>80</v>
      </c>
      <c r="AY151" s="16" t="s">
        <v>139</v>
      </c>
      <c r="BE151" s="190">
        <f>IF(N151="základní",J151,0)</f>
        <v>230</v>
      </c>
      <c r="BF151" s="190">
        <f>IF(N151="snížená",J151,0)</f>
        <v>0</v>
      </c>
      <c r="BG151" s="190">
        <f>IF(N151="zákl. přenesená",J151,0)</f>
        <v>0</v>
      </c>
      <c r="BH151" s="190">
        <f>IF(N151="sníž. přenesená",J151,0)</f>
        <v>0</v>
      </c>
      <c r="BI151" s="190">
        <f>IF(N151="nulová",J151,0)</f>
        <v>0</v>
      </c>
      <c r="BJ151" s="16" t="s">
        <v>78</v>
      </c>
      <c r="BK151" s="190">
        <f>ROUND(I151*H151,2)</f>
        <v>230</v>
      </c>
      <c r="BL151" s="16" t="s">
        <v>250</v>
      </c>
      <c r="BM151" s="189" t="s">
        <v>548</v>
      </c>
    </row>
    <row r="152" spans="2:65" s="1" customFormat="1">
      <c r="B152" s="32"/>
      <c r="C152" s="33"/>
      <c r="D152" s="191" t="s">
        <v>148</v>
      </c>
      <c r="E152" s="33"/>
      <c r="F152" s="192" t="s">
        <v>1258</v>
      </c>
      <c r="G152" s="33"/>
      <c r="H152" s="33"/>
      <c r="I152" s="105"/>
      <c r="J152" s="33"/>
      <c r="K152" s="33"/>
      <c r="L152" s="36"/>
      <c r="M152" s="193"/>
      <c r="N152" s="61"/>
      <c r="O152" s="61"/>
      <c r="P152" s="61"/>
      <c r="Q152" s="61"/>
      <c r="R152" s="61"/>
      <c r="S152" s="61"/>
      <c r="T152" s="62"/>
      <c r="AT152" s="16" t="s">
        <v>148</v>
      </c>
      <c r="AU152" s="16" t="s">
        <v>80</v>
      </c>
    </row>
    <row r="153" spans="2:65" s="1" customFormat="1" ht="14.45" customHeight="1">
      <c r="B153" s="32"/>
      <c r="C153" s="178" t="s">
        <v>345</v>
      </c>
      <c r="D153" s="178" t="s">
        <v>141</v>
      </c>
      <c r="E153" s="179" t="s">
        <v>1259</v>
      </c>
      <c r="F153" s="180" t="s">
        <v>1260</v>
      </c>
      <c r="G153" s="181" t="s">
        <v>327</v>
      </c>
      <c r="H153" s="182">
        <v>4</v>
      </c>
      <c r="I153" s="183">
        <v>90</v>
      </c>
      <c r="J153" s="184">
        <f>ROUND(I153*H153,2)</f>
        <v>360</v>
      </c>
      <c r="K153" s="180" t="s">
        <v>19</v>
      </c>
      <c r="L153" s="36"/>
      <c r="M153" s="185" t="s">
        <v>19</v>
      </c>
      <c r="N153" s="186" t="s">
        <v>41</v>
      </c>
      <c r="O153" s="61"/>
      <c r="P153" s="187">
        <f>O153*H153</f>
        <v>0</v>
      </c>
      <c r="Q153" s="187">
        <v>0</v>
      </c>
      <c r="R153" s="187">
        <f>Q153*H153</f>
        <v>0</v>
      </c>
      <c r="S153" s="187">
        <v>0</v>
      </c>
      <c r="T153" s="188">
        <f>S153*H153</f>
        <v>0</v>
      </c>
      <c r="AR153" s="189" t="s">
        <v>250</v>
      </c>
      <c r="AT153" s="189" t="s">
        <v>141</v>
      </c>
      <c r="AU153" s="189" t="s">
        <v>80</v>
      </c>
      <c r="AY153" s="16" t="s">
        <v>139</v>
      </c>
      <c r="BE153" s="190">
        <f>IF(N153="základní",J153,0)</f>
        <v>360</v>
      </c>
      <c r="BF153" s="190">
        <f>IF(N153="snížená",J153,0)</f>
        <v>0</v>
      </c>
      <c r="BG153" s="190">
        <f>IF(N153="zákl. přenesená",J153,0)</f>
        <v>0</v>
      </c>
      <c r="BH153" s="190">
        <f>IF(N153="sníž. přenesená",J153,0)</f>
        <v>0</v>
      </c>
      <c r="BI153" s="190">
        <f>IF(N153="nulová",J153,0)</f>
        <v>0</v>
      </c>
      <c r="BJ153" s="16" t="s">
        <v>78</v>
      </c>
      <c r="BK153" s="190">
        <f>ROUND(I153*H153,2)</f>
        <v>360</v>
      </c>
      <c r="BL153" s="16" t="s">
        <v>250</v>
      </c>
      <c r="BM153" s="189" t="s">
        <v>565</v>
      </c>
    </row>
    <row r="154" spans="2:65" s="1" customFormat="1">
      <c r="B154" s="32"/>
      <c r="C154" s="33"/>
      <c r="D154" s="191" t="s">
        <v>148</v>
      </c>
      <c r="E154" s="33"/>
      <c r="F154" s="192" t="s">
        <v>1260</v>
      </c>
      <c r="G154" s="33"/>
      <c r="H154" s="33"/>
      <c r="I154" s="105"/>
      <c r="J154" s="33"/>
      <c r="K154" s="33"/>
      <c r="L154" s="36"/>
      <c r="M154" s="193"/>
      <c r="N154" s="61"/>
      <c r="O154" s="61"/>
      <c r="P154" s="61"/>
      <c r="Q154" s="61"/>
      <c r="R154" s="61"/>
      <c r="S154" s="61"/>
      <c r="T154" s="62"/>
      <c r="AT154" s="16" t="s">
        <v>148</v>
      </c>
      <c r="AU154" s="16" t="s">
        <v>80</v>
      </c>
    </row>
    <row r="155" spans="2:65" s="1" customFormat="1" ht="14.45" customHeight="1">
      <c r="B155" s="32"/>
      <c r="C155" s="178" t="s">
        <v>351</v>
      </c>
      <c r="D155" s="178" t="s">
        <v>141</v>
      </c>
      <c r="E155" s="179" t="s">
        <v>1261</v>
      </c>
      <c r="F155" s="180" t="s">
        <v>1262</v>
      </c>
      <c r="G155" s="181" t="s">
        <v>327</v>
      </c>
      <c r="H155" s="182">
        <v>16</v>
      </c>
      <c r="I155" s="183">
        <v>160</v>
      </c>
      <c r="J155" s="184">
        <f>ROUND(I155*H155,2)</f>
        <v>2560</v>
      </c>
      <c r="K155" s="180" t="s">
        <v>19</v>
      </c>
      <c r="L155" s="36"/>
      <c r="M155" s="185" t="s">
        <v>19</v>
      </c>
      <c r="N155" s="186" t="s">
        <v>41</v>
      </c>
      <c r="O155" s="61"/>
      <c r="P155" s="187">
        <f>O155*H155</f>
        <v>0</v>
      </c>
      <c r="Q155" s="187">
        <v>0</v>
      </c>
      <c r="R155" s="187">
        <f>Q155*H155</f>
        <v>0</v>
      </c>
      <c r="S155" s="187">
        <v>0</v>
      </c>
      <c r="T155" s="188">
        <f>S155*H155</f>
        <v>0</v>
      </c>
      <c r="AR155" s="189" t="s">
        <v>250</v>
      </c>
      <c r="AT155" s="189" t="s">
        <v>141</v>
      </c>
      <c r="AU155" s="189" t="s">
        <v>80</v>
      </c>
      <c r="AY155" s="16" t="s">
        <v>139</v>
      </c>
      <c r="BE155" s="190">
        <f>IF(N155="základní",J155,0)</f>
        <v>2560</v>
      </c>
      <c r="BF155" s="190">
        <f>IF(N155="snížená",J155,0)</f>
        <v>0</v>
      </c>
      <c r="BG155" s="190">
        <f>IF(N155="zákl. přenesená",J155,0)</f>
        <v>0</v>
      </c>
      <c r="BH155" s="190">
        <f>IF(N155="sníž. přenesená",J155,0)</f>
        <v>0</v>
      </c>
      <c r="BI155" s="190">
        <f>IF(N155="nulová",J155,0)</f>
        <v>0</v>
      </c>
      <c r="BJ155" s="16" t="s">
        <v>78</v>
      </c>
      <c r="BK155" s="190">
        <f>ROUND(I155*H155,2)</f>
        <v>2560</v>
      </c>
      <c r="BL155" s="16" t="s">
        <v>250</v>
      </c>
      <c r="BM155" s="189" t="s">
        <v>577</v>
      </c>
    </row>
    <row r="156" spans="2:65" s="1" customFormat="1">
      <c r="B156" s="32"/>
      <c r="C156" s="33"/>
      <c r="D156" s="191" t="s">
        <v>148</v>
      </c>
      <c r="E156" s="33"/>
      <c r="F156" s="192" t="s">
        <v>1262</v>
      </c>
      <c r="G156" s="33"/>
      <c r="H156" s="33"/>
      <c r="I156" s="105"/>
      <c r="J156" s="33"/>
      <c r="K156" s="33"/>
      <c r="L156" s="36"/>
      <c r="M156" s="193"/>
      <c r="N156" s="61"/>
      <c r="O156" s="61"/>
      <c r="P156" s="61"/>
      <c r="Q156" s="61"/>
      <c r="R156" s="61"/>
      <c r="S156" s="61"/>
      <c r="T156" s="62"/>
      <c r="AT156" s="16" t="s">
        <v>148</v>
      </c>
      <c r="AU156" s="16" t="s">
        <v>80</v>
      </c>
    </row>
    <row r="157" spans="2:65" s="1" customFormat="1" ht="14.45" customHeight="1">
      <c r="B157" s="32"/>
      <c r="C157" s="178" t="s">
        <v>357</v>
      </c>
      <c r="D157" s="178" t="s">
        <v>141</v>
      </c>
      <c r="E157" s="179" t="s">
        <v>1263</v>
      </c>
      <c r="F157" s="180" t="s">
        <v>1264</v>
      </c>
      <c r="G157" s="181" t="s">
        <v>327</v>
      </c>
      <c r="H157" s="182">
        <v>16</v>
      </c>
      <c r="I157" s="183">
        <v>60</v>
      </c>
      <c r="J157" s="184">
        <f>ROUND(I157*H157,2)</f>
        <v>960</v>
      </c>
      <c r="K157" s="180" t="s">
        <v>19</v>
      </c>
      <c r="L157" s="36"/>
      <c r="M157" s="185" t="s">
        <v>19</v>
      </c>
      <c r="N157" s="186" t="s">
        <v>41</v>
      </c>
      <c r="O157" s="61"/>
      <c r="P157" s="187">
        <f>O157*H157</f>
        <v>0</v>
      </c>
      <c r="Q157" s="187">
        <v>0</v>
      </c>
      <c r="R157" s="187">
        <f>Q157*H157</f>
        <v>0</v>
      </c>
      <c r="S157" s="187">
        <v>0</v>
      </c>
      <c r="T157" s="188">
        <f>S157*H157</f>
        <v>0</v>
      </c>
      <c r="AR157" s="189" t="s">
        <v>250</v>
      </c>
      <c r="AT157" s="189" t="s">
        <v>141</v>
      </c>
      <c r="AU157" s="189" t="s">
        <v>80</v>
      </c>
      <c r="AY157" s="16" t="s">
        <v>139</v>
      </c>
      <c r="BE157" s="190">
        <f>IF(N157="základní",J157,0)</f>
        <v>960</v>
      </c>
      <c r="BF157" s="190">
        <f>IF(N157="snížená",J157,0)</f>
        <v>0</v>
      </c>
      <c r="BG157" s="190">
        <f>IF(N157="zákl. přenesená",J157,0)</f>
        <v>0</v>
      </c>
      <c r="BH157" s="190">
        <f>IF(N157="sníž. přenesená",J157,0)</f>
        <v>0</v>
      </c>
      <c r="BI157" s="190">
        <f>IF(N157="nulová",J157,0)</f>
        <v>0</v>
      </c>
      <c r="BJ157" s="16" t="s">
        <v>78</v>
      </c>
      <c r="BK157" s="190">
        <f>ROUND(I157*H157,2)</f>
        <v>960</v>
      </c>
      <c r="BL157" s="16" t="s">
        <v>250</v>
      </c>
      <c r="BM157" s="189" t="s">
        <v>595</v>
      </c>
    </row>
    <row r="158" spans="2:65" s="1" customFormat="1">
      <c r="B158" s="32"/>
      <c r="C158" s="33"/>
      <c r="D158" s="191" t="s">
        <v>148</v>
      </c>
      <c r="E158" s="33"/>
      <c r="F158" s="192" t="s">
        <v>1264</v>
      </c>
      <c r="G158" s="33"/>
      <c r="H158" s="33"/>
      <c r="I158" s="105"/>
      <c r="J158" s="33"/>
      <c r="K158" s="33"/>
      <c r="L158" s="36"/>
      <c r="M158" s="193"/>
      <c r="N158" s="61"/>
      <c r="O158" s="61"/>
      <c r="P158" s="61"/>
      <c r="Q158" s="61"/>
      <c r="R158" s="61"/>
      <c r="S158" s="61"/>
      <c r="T158" s="62"/>
      <c r="AT158" s="16" t="s">
        <v>148</v>
      </c>
      <c r="AU158" s="16" t="s">
        <v>80</v>
      </c>
    </row>
    <row r="159" spans="2:65" s="1" customFormat="1" ht="14.45" customHeight="1">
      <c r="B159" s="32"/>
      <c r="C159" s="178" t="s">
        <v>362</v>
      </c>
      <c r="D159" s="178" t="s">
        <v>141</v>
      </c>
      <c r="E159" s="179" t="s">
        <v>1265</v>
      </c>
      <c r="F159" s="180" t="s">
        <v>1266</v>
      </c>
      <c r="G159" s="181" t="s">
        <v>327</v>
      </c>
      <c r="H159" s="182">
        <v>84</v>
      </c>
      <c r="I159" s="183">
        <v>48</v>
      </c>
      <c r="J159" s="184">
        <f>ROUND(I159*H159,2)</f>
        <v>4032</v>
      </c>
      <c r="K159" s="180" t="s">
        <v>19</v>
      </c>
      <c r="L159" s="36"/>
      <c r="M159" s="185" t="s">
        <v>19</v>
      </c>
      <c r="N159" s="186" t="s">
        <v>41</v>
      </c>
      <c r="O159" s="61"/>
      <c r="P159" s="187">
        <f>O159*H159</f>
        <v>0</v>
      </c>
      <c r="Q159" s="187">
        <v>0</v>
      </c>
      <c r="R159" s="187">
        <f>Q159*H159</f>
        <v>0</v>
      </c>
      <c r="S159" s="187">
        <v>0</v>
      </c>
      <c r="T159" s="188">
        <f>S159*H159</f>
        <v>0</v>
      </c>
      <c r="AR159" s="189" t="s">
        <v>250</v>
      </c>
      <c r="AT159" s="189" t="s">
        <v>141</v>
      </c>
      <c r="AU159" s="189" t="s">
        <v>80</v>
      </c>
      <c r="AY159" s="16" t="s">
        <v>139</v>
      </c>
      <c r="BE159" s="190">
        <f>IF(N159="základní",J159,0)</f>
        <v>4032</v>
      </c>
      <c r="BF159" s="190">
        <f>IF(N159="snížená",J159,0)</f>
        <v>0</v>
      </c>
      <c r="BG159" s="190">
        <f>IF(N159="zákl. přenesená",J159,0)</f>
        <v>0</v>
      </c>
      <c r="BH159" s="190">
        <f>IF(N159="sníž. přenesená",J159,0)</f>
        <v>0</v>
      </c>
      <c r="BI159" s="190">
        <f>IF(N159="nulová",J159,0)</f>
        <v>0</v>
      </c>
      <c r="BJ159" s="16" t="s">
        <v>78</v>
      </c>
      <c r="BK159" s="190">
        <f>ROUND(I159*H159,2)</f>
        <v>4032</v>
      </c>
      <c r="BL159" s="16" t="s">
        <v>250</v>
      </c>
      <c r="BM159" s="189" t="s">
        <v>608</v>
      </c>
    </row>
    <row r="160" spans="2:65" s="1" customFormat="1">
      <c r="B160" s="32"/>
      <c r="C160" s="33"/>
      <c r="D160" s="191" t="s">
        <v>148</v>
      </c>
      <c r="E160" s="33"/>
      <c r="F160" s="192" t="s">
        <v>1266</v>
      </c>
      <c r="G160" s="33"/>
      <c r="H160" s="33"/>
      <c r="I160" s="105"/>
      <c r="J160" s="33"/>
      <c r="K160" s="33"/>
      <c r="L160" s="36"/>
      <c r="M160" s="193"/>
      <c r="N160" s="61"/>
      <c r="O160" s="61"/>
      <c r="P160" s="61"/>
      <c r="Q160" s="61"/>
      <c r="R160" s="61"/>
      <c r="S160" s="61"/>
      <c r="T160" s="62"/>
      <c r="AT160" s="16" t="s">
        <v>148</v>
      </c>
      <c r="AU160" s="16" t="s">
        <v>80</v>
      </c>
    </row>
    <row r="161" spans="2:65" s="1" customFormat="1" ht="14.45" customHeight="1">
      <c r="B161" s="32"/>
      <c r="C161" s="178" t="s">
        <v>369</v>
      </c>
      <c r="D161" s="178" t="s">
        <v>141</v>
      </c>
      <c r="E161" s="179" t="s">
        <v>1267</v>
      </c>
      <c r="F161" s="180" t="s">
        <v>1268</v>
      </c>
      <c r="G161" s="181" t="s">
        <v>144</v>
      </c>
      <c r="H161" s="182">
        <v>16</v>
      </c>
      <c r="I161" s="183">
        <v>320</v>
      </c>
      <c r="J161" s="184">
        <f>ROUND(I161*H161,2)</f>
        <v>5120</v>
      </c>
      <c r="K161" s="180" t="s">
        <v>19</v>
      </c>
      <c r="L161" s="36"/>
      <c r="M161" s="185" t="s">
        <v>19</v>
      </c>
      <c r="N161" s="186" t="s">
        <v>41</v>
      </c>
      <c r="O161" s="61"/>
      <c r="P161" s="187">
        <f>O161*H161</f>
        <v>0</v>
      </c>
      <c r="Q161" s="187">
        <v>0</v>
      </c>
      <c r="R161" s="187">
        <f>Q161*H161</f>
        <v>0</v>
      </c>
      <c r="S161" s="187">
        <v>0</v>
      </c>
      <c r="T161" s="188">
        <f>S161*H161</f>
        <v>0</v>
      </c>
      <c r="AR161" s="189" t="s">
        <v>250</v>
      </c>
      <c r="AT161" s="189" t="s">
        <v>141</v>
      </c>
      <c r="AU161" s="189" t="s">
        <v>80</v>
      </c>
      <c r="AY161" s="16" t="s">
        <v>139</v>
      </c>
      <c r="BE161" s="190">
        <f>IF(N161="základní",J161,0)</f>
        <v>5120</v>
      </c>
      <c r="BF161" s="190">
        <f>IF(N161="snížená",J161,0)</f>
        <v>0</v>
      </c>
      <c r="BG161" s="190">
        <f>IF(N161="zákl. přenesená",J161,0)</f>
        <v>0</v>
      </c>
      <c r="BH161" s="190">
        <f>IF(N161="sníž. přenesená",J161,0)</f>
        <v>0</v>
      </c>
      <c r="BI161" s="190">
        <f>IF(N161="nulová",J161,0)</f>
        <v>0</v>
      </c>
      <c r="BJ161" s="16" t="s">
        <v>78</v>
      </c>
      <c r="BK161" s="190">
        <f>ROUND(I161*H161,2)</f>
        <v>5120</v>
      </c>
      <c r="BL161" s="16" t="s">
        <v>250</v>
      </c>
      <c r="BM161" s="189" t="s">
        <v>620</v>
      </c>
    </row>
    <row r="162" spans="2:65" s="1" customFormat="1">
      <c r="B162" s="32"/>
      <c r="C162" s="33"/>
      <c r="D162" s="191" t="s">
        <v>148</v>
      </c>
      <c r="E162" s="33"/>
      <c r="F162" s="192" t="s">
        <v>1268</v>
      </c>
      <c r="G162" s="33"/>
      <c r="H162" s="33"/>
      <c r="I162" s="105"/>
      <c r="J162" s="33"/>
      <c r="K162" s="33"/>
      <c r="L162" s="36"/>
      <c r="M162" s="193"/>
      <c r="N162" s="61"/>
      <c r="O162" s="61"/>
      <c r="P162" s="61"/>
      <c r="Q162" s="61"/>
      <c r="R162" s="61"/>
      <c r="S162" s="61"/>
      <c r="T162" s="62"/>
      <c r="AT162" s="16" t="s">
        <v>148</v>
      </c>
      <c r="AU162" s="16" t="s">
        <v>80</v>
      </c>
    </row>
    <row r="163" spans="2:65" s="1" customFormat="1" ht="14.45" customHeight="1">
      <c r="B163" s="32"/>
      <c r="C163" s="178" t="s">
        <v>378</v>
      </c>
      <c r="D163" s="178" t="s">
        <v>141</v>
      </c>
      <c r="E163" s="179" t="s">
        <v>1269</v>
      </c>
      <c r="F163" s="180" t="s">
        <v>1270</v>
      </c>
      <c r="G163" s="181" t="s">
        <v>327</v>
      </c>
      <c r="H163" s="182">
        <v>4</v>
      </c>
      <c r="I163" s="183">
        <v>315</v>
      </c>
      <c r="J163" s="184">
        <f>ROUND(I163*H163,2)</f>
        <v>1260</v>
      </c>
      <c r="K163" s="180" t="s">
        <v>19</v>
      </c>
      <c r="L163" s="36"/>
      <c r="M163" s="185" t="s">
        <v>19</v>
      </c>
      <c r="N163" s="186" t="s">
        <v>41</v>
      </c>
      <c r="O163" s="61"/>
      <c r="P163" s="187">
        <f>O163*H163</f>
        <v>0</v>
      </c>
      <c r="Q163" s="187">
        <v>0</v>
      </c>
      <c r="R163" s="187">
        <f>Q163*H163</f>
        <v>0</v>
      </c>
      <c r="S163" s="187">
        <v>0</v>
      </c>
      <c r="T163" s="188">
        <f>S163*H163</f>
        <v>0</v>
      </c>
      <c r="AR163" s="189" t="s">
        <v>250</v>
      </c>
      <c r="AT163" s="189" t="s">
        <v>141</v>
      </c>
      <c r="AU163" s="189" t="s">
        <v>80</v>
      </c>
      <c r="AY163" s="16" t="s">
        <v>139</v>
      </c>
      <c r="BE163" s="190">
        <f>IF(N163="základní",J163,0)</f>
        <v>1260</v>
      </c>
      <c r="BF163" s="190">
        <f>IF(N163="snížená",J163,0)</f>
        <v>0</v>
      </c>
      <c r="BG163" s="190">
        <f>IF(N163="zákl. přenesená",J163,0)</f>
        <v>0</v>
      </c>
      <c r="BH163" s="190">
        <f>IF(N163="sníž. přenesená",J163,0)</f>
        <v>0</v>
      </c>
      <c r="BI163" s="190">
        <f>IF(N163="nulová",J163,0)</f>
        <v>0</v>
      </c>
      <c r="BJ163" s="16" t="s">
        <v>78</v>
      </c>
      <c r="BK163" s="190">
        <f>ROUND(I163*H163,2)</f>
        <v>1260</v>
      </c>
      <c r="BL163" s="16" t="s">
        <v>250</v>
      </c>
      <c r="BM163" s="189" t="s">
        <v>634</v>
      </c>
    </row>
    <row r="164" spans="2:65" s="1" customFormat="1">
      <c r="B164" s="32"/>
      <c r="C164" s="33"/>
      <c r="D164" s="191" t="s">
        <v>148</v>
      </c>
      <c r="E164" s="33"/>
      <c r="F164" s="192" t="s">
        <v>1270</v>
      </c>
      <c r="G164" s="33"/>
      <c r="H164" s="33"/>
      <c r="I164" s="105"/>
      <c r="J164" s="33"/>
      <c r="K164" s="33"/>
      <c r="L164" s="36"/>
      <c r="M164" s="193"/>
      <c r="N164" s="61"/>
      <c r="O164" s="61"/>
      <c r="P164" s="61"/>
      <c r="Q164" s="61"/>
      <c r="R164" s="61"/>
      <c r="S164" s="61"/>
      <c r="T164" s="62"/>
      <c r="AT164" s="16" t="s">
        <v>148</v>
      </c>
      <c r="AU164" s="16" t="s">
        <v>80</v>
      </c>
    </row>
    <row r="165" spans="2:65" s="1" customFormat="1" ht="14.45" customHeight="1">
      <c r="B165" s="32"/>
      <c r="C165" s="178" t="s">
        <v>386</v>
      </c>
      <c r="D165" s="178" t="s">
        <v>141</v>
      </c>
      <c r="E165" s="179" t="s">
        <v>1271</v>
      </c>
      <c r="F165" s="180" t="s">
        <v>1272</v>
      </c>
      <c r="G165" s="181" t="s">
        <v>144</v>
      </c>
      <c r="H165" s="182">
        <v>2</v>
      </c>
      <c r="I165" s="183">
        <v>415</v>
      </c>
      <c r="J165" s="184">
        <f>ROUND(I165*H165,2)</f>
        <v>830</v>
      </c>
      <c r="K165" s="180" t="s">
        <v>19</v>
      </c>
      <c r="L165" s="36"/>
      <c r="M165" s="185" t="s">
        <v>19</v>
      </c>
      <c r="N165" s="186" t="s">
        <v>41</v>
      </c>
      <c r="O165" s="61"/>
      <c r="P165" s="187">
        <f>O165*H165</f>
        <v>0</v>
      </c>
      <c r="Q165" s="187">
        <v>0</v>
      </c>
      <c r="R165" s="187">
        <f>Q165*H165</f>
        <v>0</v>
      </c>
      <c r="S165" s="187">
        <v>0</v>
      </c>
      <c r="T165" s="188">
        <f>S165*H165</f>
        <v>0</v>
      </c>
      <c r="AR165" s="189" t="s">
        <v>250</v>
      </c>
      <c r="AT165" s="189" t="s">
        <v>141</v>
      </c>
      <c r="AU165" s="189" t="s">
        <v>80</v>
      </c>
      <c r="AY165" s="16" t="s">
        <v>139</v>
      </c>
      <c r="BE165" s="190">
        <f>IF(N165="základní",J165,0)</f>
        <v>830</v>
      </c>
      <c r="BF165" s="190">
        <f>IF(N165="snížená",J165,0)</f>
        <v>0</v>
      </c>
      <c r="BG165" s="190">
        <f>IF(N165="zákl. přenesená",J165,0)</f>
        <v>0</v>
      </c>
      <c r="BH165" s="190">
        <f>IF(N165="sníž. přenesená",J165,0)</f>
        <v>0</v>
      </c>
      <c r="BI165" s="190">
        <f>IF(N165="nulová",J165,0)</f>
        <v>0</v>
      </c>
      <c r="BJ165" s="16" t="s">
        <v>78</v>
      </c>
      <c r="BK165" s="190">
        <f>ROUND(I165*H165,2)</f>
        <v>830</v>
      </c>
      <c r="BL165" s="16" t="s">
        <v>250</v>
      </c>
      <c r="BM165" s="189" t="s">
        <v>649</v>
      </c>
    </row>
    <row r="166" spans="2:65" s="1" customFormat="1">
      <c r="B166" s="32"/>
      <c r="C166" s="33"/>
      <c r="D166" s="191" t="s">
        <v>148</v>
      </c>
      <c r="E166" s="33"/>
      <c r="F166" s="192" t="s">
        <v>1272</v>
      </c>
      <c r="G166" s="33"/>
      <c r="H166" s="33"/>
      <c r="I166" s="105"/>
      <c r="J166" s="33"/>
      <c r="K166" s="33"/>
      <c r="L166" s="36"/>
      <c r="M166" s="193"/>
      <c r="N166" s="61"/>
      <c r="O166" s="61"/>
      <c r="P166" s="61"/>
      <c r="Q166" s="61"/>
      <c r="R166" s="61"/>
      <c r="S166" s="61"/>
      <c r="T166" s="62"/>
      <c r="AT166" s="16" t="s">
        <v>148</v>
      </c>
      <c r="AU166" s="16" t="s">
        <v>80</v>
      </c>
    </row>
    <row r="167" spans="2:65" s="11" customFormat="1" ht="22.9" customHeight="1">
      <c r="B167" s="162"/>
      <c r="C167" s="163"/>
      <c r="D167" s="164" t="s">
        <v>69</v>
      </c>
      <c r="E167" s="176" t="s">
        <v>1273</v>
      </c>
      <c r="F167" s="176" t="s">
        <v>1274</v>
      </c>
      <c r="G167" s="163"/>
      <c r="H167" s="163"/>
      <c r="I167" s="166"/>
      <c r="J167" s="177">
        <f>BK167</f>
        <v>34691</v>
      </c>
      <c r="K167" s="163"/>
      <c r="L167" s="168"/>
      <c r="M167" s="169"/>
      <c r="N167" s="170"/>
      <c r="O167" s="170"/>
      <c r="P167" s="171">
        <f>SUM(P168:P179)</f>
        <v>0</v>
      </c>
      <c r="Q167" s="170"/>
      <c r="R167" s="171">
        <f>SUM(R168:R179)</f>
        <v>0</v>
      </c>
      <c r="S167" s="170"/>
      <c r="T167" s="172">
        <f>SUM(T168:T179)</f>
        <v>0</v>
      </c>
      <c r="AR167" s="173" t="s">
        <v>80</v>
      </c>
      <c r="AT167" s="174" t="s">
        <v>69</v>
      </c>
      <c r="AU167" s="174" t="s">
        <v>78</v>
      </c>
      <c r="AY167" s="173" t="s">
        <v>139</v>
      </c>
      <c r="BK167" s="175">
        <f>SUM(BK168:BK179)</f>
        <v>34691</v>
      </c>
    </row>
    <row r="168" spans="2:65" s="1" customFormat="1" ht="14.45" customHeight="1">
      <c r="B168" s="32"/>
      <c r="C168" s="178" t="s">
        <v>392</v>
      </c>
      <c r="D168" s="178" t="s">
        <v>141</v>
      </c>
      <c r="E168" s="179" t="s">
        <v>1275</v>
      </c>
      <c r="F168" s="180" t="s">
        <v>1276</v>
      </c>
      <c r="G168" s="181" t="s">
        <v>144</v>
      </c>
      <c r="H168" s="182">
        <v>18</v>
      </c>
      <c r="I168" s="183">
        <v>125</v>
      </c>
      <c r="J168" s="184">
        <f>ROUND(I168*H168,2)</f>
        <v>2250</v>
      </c>
      <c r="K168" s="180" t="s">
        <v>19</v>
      </c>
      <c r="L168" s="36"/>
      <c r="M168" s="185" t="s">
        <v>19</v>
      </c>
      <c r="N168" s="186" t="s">
        <v>41</v>
      </c>
      <c r="O168" s="61"/>
      <c r="P168" s="187">
        <f>O168*H168</f>
        <v>0</v>
      </c>
      <c r="Q168" s="187">
        <v>0</v>
      </c>
      <c r="R168" s="187">
        <f>Q168*H168</f>
        <v>0</v>
      </c>
      <c r="S168" s="187">
        <v>0</v>
      </c>
      <c r="T168" s="188">
        <f>S168*H168</f>
        <v>0</v>
      </c>
      <c r="AR168" s="189" t="s">
        <v>250</v>
      </c>
      <c r="AT168" s="189" t="s">
        <v>141</v>
      </c>
      <c r="AU168" s="189" t="s">
        <v>80</v>
      </c>
      <c r="AY168" s="16" t="s">
        <v>139</v>
      </c>
      <c r="BE168" s="190">
        <f>IF(N168="základní",J168,0)</f>
        <v>2250</v>
      </c>
      <c r="BF168" s="190">
        <f>IF(N168="snížená",J168,0)</f>
        <v>0</v>
      </c>
      <c r="BG168" s="190">
        <f>IF(N168="zákl. přenesená",J168,0)</f>
        <v>0</v>
      </c>
      <c r="BH168" s="190">
        <f>IF(N168="sníž. přenesená",J168,0)</f>
        <v>0</v>
      </c>
      <c r="BI168" s="190">
        <f>IF(N168="nulová",J168,0)</f>
        <v>0</v>
      </c>
      <c r="BJ168" s="16" t="s">
        <v>78</v>
      </c>
      <c r="BK168" s="190">
        <f>ROUND(I168*H168,2)</f>
        <v>2250</v>
      </c>
      <c r="BL168" s="16" t="s">
        <v>250</v>
      </c>
      <c r="BM168" s="189" t="s">
        <v>662</v>
      </c>
    </row>
    <row r="169" spans="2:65" s="1" customFormat="1">
      <c r="B169" s="32"/>
      <c r="C169" s="33"/>
      <c r="D169" s="191" t="s">
        <v>148</v>
      </c>
      <c r="E169" s="33"/>
      <c r="F169" s="192" t="s">
        <v>1276</v>
      </c>
      <c r="G169" s="33"/>
      <c r="H169" s="33"/>
      <c r="I169" s="105"/>
      <c r="J169" s="33"/>
      <c r="K169" s="33"/>
      <c r="L169" s="36"/>
      <c r="M169" s="193"/>
      <c r="N169" s="61"/>
      <c r="O169" s="61"/>
      <c r="P169" s="61"/>
      <c r="Q169" s="61"/>
      <c r="R169" s="61"/>
      <c r="S169" s="61"/>
      <c r="T169" s="62"/>
      <c r="AT169" s="16" t="s">
        <v>148</v>
      </c>
      <c r="AU169" s="16" t="s">
        <v>80</v>
      </c>
    </row>
    <row r="170" spans="2:65" s="1" customFormat="1" ht="14.45" customHeight="1">
      <c r="B170" s="32"/>
      <c r="C170" s="178" t="s">
        <v>399</v>
      </c>
      <c r="D170" s="178" t="s">
        <v>141</v>
      </c>
      <c r="E170" s="179" t="s">
        <v>1259</v>
      </c>
      <c r="F170" s="180" t="s">
        <v>1260</v>
      </c>
      <c r="G170" s="181" t="s">
        <v>327</v>
      </c>
      <c r="H170" s="182">
        <v>65</v>
      </c>
      <c r="I170" s="183">
        <v>175</v>
      </c>
      <c r="J170" s="184">
        <f>ROUND(I170*H170,2)</f>
        <v>11375</v>
      </c>
      <c r="K170" s="180" t="s">
        <v>19</v>
      </c>
      <c r="L170" s="36"/>
      <c r="M170" s="185" t="s">
        <v>19</v>
      </c>
      <c r="N170" s="186" t="s">
        <v>41</v>
      </c>
      <c r="O170" s="61"/>
      <c r="P170" s="187">
        <f>O170*H170</f>
        <v>0</v>
      </c>
      <c r="Q170" s="187">
        <v>0</v>
      </c>
      <c r="R170" s="187">
        <f>Q170*H170</f>
        <v>0</v>
      </c>
      <c r="S170" s="187">
        <v>0</v>
      </c>
      <c r="T170" s="188">
        <f>S170*H170</f>
        <v>0</v>
      </c>
      <c r="AR170" s="189" t="s">
        <v>250</v>
      </c>
      <c r="AT170" s="189" t="s">
        <v>141</v>
      </c>
      <c r="AU170" s="189" t="s">
        <v>80</v>
      </c>
      <c r="AY170" s="16" t="s">
        <v>139</v>
      </c>
      <c r="BE170" s="190">
        <f>IF(N170="základní",J170,0)</f>
        <v>11375</v>
      </c>
      <c r="BF170" s="190">
        <f>IF(N170="snížená",J170,0)</f>
        <v>0</v>
      </c>
      <c r="BG170" s="190">
        <f>IF(N170="zákl. přenesená",J170,0)</f>
        <v>0</v>
      </c>
      <c r="BH170" s="190">
        <f>IF(N170="sníž. přenesená",J170,0)</f>
        <v>0</v>
      </c>
      <c r="BI170" s="190">
        <f>IF(N170="nulová",J170,0)</f>
        <v>0</v>
      </c>
      <c r="BJ170" s="16" t="s">
        <v>78</v>
      </c>
      <c r="BK170" s="190">
        <f>ROUND(I170*H170,2)</f>
        <v>11375</v>
      </c>
      <c r="BL170" s="16" t="s">
        <v>250</v>
      </c>
      <c r="BM170" s="189" t="s">
        <v>676</v>
      </c>
    </row>
    <row r="171" spans="2:65" s="1" customFormat="1">
      <c r="B171" s="32"/>
      <c r="C171" s="33"/>
      <c r="D171" s="191" t="s">
        <v>148</v>
      </c>
      <c r="E171" s="33"/>
      <c r="F171" s="192" t="s">
        <v>1260</v>
      </c>
      <c r="G171" s="33"/>
      <c r="H171" s="33"/>
      <c r="I171" s="105"/>
      <c r="J171" s="33"/>
      <c r="K171" s="33"/>
      <c r="L171" s="36"/>
      <c r="M171" s="193"/>
      <c r="N171" s="61"/>
      <c r="O171" s="61"/>
      <c r="P171" s="61"/>
      <c r="Q171" s="61"/>
      <c r="R171" s="61"/>
      <c r="S171" s="61"/>
      <c r="T171" s="62"/>
      <c r="AT171" s="16" t="s">
        <v>148</v>
      </c>
      <c r="AU171" s="16" t="s">
        <v>80</v>
      </c>
    </row>
    <row r="172" spans="2:65" s="1" customFormat="1" ht="14.45" customHeight="1">
      <c r="B172" s="32"/>
      <c r="C172" s="178" t="s">
        <v>405</v>
      </c>
      <c r="D172" s="178" t="s">
        <v>141</v>
      </c>
      <c r="E172" s="179" t="s">
        <v>1261</v>
      </c>
      <c r="F172" s="180" t="s">
        <v>1262</v>
      </c>
      <c r="G172" s="181" t="s">
        <v>327</v>
      </c>
      <c r="H172" s="182">
        <v>33</v>
      </c>
      <c r="I172" s="183">
        <v>160</v>
      </c>
      <c r="J172" s="184">
        <f>ROUND(I172*H172,2)</f>
        <v>5280</v>
      </c>
      <c r="K172" s="180" t="s">
        <v>19</v>
      </c>
      <c r="L172" s="36"/>
      <c r="M172" s="185" t="s">
        <v>19</v>
      </c>
      <c r="N172" s="186" t="s">
        <v>41</v>
      </c>
      <c r="O172" s="61"/>
      <c r="P172" s="187">
        <f>O172*H172</f>
        <v>0</v>
      </c>
      <c r="Q172" s="187">
        <v>0</v>
      </c>
      <c r="R172" s="187">
        <f>Q172*H172</f>
        <v>0</v>
      </c>
      <c r="S172" s="187">
        <v>0</v>
      </c>
      <c r="T172" s="188">
        <f>S172*H172</f>
        <v>0</v>
      </c>
      <c r="AR172" s="189" t="s">
        <v>250</v>
      </c>
      <c r="AT172" s="189" t="s">
        <v>141</v>
      </c>
      <c r="AU172" s="189" t="s">
        <v>80</v>
      </c>
      <c r="AY172" s="16" t="s">
        <v>139</v>
      </c>
      <c r="BE172" s="190">
        <f>IF(N172="základní",J172,0)</f>
        <v>5280</v>
      </c>
      <c r="BF172" s="190">
        <f>IF(N172="snížená",J172,0)</f>
        <v>0</v>
      </c>
      <c r="BG172" s="190">
        <f>IF(N172="zákl. přenesená",J172,0)</f>
        <v>0</v>
      </c>
      <c r="BH172" s="190">
        <f>IF(N172="sníž. přenesená",J172,0)</f>
        <v>0</v>
      </c>
      <c r="BI172" s="190">
        <f>IF(N172="nulová",J172,0)</f>
        <v>0</v>
      </c>
      <c r="BJ172" s="16" t="s">
        <v>78</v>
      </c>
      <c r="BK172" s="190">
        <f>ROUND(I172*H172,2)</f>
        <v>5280</v>
      </c>
      <c r="BL172" s="16" t="s">
        <v>250</v>
      </c>
      <c r="BM172" s="189" t="s">
        <v>689</v>
      </c>
    </row>
    <row r="173" spans="2:65" s="1" customFormat="1">
      <c r="B173" s="32"/>
      <c r="C173" s="33"/>
      <c r="D173" s="191" t="s">
        <v>148</v>
      </c>
      <c r="E173" s="33"/>
      <c r="F173" s="192" t="s">
        <v>1262</v>
      </c>
      <c r="G173" s="33"/>
      <c r="H173" s="33"/>
      <c r="I173" s="105"/>
      <c r="J173" s="33"/>
      <c r="K173" s="33"/>
      <c r="L173" s="36"/>
      <c r="M173" s="193"/>
      <c r="N173" s="61"/>
      <c r="O173" s="61"/>
      <c r="P173" s="61"/>
      <c r="Q173" s="61"/>
      <c r="R173" s="61"/>
      <c r="S173" s="61"/>
      <c r="T173" s="62"/>
      <c r="AT173" s="16" t="s">
        <v>148</v>
      </c>
      <c r="AU173" s="16" t="s">
        <v>80</v>
      </c>
    </row>
    <row r="174" spans="2:65" s="1" customFormat="1" ht="14.45" customHeight="1">
      <c r="B174" s="32"/>
      <c r="C174" s="178" t="s">
        <v>411</v>
      </c>
      <c r="D174" s="178" t="s">
        <v>141</v>
      </c>
      <c r="E174" s="179" t="s">
        <v>1263</v>
      </c>
      <c r="F174" s="180" t="s">
        <v>1264</v>
      </c>
      <c r="G174" s="181" t="s">
        <v>327</v>
      </c>
      <c r="H174" s="182">
        <v>33</v>
      </c>
      <c r="I174" s="183">
        <v>60</v>
      </c>
      <c r="J174" s="184">
        <f>ROUND(I174*H174,2)</f>
        <v>1980</v>
      </c>
      <c r="K174" s="180" t="s">
        <v>19</v>
      </c>
      <c r="L174" s="36"/>
      <c r="M174" s="185" t="s">
        <v>19</v>
      </c>
      <c r="N174" s="186" t="s">
        <v>41</v>
      </c>
      <c r="O174" s="61"/>
      <c r="P174" s="187">
        <f>O174*H174</f>
        <v>0</v>
      </c>
      <c r="Q174" s="187">
        <v>0</v>
      </c>
      <c r="R174" s="187">
        <f>Q174*H174</f>
        <v>0</v>
      </c>
      <c r="S174" s="187">
        <v>0</v>
      </c>
      <c r="T174" s="188">
        <f>S174*H174</f>
        <v>0</v>
      </c>
      <c r="AR174" s="189" t="s">
        <v>250</v>
      </c>
      <c r="AT174" s="189" t="s">
        <v>141</v>
      </c>
      <c r="AU174" s="189" t="s">
        <v>80</v>
      </c>
      <c r="AY174" s="16" t="s">
        <v>139</v>
      </c>
      <c r="BE174" s="190">
        <f>IF(N174="základní",J174,0)</f>
        <v>1980</v>
      </c>
      <c r="BF174" s="190">
        <f>IF(N174="snížená",J174,0)</f>
        <v>0</v>
      </c>
      <c r="BG174" s="190">
        <f>IF(N174="zákl. přenesená",J174,0)</f>
        <v>0</v>
      </c>
      <c r="BH174" s="190">
        <f>IF(N174="sníž. přenesená",J174,0)</f>
        <v>0</v>
      </c>
      <c r="BI174" s="190">
        <f>IF(N174="nulová",J174,0)</f>
        <v>0</v>
      </c>
      <c r="BJ174" s="16" t="s">
        <v>78</v>
      </c>
      <c r="BK174" s="190">
        <f>ROUND(I174*H174,2)</f>
        <v>1980</v>
      </c>
      <c r="BL174" s="16" t="s">
        <v>250</v>
      </c>
      <c r="BM174" s="189" t="s">
        <v>698</v>
      </c>
    </row>
    <row r="175" spans="2:65" s="1" customFormat="1">
      <c r="B175" s="32"/>
      <c r="C175" s="33"/>
      <c r="D175" s="191" t="s">
        <v>148</v>
      </c>
      <c r="E175" s="33"/>
      <c r="F175" s="192" t="s">
        <v>1264</v>
      </c>
      <c r="G175" s="33"/>
      <c r="H175" s="33"/>
      <c r="I175" s="105"/>
      <c r="J175" s="33"/>
      <c r="K175" s="33"/>
      <c r="L175" s="36"/>
      <c r="M175" s="193"/>
      <c r="N175" s="61"/>
      <c r="O175" s="61"/>
      <c r="P175" s="61"/>
      <c r="Q175" s="61"/>
      <c r="R175" s="61"/>
      <c r="S175" s="61"/>
      <c r="T175" s="62"/>
      <c r="AT175" s="16" t="s">
        <v>148</v>
      </c>
      <c r="AU175" s="16" t="s">
        <v>80</v>
      </c>
    </row>
    <row r="176" spans="2:65" s="1" customFormat="1" ht="14.45" customHeight="1">
      <c r="B176" s="32"/>
      <c r="C176" s="178" t="s">
        <v>418</v>
      </c>
      <c r="D176" s="178" t="s">
        <v>141</v>
      </c>
      <c r="E176" s="179" t="s">
        <v>1265</v>
      </c>
      <c r="F176" s="180" t="s">
        <v>1266</v>
      </c>
      <c r="G176" s="181" t="s">
        <v>327</v>
      </c>
      <c r="H176" s="182">
        <v>132</v>
      </c>
      <c r="I176" s="183">
        <v>48</v>
      </c>
      <c r="J176" s="184">
        <f>ROUND(I176*H176,2)</f>
        <v>6336</v>
      </c>
      <c r="K176" s="180" t="s">
        <v>19</v>
      </c>
      <c r="L176" s="36"/>
      <c r="M176" s="185" t="s">
        <v>19</v>
      </c>
      <c r="N176" s="186" t="s">
        <v>41</v>
      </c>
      <c r="O176" s="61"/>
      <c r="P176" s="187">
        <f>O176*H176</f>
        <v>0</v>
      </c>
      <c r="Q176" s="187">
        <v>0</v>
      </c>
      <c r="R176" s="187">
        <f>Q176*H176</f>
        <v>0</v>
      </c>
      <c r="S176" s="187">
        <v>0</v>
      </c>
      <c r="T176" s="188">
        <f>S176*H176</f>
        <v>0</v>
      </c>
      <c r="AR176" s="189" t="s">
        <v>250</v>
      </c>
      <c r="AT176" s="189" t="s">
        <v>141</v>
      </c>
      <c r="AU176" s="189" t="s">
        <v>80</v>
      </c>
      <c r="AY176" s="16" t="s">
        <v>139</v>
      </c>
      <c r="BE176" s="190">
        <f>IF(N176="základní",J176,0)</f>
        <v>6336</v>
      </c>
      <c r="BF176" s="190">
        <f>IF(N176="snížená",J176,0)</f>
        <v>0</v>
      </c>
      <c r="BG176" s="190">
        <f>IF(N176="zákl. přenesená",J176,0)</f>
        <v>0</v>
      </c>
      <c r="BH176" s="190">
        <f>IF(N176="sníž. přenesená",J176,0)</f>
        <v>0</v>
      </c>
      <c r="BI176" s="190">
        <f>IF(N176="nulová",J176,0)</f>
        <v>0</v>
      </c>
      <c r="BJ176" s="16" t="s">
        <v>78</v>
      </c>
      <c r="BK176" s="190">
        <f>ROUND(I176*H176,2)</f>
        <v>6336</v>
      </c>
      <c r="BL176" s="16" t="s">
        <v>250</v>
      </c>
      <c r="BM176" s="189" t="s">
        <v>719</v>
      </c>
    </row>
    <row r="177" spans="2:65" s="1" customFormat="1">
      <c r="B177" s="32"/>
      <c r="C177" s="33"/>
      <c r="D177" s="191" t="s">
        <v>148</v>
      </c>
      <c r="E177" s="33"/>
      <c r="F177" s="192" t="s">
        <v>1266</v>
      </c>
      <c r="G177" s="33"/>
      <c r="H177" s="33"/>
      <c r="I177" s="105"/>
      <c r="J177" s="33"/>
      <c r="K177" s="33"/>
      <c r="L177" s="36"/>
      <c r="M177" s="193"/>
      <c r="N177" s="61"/>
      <c r="O177" s="61"/>
      <c r="P177" s="61"/>
      <c r="Q177" s="61"/>
      <c r="R177" s="61"/>
      <c r="S177" s="61"/>
      <c r="T177" s="62"/>
      <c r="AT177" s="16" t="s">
        <v>148</v>
      </c>
      <c r="AU177" s="16" t="s">
        <v>80</v>
      </c>
    </row>
    <row r="178" spans="2:65" s="1" customFormat="1" ht="14.45" customHeight="1">
      <c r="B178" s="32"/>
      <c r="C178" s="178" t="s">
        <v>425</v>
      </c>
      <c r="D178" s="178" t="s">
        <v>141</v>
      </c>
      <c r="E178" s="179" t="s">
        <v>1271</v>
      </c>
      <c r="F178" s="180" t="s">
        <v>1272</v>
      </c>
      <c r="G178" s="181" t="s">
        <v>144</v>
      </c>
      <c r="H178" s="182">
        <v>18</v>
      </c>
      <c r="I178" s="183">
        <v>415</v>
      </c>
      <c r="J178" s="184">
        <f>ROUND(I178*H178,2)</f>
        <v>7470</v>
      </c>
      <c r="K178" s="180" t="s">
        <v>19</v>
      </c>
      <c r="L178" s="36"/>
      <c r="M178" s="185" t="s">
        <v>19</v>
      </c>
      <c r="N178" s="186" t="s">
        <v>41</v>
      </c>
      <c r="O178" s="61"/>
      <c r="P178" s="187">
        <f>O178*H178</f>
        <v>0</v>
      </c>
      <c r="Q178" s="187">
        <v>0</v>
      </c>
      <c r="R178" s="187">
        <f>Q178*H178</f>
        <v>0</v>
      </c>
      <c r="S178" s="187">
        <v>0</v>
      </c>
      <c r="T178" s="188">
        <f>S178*H178</f>
        <v>0</v>
      </c>
      <c r="AR178" s="189" t="s">
        <v>250</v>
      </c>
      <c r="AT178" s="189" t="s">
        <v>141</v>
      </c>
      <c r="AU178" s="189" t="s">
        <v>80</v>
      </c>
      <c r="AY178" s="16" t="s">
        <v>139</v>
      </c>
      <c r="BE178" s="190">
        <f>IF(N178="základní",J178,0)</f>
        <v>7470</v>
      </c>
      <c r="BF178" s="190">
        <f>IF(N178="snížená",J178,0)</f>
        <v>0</v>
      </c>
      <c r="BG178" s="190">
        <f>IF(N178="zákl. přenesená",J178,0)</f>
        <v>0</v>
      </c>
      <c r="BH178" s="190">
        <f>IF(N178="sníž. přenesená",J178,0)</f>
        <v>0</v>
      </c>
      <c r="BI178" s="190">
        <f>IF(N178="nulová",J178,0)</f>
        <v>0</v>
      </c>
      <c r="BJ178" s="16" t="s">
        <v>78</v>
      </c>
      <c r="BK178" s="190">
        <f>ROUND(I178*H178,2)</f>
        <v>7470</v>
      </c>
      <c r="BL178" s="16" t="s">
        <v>250</v>
      </c>
      <c r="BM178" s="189" t="s">
        <v>738</v>
      </c>
    </row>
    <row r="179" spans="2:65" s="1" customFormat="1">
      <c r="B179" s="32"/>
      <c r="C179" s="33"/>
      <c r="D179" s="191" t="s">
        <v>148</v>
      </c>
      <c r="E179" s="33"/>
      <c r="F179" s="192" t="s">
        <v>1272</v>
      </c>
      <c r="G179" s="33"/>
      <c r="H179" s="33"/>
      <c r="I179" s="105"/>
      <c r="J179" s="33"/>
      <c r="K179" s="33"/>
      <c r="L179" s="36"/>
      <c r="M179" s="193"/>
      <c r="N179" s="61"/>
      <c r="O179" s="61"/>
      <c r="P179" s="61"/>
      <c r="Q179" s="61"/>
      <c r="R179" s="61"/>
      <c r="S179" s="61"/>
      <c r="T179" s="62"/>
      <c r="AT179" s="16" t="s">
        <v>148</v>
      </c>
      <c r="AU179" s="16" t="s">
        <v>80</v>
      </c>
    </row>
    <row r="180" spans="2:65" s="11" customFormat="1" ht="22.9" customHeight="1">
      <c r="B180" s="162"/>
      <c r="C180" s="163"/>
      <c r="D180" s="164" t="s">
        <v>69</v>
      </c>
      <c r="E180" s="176" t="s">
        <v>1277</v>
      </c>
      <c r="F180" s="176" t="s">
        <v>1278</v>
      </c>
      <c r="G180" s="163"/>
      <c r="H180" s="163"/>
      <c r="I180" s="166"/>
      <c r="J180" s="177">
        <f>BK180</f>
        <v>30060</v>
      </c>
      <c r="K180" s="163"/>
      <c r="L180" s="168"/>
      <c r="M180" s="169"/>
      <c r="N180" s="170"/>
      <c r="O180" s="170"/>
      <c r="P180" s="171">
        <f>SUM(P181:P192)</f>
        <v>0</v>
      </c>
      <c r="Q180" s="170"/>
      <c r="R180" s="171">
        <f>SUM(R181:R192)</f>
        <v>0</v>
      </c>
      <c r="S180" s="170"/>
      <c r="T180" s="172">
        <f>SUM(T181:T192)</f>
        <v>0</v>
      </c>
      <c r="AR180" s="173" t="s">
        <v>80</v>
      </c>
      <c r="AT180" s="174" t="s">
        <v>69</v>
      </c>
      <c r="AU180" s="174" t="s">
        <v>78</v>
      </c>
      <c r="AY180" s="173" t="s">
        <v>139</v>
      </c>
      <c r="BK180" s="175">
        <f>SUM(BK181:BK192)</f>
        <v>30060</v>
      </c>
    </row>
    <row r="181" spans="2:65" s="1" customFormat="1" ht="14.45" customHeight="1">
      <c r="B181" s="32"/>
      <c r="C181" s="178" t="s">
        <v>435</v>
      </c>
      <c r="D181" s="178" t="s">
        <v>141</v>
      </c>
      <c r="E181" s="179" t="s">
        <v>1279</v>
      </c>
      <c r="F181" s="180" t="s">
        <v>1280</v>
      </c>
      <c r="G181" s="181" t="s">
        <v>144</v>
      </c>
      <c r="H181" s="182">
        <v>36</v>
      </c>
      <c r="I181" s="183">
        <v>50</v>
      </c>
      <c r="J181" s="184">
        <f>ROUND(I181*H181,2)</f>
        <v>1800</v>
      </c>
      <c r="K181" s="180" t="s">
        <v>19</v>
      </c>
      <c r="L181" s="36"/>
      <c r="M181" s="185" t="s">
        <v>19</v>
      </c>
      <c r="N181" s="186" t="s">
        <v>41</v>
      </c>
      <c r="O181" s="61"/>
      <c r="P181" s="187">
        <f>O181*H181</f>
        <v>0</v>
      </c>
      <c r="Q181" s="187">
        <v>0</v>
      </c>
      <c r="R181" s="187">
        <f>Q181*H181</f>
        <v>0</v>
      </c>
      <c r="S181" s="187">
        <v>0</v>
      </c>
      <c r="T181" s="188">
        <f>S181*H181</f>
        <v>0</v>
      </c>
      <c r="AR181" s="189" t="s">
        <v>250</v>
      </c>
      <c r="AT181" s="189" t="s">
        <v>141</v>
      </c>
      <c r="AU181" s="189" t="s">
        <v>80</v>
      </c>
      <c r="AY181" s="16" t="s">
        <v>139</v>
      </c>
      <c r="BE181" s="190">
        <f>IF(N181="základní",J181,0)</f>
        <v>1800</v>
      </c>
      <c r="BF181" s="190">
        <f>IF(N181="snížená",J181,0)</f>
        <v>0</v>
      </c>
      <c r="BG181" s="190">
        <f>IF(N181="zákl. přenesená",J181,0)</f>
        <v>0</v>
      </c>
      <c r="BH181" s="190">
        <f>IF(N181="sníž. přenesená",J181,0)</f>
        <v>0</v>
      </c>
      <c r="BI181" s="190">
        <f>IF(N181="nulová",J181,0)</f>
        <v>0</v>
      </c>
      <c r="BJ181" s="16" t="s">
        <v>78</v>
      </c>
      <c r="BK181" s="190">
        <f>ROUND(I181*H181,2)</f>
        <v>1800</v>
      </c>
      <c r="BL181" s="16" t="s">
        <v>250</v>
      </c>
      <c r="BM181" s="189" t="s">
        <v>749</v>
      </c>
    </row>
    <row r="182" spans="2:65" s="1" customFormat="1">
      <c r="B182" s="32"/>
      <c r="C182" s="33"/>
      <c r="D182" s="191" t="s">
        <v>148</v>
      </c>
      <c r="E182" s="33"/>
      <c r="F182" s="192" t="s">
        <v>1280</v>
      </c>
      <c r="G182" s="33"/>
      <c r="H182" s="33"/>
      <c r="I182" s="105"/>
      <c r="J182" s="33"/>
      <c r="K182" s="33"/>
      <c r="L182" s="36"/>
      <c r="M182" s="193"/>
      <c r="N182" s="61"/>
      <c r="O182" s="61"/>
      <c r="P182" s="61"/>
      <c r="Q182" s="61"/>
      <c r="R182" s="61"/>
      <c r="S182" s="61"/>
      <c r="T182" s="62"/>
      <c r="AT182" s="16" t="s">
        <v>148</v>
      </c>
      <c r="AU182" s="16" t="s">
        <v>80</v>
      </c>
    </row>
    <row r="183" spans="2:65" s="1" customFormat="1" ht="14.45" customHeight="1">
      <c r="B183" s="32"/>
      <c r="C183" s="178" t="s">
        <v>442</v>
      </c>
      <c r="D183" s="178" t="s">
        <v>141</v>
      </c>
      <c r="E183" s="179" t="s">
        <v>1281</v>
      </c>
      <c r="F183" s="180" t="s">
        <v>1282</v>
      </c>
      <c r="G183" s="181" t="s">
        <v>327</v>
      </c>
      <c r="H183" s="182">
        <v>72</v>
      </c>
      <c r="I183" s="183">
        <v>175</v>
      </c>
      <c r="J183" s="184">
        <f>ROUND(I183*H183,2)</f>
        <v>12600</v>
      </c>
      <c r="K183" s="180" t="s">
        <v>19</v>
      </c>
      <c r="L183" s="36"/>
      <c r="M183" s="185" t="s">
        <v>19</v>
      </c>
      <c r="N183" s="186" t="s">
        <v>41</v>
      </c>
      <c r="O183" s="61"/>
      <c r="P183" s="187">
        <f>O183*H183</f>
        <v>0</v>
      </c>
      <c r="Q183" s="187">
        <v>0</v>
      </c>
      <c r="R183" s="187">
        <f>Q183*H183</f>
        <v>0</v>
      </c>
      <c r="S183" s="187">
        <v>0</v>
      </c>
      <c r="T183" s="188">
        <f>S183*H183</f>
        <v>0</v>
      </c>
      <c r="AR183" s="189" t="s">
        <v>250</v>
      </c>
      <c r="AT183" s="189" t="s">
        <v>141</v>
      </c>
      <c r="AU183" s="189" t="s">
        <v>80</v>
      </c>
      <c r="AY183" s="16" t="s">
        <v>139</v>
      </c>
      <c r="BE183" s="190">
        <f>IF(N183="základní",J183,0)</f>
        <v>12600</v>
      </c>
      <c r="BF183" s="190">
        <f>IF(N183="snížená",J183,0)</f>
        <v>0</v>
      </c>
      <c r="BG183" s="190">
        <f>IF(N183="zákl. přenesená",J183,0)</f>
        <v>0</v>
      </c>
      <c r="BH183" s="190">
        <f>IF(N183="sníž. přenesená",J183,0)</f>
        <v>0</v>
      </c>
      <c r="BI183" s="190">
        <f>IF(N183="nulová",J183,0)</f>
        <v>0</v>
      </c>
      <c r="BJ183" s="16" t="s">
        <v>78</v>
      </c>
      <c r="BK183" s="190">
        <f>ROUND(I183*H183,2)</f>
        <v>12600</v>
      </c>
      <c r="BL183" s="16" t="s">
        <v>250</v>
      </c>
      <c r="BM183" s="189" t="s">
        <v>761</v>
      </c>
    </row>
    <row r="184" spans="2:65" s="1" customFormat="1">
      <c r="B184" s="32"/>
      <c r="C184" s="33"/>
      <c r="D184" s="191" t="s">
        <v>148</v>
      </c>
      <c r="E184" s="33"/>
      <c r="F184" s="192" t="s">
        <v>1282</v>
      </c>
      <c r="G184" s="33"/>
      <c r="H184" s="33"/>
      <c r="I184" s="105"/>
      <c r="J184" s="33"/>
      <c r="K184" s="33"/>
      <c r="L184" s="36"/>
      <c r="M184" s="193"/>
      <c r="N184" s="61"/>
      <c r="O184" s="61"/>
      <c r="P184" s="61"/>
      <c r="Q184" s="61"/>
      <c r="R184" s="61"/>
      <c r="S184" s="61"/>
      <c r="T184" s="62"/>
      <c r="AT184" s="16" t="s">
        <v>148</v>
      </c>
      <c r="AU184" s="16" t="s">
        <v>80</v>
      </c>
    </row>
    <row r="185" spans="2:65" s="1" customFormat="1" ht="14.45" customHeight="1">
      <c r="B185" s="32"/>
      <c r="C185" s="178" t="s">
        <v>447</v>
      </c>
      <c r="D185" s="178" t="s">
        <v>141</v>
      </c>
      <c r="E185" s="179" t="s">
        <v>1283</v>
      </c>
      <c r="F185" s="180" t="s">
        <v>1282</v>
      </c>
      <c r="G185" s="181" t="s">
        <v>327</v>
      </c>
      <c r="H185" s="182">
        <v>72</v>
      </c>
      <c r="I185" s="183">
        <v>190</v>
      </c>
      <c r="J185" s="184">
        <f>ROUND(I185*H185,2)</f>
        <v>13680</v>
      </c>
      <c r="K185" s="180" t="s">
        <v>19</v>
      </c>
      <c r="L185" s="36"/>
      <c r="M185" s="185" t="s">
        <v>19</v>
      </c>
      <c r="N185" s="186" t="s">
        <v>41</v>
      </c>
      <c r="O185" s="61"/>
      <c r="P185" s="187">
        <f>O185*H185</f>
        <v>0</v>
      </c>
      <c r="Q185" s="187">
        <v>0</v>
      </c>
      <c r="R185" s="187">
        <f>Q185*H185</f>
        <v>0</v>
      </c>
      <c r="S185" s="187">
        <v>0</v>
      </c>
      <c r="T185" s="188">
        <f>S185*H185</f>
        <v>0</v>
      </c>
      <c r="AR185" s="189" t="s">
        <v>250</v>
      </c>
      <c r="AT185" s="189" t="s">
        <v>141</v>
      </c>
      <c r="AU185" s="189" t="s">
        <v>80</v>
      </c>
      <c r="AY185" s="16" t="s">
        <v>139</v>
      </c>
      <c r="BE185" s="190">
        <f>IF(N185="základní",J185,0)</f>
        <v>13680</v>
      </c>
      <c r="BF185" s="190">
        <f>IF(N185="snížená",J185,0)</f>
        <v>0</v>
      </c>
      <c r="BG185" s="190">
        <f>IF(N185="zákl. přenesená",J185,0)</f>
        <v>0</v>
      </c>
      <c r="BH185" s="190">
        <f>IF(N185="sníž. přenesená",J185,0)</f>
        <v>0</v>
      </c>
      <c r="BI185" s="190">
        <f>IF(N185="nulová",J185,0)</f>
        <v>0</v>
      </c>
      <c r="BJ185" s="16" t="s">
        <v>78</v>
      </c>
      <c r="BK185" s="190">
        <f>ROUND(I185*H185,2)</f>
        <v>13680</v>
      </c>
      <c r="BL185" s="16" t="s">
        <v>250</v>
      </c>
      <c r="BM185" s="189" t="s">
        <v>775</v>
      </c>
    </row>
    <row r="186" spans="2:65" s="1" customFormat="1">
      <c r="B186" s="32"/>
      <c r="C186" s="33"/>
      <c r="D186" s="191" t="s">
        <v>148</v>
      </c>
      <c r="E186" s="33"/>
      <c r="F186" s="192" t="s">
        <v>1282</v>
      </c>
      <c r="G186" s="33"/>
      <c r="H186" s="33"/>
      <c r="I186" s="105"/>
      <c r="J186" s="33"/>
      <c r="K186" s="33"/>
      <c r="L186" s="36"/>
      <c r="M186" s="193"/>
      <c r="N186" s="61"/>
      <c r="O186" s="61"/>
      <c r="P186" s="61"/>
      <c r="Q186" s="61"/>
      <c r="R186" s="61"/>
      <c r="S186" s="61"/>
      <c r="T186" s="62"/>
      <c r="AT186" s="16" t="s">
        <v>148</v>
      </c>
      <c r="AU186" s="16" t="s">
        <v>80</v>
      </c>
    </row>
    <row r="187" spans="2:65" s="1" customFormat="1" ht="14.45" customHeight="1">
      <c r="B187" s="32"/>
      <c r="C187" s="178" t="s">
        <v>455</v>
      </c>
      <c r="D187" s="178" t="s">
        <v>141</v>
      </c>
      <c r="E187" s="179" t="s">
        <v>1284</v>
      </c>
      <c r="F187" s="180" t="s">
        <v>1285</v>
      </c>
      <c r="G187" s="181" t="s">
        <v>144</v>
      </c>
      <c r="H187" s="182">
        <v>36</v>
      </c>
      <c r="I187" s="183">
        <v>15</v>
      </c>
      <c r="J187" s="184">
        <f>ROUND(I187*H187,2)</f>
        <v>540</v>
      </c>
      <c r="K187" s="180" t="s">
        <v>19</v>
      </c>
      <c r="L187" s="36"/>
      <c r="M187" s="185" t="s">
        <v>19</v>
      </c>
      <c r="N187" s="186" t="s">
        <v>41</v>
      </c>
      <c r="O187" s="61"/>
      <c r="P187" s="187">
        <f>O187*H187</f>
        <v>0</v>
      </c>
      <c r="Q187" s="187">
        <v>0</v>
      </c>
      <c r="R187" s="187">
        <f>Q187*H187</f>
        <v>0</v>
      </c>
      <c r="S187" s="187">
        <v>0</v>
      </c>
      <c r="T187" s="188">
        <f>S187*H187</f>
        <v>0</v>
      </c>
      <c r="AR187" s="189" t="s">
        <v>250</v>
      </c>
      <c r="AT187" s="189" t="s">
        <v>141</v>
      </c>
      <c r="AU187" s="189" t="s">
        <v>80</v>
      </c>
      <c r="AY187" s="16" t="s">
        <v>139</v>
      </c>
      <c r="BE187" s="190">
        <f>IF(N187="základní",J187,0)</f>
        <v>540</v>
      </c>
      <c r="BF187" s="190">
        <f>IF(N187="snížená",J187,0)</f>
        <v>0</v>
      </c>
      <c r="BG187" s="190">
        <f>IF(N187="zákl. přenesená",J187,0)</f>
        <v>0</v>
      </c>
      <c r="BH187" s="190">
        <f>IF(N187="sníž. přenesená",J187,0)</f>
        <v>0</v>
      </c>
      <c r="BI187" s="190">
        <f>IF(N187="nulová",J187,0)</f>
        <v>0</v>
      </c>
      <c r="BJ187" s="16" t="s">
        <v>78</v>
      </c>
      <c r="BK187" s="190">
        <f>ROUND(I187*H187,2)</f>
        <v>540</v>
      </c>
      <c r="BL187" s="16" t="s">
        <v>250</v>
      </c>
      <c r="BM187" s="189" t="s">
        <v>788</v>
      </c>
    </row>
    <row r="188" spans="2:65" s="1" customFormat="1">
      <c r="B188" s="32"/>
      <c r="C188" s="33"/>
      <c r="D188" s="191" t="s">
        <v>148</v>
      </c>
      <c r="E188" s="33"/>
      <c r="F188" s="192" t="s">
        <v>1285</v>
      </c>
      <c r="G188" s="33"/>
      <c r="H188" s="33"/>
      <c r="I188" s="105"/>
      <c r="J188" s="33"/>
      <c r="K188" s="33"/>
      <c r="L188" s="36"/>
      <c r="M188" s="193"/>
      <c r="N188" s="61"/>
      <c r="O188" s="61"/>
      <c r="P188" s="61"/>
      <c r="Q188" s="61"/>
      <c r="R188" s="61"/>
      <c r="S188" s="61"/>
      <c r="T188" s="62"/>
      <c r="AT188" s="16" t="s">
        <v>148</v>
      </c>
      <c r="AU188" s="16" t="s">
        <v>80</v>
      </c>
    </row>
    <row r="189" spans="2:65" s="1" customFormat="1" ht="14.45" customHeight="1">
      <c r="B189" s="32"/>
      <c r="C189" s="178" t="s">
        <v>460</v>
      </c>
      <c r="D189" s="178" t="s">
        <v>141</v>
      </c>
      <c r="E189" s="179" t="s">
        <v>1286</v>
      </c>
      <c r="F189" s="180" t="s">
        <v>1287</v>
      </c>
      <c r="G189" s="181" t="s">
        <v>144</v>
      </c>
      <c r="H189" s="182">
        <v>36</v>
      </c>
      <c r="I189" s="183">
        <v>15</v>
      </c>
      <c r="J189" s="184">
        <f>ROUND(I189*H189,2)</f>
        <v>540</v>
      </c>
      <c r="K189" s="180" t="s">
        <v>19</v>
      </c>
      <c r="L189" s="36"/>
      <c r="M189" s="185" t="s">
        <v>19</v>
      </c>
      <c r="N189" s="186" t="s">
        <v>41</v>
      </c>
      <c r="O189" s="61"/>
      <c r="P189" s="187">
        <f>O189*H189</f>
        <v>0</v>
      </c>
      <c r="Q189" s="187">
        <v>0</v>
      </c>
      <c r="R189" s="187">
        <f>Q189*H189</f>
        <v>0</v>
      </c>
      <c r="S189" s="187">
        <v>0</v>
      </c>
      <c r="T189" s="188">
        <f>S189*H189</f>
        <v>0</v>
      </c>
      <c r="AR189" s="189" t="s">
        <v>250</v>
      </c>
      <c r="AT189" s="189" t="s">
        <v>141</v>
      </c>
      <c r="AU189" s="189" t="s">
        <v>80</v>
      </c>
      <c r="AY189" s="16" t="s">
        <v>139</v>
      </c>
      <c r="BE189" s="190">
        <f>IF(N189="základní",J189,0)</f>
        <v>540</v>
      </c>
      <c r="BF189" s="190">
        <f>IF(N189="snížená",J189,0)</f>
        <v>0</v>
      </c>
      <c r="BG189" s="190">
        <f>IF(N189="zákl. přenesená",J189,0)</f>
        <v>0</v>
      </c>
      <c r="BH189" s="190">
        <f>IF(N189="sníž. přenesená",J189,0)</f>
        <v>0</v>
      </c>
      <c r="BI189" s="190">
        <f>IF(N189="nulová",J189,0)</f>
        <v>0</v>
      </c>
      <c r="BJ189" s="16" t="s">
        <v>78</v>
      </c>
      <c r="BK189" s="190">
        <f>ROUND(I189*H189,2)</f>
        <v>540</v>
      </c>
      <c r="BL189" s="16" t="s">
        <v>250</v>
      </c>
      <c r="BM189" s="189" t="s">
        <v>798</v>
      </c>
    </row>
    <row r="190" spans="2:65" s="1" customFormat="1">
      <c r="B190" s="32"/>
      <c r="C190" s="33"/>
      <c r="D190" s="191" t="s">
        <v>148</v>
      </c>
      <c r="E190" s="33"/>
      <c r="F190" s="192" t="s">
        <v>1287</v>
      </c>
      <c r="G190" s="33"/>
      <c r="H190" s="33"/>
      <c r="I190" s="105"/>
      <c r="J190" s="33"/>
      <c r="K190" s="33"/>
      <c r="L190" s="36"/>
      <c r="M190" s="193"/>
      <c r="N190" s="61"/>
      <c r="O190" s="61"/>
      <c r="P190" s="61"/>
      <c r="Q190" s="61"/>
      <c r="R190" s="61"/>
      <c r="S190" s="61"/>
      <c r="T190" s="62"/>
      <c r="AT190" s="16" t="s">
        <v>148</v>
      </c>
      <c r="AU190" s="16" t="s">
        <v>80</v>
      </c>
    </row>
    <row r="191" spans="2:65" s="1" customFormat="1" ht="14.45" customHeight="1">
      <c r="B191" s="32"/>
      <c r="C191" s="178" t="s">
        <v>472</v>
      </c>
      <c r="D191" s="178" t="s">
        <v>141</v>
      </c>
      <c r="E191" s="179" t="s">
        <v>1288</v>
      </c>
      <c r="F191" s="180" t="s">
        <v>1289</v>
      </c>
      <c r="G191" s="181" t="s">
        <v>144</v>
      </c>
      <c r="H191" s="182">
        <v>36</v>
      </c>
      <c r="I191" s="183">
        <v>25</v>
      </c>
      <c r="J191" s="184">
        <f>ROUND(I191*H191,2)</f>
        <v>900</v>
      </c>
      <c r="K191" s="180" t="s">
        <v>19</v>
      </c>
      <c r="L191" s="36"/>
      <c r="M191" s="185" t="s">
        <v>19</v>
      </c>
      <c r="N191" s="186" t="s">
        <v>41</v>
      </c>
      <c r="O191" s="61"/>
      <c r="P191" s="187">
        <f>O191*H191</f>
        <v>0</v>
      </c>
      <c r="Q191" s="187">
        <v>0</v>
      </c>
      <c r="R191" s="187">
        <f>Q191*H191</f>
        <v>0</v>
      </c>
      <c r="S191" s="187">
        <v>0</v>
      </c>
      <c r="T191" s="188">
        <f>S191*H191</f>
        <v>0</v>
      </c>
      <c r="AR191" s="189" t="s">
        <v>250</v>
      </c>
      <c r="AT191" s="189" t="s">
        <v>141</v>
      </c>
      <c r="AU191" s="189" t="s">
        <v>80</v>
      </c>
      <c r="AY191" s="16" t="s">
        <v>139</v>
      </c>
      <c r="BE191" s="190">
        <f>IF(N191="základní",J191,0)</f>
        <v>900</v>
      </c>
      <c r="BF191" s="190">
        <f>IF(N191="snížená",J191,0)</f>
        <v>0</v>
      </c>
      <c r="BG191" s="190">
        <f>IF(N191="zákl. přenesená",J191,0)</f>
        <v>0</v>
      </c>
      <c r="BH191" s="190">
        <f>IF(N191="sníž. přenesená",J191,0)</f>
        <v>0</v>
      </c>
      <c r="BI191" s="190">
        <f>IF(N191="nulová",J191,0)</f>
        <v>0</v>
      </c>
      <c r="BJ191" s="16" t="s">
        <v>78</v>
      </c>
      <c r="BK191" s="190">
        <f>ROUND(I191*H191,2)</f>
        <v>900</v>
      </c>
      <c r="BL191" s="16" t="s">
        <v>250</v>
      </c>
      <c r="BM191" s="189" t="s">
        <v>479</v>
      </c>
    </row>
    <row r="192" spans="2:65" s="1" customFormat="1">
      <c r="B192" s="32"/>
      <c r="C192" s="33"/>
      <c r="D192" s="191" t="s">
        <v>148</v>
      </c>
      <c r="E192" s="33"/>
      <c r="F192" s="192" t="s">
        <v>1289</v>
      </c>
      <c r="G192" s="33"/>
      <c r="H192" s="33"/>
      <c r="I192" s="105"/>
      <c r="J192" s="33"/>
      <c r="K192" s="33"/>
      <c r="L192" s="36"/>
      <c r="M192" s="193"/>
      <c r="N192" s="61"/>
      <c r="O192" s="61"/>
      <c r="P192" s="61"/>
      <c r="Q192" s="61"/>
      <c r="R192" s="61"/>
      <c r="S192" s="61"/>
      <c r="T192" s="62"/>
      <c r="AT192" s="16" t="s">
        <v>148</v>
      </c>
      <c r="AU192" s="16" t="s">
        <v>80</v>
      </c>
    </row>
    <row r="193" spans="2:65" s="11" customFormat="1" ht="25.9" customHeight="1">
      <c r="B193" s="162"/>
      <c r="C193" s="163"/>
      <c r="D193" s="164" t="s">
        <v>69</v>
      </c>
      <c r="E193" s="165" t="s">
        <v>1290</v>
      </c>
      <c r="F193" s="165" t="s">
        <v>1168</v>
      </c>
      <c r="G193" s="163"/>
      <c r="H193" s="163"/>
      <c r="I193" s="166"/>
      <c r="J193" s="167">
        <f>BK193</f>
        <v>25336.799999999999</v>
      </c>
      <c r="K193" s="163"/>
      <c r="L193" s="168"/>
      <c r="M193" s="169"/>
      <c r="N193" s="170"/>
      <c r="O193" s="170"/>
      <c r="P193" s="171">
        <f>SUM(P194:P204)</f>
        <v>0</v>
      </c>
      <c r="Q193" s="170"/>
      <c r="R193" s="171">
        <f>SUM(R194:R204)</f>
        <v>0</v>
      </c>
      <c r="S193" s="170"/>
      <c r="T193" s="172">
        <f>SUM(T194:T204)</f>
        <v>0</v>
      </c>
      <c r="AR193" s="173" t="s">
        <v>146</v>
      </c>
      <c r="AT193" s="174" t="s">
        <v>69</v>
      </c>
      <c r="AU193" s="174" t="s">
        <v>70</v>
      </c>
      <c r="AY193" s="173" t="s">
        <v>139</v>
      </c>
      <c r="BK193" s="175">
        <f>SUM(BK194:BK204)</f>
        <v>25336.799999999999</v>
      </c>
    </row>
    <row r="194" spans="2:65" s="1" customFormat="1" ht="14.45" customHeight="1">
      <c r="B194" s="32"/>
      <c r="C194" s="178" t="s">
        <v>481</v>
      </c>
      <c r="D194" s="178" t="s">
        <v>141</v>
      </c>
      <c r="E194" s="179" t="s">
        <v>1291</v>
      </c>
      <c r="F194" s="180" t="s">
        <v>1292</v>
      </c>
      <c r="G194" s="181" t="s">
        <v>1293</v>
      </c>
      <c r="H194" s="182">
        <v>0.13</v>
      </c>
      <c r="I194" s="183">
        <v>1860</v>
      </c>
      <c r="J194" s="184">
        <f>ROUND(I194*H194,2)</f>
        <v>241.8</v>
      </c>
      <c r="K194" s="180" t="s">
        <v>19</v>
      </c>
      <c r="L194" s="36"/>
      <c r="M194" s="185" t="s">
        <v>19</v>
      </c>
      <c r="N194" s="186" t="s">
        <v>41</v>
      </c>
      <c r="O194" s="61"/>
      <c r="P194" s="187">
        <f>O194*H194</f>
        <v>0</v>
      </c>
      <c r="Q194" s="187">
        <v>0</v>
      </c>
      <c r="R194" s="187">
        <f>Q194*H194</f>
        <v>0</v>
      </c>
      <c r="S194" s="187">
        <v>0</v>
      </c>
      <c r="T194" s="188">
        <f>S194*H194</f>
        <v>0</v>
      </c>
      <c r="AR194" s="189" t="s">
        <v>1245</v>
      </c>
      <c r="AT194" s="189" t="s">
        <v>141</v>
      </c>
      <c r="AU194" s="189" t="s">
        <v>78</v>
      </c>
      <c r="AY194" s="16" t="s">
        <v>139</v>
      </c>
      <c r="BE194" s="190">
        <f>IF(N194="základní",J194,0)</f>
        <v>241.8</v>
      </c>
      <c r="BF194" s="190">
        <f>IF(N194="snížená",J194,0)</f>
        <v>0</v>
      </c>
      <c r="BG194" s="190">
        <f>IF(N194="zákl. přenesená",J194,0)</f>
        <v>0</v>
      </c>
      <c r="BH194" s="190">
        <f>IF(N194="sníž. přenesená",J194,0)</f>
        <v>0</v>
      </c>
      <c r="BI194" s="190">
        <f>IF(N194="nulová",J194,0)</f>
        <v>0</v>
      </c>
      <c r="BJ194" s="16" t="s">
        <v>78</v>
      </c>
      <c r="BK194" s="190">
        <f>ROUND(I194*H194,2)</f>
        <v>241.8</v>
      </c>
      <c r="BL194" s="16" t="s">
        <v>1245</v>
      </c>
      <c r="BM194" s="189" t="s">
        <v>522</v>
      </c>
    </row>
    <row r="195" spans="2:65" s="1" customFormat="1">
      <c r="B195" s="32"/>
      <c r="C195" s="33"/>
      <c r="D195" s="191" t="s">
        <v>148</v>
      </c>
      <c r="E195" s="33"/>
      <c r="F195" s="192" t="s">
        <v>1292</v>
      </c>
      <c r="G195" s="33"/>
      <c r="H195" s="33"/>
      <c r="I195" s="105"/>
      <c r="J195" s="33"/>
      <c r="K195" s="33"/>
      <c r="L195" s="36"/>
      <c r="M195" s="193"/>
      <c r="N195" s="61"/>
      <c r="O195" s="61"/>
      <c r="P195" s="61"/>
      <c r="Q195" s="61"/>
      <c r="R195" s="61"/>
      <c r="S195" s="61"/>
      <c r="T195" s="62"/>
      <c r="AT195" s="16" t="s">
        <v>148</v>
      </c>
      <c r="AU195" s="16" t="s">
        <v>78</v>
      </c>
    </row>
    <row r="196" spans="2:65" s="1" customFormat="1" ht="14.45" customHeight="1">
      <c r="B196" s="32"/>
      <c r="C196" s="178" t="s">
        <v>491</v>
      </c>
      <c r="D196" s="178" t="s">
        <v>141</v>
      </c>
      <c r="E196" s="179" t="s">
        <v>1294</v>
      </c>
      <c r="F196" s="180" t="s">
        <v>1295</v>
      </c>
      <c r="G196" s="181" t="s">
        <v>1136</v>
      </c>
      <c r="H196" s="182">
        <v>7</v>
      </c>
      <c r="I196" s="183">
        <v>565</v>
      </c>
      <c r="J196" s="184">
        <f>ROUND(I196*H196,2)</f>
        <v>3955</v>
      </c>
      <c r="K196" s="180" t="s">
        <v>19</v>
      </c>
      <c r="L196" s="36"/>
      <c r="M196" s="185" t="s">
        <v>19</v>
      </c>
      <c r="N196" s="186" t="s">
        <v>41</v>
      </c>
      <c r="O196" s="61"/>
      <c r="P196" s="187">
        <f>O196*H196</f>
        <v>0</v>
      </c>
      <c r="Q196" s="187">
        <v>0</v>
      </c>
      <c r="R196" s="187">
        <f>Q196*H196</f>
        <v>0</v>
      </c>
      <c r="S196" s="187">
        <v>0</v>
      </c>
      <c r="T196" s="188">
        <f>S196*H196</f>
        <v>0</v>
      </c>
      <c r="AR196" s="189" t="s">
        <v>1245</v>
      </c>
      <c r="AT196" s="189" t="s">
        <v>141</v>
      </c>
      <c r="AU196" s="189" t="s">
        <v>78</v>
      </c>
      <c r="AY196" s="16" t="s">
        <v>139</v>
      </c>
      <c r="BE196" s="190">
        <f>IF(N196="základní",J196,0)</f>
        <v>3955</v>
      </c>
      <c r="BF196" s="190">
        <f>IF(N196="snížená",J196,0)</f>
        <v>0</v>
      </c>
      <c r="BG196" s="190">
        <f>IF(N196="zákl. přenesená",J196,0)</f>
        <v>0</v>
      </c>
      <c r="BH196" s="190">
        <f>IF(N196="sníž. přenesená",J196,0)</f>
        <v>0</v>
      </c>
      <c r="BI196" s="190">
        <f>IF(N196="nulová",J196,0)</f>
        <v>0</v>
      </c>
      <c r="BJ196" s="16" t="s">
        <v>78</v>
      </c>
      <c r="BK196" s="190">
        <f>ROUND(I196*H196,2)</f>
        <v>3955</v>
      </c>
      <c r="BL196" s="16" t="s">
        <v>1245</v>
      </c>
      <c r="BM196" s="189" t="s">
        <v>546</v>
      </c>
    </row>
    <row r="197" spans="2:65" s="1" customFormat="1">
      <c r="B197" s="32"/>
      <c r="C197" s="33"/>
      <c r="D197" s="191" t="s">
        <v>148</v>
      </c>
      <c r="E197" s="33"/>
      <c r="F197" s="192" t="s">
        <v>1295</v>
      </c>
      <c r="G197" s="33"/>
      <c r="H197" s="33"/>
      <c r="I197" s="105"/>
      <c r="J197" s="33"/>
      <c r="K197" s="33"/>
      <c r="L197" s="36"/>
      <c r="M197" s="193"/>
      <c r="N197" s="61"/>
      <c r="O197" s="61"/>
      <c r="P197" s="61"/>
      <c r="Q197" s="61"/>
      <c r="R197" s="61"/>
      <c r="S197" s="61"/>
      <c r="T197" s="62"/>
      <c r="AT197" s="16" t="s">
        <v>148</v>
      </c>
      <c r="AU197" s="16" t="s">
        <v>78</v>
      </c>
    </row>
    <row r="198" spans="2:65" s="1" customFormat="1" ht="14.45" customHeight="1">
      <c r="B198" s="32"/>
      <c r="C198" s="178" t="s">
        <v>498</v>
      </c>
      <c r="D198" s="178" t="s">
        <v>141</v>
      </c>
      <c r="E198" s="179" t="s">
        <v>1296</v>
      </c>
      <c r="F198" s="180" t="s">
        <v>1297</v>
      </c>
      <c r="G198" s="181" t="s">
        <v>1293</v>
      </c>
      <c r="H198" s="182">
        <v>70</v>
      </c>
      <c r="I198" s="183">
        <v>32</v>
      </c>
      <c r="J198" s="184">
        <f>ROUND(I198*H198,2)</f>
        <v>2240</v>
      </c>
      <c r="K198" s="180" t="s">
        <v>19</v>
      </c>
      <c r="L198" s="36"/>
      <c r="M198" s="185" t="s">
        <v>19</v>
      </c>
      <c r="N198" s="186" t="s">
        <v>41</v>
      </c>
      <c r="O198" s="61"/>
      <c r="P198" s="187">
        <f>O198*H198</f>
        <v>0</v>
      </c>
      <c r="Q198" s="187">
        <v>0</v>
      </c>
      <c r="R198" s="187">
        <f>Q198*H198</f>
        <v>0</v>
      </c>
      <c r="S198" s="187">
        <v>0</v>
      </c>
      <c r="T198" s="188">
        <f>S198*H198</f>
        <v>0</v>
      </c>
      <c r="AR198" s="189" t="s">
        <v>1245</v>
      </c>
      <c r="AT198" s="189" t="s">
        <v>141</v>
      </c>
      <c r="AU198" s="189" t="s">
        <v>78</v>
      </c>
      <c r="AY198" s="16" t="s">
        <v>139</v>
      </c>
      <c r="BE198" s="190">
        <f>IF(N198="základní",J198,0)</f>
        <v>2240</v>
      </c>
      <c r="BF198" s="190">
        <f>IF(N198="snížená",J198,0)</f>
        <v>0</v>
      </c>
      <c r="BG198" s="190">
        <f>IF(N198="zákl. přenesená",J198,0)</f>
        <v>0</v>
      </c>
      <c r="BH198" s="190">
        <f>IF(N198="sníž. přenesená",J198,0)</f>
        <v>0</v>
      </c>
      <c r="BI198" s="190">
        <f>IF(N198="nulová",J198,0)</f>
        <v>0</v>
      </c>
      <c r="BJ198" s="16" t="s">
        <v>78</v>
      </c>
      <c r="BK198" s="190">
        <f>ROUND(I198*H198,2)</f>
        <v>2240</v>
      </c>
      <c r="BL198" s="16" t="s">
        <v>1245</v>
      </c>
      <c r="BM198" s="189" t="s">
        <v>843</v>
      </c>
    </row>
    <row r="199" spans="2:65" s="1" customFormat="1">
      <c r="B199" s="32"/>
      <c r="C199" s="33"/>
      <c r="D199" s="191" t="s">
        <v>148</v>
      </c>
      <c r="E199" s="33"/>
      <c r="F199" s="192" t="s">
        <v>1297</v>
      </c>
      <c r="G199" s="33"/>
      <c r="H199" s="33"/>
      <c r="I199" s="105"/>
      <c r="J199" s="33"/>
      <c r="K199" s="33"/>
      <c r="L199" s="36"/>
      <c r="M199" s="193"/>
      <c r="N199" s="61"/>
      <c r="O199" s="61"/>
      <c r="P199" s="61"/>
      <c r="Q199" s="61"/>
      <c r="R199" s="61"/>
      <c r="S199" s="61"/>
      <c r="T199" s="62"/>
      <c r="AT199" s="16" t="s">
        <v>148</v>
      </c>
      <c r="AU199" s="16" t="s">
        <v>78</v>
      </c>
    </row>
    <row r="200" spans="2:65" s="1" customFormat="1" ht="14.45" customHeight="1">
      <c r="B200" s="32"/>
      <c r="C200" s="178" t="s">
        <v>504</v>
      </c>
      <c r="D200" s="178" t="s">
        <v>141</v>
      </c>
      <c r="E200" s="179" t="s">
        <v>1298</v>
      </c>
      <c r="F200" s="180" t="s">
        <v>1299</v>
      </c>
      <c r="G200" s="181" t="s">
        <v>1240</v>
      </c>
      <c r="H200" s="182">
        <v>1</v>
      </c>
      <c r="I200" s="183">
        <v>4800</v>
      </c>
      <c r="J200" s="184">
        <f>ROUND(I200*H200,2)</f>
        <v>4800</v>
      </c>
      <c r="K200" s="180" t="s">
        <v>19</v>
      </c>
      <c r="L200" s="36"/>
      <c r="M200" s="185" t="s">
        <v>19</v>
      </c>
      <c r="N200" s="186" t="s">
        <v>41</v>
      </c>
      <c r="O200" s="61"/>
      <c r="P200" s="187">
        <f>O200*H200</f>
        <v>0</v>
      </c>
      <c r="Q200" s="187">
        <v>0</v>
      </c>
      <c r="R200" s="187">
        <f>Q200*H200</f>
        <v>0</v>
      </c>
      <c r="S200" s="187">
        <v>0</v>
      </c>
      <c r="T200" s="188">
        <f>S200*H200</f>
        <v>0</v>
      </c>
      <c r="AR200" s="189" t="s">
        <v>1245</v>
      </c>
      <c r="AT200" s="189" t="s">
        <v>141</v>
      </c>
      <c r="AU200" s="189" t="s">
        <v>78</v>
      </c>
      <c r="AY200" s="16" t="s">
        <v>139</v>
      </c>
      <c r="BE200" s="190">
        <f>IF(N200="základní",J200,0)</f>
        <v>4800</v>
      </c>
      <c r="BF200" s="190">
        <f>IF(N200="snížená",J200,0)</f>
        <v>0</v>
      </c>
      <c r="BG200" s="190">
        <f>IF(N200="zákl. přenesená",J200,0)</f>
        <v>0</v>
      </c>
      <c r="BH200" s="190">
        <f>IF(N200="sníž. přenesená",J200,0)</f>
        <v>0</v>
      </c>
      <c r="BI200" s="190">
        <f>IF(N200="nulová",J200,0)</f>
        <v>0</v>
      </c>
      <c r="BJ200" s="16" t="s">
        <v>78</v>
      </c>
      <c r="BK200" s="190">
        <f>ROUND(I200*H200,2)</f>
        <v>4800</v>
      </c>
      <c r="BL200" s="16" t="s">
        <v>1245</v>
      </c>
      <c r="BM200" s="189" t="s">
        <v>852</v>
      </c>
    </row>
    <row r="201" spans="2:65" s="1" customFormat="1">
      <c r="B201" s="32"/>
      <c r="C201" s="33"/>
      <c r="D201" s="191" t="s">
        <v>148</v>
      </c>
      <c r="E201" s="33"/>
      <c r="F201" s="192" t="s">
        <v>1299</v>
      </c>
      <c r="G201" s="33"/>
      <c r="H201" s="33"/>
      <c r="I201" s="105"/>
      <c r="J201" s="33"/>
      <c r="K201" s="33"/>
      <c r="L201" s="36"/>
      <c r="M201" s="193"/>
      <c r="N201" s="61"/>
      <c r="O201" s="61"/>
      <c r="P201" s="61"/>
      <c r="Q201" s="61"/>
      <c r="R201" s="61"/>
      <c r="S201" s="61"/>
      <c r="T201" s="62"/>
      <c r="AT201" s="16" t="s">
        <v>148</v>
      </c>
      <c r="AU201" s="16" t="s">
        <v>78</v>
      </c>
    </row>
    <row r="202" spans="2:65" s="1" customFormat="1" ht="14.45" customHeight="1">
      <c r="B202" s="32"/>
      <c r="C202" s="178" t="s">
        <v>516</v>
      </c>
      <c r="D202" s="178" t="s">
        <v>141</v>
      </c>
      <c r="E202" s="179" t="s">
        <v>1300</v>
      </c>
      <c r="F202" s="180" t="s">
        <v>1301</v>
      </c>
      <c r="G202" s="181" t="s">
        <v>1240</v>
      </c>
      <c r="H202" s="182">
        <v>1</v>
      </c>
      <c r="I202" s="183">
        <v>14100</v>
      </c>
      <c r="J202" s="184">
        <f>ROUND(I202*H202,2)</f>
        <v>14100</v>
      </c>
      <c r="K202" s="180" t="s">
        <v>19</v>
      </c>
      <c r="L202" s="36"/>
      <c r="M202" s="185" t="s">
        <v>19</v>
      </c>
      <c r="N202" s="186" t="s">
        <v>41</v>
      </c>
      <c r="O202" s="61"/>
      <c r="P202" s="187">
        <f>O202*H202</f>
        <v>0</v>
      </c>
      <c r="Q202" s="187">
        <v>0</v>
      </c>
      <c r="R202" s="187">
        <f>Q202*H202</f>
        <v>0</v>
      </c>
      <c r="S202" s="187">
        <v>0</v>
      </c>
      <c r="T202" s="188">
        <f>S202*H202</f>
        <v>0</v>
      </c>
      <c r="AR202" s="189" t="s">
        <v>1245</v>
      </c>
      <c r="AT202" s="189" t="s">
        <v>141</v>
      </c>
      <c r="AU202" s="189" t="s">
        <v>78</v>
      </c>
      <c r="AY202" s="16" t="s">
        <v>139</v>
      </c>
      <c r="BE202" s="190">
        <f>IF(N202="základní",J202,0)</f>
        <v>14100</v>
      </c>
      <c r="BF202" s="190">
        <f>IF(N202="snížená",J202,0)</f>
        <v>0</v>
      </c>
      <c r="BG202" s="190">
        <f>IF(N202="zákl. přenesená",J202,0)</f>
        <v>0</v>
      </c>
      <c r="BH202" s="190">
        <f>IF(N202="sníž. přenesená",J202,0)</f>
        <v>0</v>
      </c>
      <c r="BI202" s="190">
        <f>IF(N202="nulová",J202,0)</f>
        <v>0</v>
      </c>
      <c r="BJ202" s="16" t="s">
        <v>78</v>
      </c>
      <c r="BK202" s="190">
        <f>ROUND(I202*H202,2)</f>
        <v>14100</v>
      </c>
      <c r="BL202" s="16" t="s">
        <v>1245</v>
      </c>
      <c r="BM202" s="189" t="s">
        <v>1302</v>
      </c>
    </row>
    <row r="203" spans="2:65" s="1" customFormat="1">
      <c r="B203" s="32"/>
      <c r="C203" s="33"/>
      <c r="D203" s="191" t="s">
        <v>148</v>
      </c>
      <c r="E203" s="33"/>
      <c r="F203" s="192" t="s">
        <v>1301</v>
      </c>
      <c r="G203" s="33"/>
      <c r="H203" s="33"/>
      <c r="I203" s="105"/>
      <c r="J203" s="33"/>
      <c r="K203" s="33"/>
      <c r="L203" s="36"/>
      <c r="M203" s="193"/>
      <c r="N203" s="61"/>
      <c r="O203" s="61"/>
      <c r="P203" s="61"/>
      <c r="Q203" s="61"/>
      <c r="R203" s="61"/>
      <c r="S203" s="61"/>
      <c r="T203" s="62"/>
      <c r="AT203" s="16" t="s">
        <v>148</v>
      </c>
      <c r="AU203" s="16" t="s">
        <v>78</v>
      </c>
    </row>
    <row r="204" spans="2:65" s="1" customFormat="1" ht="19.5">
      <c r="B204" s="32"/>
      <c r="C204" s="33"/>
      <c r="D204" s="191" t="s">
        <v>201</v>
      </c>
      <c r="E204" s="33"/>
      <c r="F204" s="194" t="s">
        <v>1303</v>
      </c>
      <c r="G204" s="33"/>
      <c r="H204" s="33"/>
      <c r="I204" s="105"/>
      <c r="J204" s="33"/>
      <c r="K204" s="33"/>
      <c r="L204" s="36"/>
      <c r="M204" s="226"/>
      <c r="N204" s="227"/>
      <c r="O204" s="227"/>
      <c r="P204" s="227"/>
      <c r="Q204" s="227"/>
      <c r="R204" s="227"/>
      <c r="S204" s="227"/>
      <c r="T204" s="228"/>
      <c r="AT204" s="16" t="s">
        <v>201</v>
      </c>
      <c r="AU204" s="16" t="s">
        <v>78</v>
      </c>
    </row>
    <row r="205" spans="2:65" s="1" customFormat="1" ht="6.95" customHeight="1">
      <c r="B205" s="44"/>
      <c r="C205" s="45"/>
      <c r="D205" s="45"/>
      <c r="E205" s="45"/>
      <c r="F205" s="45"/>
      <c r="G205" s="45"/>
      <c r="H205" s="45"/>
      <c r="I205" s="129"/>
      <c r="J205" s="45"/>
      <c r="K205" s="45"/>
      <c r="L205" s="36"/>
    </row>
  </sheetData>
  <sheetProtection algorithmName="SHA-512" hashValue="eD6ReTT4VuFlFItU5BajnJsP+rk+O0Mk0AGmka2AVjl2r6U17izmCSm0/E1BmAYM75Lfme9dDYo1AT2ZOT58qQ==" saltValue="ECTeo1HyQTJq2dT4QMhL6YbSTx1h+ezOvq7bwVNwB/K9jVZ2EH12swivRe8r/yNATUUxo2KSBdOkxyM29M0J3A==" spinCount="100000" sheet="1" objects="1" scenarios="1" formatColumns="0" formatRows="0" autoFilter="0"/>
  <autoFilter ref="C88:K204"/>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orizontalDpi="4294967293"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1.25"/>
  <cols>
    <col min="1" max="1" width="8.33203125" style="229" customWidth="1"/>
    <col min="2" max="2" width="1.6640625" style="229" customWidth="1"/>
    <col min="3" max="4" width="5" style="229" customWidth="1"/>
    <col min="5" max="5" width="11.6640625" style="229" customWidth="1"/>
    <col min="6" max="6" width="9.1640625" style="229" customWidth="1"/>
    <col min="7" max="7" width="5" style="229" customWidth="1"/>
    <col min="8" max="8" width="77.83203125" style="229" customWidth="1"/>
    <col min="9" max="10" width="20" style="229" customWidth="1"/>
    <col min="11" max="11" width="1.6640625" style="229" customWidth="1"/>
  </cols>
  <sheetData>
    <row r="1" spans="2:11" ht="37.5" customHeight="1"/>
    <row r="2" spans="2:11" ht="7.5" customHeight="1">
      <c r="B2" s="230"/>
      <c r="C2" s="231"/>
      <c r="D2" s="231"/>
      <c r="E2" s="231"/>
      <c r="F2" s="231"/>
      <c r="G2" s="231"/>
      <c r="H2" s="231"/>
      <c r="I2" s="231"/>
      <c r="J2" s="231"/>
      <c r="K2" s="232"/>
    </row>
    <row r="3" spans="2:11" s="14" customFormat="1" ht="45" customHeight="1">
      <c r="B3" s="233"/>
      <c r="C3" s="360" t="s">
        <v>1304</v>
      </c>
      <c r="D3" s="360"/>
      <c r="E3" s="360"/>
      <c r="F3" s="360"/>
      <c r="G3" s="360"/>
      <c r="H3" s="360"/>
      <c r="I3" s="360"/>
      <c r="J3" s="360"/>
      <c r="K3" s="234"/>
    </row>
    <row r="4" spans="2:11" ht="25.5" customHeight="1">
      <c r="B4" s="235"/>
      <c r="C4" s="362" t="s">
        <v>1305</v>
      </c>
      <c r="D4" s="362"/>
      <c r="E4" s="362"/>
      <c r="F4" s="362"/>
      <c r="G4" s="362"/>
      <c r="H4" s="362"/>
      <c r="I4" s="362"/>
      <c r="J4" s="362"/>
      <c r="K4" s="236"/>
    </row>
    <row r="5" spans="2:11" ht="5.25" customHeight="1">
      <c r="B5" s="235"/>
      <c r="C5" s="237"/>
      <c r="D5" s="237"/>
      <c r="E5" s="237"/>
      <c r="F5" s="237"/>
      <c r="G5" s="237"/>
      <c r="H5" s="237"/>
      <c r="I5" s="237"/>
      <c r="J5" s="237"/>
      <c r="K5" s="236"/>
    </row>
    <row r="6" spans="2:11" ht="15" customHeight="1">
      <c r="B6" s="235"/>
      <c r="C6" s="361" t="s">
        <v>1306</v>
      </c>
      <c r="D6" s="361"/>
      <c r="E6" s="361"/>
      <c r="F6" s="361"/>
      <c r="G6" s="361"/>
      <c r="H6" s="361"/>
      <c r="I6" s="361"/>
      <c r="J6" s="361"/>
      <c r="K6" s="236"/>
    </row>
    <row r="7" spans="2:11" ht="15" customHeight="1">
      <c r="B7" s="239"/>
      <c r="C7" s="361" t="s">
        <v>1307</v>
      </c>
      <c r="D7" s="361"/>
      <c r="E7" s="361"/>
      <c r="F7" s="361"/>
      <c r="G7" s="361"/>
      <c r="H7" s="361"/>
      <c r="I7" s="361"/>
      <c r="J7" s="361"/>
      <c r="K7" s="236"/>
    </row>
    <row r="8" spans="2:11" ht="12.75" customHeight="1">
      <c r="B8" s="239"/>
      <c r="C8" s="238"/>
      <c r="D8" s="238"/>
      <c r="E8" s="238"/>
      <c r="F8" s="238"/>
      <c r="G8" s="238"/>
      <c r="H8" s="238"/>
      <c r="I8" s="238"/>
      <c r="J8" s="238"/>
      <c r="K8" s="236"/>
    </row>
    <row r="9" spans="2:11" ht="15" customHeight="1">
      <c r="B9" s="239"/>
      <c r="C9" s="361" t="s">
        <v>1308</v>
      </c>
      <c r="D9" s="361"/>
      <c r="E9" s="361"/>
      <c r="F9" s="361"/>
      <c r="G9" s="361"/>
      <c r="H9" s="361"/>
      <c r="I9" s="361"/>
      <c r="J9" s="361"/>
      <c r="K9" s="236"/>
    </row>
    <row r="10" spans="2:11" ht="15" customHeight="1">
      <c r="B10" s="239"/>
      <c r="C10" s="238"/>
      <c r="D10" s="361" t="s">
        <v>1309</v>
      </c>
      <c r="E10" s="361"/>
      <c r="F10" s="361"/>
      <c r="G10" s="361"/>
      <c r="H10" s="361"/>
      <c r="I10" s="361"/>
      <c r="J10" s="361"/>
      <c r="K10" s="236"/>
    </row>
    <row r="11" spans="2:11" ht="15" customHeight="1">
      <c r="B11" s="239"/>
      <c r="C11" s="240"/>
      <c r="D11" s="361" t="s">
        <v>1310</v>
      </c>
      <c r="E11" s="361"/>
      <c r="F11" s="361"/>
      <c r="G11" s="361"/>
      <c r="H11" s="361"/>
      <c r="I11" s="361"/>
      <c r="J11" s="361"/>
      <c r="K11" s="236"/>
    </row>
    <row r="12" spans="2:11" ht="15" customHeight="1">
      <c r="B12" s="239"/>
      <c r="C12" s="240"/>
      <c r="D12" s="238"/>
      <c r="E12" s="238"/>
      <c r="F12" s="238"/>
      <c r="G12" s="238"/>
      <c r="H12" s="238"/>
      <c r="I12" s="238"/>
      <c r="J12" s="238"/>
      <c r="K12" s="236"/>
    </row>
    <row r="13" spans="2:11" ht="15" customHeight="1">
      <c r="B13" s="239"/>
      <c r="C13" s="240"/>
      <c r="D13" s="241" t="s">
        <v>1311</v>
      </c>
      <c r="E13" s="238"/>
      <c r="F13" s="238"/>
      <c r="G13" s="238"/>
      <c r="H13" s="238"/>
      <c r="I13" s="238"/>
      <c r="J13" s="238"/>
      <c r="K13" s="236"/>
    </row>
    <row r="14" spans="2:11" ht="12.75" customHeight="1">
      <c r="B14" s="239"/>
      <c r="C14" s="240"/>
      <c r="D14" s="240"/>
      <c r="E14" s="240"/>
      <c r="F14" s="240"/>
      <c r="G14" s="240"/>
      <c r="H14" s="240"/>
      <c r="I14" s="240"/>
      <c r="J14" s="240"/>
      <c r="K14" s="236"/>
    </row>
    <row r="15" spans="2:11" ht="15" customHeight="1">
      <c r="B15" s="239"/>
      <c r="C15" s="240"/>
      <c r="D15" s="361" t="s">
        <v>1312</v>
      </c>
      <c r="E15" s="361"/>
      <c r="F15" s="361"/>
      <c r="G15" s="361"/>
      <c r="H15" s="361"/>
      <c r="I15" s="361"/>
      <c r="J15" s="361"/>
      <c r="K15" s="236"/>
    </row>
    <row r="16" spans="2:11" ht="15" customHeight="1">
      <c r="B16" s="239"/>
      <c r="C16" s="240"/>
      <c r="D16" s="361" t="s">
        <v>1313</v>
      </c>
      <c r="E16" s="361"/>
      <c r="F16" s="361"/>
      <c r="G16" s="361"/>
      <c r="H16" s="361"/>
      <c r="I16" s="361"/>
      <c r="J16" s="361"/>
      <c r="K16" s="236"/>
    </row>
    <row r="17" spans="2:11" ht="15" customHeight="1">
      <c r="B17" s="239"/>
      <c r="C17" s="240"/>
      <c r="D17" s="361" t="s">
        <v>1314</v>
      </c>
      <c r="E17" s="361"/>
      <c r="F17" s="361"/>
      <c r="G17" s="361"/>
      <c r="H17" s="361"/>
      <c r="I17" s="361"/>
      <c r="J17" s="361"/>
      <c r="K17" s="236"/>
    </row>
    <row r="18" spans="2:11" ht="15" customHeight="1">
      <c r="B18" s="239"/>
      <c r="C18" s="240"/>
      <c r="D18" s="240"/>
      <c r="E18" s="242" t="s">
        <v>77</v>
      </c>
      <c r="F18" s="361" t="s">
        <v>1315</v>
      </c>
      <c r="G18" s="361"/>
      <c r="H18" s="361"/>
      <c r="I18" s="361"/>
      <c r="J18" s="361"/>
      <c r="K18" s="236"/>
    </row>
    <row r="19" spans="2:11" ht="15" customHeight="1">
      <c r="B19" s="239"/>
      <c r="C19" s="240"/>
      <c r="D19" s="240"/>
      <c r="E19" s="242" t="s">
        <v>1316</v>
      </c>
      <c r="F19" s="361" t="s">
        <v>1317</v>
      </c>
      <c r="G19" s="361"/>
      <c r="H19" s="361"/>
      <c r="I19" s="361"/>
      <c r="J19" s="361"/>
      <c r="K19" s="236"/>
    </row>
    <row r="20" spans="2:11" ht="15" customHeight="1">
      <c r="B20" s="239"/>
      <c r="C20" s="240"/>
      <c r="D20" s="240"/>
      <c r="E20" s="242" t="s">
        <v>1318</v>
      </c>
      <c r="F20" s="361" t="s">
        <v>1319</v>
      </c>
      <c r="G20" s="361"/>
      <c r="H20" s="361"/>
      <c r="I20" s="361"/>
      <c r="J20" s="361"/>
      <c r="K20" s="236"/>
    </row>
    <row r="21" spans="2:11" ht="15" customHeight="1">
      <c r="B21" s="239"/>
      <c r="C21" s="240"/>
      <c r="D21" s="240"/>
      <c r="E21" s="242" t="s">
        <v>1320</v>
      </c>
      <c r="F21" s="361" t="s">
        <v>1321</v>
      </c>
      <c r="G21" s="361"/>
      <c r="H21" s="361"/>
      <c r="I21" s="361"/>
      <c r="J21" s="361"/>
      <c r="K21" s="236"/>
    </row>
    <row r="22" spans="2:11" ht="15" customHeight="1">
      <c r="B22" s="239"/>
      <c r="C22" s="240"/>
      <c r="D22" s="240"/>
      <c r="E22" s="242" t="s">
        <v>1167</v>
      </c>
      <c r="F22" s="361" t="s">
        <v>1168</v>
      </c>
      <c r="G22" s="361"/>
      <c r="H22" s="361"/>
      <c r="I22" s="361"/>
      <c r="J22" s="361"/>
      <c r="K22" s="236"/>
    </row>
    <row r="23" spans="2:11" ht="15" customHeight="1">
      <c r="B23" s="239"/>
      <c r="C23" s="240"/>
      <c r="D23" s="240"/>
      <c r="E23" s="242" t="s">
        <v>1322</v>
      </c>
      <c r="F23" s="361" t="s">
        <v>1323</v>
      </c>
      <c r="G23" s="361"/>
      <c r="H23" s="361"/>
      <c r="I23" s="361"/>
      <c r="J23" s="361"/>
      <c r="K23" s="236"/>
    </row>
    <row r="24" spans="2:11" ht="12.75" customHeight="1">
      <c r="B24" s="239"/>
      <c r="C24" s="240"/>
      <c r="D24" s="240"/>
      <c r="E24" s="240"/>
      <c r="F24" s="240"/>
      <c r="G24" s="240"/>
      <c r="H24" s="240"/>
      <c r="I24" s="240"/>
      <c r="J24" s="240"/>
      <c r="K24" s="236"/>
    </row>
    <row r="25" spans="2:11" ht="15" customHeight="1">
      <c r="B25" s="239"/>
      <c r="C25" s="361" t="s">
        <v>1324</v>
      </c>
      <c r="D25" s="361"/>
      <c r="E25" s="361"/>
      <c r="F25" s="361"/>
      <c r="G25" s="361"/>
      <c r="H25" s="361"/>
      <c r="I25" s="361"/>
      <c r="J25" s="361"/>
      <c r="K25" s="236"/>
    </row>
    <row r="26" spans="2:11" ht="15" customHeight="1">
      <c r="B26" s="239"/>
      <c r="C26" s="361" t="s">
        <v>1325</v>
      </c>
      <c r="D26" s="361"/>
      <c r="E26" s="361"/>
      <c r="F26" s="361"/>
      <c r="G26" s="361"/>
      <c r="H26" s="361"/>
      <c r="I26" s="361"/>
      <c r="J26" s="361"/>
      <c r="K26" s="236"/>
    </row>
    <row r="27" spans="2:11" ht="15" customHeight="1">
      <c r="B27" s="239"/>
      <c r="C27" s="238"/>
      <c r="D27" s="361" t="s">
        <v>1326</v>
      </c>
      <c r="E27" s="361"/>
      <c r="F27" s="361"/>
      <c r="G27" s="361"/>
      <c r="H27" s="361"/>
      <c r="I27" s="361"/>
      <c r="J27" s="361"/>
      <c r="K27" s="236"/>
    </row>
    <row r="28" spans="2:11" ht="15" customHeight="1">
      <c r="B28" s="239"/>
      <c r="C28" s="240"/>
      <c r="D28" s="361" t="s">
        <v>1327</v>
      </c>
      <c r="E28" s="361"/>
      <c r="F28" s="361"/>
      <c r="G28" s="361"/>
      <c r="H28" s="361"/>
      <c r="I28" s="361"/>
      <c r="J28" s="361"/>
      <c r="K28" s="236"/>
    </row>
    <row r="29" spans="2:11" ht="12.75" customHeight="1">
      <c r="B29" s="239"/>
      <c r="C29" s="240"/>
      <c r="D29" s="240"/>
      <c r="E29" s="240"/>
      <c r="F29" s="240"/>
      <c r="G29" s="240"/>
      <c r="H29" s="240"/>
      <c r="I29" s="240"/>
      <c r="J29" s="240"/>
      <c r="K29" s="236"/>
    </row>
    <row r="30" spans="2:11" ht="15" customHeight="1">
      <c r="B30" s="239"/>
      <c r="C30" s="240"/>
      <c r="D30" s="361" t="s">
        <v>1328</v>
      </c>
      <c r="E30" s="361"/>
      <c r="F30" s="361"/>
      <c r="G30" s="361"/>
      <c r="H30" s="361"/>
      <c r="I30" s="361"/>
      <c r="J30" s="361"/>
      <c r="K30" s="236"/>
    </row>
    <row r="31" spans="2:11" ht="15" customHeight="1">
      <c r="B31" s="239"/>
      <c r="C31" s="240"/>
      <c r="D31" s="361" t="s">
        <v>1329</v>
      </c>
      <c r="E31" s="361"/>
      <c r="F31" s="361"/>
      <c r="G31" s="361"/>
      <c r="H31" s="361"/>
      <c r="I31" s="361"/>
      <c r="J31" s="361"/>
      <c r="K31" s="236"/>
    </row>
    <row r="32" spans="2:11" ht="12.75" customHeight="1">
      <c r="B32" s="239"/>
      <c r="C32" s="240"/>
      <c r="D32" s="240"/>
      <c r="E32" s="240"/>
      <c r="F32" s="240"/>
      <c r="G32" s="240"/>
      <c r="H32" s="240"/>
      <c r="I32" s="240"/>
      <c r="J32" s="240"/>
      <c r="K32" s="236"/>
    </row>
    <row r="33" spans="2:11" ht="15" customHeight="1">
      <c r="B33" s="239"/>
      <c r="C33" s="240"/>
      <c r="D33" s="361" t="s">
        <v>1330</v>
      </c>
      <c r="E33" s="361"/>
      <c r="F33" s="361"/>
      <c r="G33" s="361"/>
      <c r="H33" s="361"/>
      <c r="I33" s="361"/>
      <c r="J33" s="361"/>
      <c r="K33" s="236"/>
    </row>
    <row r="34" spans="2:11" ht="15" customHeight="1">
      <c r="B34" s="239"/>
      <c r="C34" s="240"/>
      <c r="D34" s="361" t="s">
        <v>1331</v>
      </c>
      <c r="E34" s="361"/>
      <c r="F34" s="361"/>
      <c r="G34" s="361"/>
      <c r="H34" s="361"/>
      <c r="I34" s="361"/>
      <c r="J34" s="361"/>
      <c r="K34" s="236"/>
    </row>
    <row r="35" spans="2:11" ht="15" customHeight="1">
      <c r="B35" s="239"/>
      <c r="C35" s="240"/>
      <c r="D35" s="361" t="s">
        <v>1332</v>
      </c>
      <c r="E35" s="361"/>
      <c r="F35" s="361"/>
      <c r="G35" s="361"/>
      <c r="H35" s="361"/>
      <c r="I35" s="361"/>
      <c r="J35" s="361"/>
      <c r="K35" s="236"/>
    </row>
    <row r="36" spans="2:11" ht="15" customHeight="1">
      <c r="B36" s="239"/>
      <c r="C36" s="240"/>
      <c r="D36" s="238"/>
      <c r="E36" s="241" t="s">
        <v>125</v>
      </c>
      <c r="F36" s="238"/>
      <c r="G36" s="361" t="s">
        <v>1333</v>
      </c>
      <c r="H36" s="361"/>
      <c r="I36" s="361"/>
      <c r="J36" s="361"/>
      <c r="K36" s="236"/>
    </row>
    <row r="37" spans="2:11" ht="30.75" customHeight="1">
      <c r="B37" s="239"/>
      <c r="C37" s="240"/>
      <c r="D37" s="238"/>
      <c r="E37" s="241" t="s">
        <v>1334</v>
      </c>
      <c r="F37" s="238"/>
      <c r="G37" s="361" t="s">
        <v>1335</v>
      </c>
      <c r="H37" s="361"/>
      <c r="I37" s="361"/>
      <c r="J37" s="361"/>
      <c r="K37" s="236"/>
    </row>
    <row r="38" spans="2:11" ht="15" customHeight="1">
      <c r="B38" s="239"/>
      <c r="C38" s="240"/>
      <c r="D38" s="238"/>
      <c r="E38" s="241" t="s">
        <v>51</v>
      </c>
      <c r="F38" s="238"/>
      <c r="G38" s="361" t="s">
        <v>1336</v>
      </c>
      <c r="H38" s="361"/>
      <c r="I38" s="361"/>
      <c r="J38" s="361"/>
      <c r="K38" s="236"/>
    </row>
    <row r="39" spans="2:11" ht="15" customHeight="1">
      <c r="B39" s="239"/>
      <c r="C39" s="240"/>
      <c r="D39" s="238"/>
      <c r="E39" s="241" t="s">
        <v>52</v>
      </c>
      <c r="F39" s="238"/>
      <c r="G39" s="361" t="s">
        <v>1337</v>
      </c>
      <c r="H39" s="361"/>
      <c r="I39" s="361"/>
      <c r="J39" s="361"/>
      <c r="K39" s="236"/>
    </row>
    <row r="40" spans="2:11" ht="15" customHeight="1">
      <c r="B40" s="239"/>
      <c r="C40" s="240"/>
      <c r="D40" s="238"/>
      <c r="E40" s="241" t="s">
        <v>126</v>
      </c>
      <c r="F40" s="238"/>
      <c r="G40" s="361" t="s">
        <v>1338</v>
      </c>
      <c r="H40" s="361"/>
      <c r="I40" s="361"/>
      <c r="J40" s="361"/>
      <c r="K40" s="236"/>
    </row>
    <row r="41" spans="2:11" ht="15" customHeight="1">
      <c r="B41" s="239"/>
      <c r="C41" s="240"/>
      <c r="D41" s="238"/>
      <c r="E41" s="241" t="s">
        <v>127</v>
      </c>
      <c r="F41" s="238"/>
      <c r="G41" s="361" t="s">
        <v>1339</v>
      </c>
      <c r="H41" s="361"/>
      <c r="I41" s="361"/>
      <c r="J41" s="361"/>
      <c r="K41" s="236"/>
    </row>
    <row r="42" spans="2:11" ht="15" customHeight="1">
      <c r="B42" s="239"/>
      <c r="C42" s="240"/>
      <c r="D42" s="238"/>
      <c r="E42" s="241" t="s">
        <v>1340</v>
      </c>
      <c r="F42" s="238"/>
      <c r="G42" s="361" t="s">
        <v>1341</v>
      </c>
      <c r="H42" s="361"/>
      <c r="I42" s="361"/>
      <c r="J42" s="361"/>
      <c r="K42" s="236"/>
    </row>
    <row r="43" spans="2:11" ht="15" customHeight="1">
      <c r="B43" s="239"/>
      <c r="C43" s="240"/>
      <c r="D43" s="238"/>
      <c r="E43" s="241"/>
      <c r="F43" s="238"/>
      <c r="G43" s="361" t="s">
        <v>1342</v>
      </c>
      <c r="H43" s="361"/>
      <c r="I43" s="361"/>
      <c r="J43" s="361"/>
      <c r="K43" s="236"/>
    </row>
    <row r="44" spans="2:11" ht="15" customHeight="1">
      <c r="B44" s="239"/>
      <c r="C44" s="240"/>
      <c r="D44" s="238"/>
      <c r="E44" s="241" t="s">
        <v>1343</v>
      </c>
      <c r="F44" s="238"/>
      <c r="G44" s="361" t="s">
        <v>1344</v>
      </c>
      <c r="H44" s="361"/>
      <c r="I44" s="361"/>
      <c r="J44" s="361"/>
      <c r="K44" s="236"/>
    </row>
    <row r="45" spans="2:11" ht="15" customHeight="1">
      <c r="B45" s="239"/>
      <c r="C45" s="240"/>
      <c r="D45" s="238"/>
      <c r="E45" s="241" t="s">
        <v>129</v>
      </c>
      <c r="F45" s="238"/>
      <c r="G45" s="361" t="s">
        <v>1345</v>
      </c>
      <c r="H45" s="361"/>
      <c r="I45" s="361"/>
      <c r="J45" s="361"/>
      <c r="K45" s="236"/>
    </row>
    <row r="46" spans="2:11" ht="12.75" customHeight="1">
      <c r="B46" s="239"/>
      <c r="C46" s="240"/>
      <c r="D46" s="238"/>
      <c r="E46" s="238"/>
      <c r="F46" s="238"/>
      <c r="G46" s="238"/>
      <c r="H46" s="238"/>
      <c r="I46" s="238"/>
      <c r="J46" s="238"/>
      <c r="K46" s="236"/>
    </row>
    <row r="47" spans="2:11" ht="15" customHeight="1">
      <c r="B47" s="239"/>
      <c r="C47" s="240"/>
      <c r="D47" s="361" t="s">
        <v>1346</v>
      </c>
      <c r="E47" s="361"/>
      <c r="F47" s="361"/>
      <c r="G47" s="361"/>
      <c r="H47" s="361"/>
      <c r="I47" s="361"/>
      <c r="J47" s="361"/>
      <c r="K47" s="236"/>
    </row>
    <row r="48" spans="2:11" ht="15" customHeight="1">
      <c r="B48" s="239"/>
      <c r="C48" s="240"/>
      <c r="D48" s="240"/>
      <c r="E48" s="361" t="s">
        <v>1347</v>
      </c>
      <c r="F48" s="361"/>
      <c r="G48" s="361"/>
      <c r="H48" s="361"/>
      <c r="I48" s="361"/>
      <c r="J48" s="361"/>
      <c r="K48" s="236"/>
    </row>
    <row r="49" spans="2:11" ht="15" customHeight="1">
      <c r="B49" s="239"/>
      <c r="C49" s="240"/>
      <c r="D49" s="240"/>
      <c r="E49" s="361" t="s">
        <v>1348</v>
      </c>
      <c r="F49" s="361"/>
      <c r="G49" s="361"/>
      <c r="H49" s="361"/>
      <c r="I49" s="361"/>
      <c r="J49" s="361"/>
      <c r="K49" s="236"/>
    </row>
    <row r="50" spans="2:11" ht="15" customHeight="1">
      <c r="B50" s="239"/>
      <c r="C50" s="240"/>
      <c r="D50" s="240"/>
      <c r="E50" s="361" t="s">
        <v>1349</v>
      </c>
      <c r="F50" s="361"/>
      <c r="G50" s="361"/>
      <c r="H50" s="361"/>
      <c r="I50" s="361"/>
      <c r="J50" s="361"/>
      <c r="K50" s="236"/>
    </row>
    <row r="51" spans="2:11" ht="15" customHeight="1">
      <c r="B51" s="239"/>
      <c r="C51" s="240"/>
      <c r="D51" s="361" t="s">
        <v>1350</v>
      </c>
      <c r="E51" s="361"/>
      <c r="F51" s="361"/>
      <c r="G51" s="361"/>
      <c r="H51" s="361"/>
      <c r="I51" s="361"/>
      <c r="J51" s="361"/>
      <c r="K51" s="236"/>
    </row>
    <row r="52" spans="2:11" ht="25.5" customHeight="1">
      <c r="B52" s="235"/>
      <c r="C52" s="362" t="s">
        <v>1351</v>
      </c>
      <c r="D52" s="362"/>
      <c r="E52" s="362"/>
      <c r="F52" s="362"/>
      <c r="G52" s="362"/>
      <c r="H52" s="362"/>
      <c r="I52" s="362"/>
      <c r="J52" s="362"/>
      <c r="K52" s="236"/>
    </row>
    <row r="53" spans="2:11" ht="5.25" customHeight="1">
      <c r="B53" s="235"/>
      <c r="C53" s="237"/>
      <c r="D53" s="237"/>
      <c r="E53" s="237"/>
      <c r="F53" s="237"/>
      <c r="G53" s="237"/>
      <c r="H53" s="237"/>
      <c r="I53" s="237"/>
      <c r="J53" s="237"/>
      <c r="K53" s="236"/>
    </row>
    <row r="54" spans="2:11" ht="15" customHeight="1">
      <c r="B54" s="235"/>
      <c r="C54" s="361" t="s">
        <v>1352</v>
      </c>
      <c r="D54" s="361"/>
      <c r="E54" s="361"/>
      <c r="F54" s="361"/>
      <c r="G54" s="361"/>
      <c r="H54" s="361"/>
      <c r="I54" s="361"/>
      <c r="J54" s="361"/>
      <c r="K54" s="236"/>
    </row>
    <row r="55" spans="2:11" ht="15" customHeight="1">
      <c r="B55" s="235"/>
      <c r="C55" s="361" t="s">
        <v>1353</v>
      </c>
      <c r="D55" s="361"/>
      <c r="E55" s="361"/>
      <c r="F55" s="361"/>
      <c r="G55" s="361"/>
      <c r="H55" s="361"/>
      <c r="I55" s="361"/>
      <c r="J55" s="361"/>
      <c r="K55" s="236"/>
    </row>
    <row r="56" spans="2:11" ht="12.75" customHeight="1">
      <c r="B56" s="235"/>
      <c r="C56" s="238"/>
      <c r="D56" s="238"/>
      <c r="E56" s="238"/>
      <c r="F56" s="238"/>
      <c r="G56" s="238"/>
      <c r="H56" s="238"/>
      <c r="I56" s="238"/>
      <c r="J56" s="238"/>
      <c r="K56" s="236"/>
    </row>
    <row r="57" spans="2:11" ht="15" customHeight="1">
      <c r="B57" s="235"/>
      <c r="C57" s="361" t="s">
        <v>1354</v>
      </c>
      <c r="D57" s="361"/>
      <c r="E57" s="361"/>
      <c r="F57" s="361"/>
      <c r="G57" s="361"/>
      <c r="H57" s="361"/>
      <c r="I57" s="361"/>
      <c r="J57" s="361"/>
      <c r="K57" s="236"/>
    </row>
    <row r="58" spans="2:11" ht="15" customHeight="1">
      <c r="B58" s="235"/>
      <c r="C58" s="240"/>
      <c r="D58" s="361" t="s">
        <v>1355</v>
      </c>
      <c r="E58" s="361"/>
      <c r="F58" s="361"/>
      <c r="G58" s="361"/>
      <c r="H58" s="361"/>
      <c r="I58" s="361"/>
      <c r="J58" s="361"/>
      <c r="K58" s="236"/>
    </row>
    <row r="59" spans="2:11" ht="15" customHeight="1">
      <c r="B59" s="235"/>
      <c r="C59" s="240"/>
      <c r="D59" s="361" t="s">
        <v>1356</v>
      </c>
      <c r="E59" s="361"/>
      <c r="F59" s="361"/>
      <c r="G59" s="361"/>
      <c r="H59" s="361"/>
      <c r="I59" s="361"/>
      <c r="J59" s="361"/>
      <c r="K59" s="236"/>
    </row>
    <row r="60" spans="2:11" ht="15" customHeight="1">
      <c r="B60" s="235"/>
      <c r="C60" s="240"/>
      <c r="D60" s="361" t="s">
        <v>1357</v>
      </c>
      <c r="E60" s="361"/>
      <c r="F60" s="361"/>
      <c r="G60" s="361"/>
      <c r="H60" s="361"/>
      <c r="I60" s="361"/>
      <c r="J60" s="361"/>
      <c r="K60" s="236"/>
    </row>
    <row r="61" spans="2:11" ht="15" customHeight="1">
      <c r="B61" s="235"/>
      <c r="C61" s="240"/>
      <c r="D61" s="361" t="s">
        <v>1358</v>
      </c>
      <c r="E61" s="361"/>
      <c r="F61" s="361"/>
      <c r="G61" s="361"/>
      <c r="H61" s="361"/>
      <c r="I61" s="361"/>
      <c r="J61" s="361"/>
      <c r="K61" s="236"/>
    </row>
    <row r="62" spans="2:11" ht="15" customHeight="1">
      <c r="B62" s="235"/>
      <c r="C62" s="240"/>
      <c r="D62" s="363" t="s">
        <v>1359</v>
      </c>
      <c r="E62" s="363"/>
      <c r="F62" s="363"/>
      <c r="G62" s="363"/>
      <c r="H62" s="363"/>
      <c r="I62" s="363"/>
      <c r="J62" s="363"/>
      <c r="K62" s="236"/>
    </row>
    <row r="63" spans="2:11" ht="15" customHeight="1">
      <c r="B63" s="235"/>
      <c r="C63" s="240"/>
      <c r="D63" s="361" t="s">
        <v>1360</v>
      </c>
      <c r="E63" s="361"/>
      <c r="F63" s="361"/>
      <c r="G63" s="361"/>
      <c r="H63" s="361"/>
      <c r="I63" s="361"/>
      <c r="J63" s="361"/>
      <c r="K63" s="236"/>
    </row>
    <row r="64" spans="2:11" ht="12.75" customHeight="1">
      <c r="B64" s="235"/>
      <c r="C64" s="240"/>
      <c r="D64" s="240"/>
      <c r="E64" s="243"/>
      <c r="F64" s="240"/>
      <c r="G64" s="240"/>
      <c r="H64" s="240"/>
      <c r="I64" s="240"/>
      <c r="J64" s="240"/>
      <c r="K64" s="236"/>
    </row>
    <row r="65" spans="2:11" ht="15" customHeight="1">
      <c r="B65" s="235"/>
      <c r="C65" s="240"/>
      <c r="D65" s="361" t="s">
        <v>1361</v>
      </c>
      <c r="E65" s="361"/>
      <c r="F65" s="361"/>
      <c r="G65" s="361"/>
      <c r="H65" s="361"/>
      <c r="I65" s="361"/>
      <c r="J65" s="361"/>
      <c r="K65" s="236"/>
    </row>
    <row r="66" spans="2:11" ht="15" customHeight="1">
      <c r="B66" s="235"/>
      <c r="C66" s="240"/>
      <c r="D66" s="363" t="s">
        <v>1362</v>
      </c>
      <c r="E66" s="363"/>
      <c r="F66" s="363"/>
      <c r="G66" s="363"/>
      <c r="H66" s="363"/>
      <c r="I66" s="363"/>
      <c r="J66" s="363"/>
      <c r="K66" s="236"/>
    </row>
    <row r="67" spans="2:11" ht="15" customHeight="1">
      <c r="B67" s="235"/>
      <c r="C67" s="240"/>
      <c r="D67" s="361" t="s">
        <v>1363</v>
      </c>
      <c r="E67" s="361"/>
      <c r="F67" s="361"/>
      <c r="G67" s="361"/>
      <c r="H67" s="361"/>
      <c r="I67" s="361"/>
      <c r="J67" s="361"/>
      <c r="K67" s="236"/>
    </row>
    <row r="68" spans="2:11" ht="15" customHeight="1">
      <c r="B68" s="235"/>
      <c r="C68" s="240"/>
      <c r="D68" s="361" t="s">
        <v>1364</v>
      </c>
      <c r="E68" s="361"/>
      <c r="F68" s="361"/>
      <c r="G68" s="361"/>
      <c r="H68" s="361"/>
      <c r="I68" s="361"/>
      <c r="J68" s="361"/>
      <c r="K68" s="236"/>
    </row>
    <row r="69" spans="2:11" ht="15" customHeight="1">
      <c r="B69" s="235"/>
      <c r="C69" s="240"/>
      <c r="D69" s="361" t="s">
        <v>1365</v>
      </c>
      <c r="E69" s="361"/>
      <c r="F69" s="361"/>
      <c r="G69" s="361"/>
      <c r="H69" s="361"/>
      <c r="I69" s="361"/>
      <c r="J69" s="361"/>
      <c r="K69" s="236"/>
    </row>
    <row r="70" spans="2:11" ht="15" customHeight="1">
      <c r="B70" s="235"/>
      <c r="C70" s="240"/>
      <c r="D70" s="361" t="s">
        <v>1366</v>
      </c>
      <c r="E70" s="361"/>
      <c r="F70" s="361"/>
      <c r="G70" s="361"/>
      <c r="H70" s="361"/>
      <c r="I70" s="361"/>
      <c r="J70" s="361"/>
      <c r="K70" s="236"/>
    </row>
    <row r="71" spans="2:11" ht="12.75" customHeight="1">
      <c r="B71" s="244"/>
      <c r="C71" s="245"/>
      <c r="D71" s="245"/>
      <c r="E71" s="245"/>
      <c r="F71" s="245"/>
      <c r="G71" s="245"/>
      <c r="H71" s="245"/>
      <c r="I71" s="245"/>
      <c r="J71" s="245"/>
      <c r="K71" s="246"/>
    </row>
    <row r="72" spans="2:11" ht="18.75" customHeight="1">
      <c r="B72" s="247"/>
      <c r="C72" s="247"/>
      <c r="D72" s="247"/>
      <c r="E72" s="247"/>
      <c r="F72" s="247"/>
      <c r="G72" s="247"/>
      <c r="H72" s="247"/>
      <c r="I72" s="247"/>
      <c r="J72" s="247"/>
      <c r="K72" s="248"/>
    </row>
    <row r="73" spans="2:11" ht="18.75" customHeight="1">
      <c r="B73" s="248"/>
      <c r="C73" s="248"/>
      <c r="D73" s="248"/>
      <c r="E73" s="248"/>
      <c r="F73" s="248"/>
      <c r="G73" s="248"/>
      <c r="H73" s="248"/>
      <c r="I73" s="248"/>
      <c r="J73" s="248"/>
      <c r="K73" s="248"/>
    </row>
    <row r="74" spans="2:11" ht="7.5" customHeight="1">
      <c r="B74" s="249"/>
      <c r="C74" s="250"/>
      <c r="D74" s="250"/>
      <c r="E74" s="250"/>
      <c r="F74" s="250"/>
      <c r="G74" s="250"/>
      <c r="H74" s="250"/>
      <c r="I74" s="250"/>
      <c r="J74" s="250"/>
      <c r="K74" s="251"/>
    </row>
    <row r="75" spans="2:11" ht="45" customHeight="1">
      <c r="B75" s="252"/>
      <c r="C75" s="364" t="s">
        <v>1367</v>
      </c>
      <c r="D75" s="364"/>
      <c r="E75" s="364"/>
      <c r="F75" s="364"/>
      <c r="G75" s="364"/>
      <c r="H75" s="364"/>
      <c r="I75" s="364"/>
      <c r="J75" s="364"/>
      <c r="K75" s="253"/>
    </row>
    <row r="76" spans="2:11" ht="17.25" customHeight="1">
      <c r="B76" s="252"/>
      <c r="C76" s="254" t="s">
        <v>1368</v>
      </c>
      <c r="D76" s="254"/>
      <c r="E76" s="254"/>
      <c r="F76" s="254" t="s">
        <v>1369</v>
      </c>
      <c r="G76" s="255"/>
      <c r="H76" s="254" t="s">
        <v>52</v>
      </c>
      <c r="I76" s="254" t="s">
        <v>55</v>
      </c>
      <c r="J76" s="254" t="s">
        <v>1370</v>
      </c>
      <c r="K76" s="253"/>
    </row>
    <row r="77" spans="2:11" ht="17.25" customHeight="1">
      <c r="B77" s="252"/>
      <c r="C77" s="256" t="s">
        <v>1371</v>
      </c>
      <c r="D77" s="256"/>
      <c r="E77" s="256"/>
      <c r="F77" s="257" t="s">
        <v>1372</v>
      </c>
      <c r="G77" s="258"/>
      <c r="H77" s="256"/>
      <c r="I77" s="256"/>
      <c r="J77" s="256" t="s">
        <v>1373</v>
      </c>
      <c r="K77" s="253"/>
    </row>
    <row r="78" spans="2:11" ht="5.25" customHeight="1">
      <c r="B78" s="252"/>
      <c r="C78" s="259"/>
      <c r="D78" s="259"/>
      <c r="E78" s="259"/>
      <c r="F78" s="259"/>
      <c r="G78" s="260"/>
      <c r="H78" s="259"/>
      <c r="I78" s="259"/>
      <c r="J78" s="259"/>
      <c r="K78" s="253"/>
    </row>
    <row r="79" spans="2:11" ht="15" customHeight="1">
      <c r="B79" s="252"/>
      <c r="C79" s="241" t="s">
        <v>51</v>
      </c>
      <c r="D79" s="259"/>
      <c r="E79" s="259"/>
      <c r="F79" s="261" t="s">
        <v>1374</v>
      </c>
      <c r="G79" s="260"/>
      <c r="H79" s="241" t="s">
        <v>1375</v>
      </c>
      <c r="I79" s="241" t="s">
        <v>1376</v>
      </c>
      <c r="J79" s="241">
        <v>20</v>
      </c>
      <c r="K79" s="253"/>
    </row>
    <row r="80" spans="2:11" ht="15" customHeight="1">
      <c r="B80" s="252"/>
      <c r="C80" s="241" t="s">
        <v>1377</v>
      </c>
      <c r="D80" s="241"/>
      <c r="E80" s="241"/>
      <c r="F80" s="261" t="s">
        <v>1374</v>
      </c>
      <c r="G80" s="260"/>
      <c r="H80" s="241" t="s">
        <v>1378</v>
      </c>
      <c r="I80" s="241" t="s">
        <v>1376</v>
      </c>
      <c r="J80" s="241">
        <v>120</v>
      </c>
      <c r="K80" s="253"/>
    </row>
    <row r="81" spans="2:11" ht="15" customHeight="1">
      <c r="B81" s="262"/>
      <c r="C81" s="241" t="s">
        <v>1379</v>
      </c>
      <c r="D81" s="241"/>
      <c r="E81" s="241"/>
      <c r="F81" s="261" t="s">
        <v>1380</v>
      </c>
      <c r="G81" s="260"/>
      <c r="H81" s="241" t="s">
        <v>1381</v>
      </c>
      <c r="I81" s="241" t="s">
        <v>1376</v>
      </c>
      <c r="J81" s="241">
        <v>50</v>
      </c>
      <c r="K81" s="253"/>
    </row>
    <row r="82" spans="2:11" ht="15" customHeight="1">
      <c r="B82" s="262"/>
      <c r="C82" s="241" t="s">
        <v>1382</v>
      </c>
      <c r="D82" s="241"/>
      <c r="E82" s="241"/>
      <c r="F82" s="261" t="s">
        <v>1374</v>
      </c>
      <c r="G82" s="260"/>
      <c r="H82" s="241" t="s">
        <v>1383</v>
      </c>
      <c r="I82" s="241" t="s">
        <v>1384</v>
      </c>
      <c r="J82" s="241"/>
      <c r="K82" s="253"/>
    </row>
    <row r="83" spans="2:11" ht="15" customHeight="1">
      <c r="B83" s="262"/>
      <c r="C83" s="263" t="s">
        <v>1385</v>
      </c>
      <c r="D83" s="263"/>
      <c r="E83" s="263"/>
      <c r="F83" s="264" t="s">
        <v>1380</v>
      </c>
      <c r="G83" s="263"/>
      <c r="H83" s="263" t="s">
        <v>1386</v>
      </c>
      <c r="I83" s="263" t="s">
        <v>1376</v>
      </c>
      <c r="J83" s="263">
        <v>15</v>
      </c>
      <c r="K83" s="253"/>
    </row>
    <row r="84" spans="2:11" ht="15" customHeight="1">
      <c r="B84" s="262"/>
      <c r="C84" s="263" t="s">
        <v>1387</v>
      </c>
      <c r="D84" s="263"/>
      <c r="E84" s="263"/>
      <c r="F84" s="264" t="s">
        <v>1380</v>
      </c>
      <c r="G84" s="263"/>
      <c r="H84" s="263" t="s">
        <v>1388</v>
      </c>
      <c r="I84" s="263" t="s">
        <v>1376</v>
      </c>
      <c r="J84" s="263">
        <v>15</v>
      </c>
      <c r="K84" s="253"/>
    </row>
    <row r="85" spans="2:11" ht="15" customHeight="1">
      <c r="B85" s="262"/>
      <c r="C85" s="263" t="s">
        <v>1389</v>
      </c>
      <c r="D85" s="263"/>
      <c r="E85" s="263"/>
      <c r="F85" s="264" t="s">
        <v>1380</v>
      </c>
      <c r="G85" s="263"/>
      <c r="H85" s="263" t="s">
        <v>1390</v>
      </c>
      <c r="I85" s="263" t="s">
        <v>1376</v>
      </c>
      <c r="J85" s="263">
        <v>20</v>
      </c>
      <c r="K85" s="253"/>
    </row>
    <row r="86" spans="2:11" ht="15" customHeight="1">
      <c r="B86" s="262"/>
      <c r="C86" s="263" t="s">
        <v>1391</v>
      </c>
      <c r="D86" s="263"/>
      <c r="E86" s="263"/>
      <c r="F86" s="264" t="s">
        <v>1380</v>
      </c>
      <c r="G86" s="263"/>
      <c r="H86" s="263" t="s">
        <v>1392</v>
      </c>
      <c r="I86" s="263" t="s">
        <v>1376</v>
      </c>
      <c r="J86" s="263">
        <v>20</v>
      </c>
      <c r="K86" s="253"/>
    </row>
    <row r="87" spans="2:11" ht="15" customHeight="1">
      <c r="B87" s="262"/>
      <c r="C87" s="241" t="s">
        <v>1393</v>
      </c>
      <c r="D87" s="241"/>
      <c r="E87" s="241"/>
      <c r="F87" s="261" t="s">
        <v>1380</v>
      </c>
      <c r="G87" s="260"/>
      <c r="H87" s="241" t="s">
        <v>1394</v>
      </c>
      <c r="I87" s="241" t="s">
        <v>1376</v>
      </c>
      <c r="J87" s="241">
        <v>50</v>
      </c>
      <c r="K87" s="253"/>
    </row>
    <row r="88" spans="2:11" ht="15" customHeight="1">
      <c r="B88" s="262"/>
      <c r="C88" s="241" t="s">
        <v>1395</v>
      </c>
      <c r="D88" s="241"/>
      <c r="E88" s="241"/>
      <c r="F88" s="261" t="s">
        <v>1380</v>
      </c>
      <c r="G88" s="260"/>
      <c r="H88" s="241" t="s">
        <v>1396</v>
      </c>
      <c r="I88" s="241" t="s">
        <v>1376</v>
      </c>
      <c r="J88" s="241">
        <v>20</v>
      </c>
      <c r="K88" s="253"/>
    </row>
    <row r="89" spans="2:11" ht="15" customHeight="1">
      <c r="B89" s="262"/>
      <c r="C89" s="241" t="s">
        <v>1397</v>
      </c>
      <c r="D89" s="241"/>
      <c r="E89" s="241"/>
      <c r="F89" s="261" t="s">
        <v>1380</v>
      </c>
      <c r="G89" s="260"/>
      <c r="H89" s="241" t="s">
        <v>1398</v>
      </c>
      <c r="I89" s="241" t="s">
        <v>1376</v>
      </c>
      <c r="J89" s="241">
        <v>20</v>
      </c>
      <c r="K89" s="253"/>
    </row>
    <row r="90" spans="2:11" ht="15" customHeight="1">
      <c r="B90" s="262"/>
      <c r="C90" s="241" t="s">
        <v>1399</v>
      </c>
      <c r="D90" s="241"/>
      <c r="E90" s="241"/>
      <c r="F90" s="261" t="s">
        <v>1380</v>
      </c>
      <c r="G90" s="260"/>
      <c r="H90" s="241" t="s">
        <v>1400</v>
      </c>
      <c r="I90" s="241" t="s">
        <v>1376</v>
      </c>
      <c r="J90" s="241">
        <v>50</v>
      </c>
      <c r="K90" s="253"/>
    </row>
    <row r="91" spans="2:11" ht="15" customHeight="1">
      <c r="B91" s="262"/>
      <c r="C91" s="241" t="s">
        <v>1401</v>
      </c>
      <c r="D91" s="241"/>
      <c r="E91" s="241"/>
      <c r="F91" s="261" t="s">
        <v>1380</v>
      </c>
      <c r="G91" s="260"/>
      <c r="H91" s="241" t="s">
        <v>1401</v>
      </c>
      <c r="I91" s="241" t="s">
        <v>1376</v>
      </c>
      <c r="J91" s="241">
        <v>50</v>
      </c>
      <c r="K91" s="253"/>
    </row>
    <row r="92" spans="2:11" ht="15" customHeight="1">
      <c r="B92" s="262"/>
      <c r="C92" s="241" t="s">
        <v>1402</v>
      </c>
      <c r="D92" s="241"/>
      <c r="E92" s="241"/>
      <c r="F92" s="261" t="s">
        <v>1380</v>
      </c>
      <c r="G92" s="260"/>
      <c r="H92" s="241" t="s">
        <v>1403</v>
      </c>
      <c r="I92" s="241" t="s">
        <v>1376</v>
      </c>
      <c r="J92" s="241">
        <v>255</v>
      </c>
      <c r="K92" s="253"/>
    </row>
    <row r="93" spans="2:11" ht="15" customHeight="1">
      <c r="B93" s="262"/>
      <c r="C93" s="241" t="s">
        <v>1404</v>
      </c>
      <c r="D93" s="241"/>
      <c r="E93" s="241"/>
      <c r="F93" s="261" t="s">
        <v>1374</v>
      </c>
      <c r="G93" s="260"/>
      <c r="H93" s="241" t="s">
        <v>1405</v>
      </c>
      <c r="I93" s="241" t="s">
        <v>1406</v>
      </c>
      <c r="J93" s="241"/>
      <c r="K93" s="253"/>
    </row>
    <row r="94" spans="2:11" ht="15" customHeight="1">
      <c r="B94" s="262"/>
      <c r="C94" s="241" t="s">
        <v>1407</v>
      </c>
      <c r="D94" s="241"/>
      <c r="E94" s="241"/>
      <c r="F94" s="261" t="s">
        <v>1374</v>
      </c>
      <c r="G94" s="260"/>
      <c r="H94" s="241" t="s">
        <v>1408</v>
      </c>
      <c r="I94" s="241" t="s">
        <v>1409</v>
      </c>
      <c r="J94" s="241"/>
      <c r="K94" s="253"/>
    </row>
    <row r="95" spans="2:11" ht="15" customHeight="1">
      <c r="B95" s="262"/>
      <c r="C95" s="241" t="s">
        <v>1410</v>
      </c>
      <c r="D95" s="241"/>
      <c r="E95" s="241"/>
      <c r="F95" s="261" t="s">
        <v>1374</v>
      </c>
      <c r="G95" s="260"/>
      <c r="H95" s="241" t="s">
        <v>1410</v>
      </c>
      <c r="I95" s="241" t="s">
        <v>1409</v>
      </c>
      <c r="J95" s="241"/>
      <c r="K95" s="253"/>
    </row>
    <row r="96" spans="2:11" ht="15" customHeight="1">
      <c r="B96" s="262"/>
      <c r="C96" s="241" t="s">
        <v>36</v>
      </c>
      <c r="D96" s="241"/>
      <c r="E96" s="241"/>
      <c r="F96" s="261" t="s">
        <v>1374</v>
      </c>
      <c r="G96" s="260"/>
      <c r="H96" s="241" t="s">
        <v>1411</v>
      </c>
      <c r="I96" s="241" t="s">
        <v>1409</v>
      </c>
      <c r="J96" s="241"/>
      <c r="K96" s="253"/>
    </row>
    <row r="97" spans="2:11" ht="15" customHeight="1">
      <c r="B97" s="262"/>
      <c r="C97" s="241" t="s">
        <v>46</v>
      </c>
      <c r="D97" s="241"/>
      <c r="E97" s="241"/>
      <c r="F97" s="261" t="s">
        <v>1374</v>
      </c>
      <c r="G97" s="260"/>
      <c r="H97" s="241" t="s">
        <v>1412</v>
      </c>
      <c r="I97" s="241" t="s">
        <v>1409</v>
      </c>
      <c r="J97" s="241"/>
      <c r="K97" s="253"/>
    </row>
    <row r="98" spans="2:11" ht="15" customHeight="1">
      <c r="B98" s="265"/>
      <c r="C98" s="266"/>
      <c r="D98" s="266"/>
      <c r="E98" s="266"/>
      <c r="F98" s="266"/>
      <c r="G98" s="266"/>
      <c r="H98" s="266"/>
      <c r="I98" s="266"/>
      <c r="J98" s="266"/>
      <c r="K98" s="267"/>
    </row>
    <row r="99" spans="2:11" ht="18.75" customHeight="1">
      <c r="B99" s="268"/>
      <c r="C99" s="269"/>
      <c r="D99" s="269"/>
      <c r="E99" s="269"/>
      <c r="F99" s="269"/>
      <c r="G99" s="269"/>
      <c r="H99" s="269"/>
      <c r="I99" s="269"/>
      <c r="J99" s="269"/>
      <c r="K99" s="268"/>
    </row>
    <row r="100" spans="2:11" ht="18.75" customHeight="1">
      <c r="B100" s="248"/>
      <c r="C100" s="248"/>
      <c r="D100" s="248"/>
      <c r="E100" s="248"/>
      <c r="F100" s="248"/>
      <c r="G100" s="248"/>
      <c r="H100" s="248"/>
      <c r="I100" s="248"/>
      <c r="J100" s="248"/>
      <c r="K100" s="248"/>
    </row>
    <row r="101" spans="2:11" ht="7.5" customHeight="1">
      <c r="B101" s="249"/>
      <c r="C101" s="250"/>
      <c r="D101" s="250"/>
      <c r="E101" s="250"/>
      <c r="F101" s="250"/>
      <c r="G101" s="250"/>
      <c r="H101" s="250"/>
      <c r="I101" s="250"/>
      <c r="J101" s="250"/>
      <c r="K101" s="251"/>
    </row>
    <row r="102" spans="2:11" ht="45" customHeight="1">
      <c r="B102" s="252"/>
      <c r="C102" s="364" t="s">
        <v>1413</v>
      </c>
      <c r="D102" s="364"/>
      <c r="E102" s="364"/>
      <c r="F102" s="364"/>
      <c r="G102" s="364"/>
      <c r="H102" s="364"/>
      <c r="I102" s="364"/>
      <c r="J102" s="364"/>
      <c r="K102" s="253"/>
    </row>
    <row r="103" spans="2:11" ht="17.25" customHeight="1">
      <c r="B103" s="252"/>
      <c r="C103" s="254" t="s">
        <v>1368</v>
      </c>
      <c r="D103" s="254"/>
      <c r="E103" s="254"/>
      <c r="F103" s="254" t="s">
        <v>1369</v>
      </c>
      <c r="G103" s="255"/>
      <c r="H103" s="254" t="s">
        <v>52</v>
      </c>
      <c r="I103" s="254" t="s">
        <v>55</v>
      </c>
      <c r="J103" s="254" t="s">
        <v>1370</v>
      </c>
      <c r="K103" s="253"/>
    </row>
    <row r="104" spans="2:11" ht="17.25" customHeight="1">
      <c r="B104" s="252"/>
      <c r="C104" s="256" t="s">
        <v>1371</v>
      </c>
      <c r="D104" s="256"/>
      <c r="E104" s="256"/>
      <c r="F104" s="257" t="s">
        <v>1372</v>
      </c>
      <c r="G104" s="258"/>
      <c r="H104" s="256"/>
      <c r="I104" s="256"/>
      <c r="J104" s="256" t="s">
        <v>1373</v>
      </c>
      <c r="K104" s="253"/>
    </row>
    <row r="105" spans="2:11" ht="5.25" customHeight="1">
      <c r="B105" s="252"/>
      <c r="C105" s="254"/>
      <c r="D105" s="254"/>
      <c r="E105" s="254"/>
      <c r="F105" s="254"/>
      <c r="G105" s="270"/>
      <c r="H105" s="254"/>
      <c r="I105" s="254"/>
      <c r="J105" s="254"/>
      <c r="K105" s="253"/>
    </row>
    <row r="106" spans="2:11" ht="15" customHeight="1">
      <c r="B106" s="252"/>
      <c r="C106" s="241" t="s">
        <v>51</v>
      </c>
      <c r="D106" s="259"/>
      <c r="E106" s="259"/>
      <c r="F106" s="261" t="s">
        <v>1374</v>
      </c>
      <c r="G106" s="270"/>
      <c r="H106" s="241" t="s">
        <v>1414</v>
      </c>
      <c r="I106" s="241" t="s">
        <v>1376</v>
      </c>
      <c r="J106" s="241">
        <v>20</v>
      </c>
      <c r="K106" s="253"/>
    </row>
    <row r="107" spans="2:11" ht="15" customHeight="1">
      <c r="B107" s="252"/>
      <c r="C107" s="241" t="s">
        <v>1377</v>
      </c>
      <c r="D107" s="241"/>
      <c r="E107" s="241"/>
      <c r="F107" s="261" t="s">
        <v>1374</v>
      </c>
      <c r="G107" s="241"/>
      <c r="H107" s="241" t="s">
        <v>1414</v>
      </c>
      <c r="I107" s="241" t="s">
        <v>1376</v>
      </c>
      <c r="J107" s="241">
        <v>120</v>
      </c>
      <c r="K107" s="253"/>
    </row>
    <row r="108" spans="2:11" ht="15" customHeight="1">
      <c r="B108" s="262"/>
      <c r="C108" s="241" t="s">
        <v>1379</v>
      </c>
      <c r="D108" s="241"/>
      <c r="E108" s="241"/>
      <c r="F108" s="261" t="s">
        <v>1380</v>
      </c>
      <c r="G108" s="241"/>
      <c r="H108" s="241" t="s">
        <v>1414</v>
      </c>
      <c r="I108" s="241" t="s">
        <v>1376</v>
      </c>
      <c r="J108" s="241">
        <v>50</v>
      </c>
      <c r="K108" s="253"/>
    </row>
    <row r="109" spans="2:11" ht="15" customHeight="1">
      <c r="B109" s="262"/>
      <c r="C109" s="241" t="s">
        <v>1382</v>
      </c>
      <c r="D109" s="241"/>
      <c r="E109" s="241"/>
      <c r="F109" s="261" t="s">
        <v>1374</v>
      </c>
      <c r="G109" s="241"/>
      <c r="H109" s="241" t="s">
        <v>1414</v>
      </c>
      <c r="I109" s="241" t="s">
        <v>1384</v>
      </c>
      <c r="J109" s="241"/>
      <c r="K109" s="253"/>
    </row>
    <row r="110" spans="2:11" ht="15" customHeight="1">
      <c r="B110" s="262"/>
      <c r="C110" s="241" t="s">
        <v>1393</v>
      </c>
      <c r="D110" s="241"/>
      <c r="E110" s="241"/>
      <c r="F110" s="261" t="s">
        <v>1380</v>
      </c>
      <c r="G110" s="241"/>
      <c r="H110" s="241" t="s">
        <v>1414</v>
      </c>
      <c r="I110" s="241" t="s">
        <v>1376</v>
      </c>
      <c r="J110" s="241">
        <v>50</v>
      </c>
      <c r="K110" s="253"/>
    </row>
    <row r="111" spans="2:11" ht="15" customHeight="1">
      <c r="B111" s="262"/>
      <c r="C111" s="241" t="s">
        <v>1401</v>
      </c>
      <c r="D111" s="241"/>
      <c r="E111" s="241"/>
      <c r="F111" s="261" t="s">
        <v>1380</v>
      </c>
      <c r="G111" s="241"/>
      <c r="H111" s="241" t="s">
        <v>1414</v>
      </c>
      <c r="I111" s="241" t="s">
        <v>1376</v>
      </c>
      <c r="J111" s="241">
        <v>50</v>
      </c>
      <c r="K111" s="253"/>
    </row>
    <row r="112" spans="2:11" ht="15" customHeight="1">
      <c r="B112" s="262"/>
      <c r="C112" s="241" t="s">
        <v>1399</v>
      </c>
      <c r="D112" s="241"/>
      <c r="E112" s="241"/>
      <c r="F112" s="261" t="s">
        <v>1380</v>
      </c>
      <c r="G112" s="241"/>
      <c r="H112" s="241" t="s">
        <v>1414</v>
      </c>
      <c r="I112" s="241" t="s">
        <v>1376</v>
      </c>
      <c r="J112" s="241">
        <v>50</v>
      </c>
      <c r="K112" s="253"/>
    </row>
    <row r="113" spans="2:11" ht="15" customHeight="1">
      <c r="B113" s="262"/>
      <c r="C113" s="241" t="s">
        <v>51</v>
      </c>
      <c r="D113" s="241"/>
      <c r="E113" s="241"/>
      <c r="F113" s="261" t="s">
        <v>1374</v>
      </c>
      <c r="G113" s="241"/>
      <c r="H113" s="241" t="s">
        <v>1415</v>
      </c>
      <c r="I113" s="241" t="s">
        <v>1376</v>
      </c>
      <c r="J113" s="241">
        <v>20</v>
      </c>
      <c r="K113" s="253"/>
    </row>
    <row r="114" spans="2:11" ht="15" customHeight="1">
      <c r="B114" s="262"/>
      <c r="C114" s="241" t="s">
        <v>1416</v>
      </c>
      <c r="D114" s="241"/>
      <c r="E114" s="241"/>
      <c r="F114" s="261" t="s">
        <v>1374</v>
      </c>
      <c r="G114" s="241"/>
      <c r="H114" s="241" t="s">
        <v>1417</v>
      </c>
      <c r="I114" s="241" t="s">
        <v>1376</v>
      </c>
      <c r="J114" s="241">
        <v>120</v>
      </c>
      <c r="K114" s="253"/>
    </row>
    <row r="115" spans="2:11" ht="15" customHeight="1">
      <c r="B115" s="262"/>
      <c r="C115" s="241" t="s">
        <v>36</v>
      </c>
      <c r="D115" s="241"/>
      <c r="E115" s="241"/>
      <c r="F115" s="261" t="s">
        <v>1374</v>
      </c>
      <c r="G115" s="241"/>
      <c r="H115" s="241" t="s">
        <v>1418</v>
      </c>
      <c r="I115" s="241" t="s">
        <v>1409</v>
      </c>
      <c r="J115" s="241"/>
      <c r="K115" s="253"/>
    </row>
    <row r="116" spans="2:11" ht="15" customHeight="1">
      <c r="B116" s="262"/>
      <c r="C116" s="241" t="s">
        <v>46</v>
      </c>
      <c r="D116" s="241"/>
      <c r="E116" s="241"/>
      <c r="F116" s="261" t="s">
        <v>1374</v>
      </c>
      <c r="G116" s="241"/>
      <c r="H116" s="241" t="s">
        <v>1419</v>
      </c>
      <c r="I116" s="241" t="s">
        <v>1409</v>
      </c>
      <c r="J116" s="241"/>
      <c r="K116" s="253"/>
    </row>
    <row r="117" spans="2:11" ht="15" customHeight="1">
      <c r="B117" s="262"/>
      <c r="C117" s="241" t="s">
        <v>55</v>
      </c>
      <c r="D117" s="241"/>
      <c r="E117" s="241"/>
      <c r="F117" s="261" t="s">
        <v>1374</v>
      </c>
      <c r="G117" s="241"/>
      <c r="H117" s="241" t="s">
        <v>1420</v>
      </c>
      <c r="I117" s="241" t="s">
        <v>1421</v>
      </c>
      <c r="J117" s="241"/>
      <c r="K117" s="253"/>
    </row>
    <row r="118" spans="2:11" ht="15" customHeight="1">
      <c r="B118" s="265"/>
      <c r="C118" s="271"/>
      <c r="D118" s="271"/>
      <c r="E118" s="271"/>
      <c r="F118" s="271"/>
      <c r="G118" s="271"/>
      <c r="H118" s="271"/>
      <c r="I118" s="271"/>
      <c r="J118" s="271"/>
      <c r="K118" s="267"/>
    </row>
    <row r="119" spans="2:11" ht="18.75" customHeight="1">
      <c r="B119" s="272"/>
      <c r="C119" s="238"/>
      <c r="D119" s="238"/>
      <c r="E119" s="238"/>
      <c r="F119" s="273"/>
      <c r="G119" s="238"/>
      <c r="H119" s="238"/>
      <c r="I119" s="238"/>
      <c r="J119" s="238"/>
      <c r="K119" s="272"/>
    </row>
    <row r="120" spans="2:11" ht="18.75" customHeight="1">
      <c r="B120" s="248"/>
      <c r="C120" s="248"/>
      <c r="D120" s="248"/>
      <c r="E120" s="248"/>
      <c r="F120" s="248"/>
      <c r="G120" s="248"/>
      <c r="H120" s="248"/>
      <c r="I120" s="248"/>
      <c r="J120" s="248"/>
      <c r="K120" s="248"/>
    </row>
    <row r="121" spans="2:11" ht="7.5" customHeight="1">
      <c r="B121" s="274"/>
      <c r="C121" s="275"/>
      <c r="D121" s="275"/>
      <c r="E121" s="275"/>
      <c r="F121" s="275"/>
      <c r="G121" s="275"/>
      <c r="H121" s="275"/>
      <c r="I121" s="275"/>
      <c r="J121" s="275"/>
      <c r="K121" s="276"/>
    </row>
    <row r="122" spans="2:11" ht="45" customHeight="1">
      <c r="B122" s="277"/>
      <c r="C122" s="360" t="s">
        <v>1422</v>
      </c>
      <c r="D122" s="360"/>
      <c r="E122" s="360"/>
      <c r="F122" s="360"/>
      <c r="G122" s="360"/>
      <c r="H122" s="360"/>
      <c r="I122" s="360"/>
      <c r="J122" s="360"/>
      <c r="K122" s="278"/>
    </row>
    <row r="123" spans="2:11" ht="17.25" customHeight="1">
      <c r="B123" s="279"/>
      <c r="C123" s="254" t="s">
        <v>1368</v>
      </c>
      <c r="D123" s="254"/>
      <c r="E123" s="254"/>
      <c r="F123" s="254" t="s">
        <v>1369</v>
      </c>
      <c r="G123" s="255"/>
      <c r="H123" s="254" t="s">
        <v>52</v>
      </c>
      <c r="I123" s="254" t="s">
        <v>55</v>
      </c>
      <c r="J123" s="254" t="s">
        <v>1370</v>
      </c>
      <c r="K123" s="280"/>
    </row>
    <row r="124" spans="2:11" ht="17.25" customHeight="1">
      <c r="B124" s="279"/>
      <c r="C124" s="256" t="s">
        <v>1371</v>
      </c>
      <c r="D124" s="256"/>
      <c r="E124" s="256"/>
      <c r="F124" s="257" t="s">
        <v>1372</v>
      </c>
      <c r="G124" s="258"/>
      <c r="H124" s="256"/>
      <c r="I124" s="256"/>
      <c r="J124" s="256" t="s">
        <v>1373</v>
      </c>
      <c r="K124" s="280"/>
    </row>
    <row r="125" spans="2:11" ht="5.25" customHeight="1">
      <c r="B125" s="281"/>
      <c r="C125" s="259"/>
      <c r="D125" s="259"/>
      <c r="E125" s="259"/>
      <c r="F125" s="259"/>
      <c r="G125" s="241"/>
      <c r="H125" s="259"/>
      <c r="I125" s="259"/>
      <c r="J125" s="259"/>
      <c r="K125" s="282"/>
    </row>
    <row r="126" spans="2:11" ht="15" customHeight="1">
      <c r="B126" s="281"/>
      <c r="C126" s="241" t="s">
        <v>1377</v>
      </c>
      <c r="D126" s="259"/>
      <c r="E126" s="259"/>
      <c r="F126" s="261" t="s">
        <v>1374</v>
      </c>
      <c r="G126" s="241"/>
      <c r="H126" s="241" t="s">
        <v>1414</v>
      </c>
      <c r="I126" s="241" t="s">
        <v>1376</v>
      </c>
      <c r="J126" s="241">
        <v>120</v>
      </c>
      <c r="K126" s="283"/>
    </row>
    <row r="127" spans="2:11" ht="15" customHeight="1">
      <c r="B127" s="281"/>
      <c r="C127" s="241" t="s">
        <v>1423</v>
      </c>
      <c r="D127" s="241"/>
      <c r="E127" s="241"/>
      <c r="F127" s="261" t="s">
        <v>1374</v>
      </c>
      <c r="G127" s="241"/>
      <c r="H127" s="241" t="s">
        <v>1424</v>
      </c>
      <c r="I127" s="241" t="s">
        <v>1376</v>
      </c>
      <c r="J127" s="241" t="s">
        <v>1425</v>
      </c>
      <c r="K127" s="283"/>
    </row>
    <row r="128" spans="2:11" ht="15" customHeight="1">
      <c r="B128" s="281"/>
      <c r="C128" s="241" t="s">
        <v>1322</v>
      </c>
      <c r="D128" s="241"/>
      <c r="E128" s="241"/>
      <c r="F128" s="261" t="s">
        <v>1374</v>
      </c>
      <c r="G128" s="241"/>
      <c r="H128" s="241" t="s">
        <v>1426</v>
      </c>
      <c r="I128" s="241" t="s">
        <v>1376</v>
      </c>
      <c r="J128" s="241" t="s">
        <v>1425</v>
      </c>
      <c r="K128" s="283"/>
    </row>
    <row r="129" spans="2:11" ht="15" customHeight="1">
      <c r="B129" s="281"/>
      <c r="C129" s="241" t="s">
        <v>1385</v>
      </c>
      <c r="D129" s="241"/>
      <c r="E129" s="241"/>
      <c r="F129" s="261" t="s">
        <v>1380</v>
      </c>
      <c r="G129" s="241"/>
      <c r="H129" s="241" t="s">
        <v>1386</v>
      </c>
      <c r="I129" s="241" t="s">
        <v>1376</v>
      </c>
      <c r="J129" s="241">
        <v>15</v>
      </c>
      <c r="K129" s="283"/>
    </row>
    <row r="130" spans="2:11" ht="15" customHeight="1">
      <c r="B130" s="281"/>
      <c r="C130" s="263" t="s">
        <v>1387</v>
      </c>
      <c r="D130" s="263"/>
      <c r="E130" s="263"/>
      <c r="F130" s="264" t="s">
        <v>1380</v>
      </c>
      <c r="G130" s="263"/>
      <c r="H130" s="263" t="s">
        <v>1388</v>
      </c>
      <c r="I130" s="263" t="s">
        <v>1376</v>
      </c>
      <c r="J130" s="263">
        <v>15</v>
      </c>
      <c r="K130" s="283"/>
    </row>
    <row r="131" spans="2:11" ht="15" customHeight="1">
      <c r="B131" s="281"/>
      <c r="C131" s="263" t="s">
        <v>1389</v>
      </c>
      <c r="D131" s="263"/>
      <c r="E131" s="263"/>
      <c r="F131" s="264" t="s">
        <v>1380</v>
      </c>
      <c r="G131" s="263"/>
      <c r="H131" s="263" t="s">
        <v>1390</v>
      </c>
      <c r="I131" s="263" t="s">
        <v>1376</v>
      </c>
      <c r="J131" s="263">
        <v>20</v>
      </c>
      <c r="K131" s="283"/>
    </row>
    <row r="132" spans="2:11" ht="15" customHeight="1">
      <c r="B132" s="281"/>
      <c r="C132" s="263" t="s">
        <v>1391</v>
      </c>
      <c r="D132" s="263"/>
      <c r="E132" s="263"/>
      <c r="F132" s="264" t="s">
        <v>1380</v>
      </c>
      <c r="G132" s="263"/>
      <c r="H132" s="263" t="s">
        <v>1392</v>
      </c>
      <c r="I132" s="263" t="s">
        <v>1376</v>
      </c>
      <c r="J132" s="263">
        <v>20</v>
      </c>
      <c r="K132" s="283"/>
    </row>
    <row r="133" spans="2:11" ht="15" customHeight="1">
      <c r="B133" s="281"/>
      <c r="C133" s="241" t="s">
        <v>1379</v>
      </c>
      <c r="D133" s="241"/>
      <c r="E133" s="241"/>
      <c r="F133" s="261" t="s">
        <v>1380</v>
      </c>
      <c r="G133" s="241"/>
      <c r="H133" s="241" t="s">
        <v>1414</v>
      </c>
      <c r="I133" s="241" t="s">
        <v>1376</v>
      </c>
      <c r="J133" s="241">
        <v>50</v>
      </c>
      <c r="K133" s="283"/>
    </row>
    <row r="134" spans="2:11" ht="15" customHeight="1">
      <c r="B134" s="281"/>
      <c r="C134" s="241" t="s">
        <v>1393</v>
      </c>
      <c r="D134" s="241"/>
      <c r="E134" s="241"/>
      <c r="F134" s="261" t="s">
        <v>1380</v>
      </c>
      <c r="G134" s="241"/>
      <c r="H134" s="241" t="s">
        <v>1414</v>
      </c>
      <c r="I134" s="241" t="s">
        <v>1376</v>
      </c>
      <c r="J134" s="241">
        <v>50</v>
      </c>
      <c r="K134" s="283"/>
    </row>
    <row r="135" spans="2:11" ht="15" customHeight="1">
      <c r="B135" s="281"/>
      <c r="C135" s="241" t="s">
        <v>1399</v>
      </c>
      <c r="D135" s="241"/>
      <c r="E135" s="241"/>
      <c r="F135" s="261" t="s">
        <v>1380</v>
      </c>
      <c r="G135" s="241"/>
      <c r="H135" s="241" t="s">
        <v>1414</v>
      </c>
      <c r="I135" s="241" t="s">
        <v>1376</v>
      </c>
      <c r="J135" s="241">
        <v>50</v>
      </c>
      <c r="K135" s="283"/>
    </row>
    <row r="136" spans="2:11" ht="15" customHeight="1">
      <c r="B136" s="281"/>
      <c r="C136" s="241" t="s">
        <v>1401</v>
      </c>
      <c r="D136" s="241"/>
      <c r="E136" s="241"/>
      <c r="F136" s="261" t="s">
        <v>1380</v>
      </c>
      <c r="G136" s="241"/>
      <c r="H136" s="241" t="s">
        <v>1414</v>
      </c>
      <c r="I136" s="241" t="s">
        <v>1376</v>
      </c>
      <c r="J136" s="241">
        <v>50</v>
      </c>
      <c r="K136" s="283"/>
    </row>
    <row r="137" spans="2:11" ht="15" customHeight="1">
      <c r="B137" s="281"/>
      <c r="C137" s="241" t="s">
        <v>1402</v>
      </c>
      <c r="D137" s="241"/>
      <c r="E137" s="241"/>
      <c r="F137" s="261" t="s">
        <v>1380</v>
      </c>
      <c r="G137" s="241"/>
      <c r="H137" s="241" t="s">
        <v>1427</v>
      </c>
      <c r="I137" s="241" t="s">
        <v>1376</v>
      </c>
      <c r="J137" s="241">
        <v>255</v>
      </c>
      <c r="K137" s="283"/>
    </row>
    <row r="138" spans="2:11" ht="15" customHeight="1">
      <c r="B138" s="281"/>
      <c r="C138" s="241" t="s">
        <v>1404</v>
      </c>
      <c r="D138" s="241"/>
      <c r="E138" s="241"/>
      <c r="F138" s="261" t="s">
        <v>1374</v>
      </c>
      <c r="G138" s="241"/>
      <c r="H138" s="241" t="s">
        <v>1428</v>
      </c>
      <c r="I138" s="241" t="s">
        <v>1406</v>
      </c>
      <c r="J138" s="241"/>
      <c r="K138" s="283"/>
    </row>
    <row r="139" spans="2:11" ht="15" customHeight="1">
      <c r="B139" s="281"/>
      <c r="C139" s="241" t="s">
        <v>1407</v>
      </c>
      <c r="D139" s="241"/>
      <c r="E139" s="241"/>
      <c r="F139" s="261" t="s">
        <v>1374</v>
      </c>
      <c r="G139" s="241"/>
      <c r="H139" s="241" t="s">
        <v>1429</v>
      </c>
      <c r="I139" s="241" t="s">
        <v>1409</v>
      </c>
      <c r="J139" s="241"/>
      <c r="K139" s="283"/>
    </row>
    <row r="140" spans="2:11" ht="15" customHeight="1">
      <c r="B140" s="281"/>
      <c r="C140" s="241" t="s">
        <v>1410</v>
      </c>
      <c r="D140" s="241"/>
      <c r="E140" s="241"/>
      <c r="F140" s="261" t="s">
        <v>1374</v>
      </c>
      <c r="G140" s="241"/>
      <c r="H140" s="241" t="s">
        <v>1410</v>
      </c>
      <c r="I140" s="241" t="s">
        <v>1409</v>
      </c>
      <c r="J140" s="241"/>
      <c r="K140" s="283"/>
    </row>
    <row r="141" spans="2:11" ht="15" customHeight="1">
      <c r="B141" s="281"/>
      <c r="C141" s="241" t="s">
        <v>36</v>
      </c>
      <c r="D141" s="241"/>
      <c r="E141" s="241"/>
      <c r="F141" s="261" t="s">
        <v>1374</v>
      </c>
      <c r="G141" s="241"/>
      <c r="H141" s="241" t="s">
        <v>1430</v>
      </c>
      <c r="I141" s="241" t="s">
        <v>1409</v>
      </c>
      <c r="J141" s="241"/>
      <c r="K141" s="283"/>
    </row>
    <row r="142" spans="2:11" ht="15" customHeight="1">
      <c r="B142" s="281"/>
      <c r="C142" s="241" t="s">
        <v>1431</v>
      </c>
      <c r="D142" s="241"/>
      <c r="E142" s="241"/>
      <c r="F142" s="261" t="s">
        <v>1374</v>
      </c>
      <c r="G142" s="241"/>
      <c r="H142" s="241" t="s">
        <v>1432</v>
      </c>
      <c r="I142" s="241" t="s">
        <v>1409</v>
      </c>
      <c r="J142" s="241"/>
      <c r="K142" s="283"/>
    </row>
    <row r="143" spans="2:11" ht="15" customHeight="1">
      <c r="B143" s="284"/>
      <c r="C143" s="285"/>
      <c r="D143" s="285"/>
      <c r="E143" s="285"/>
      <c r="F143" s="285"/>
      <c r="G143" s="285"/>
      <c r="H143" s="285"/>
      <c r="I143" s="285"/>
      <c r="J143" s="285"/>
      <c r="K143" s="286"/>
    </row>
    <row r="144" spans="2:11" ht="18.75" customHeight="1">
      <c r="B144" s="238"/>
      <c r="C144" s="238"/>
      <c r="D144" s="238"/>
      <c r="E144" s="238"/>
      <c r="F144" s="273"/>
      <c r="G144" s="238"/>
      <c r="H144" s="238"/>
      <c r="I144" s="238"/>
      <c r="J144" s="238"/>
      <c r="K144" s="238"/>
    </row>
    <row r="145" spans="2:11" ht="18.75" customHeight="1">
      <c r="B145" s="248"/>
      <c r="C145" s="248"/>
      <c r="D145" s="248"/>
      <c r="E145" s="248"/>
      <c r="F145" s="248"/>
      <c r="G145" s="248"/>
      <c r="H145" s="248"/>
      <c r="I145" s="248"/>
      <c r="J145" s="248"/>
      <c r="K145" s="248"/>
    </row>
    <row r="146" spans="2:11" ht="7.5" customHeight="1">
      <c r="B146" s="249"/>
      <c r="C146" s="250"/>
      <c r="D146" s="250"/>
      <c r="E146" s="250"/>
      <c r="F146" s="250"/>
      <c r="G146" s="250"/>
      <c r="H146" s="250"/>
      <c r="I146" s="250"/>
      <c r="J146" s="250"/>
      <c r="K146" s="251"/>
    </row>
    <row r="147" spans="2:11" ht="45" customHeight="1">
      <c r="B147" s="252"/>
      <c r="C147" s="364" t="s">
        <v>1433</v>
      </c>
      <c r="D147" s="364"/>
      <c r="E147" s="364"/>
      <c r="F147" s="364"/>
      <c r="G147" s="364"/>
      <c r="H147" s="364"/>
      <c r="I147" s="364"/>
      <c r="J147" s="364"/>
      <c r="K147" s="253"/>
    </row>
    <row r="148" spans="2:11" ht="17.25" customHeight="1">
      <c r="B148" s="252"/>
      <c r="C148" s="254" t="s">
        <v>1368</v>
      </c>
      <c r="D148" s="254"/>
      <c r="E148" s="254"/>
      <c r="F148" s="254" t="s">
        <v>1369</v>
      </c>
      <c r="G148" s="255"/>
      <c r="H148" s="254" t="s">
        <v>52</v>
      </c>
      <c r="I148" s="254" t="s">
        <v>55</v>
      </c>
      <c r="J148" s="254" t="s">
        <v>1370</v>
      </c>
      <c r="K148" s="253"/>
    </row>
    <row r="149" spans="2:11" ht="17.25" customHeight="1">
      <c r="B149" s="252"/>
      <c r="C149" s="256" t="s">
        <v>1371</v>
      </c>
      <c r="D149" s="256"/>
      <c r="E149" s="256"/>
      <c r="F149" s="257" t="s">
        <v>1372</v>
      </c>
      <c r="G149" s="258"/>
      <c r="H149" s="256"/>
      <c r="I149" s="256"/>
      <c r="J149" s="256" t="s">
        <v>1373</v>
      </c>
      <c r="K149" s="253"/>
    </row>
    <row r="150" spans="2:11" ht="5.25" customHeight="1">
      <c r="B150" s="262"/>
      <c r="C150" s="259"/>
      <c r="D150" s="259"/>
      <c r="E150" s="259"/>
      <c r="F150" s="259"/>
      <c r="G150" s="260"/>
      <c r="H150" s="259"/>
      <c r="I150" s="259"/>
      <c r="J150" s="259"/>
      <c r="K150" s="283"/>
    </row>
    <row r="151" spans="2:11" ht="15" customHeight="1">
      <c r="B151" s="262"/>
      <c r="C151" s="287" t="s">
        <v>1377</v>
      </c>
      <c r="D151" s="241"/>
      <c r="E151" s="241"/>
      <c r="F151" s="288" t="s">
        <v>1374</v>
      </c>
      <c r="G151" s="241"/>
      <c r="H151" s="287" t="s">
        <v>1414</v>
      </c>
      <c r="I151" s="287" t="s">
        <v>1376</v>
      </c>
      <c r="J151" s="287">
        <v>120</v>
      </c>
      <c r="K151" s="283"/>
    </row>
    <row r="152" spans="2:11" ht="15" customHeight="1">
      <c r="B152" s="262"/>
      <c r="C152" s="287" t="s">
        <v>1423</v>
      </c>
      <c r="D152" s="241"/>
      <c r="E152" s="241"/>
      <c r="F152" s="288" t="s">
        <v>1374</v>
      </c>
      <c r="G152" s="241"/>
      <c r="H152" s="287" t="s">
        <v>1434</v>
      </c>
      <c r="I152" s="287" t="s">
        <v>1376</v>
      </c>
      <c r="J152" s="287" t="s">
        <v>1425</v>
      </c>
      <c r="K152" s="283"/>
    </row>
    <row r="153" spans="2:11" ht="15" customHeight="1">
      <c r="B153" s="262"/>
      <c r="C153" s="287" t="s">
        <v>1322</v>
      </c>
      <c r="D153" s="241"/>
      <c r="E153" s="241"/>
      <c r="F153" s="288" t="s">
        <v>1374</v>
      </c>
      <c r="G153" s="241"/>
      <c r="H153" s="287" t="s">
        <v>1435</v>
      </c>
      <c r="I153" s="287" t="s">
        <v>1376</v>
      </c>
      <c r="J153" s="287" t="s">
        <v>1425</v>
      </c>
      <c r="K153" s="283"/>
    </row>
    <row r="154" spans="2:11" ht="15" customHeight="1">
      <c r="B154" s="262"/>
      <c r="C154" s="287" t="s">
        <v>1379</v>
      </c>
      <c r="D154" s="241"/>
      <c r="E154" s="241"/>
      <c r="F154" s="288" t="s">
        <v>1380</v>
      </c>
      <c r="G154" s="241"/>
      <c r="H154" s="287" t="s">
        <v>1414</v>
      </c>
      <c r="I154" s="287" t="s">
        <v>1376</v>
      </c>
      <c r="J154" s="287">
        <v>50</v>
      </c>
      <c r="K154" s="283"/>
    </row>
    <row r="155" spans="2:11" ht="15" customHeight="1">
      <c r="B155" s="262"/>
      <c r="C155" s="287" t="s">
        <v>1382</v>
      </c>
      <c r="D155" s="241"/>
      <c r="E155" s="241"/>
      <c r="F155" s="288" t="s">
        <v>1374</v>
      </c>
      <c r="G155" s="241"/>
      <c r="H155" s="287" t="s">
        <v>1414</v>
      </c>
      <c r="I155" s="287" t="s">
        <v>1384</v>
      </c>
      <c r="J155" s="287"/>
      <c r="K155" s="283"/>
    </row>
    <row r="156" spans="2:11" ht="15" customHeight="1">
      <c r="B156" s="262"/>
      <c r="C156" s="287" t="s">
        <v>1393</v>
      </c>
      <c r="D156" s="241"/>
      <c r="E156" s="241"/>
      <c r="F156" s="288" t="s">
        <v>1380</v>
      </c>
      <c r="G156" s="241"/>
      <c r="H156" s="287" t="s">
        <v>1414</v>
      </c>
      <c r="I156" s="287" t="s">
        <v>1376</v>
      </c>
      <c r="J156" s="287">
        <v>50</v>
      </c>
      <c r="K156" s="283"/>
    </row>
    <row r="157" spans="2:11" ht="15" customHeight="1">
      <c r="B157" s="262"/>
      <c r="C157" s="287" t="s">
        <v>1401</v>
      </c>
      <c r="D157" s="241"/>
      <c r="E157" s="241"/>
      <c r="F157" s="288" t="s">
        <v>1380</v>
      </c>
      <c r="G157" s="241"/>
      <c r="H157" s="287" t="s">
        <v>1414</v>
      </c>
      <c r="I157" s="287" t="s">
        <v>1376</v>
      </c>
      <c r="J157" s="287">
        <v>50</v>
      </c>
      <c r="K157" s="283"/>
    </row>
    <row r="158" spans="2:11" ht="15" customHeight="1">
      <c r="B158" s="262"/>
      <c r="C158" s="287" t="s">
        <v>1399</v>
      </c>
      <c r="D158" s="241"/>
      <c r="E158" s="241"/>
      <c r="F158" s="288" t="s">
        <v>1380</v>
      </c>
      <c r="G158" s="241"/>
      <c r="H158" s="287" t="s">
        <v>1414</v>
      </c>
      <c r="I158" s="287" t="s">
        <v>1376</v>
      </c>
      <c r="J158" s="287">
        <v>50</v>
      </c>
      <c r="K158" s="283"/>
    </row>
    <row r="159" spans="2:11" ht="15" customHeight="1">
      <c r="B159" s="262"/>
      <c r="C159" s="287" t="s">
        <v>91</v>
      </c>
      <c r="D159" s="241"/>
      <c r="E159" s="241"/>
      <c r="F159" s="288" t="s">
        <v>1374</v>
      </c>
      <c r="G159" s="241"/>
      <c r="H159" s="287" t="s">
        <v>1436</v>
      </c>
      <c r="I159" s="287" t="s">
        <v>1376</v>
      </c>
      <c r="J159" s="287" t="s">
        <v>1437</v>
      </c>
      <c r="K159" s="283"/>
    </row>
    <row r="160" spans="2:11" ht="15" customHeight="1">
      <c r="B160" s="262"/>
      <c r="C160" s="287" t="s">
        <v>1438</v>
      </c>
      <c r="D160" s="241"/>
      <c r="E160" s="241"/>
      <c r="F160" s="288" t="s">
        <v>1374</v>
      </c>
      <c r="G160" s="241"/>
      <c r="H160" s="287" t="s">
        <v>1439</v>
      </c>
      <c r="I160" s="287" t="s">
        <v>1409</v>
      </c>
      <c r="J160" s="287"/>
      <c r="K160" s="283"/>
    </row>
    <row r="161" spans="2:11" ht="15" customHeight="1">
      <c r="B161" s="289"/>
      <c r="C161" s="271"/>
      <c r="D161" s="271"/>
      <c r="E161" s="271"/>
      <c r="F161" s="271"/>
      <c r="G161" s="271"/>
      <c r="H161" s="271"/>
      <c r="I161" s="271"/>
      <c r="J161" s="271"/>
      <c r="K161" s="290"/>
    </row>
    <row r="162" spans="2:11" ht="18.75" customHeight="1">
      <c r="B162" s="238"/>
      <c r="C162" s="241"/>
      <c r="D162" s="241"/>
      <c r="E162" s="241"/>
      <c r="F162" s="261"/>
      <c r="G162" s="241"/>
      <c r="H162" s="241"/>
      <c r="I162" s="241"/>
      <c r="J162" s="241"/>
      <c r="K162" s="238"/>
    </row>
    <row r="163" spans="2:11" ht="18.75" customHeight="1">
      <c r="B163" s="248"/>
      <c r="C163" s="248"/>
      <c r="D163" s="248"/>
      <c r="E163" s="248"/>
      <c r="F163" s="248"/>
      <c r="G163" s="248"/>
      <c r="H163" s="248"/>
      <c r="I163" s="248"/>
      <c r="J163" s="248"/>
      <c r="K163" s="248"/>
    </row>
    <row r="164" spans="2:11" ht="7.5" customHeight="1">
      <c r="B164" s="230"/>
      <c r="C164" s="231"/>
      <c r="D164" s="231"/>
      <c r="E164" s="231"/>
      <c r="F164" s="231"/>
      <c r="G164" s="231"/>
      <c r="H164" s="231"/>
      <c r="I164" s="231"/>
      <c r="J164" s="231"/>
      <c r="K164" s="232"/>
    </row>
    <row r="165" spans="2:11" ht="45" customHeight="1">
      <c r="B165" s="233"/>
      <c r="C165" s="360" t="s">
        <v>1440</v>
      </c>
      <c r="D165" s="360"/>
      <c r="E165" s="360"/>
      <c r="F165" s="360"/>
      <c r="G165" s="360"/>
      <c r="H165" s="360"/>
      <c r="I165" s="360"/>
      <c r="J165" s="360"/>
      <c r="K165" s="234"/>
    </row>
    <row r="166" spans="2:11" ht="17.25" customHeight="1">
      <c r="B166" s="233"/>
      <c r="C166" s="254" t="s">
        <v>1368</v>
      </c>
      <c r="D166" s="254"/>
      <c r="E166" s="254"/>
      <c r="F166" s="254" t="s">
        <v>1369</v>
      </c>
      <c r="G166" s="291"/>
      <c r="H166" s="292" t="s">
        <v>52</v>
      </c>
      <c r="I166" s="292" t="s">
        <v>55</v>
      </c>
      <c r="J166" s="254" t="s">
        <v>1370</v>
      </c>
      <c r="K166" s="234"/>
    </row>
    <row r="167" spans="2:11" ht="17.25" customHeight="1">
      <c r="B167" s="235"/>
      <c r="C167" s="256" t="s">
        <v>1371</v>
      </c>
      <c r="D167" s="256"/>
      <c r="E167" s="256"/>
      <c r="F167" s="257" t="s">
        <v>1372</v>
      </c>
      <c r="G167" s="293"/>
      <c r="H167" s="294"/>
      <c r="I167" s="294"/>
      <c r="J167" s="256" t="s">
        <v>1373</v>
      </c>
      <c r="K167" s="236"/>
    </row>
    <row r="168" spans="2:11" ht="5.25" customHeight="1">
      <c r="B168" s="262"/>
      <c r="C168" s="259"/>
      <c r="D168" s="259"/>
      <c r="E168" s="259"/>
      <c r="F168" s="259"/>
      <c r="G168" s="260"/>
      <c r="H168" s="259"/>
      <c r="I168" s="259"/>
      <c r="J168" s="259"/>
      <c r="K168" s="283"/>
    </row>
    <row r="169" spans="2:11" ht="15" customHeight="1">
      <c r="B169" s="262"/>
      <c r="C169" s="241" t="s">
        <v>1377</v>
      </c>
      <c r="D169" s="241"/>
      <c r="E169" s="241"/>
      <c r="F169" s="261" t="s">
        <v>1374</v>
      </c>
      <c r="G169" s="241"/>
      <c r="H169" s="241" t="s">
        <v>1414</v>
      </c>
      <c r="I169" s="241" t="s">
        <v>1376</v>
      </c>
      <c r="J169" s="241">
        <v>120</v>
      </c>
      <c r="K169" s="283"/>
    </row>
    <row r="170" spans="2:11" ht="15" customHeight="1">
      <c r="B170" s="262"/>
      <c r="C170" s="241" t="s">
        <v>1423</v>
      </c>
      <c r="D170" s="241"/>
      <c r="E170" s="241"/>
      <c r="F170" s="261" t="s">
        <v>1374</v>
      </c>
      <c r="G170" s="241"/>
      <c r="H170" s="241" t="s">
        <v>1424</v>
      </c>
      <c r="I170" s="241" t="s">
        <v>1376</v>
      </c>
      <c r="J170" s="241" t="s">
        <v>1425</v>
      </c>
      <c r="K170" s="283"/>
    </row>
    <row r="171" spans="2:11" ht="15" customHeight="1">
      <c r="B171" s="262"/>
      <c r="C171" s="241" t="s">
        <v>1322</v>
      </c>
      <c r="D171" s="241"/>
      <c r="E171" s="241"/>
      <c r="F171" s="261" t="s">
        <v>1374</v>
      </c>
      <c r="G171" s="241"/>
      <c r="H171" s="241" t="s">
        <v>1441</v>
      </c>
      <c r="I171" s="241" t="s">
        <v>1376</v>
      </c>
      <c r="J171" s="241" t="s">
        <v>1425</v>
      </c>
      <c r="K171" s="283"/>
    </row>
    <row r="172" spans="2:11" ht="15" customHeight="1">
      <c r="B172" s="262"/>
      <c r="C172" s="241" t="s">
        <v>1379</v>
      </c>
      <c r="D172" s="241"/>
      <c r="E172" s="241"/>
      <c r="F172" s="261" t="s">
        <v>1380</v>
      </c>
      <c r="G172" s="241"/>
      <c r="H172" s="241" t="s">
        <v>1441</v>
      </c>
      <c r="I172" s="241" t="s">
        <v>1376</v>
      </c>
      <c r="J172" s="241">
        <v>50</v>
      </c>
      <c r="K172" s="283"/>
    </row>
    <row r="173" spans="2:11" ht="15" customHeight="1">
      <c r="B173" s="262"/>
      <c r="C173" s="241" t="s">
        <v>1382</v>
      </c>
      <c r="D173" s="241"/>
      <c r="E173" s="241"/>
      <c r="F173" s="261" t="s">
        <v>1374</v>
      </c>
      <c r="G173" s="241"/>
      <c r="H173" s="241" t="s">
        <v>1441</v>
      </c>
      <c r="I173" s="241" t="s">
        <v>1384</v>
      </c>
      <c r="J173" s="241"/>
      <c r="K173" s="283"/>
    </row>
    <row r="174" spans="2:11" ht="15" customHeight="1">
      <c r="B174" s="262"/>
      <c r="C174" s="241" t="s">
        <v>1393</v>
      </c>
      <c r="D174" s="241"/>
      <c r="E174" s="241"/>
      <c r="F174" s="261" t="s">
        <v>1380</v>
      </c>
      <c r="G174" s="241"/>
      <c r="H174" s="241" t="s">
        <v>1441</v>
      </c>
      <c r="I174" s="241" t="s">
        <v>1376</v>
      </c>
      <c r="J174" s="241">
        <v>50</v>
      </c>
      <c r="K174" s="283"/>
    </row>
    <row r="175" spans="2:11" ht="15" customHeight="1">
      <c r="B175" s="262"/>
      <c r="C175" s="241" t="s">
        <v>1401</v>
      </c>
      <c r="D175" s="241"/>
      <c r="E175" s="241"/>
      <c r="F175" s="261" t="s">
        <v>1380</v>
      </c>
      <c r="G175" s="241"/>
      <c r="H175" s="241" t="s">
        <v>1441</v>
      </c>
      <c r="I175" s="241" t="s">
        <v>1376</v>
      </c>
      <c r="J175" s="241">
        <v>50</v>
      </c>
      <c r="K175" s="283"/>
    </row>
    <row r="176" spans="2:11" ht="15" customHeight="1">
      <c r="B176" s="262"/>
      <c r="C176" s="241" t="s">
        <v>1399</v>
      </c>
      <c r="D176" s="241"/>
      <c r="E176" s="241"/>
      <c r="F176" s="261" t="s">
        <v>1380</v>
      </c>
      <c r="G176" s="241"/>
      <c r="H176" s="241" t="s">
        <v>1441</v>
      </c>
      <c r="I176" s="241" t="s">
        <v>1376</v>
      </c>
      <c r="J176" s="241">
        <v>50</v>
      </c>
      <c r="K176" s="283"/>
    </row>
    <row r="177" spans="2:11" ht="15" customHeight="1">
      <c r="B177" s="262"/>
      <c r="C177" s="241" t="s">
        <v>125</v>
      </c>
      <c r="D177" s="241"/>
      <c r="E177" s="241"/>
      <c r="F177" s="261" t="s">
        <v>1374</v>
      </c>
      <c r="G177" s="241"/>
      <c r="H177" s="241" t="s">
        <v>1442</v>
      </c>
      <c r="I177" s="241" t="s">
        <v>1443</v>
      </c>
      <c r="J177" s="241"/>
      <c r="K177" s="283"/>
    </row>
    <row r="178" spans="2:11" ht="15" customHeight="1">
      <c r="B178" s="262"/>
      <c r="C178" s="241" t="s">
        <v>55</v>
      </c>
      <c r="D178" s="241"/>
      <c r="E178" s="241"/>
      <c r="F178" s="261" t="s">
        <v>1374</v>
      </c>
      <c r="G178" s="241"/>
      <c r="H178" s="241" t="s">
        <v>1444</v>
      </c>
      <c r="I178" s="241" t="s">
        <v>1445</v>
      </c>
      <c r="J178" s="241">
        <v>1</v>
      </c>
      <c r="K178" s="283"/>
    </row>
    <row r="179" spans="2:11" ht="15" customHeight="1">
      <c r="B179" s="262"/>
      <c r="C179" s="241" t="s">
        <v>51</v>
      </c>
      <c r="D179" s="241"/>
      <c r="E179" s="241"/>
      <c r="F179" s="261" t="s">
        <v>1374</v>
      </c>
      <c r="G179" s="241"/>
      <c r="H179" s="241" t="s">
        <v>1446</v>
      </c>
      <c r="I179" s="241" t="s">
        <v>1376</v>
      </c>
      <c r="J179" s="241">
        <v>20</v>
      </c>
      <c r="K179" s="283"/>
    </row>
    <row r="180" spans="2:11" ht="15" customHeight="1">
      <c r="B180" s="262"/>
      <c r="C180" s="241" t="s">
        <v>52</v>
      </c>
      <c r="D180" s="241"/>
      <c r="E180" s="241"/>
      <c r="F180" s="261" t="s">
        <v>1374</v>
      </c>
      <c r="G180" s="241"/>
      <c r="H180" s="241" t="s">
        <v>1447</v>
      </c>
      <c r="I180" s="241" t="s">
        <v>1376</v>
      </c>
      <c r="J180" s="241">
        <v>255</v>
      </c>
      <c r="K180" s="283"/>
    </row>
    <row r="181" spans="2:11" ht="15" customHeight="1">
      <c r="B181" s="262"/>
      <c r="C181" s="241" t="s">
        <v>126</v>
      </c>
      <c r="D181" s="241"/>
      <c r="E181" s="241"/>
      <c r="F181" s="261" t="s">
        <v>1374</v>
      </c>
      <c r="G181" s="241"/>
      <c r="H181" s="241" t="s">
        <v>1338</v>
      </c>
      <c r="I181" s="241" t="s">
        <v>1376</v>
      </c>
      <c r="J181" s="241">
        <v>10</v>
      </c>
      <c r="K181" s="283"/>
    </row>
    <row r="182" spans="2:11" ht="15" customHeight="1">
      <c r="B182" s="262"/>
      <c r="C182" s="241" t="s">
        <v>127</v>
      </c>
      <c r="D182" s="241"/>
      <c r="E182" s="241"/>
      <c r="F182" s="261" t="s">
        <v>1374</v>
      </c>
      <c r="G182" s="241"/>
      <c r="H182" s="241" t="s">
        <v>1448</v>
      </c>
      <c r="I182" s="241" t="s">
        <v>1409</v>
      </c>
      <c r="J182" s="241"/>
      <c r="K182" s="283"/>
    </row>
    <row r="183" spans="2:11" ht="15" customHeight="1">
      <c r="B183" s="262"/>
      <c r="C183" s="241" t="s">
        <v>1449</v>
      </c>
      <c r="D183" s="241"/>
      <c r="E183" s="241"/>
      <c r="F183" s="261" t="s">
        <v>1374</v>
      </c>
      <c r="G183" s="241"/>
      <c r="H183" s="241" t="s">
        <v>1450</v>
      </c>
      <c r="I183" s="241" t="s">
        <v>1409</v>
      </c>
      <c r="J183" s="241"/>
      <c r="K183" s="283"/>
    </row>
    <row r="184" spans="2:11" ht="15" customHeight="1">
      <c r="B184" s="262"/>
      <c r="C184" s="241" t="s">
        <v>1438</v>
      </c>
      <c r="D184" s="241"/>
      <c r="E184" s="241"/>
      <c r="F184" s="261" t="s">
        <v>1374</v>
      </c>
      <c r="G184" s="241"/>
      <c r="H184" s="241" t="s">
        <v>1451</v>
      </c>
      <c r="I184" s="241" t="s">
        <v>1409</v>
      </c>
      <c r="J184" s="241"/>
      <c r="K184" s="283"/>
    </row>
    <row r="185" spans="2:11" ht="15" customHeight="1">
      <c r="B185" s="262"/>
      <c r="C185" s="241" t="s">
        <v>129</v>
      </c>
      <c r="D185" s="241"/>
      <c r="E185" s="241"/>
      <c r="F185" s="261" t="s">
        <v>1380</v>
      </c>
      <c r="G185" s="241"/>
      <c r="H185" s="241" t="s">
        <v>1452</v>
      </c>
      <c r="I185" s="241" t="s">
        <v>1376</v>
      </c>
      <c r="J185" s="241">
        <v>50</v>
      </c>
      <c r="K185" s="283"/>
    </row>
    <row r="186" spans="2:11" ht="15" customHeight="1">
      <c r="B186" s="262"/>
      <c r="C186" s="241" t="s">
        <v>1453</v>
      </c>
      <c r="D186" s="241"/>
      <c r="E186" s="241"/>
      <c r="F186" s="261" t="s">
        <v>1380</v>
      </c>
      <c r="G186" s="241"/>
      <c r="H186" s="241" t="s">
        <v>1454</v>
      </c>
      <c r="I186" s="241" t="s">
        <v>1455</v>
      </c>
      <c r="J186" s="241"/>
      <c r="K186" s="283"/>
    </row>
    <row r="187" spans="2:11" ht="15" customHeight="1">
      <c r="B187" s="262"/>
      <c r="C187" s="241" t="s">
        <v>1456</v>
      </c>
      <c r="D187" s="241"/>
      <c r="E187" s="241"/>
      <c r="F187" s="261" t="s">
        <v>1380</v>
      </c>
      <c r="G187" s="241"/>
      <c r="H187" s="241" t="s">
        <v>1457</v>
      </c>
      <c r="I187" s="241" t="s">
        <v>1455</v>
      </c>
      <c r="J187" s="241"/>
      <c r="K187" s="283"/>
    </row>
    <row r="188" spans="2:11" ht="15" customHeight="1">
      <c r="B188" s="262"/>
      <c r="C188" s="241" t="s">
        <v>1458</v>
      </c>
      <c r="D188" s="241"/>
      <c r="E188" s="241"/>
      <c r="F188" s="261" t="s">
        <v>1380</v>
      </c>
      <c r="G188" s="241"/>
      <c r="H188" s="241" t="s">
        <v>1459</v>
      </c>
      <c r="I188" s="241" t="s">
        <v>1455</v>
      </c>
      <c r="J188" s="241"/>
      <c r="K188" s="283"/>
    </row>
    <row r="189" spans="2:11" ht="15" customHeight="1">
      <c r="B189" s="262"/>
      <c r="C189" s="295" t="s">
        <v>1460</v>
      </c>
      <c r="D189" s="241"/>
      <c r="E189" s="241"/>
      <c r="F189" s="261" t="s">
        <v>1380</v>
      </c>
      <c r="G189" s="241"/>
      <c r="H189" s="241" t="s">
        <v>1461</v>
      </c>
      <c r="I189" s="241" t="s">
        <v>1462</v>
      </c>
      <c r="J189" s="296" t="s">
        <v>1463</v>
      </c>
      <c r="K189" s="283"/>
    </row>
    <row r="190" spans="2:11" ht="15" customHeight="1">
      <c r="B190" s="262"/>
      <c r="C190" s="247" t="s">
        <v>40</v>
      </c>
      <c r="D190" s="241"/>
      <c r="E190" s="241"/>
      <c r="F190" s="261" t="s">
        <v>1374</v>
      </c>
      <c r="G190" s="241"/>
      <c r="H190" s="238" t="s">
        <v>1464</v>
      </c>
      <c r="I190" s="241" t="s">
        <v>1465</v>
      </c>
      <c r="J190" s="241"/>
      <c r="K190" s="283"/>
    </row>
    <row r="191" spans="2:11" ht="15" customHeight="1">
      <c r="B191" s="262"/>
      <c r="C191" s="247" t="s">
        <v>1466</v>
      </c>
      <c r="D191" s="241"/>
      <c r="E191" s="241"/>
      <c r="F191" s="261" t="s">
        <v>1374</v>
      </c>
      <c r="G191" s="241"/>
      <c r="H191" s="241" t="s">
        <v>1467</v>
      </c>
      <c r="I191" s="241" t="s">
        <v>1409</v>
      </c>
      <c r="J191" s="241"/>
      <c r="K191" s="283"/>
    </row>
    <row r="192" spans="2:11" ht="15" customHeight="1">
      <c r="B192" s="262"/>
      <c r="C192" s="247" t="s">
        <v>1468</v>
      </c>
      <c r="D192" s="241"/>
      <c r="E192" s="241"/>
      <c r="F192" s="261" t="s">
        <v>1374</v>
      </c>
      <c r="G192" s="241"/>
      <c r="H192" s="241" t="s">
        <v>1469</v>
      </c>
      <c r="I192" s="241" t="s">
        <v>1409</v>
      </c>
      <c r="J192" s="241"/>
      <c r="K192" s="283"/>
    </row>
    <row r="193" spans="2:11" ht="15" customHeight="1">
      <c r="B193" s="262"/>
      <c r="C193" s="247" t="s">
        <v>1470</v>
      </c>
      <c r="D193" s="241"/>
      <c r="E193" s="241"/>
      <c r="F193" s="261" t="s">
        <v>1380</v>
      </c>
      <c r="G193" s="241"/>
      <c r="H193" s="241" t="s">
        <v>1471</v>
      </c>
      <c r="I193" s="241" t="s">
        <v>1409</v>
      </c>
      <c r="J193" s="241"/>
      <c r="K193" s="283"/>
    </row>
    <row r="194" spans="2:11" ht="15" customHeight="1">
      <c r="B194" s="289"/>
      <c r="C194" s="297"/>
      <c r="D194" s="271"/>
      <c r="E194" s="271"/>
      <c r="F194" s="271"/>
      <c r="G194" s="271"/>
      <c r="H194" s="271"/>
      <c r="I194" s="271"/>
      <c r="J194" s="271"/>
      <c r="K194" s="290"/>
    </row>
    <row r="195" spans="2:11" ht="18.75" customHeight="1">
      <c r="B195" s="238"/>
      <c r="C195" s="241"/>
      <c r="D195" s="241"/>
      <c r="E195" s="241"/>
      <c r="F195" s="261"/>
      <c r="G195" s="241"/>
      <c r="H195" s="241"/>
      <c r="I195" s="241"/>
      <c r="J195" s="241"/>
      <c r="K195" s="238"/>
    </row>
    <row r="196" spans="2:11" ht="18.75" customHeight="1">
      <c r="B196" s="238"/>
      <c r="C196" s="241"/>
      <c r="D196" s="241"/>
      <c r="E196" s="241"/>
      <c r="F196" s="261"/>
      <c r="G196" s="241"/>
      <c r="H196" s="241"/>
      <c r="I196" s="241"/>
      <c r="J196" s="241"/>
      <c r="K196" s="238"/>
    </row>
    <row r="197" spans="2:11" ht="18.75" customHeight="1">
      <c r="B197" s="248"/>
      <c r="C197" s="248"/>
      <c r="D197" s="248"/>
      <c r="E197" s="248"/>
      <c r="F197" s="248"/>
      <c r="G197" s="248"/>
      <c r="H197" s="248"/>
      <c r="I197" s="248"/>
      <c r="J197" s="248"/>
      <c r="K197" s="248"/>
    </row>
    <row r="198" spans="2:11" ht="13.5">
      <c r="B198" s="230"/>
      <c r="C198" s="231"/>
      <c r="D198" s="231"/>
      <c r="E198" s="231"/>
      <c r="F198" s="231"/>
      <c r="G198" s="231"/>
      <c r="H198" s="231"/>
      <c r="I198" s="231"/>
      <c r="J198" s="231"/>
      <c r="K198" s="232"/>
    </row>
    <row r="199" spans="2:11" ht="21">
      <c r="B199" s="233"/>
      <c r="C199" s="360" t="s">
        <v>1472</v>
      </c>
      <c r="D199" s="360"/>
      <c r="E199" s="360"/>
      <c r="F199" s="360"/>
      <c r="G199" s="360"/>
      <c r="H199" s="360"/>
      <c r="I199" s="360"/>
      <c r="J199" s="360"/>
      <c r="K199" s="234"/>
    </row>
    <row r="200" spans="2:11" ht="25.5" customHeight="1">
      <c r="B200" s="233"/>
      <c r="C200" s="298" t="s">
        <v>1473</v>
      </c>
      <c r="D200" s="298"/>
      <c r="E200" s="298"/>
      <c r="F200" s="298" t="s">
        <v>1474</v>
      </c>
      <c r="G200" s="299"/>
      <c r="H200" s="365" t="s">
        <v>1475</v>
      </c>
      <c r="I200" s="365"/>
      <c r="J200" s="365"/>
      <c r="K200" s="234"/>
    </row>
    <row r="201" spans="2:11" ht="5.25" customHeight="1">
      <c r="B201" s="262"/>
      <c r="C201" s="259"/>
      <c r="D201" s="259"/>
      <c r="E201" s="259"/>
      <c r="F201" s="259"/>
      <c r="G201" s="241"/>
      <c r="H201" s="259"/>
      <c r="I201" s="259"/>
      <c r="J201" s="259"/>
      <c r="K201" s="283"/>
    </row>
    <row r="202" spans="2:11" ht="15" customHeight="1">
      <c r="B202" s="262"/>
      <c r="C202" s="241" t="s">
        <v>1465</v>
      </c>
      <c r="D202" s="241"/>
      <c r="E202" s="241"/>
      <c r="F202" s="261" t="s">
        <v>41</v>
      </c>
      <c r="G202" s="241"/>
      <c r="H202" s="366" t="s">
        <v>1476</v>
      </c>
      <c r="I202" s="366"/>
      <c r="J202" s="366"/>
      <c r="K202" s="283"/>
    </row>
    <row r="203" spans="2:11" ht="15" customHeight="1">
      <c r="B203" s="262"/>
      <c r="C203" s="268"/>
      <c r="D203" s="241"/>
      <c r="E203" s="241"/>
      <c r="F203" s="261" t="s">
        <v>42</v>
      </c>
      <c r="G203" s="241"/>
      <c r="H203" s="366" t="s">
        <v>1477</v>
      </c>
      <c r="I203" s="366"/>
      <c r="J203" s="366"/>
      <c r="K203" s="283"/>
    </row>
    <row r="204" spans="2:11" ht="15" customHeight="1">
      <c r="B204" s="262"/>
      <c r="C204" s="268"/>
      <c r="D204" s="241"/>
      <c r="E204" s="241"/>
      <c r="F204" s="261" t="s">
        <v>45</v>
      </c>
      <c r="G204" s="241"/>
      <c r="H204" s="366" t="s">
        <v>1478</v>
      </c>
      <c r="I204" s="366"/>
      <c r="J204" s="366"/>
      <c r="K204" s="283"/>
    </row>
    <row r="205" spans="2:11" ht="15" customHeight="1">
      <c r="B205" s="262"/>
      <c r="C205" s="241"/>
      <c r="D205" s="241"/>
      <c r="E205" s="241"/>
      <c r="F205" s="261" t="s">
        <v>43</v>
      </c>
      <c r="G205" s="241"/>
      <c r="H205" s="366" t="s">
        <v>1479</v>
      </c>
      <c r="I205" s="366"/>
      <c r="J205" s="366"/>
      <c r="K205" s="283"/>
    </row>
    <row r="206" spans="2:11" ht="15" customHeight="1">
      <c r="B206" s="262"/>
      <c r="C206" s="241"/>
      <c r="D206" s="241"/>
      <c r="E206" s="241"/>
      <c r="F206" s="261" t="s">
        <v>44</v>
      </c>
      <c r="G206" s="241"/>
      <c r="H206" s="366" t="s">
        <v>1480</v>
      </c>
      <c r="I206" s="366"/>
      <c r="J206" s="366"/>
      <c r="K206" s="283"/>
    </row>
    <row r="207" spans="2:11" ht="15" customHeight="1">
      <c r="B207" s="262"/>
      <c r="C207" s="241"/>
      <c r="D207" s="241"/>
      <c r="E207" s="241"/>
      <c r="F207" s="261"/>
      <c r="G207" s="241"/>
      <c r="H207" s="241"/>
      <c r="I207" s="241"/>
      <c r="J207" s="241"/>
      <c r="K207" s="283"/>
    </row>
    <row r="208" spans="2:11" ht="15" customHeight="1">
      <c r="B208" s="262"/>
      <c r="C208" s="241" t="s">
        <v>1421</v>
      </c>
      <c r="D208" s="241"/>
      <c r="E208" s="241"/>
      <c r="F208" s="261" t="s">
        <v>77</v>
      </c>
      <c r="G208" s="241"/>
      <c r="H208" s="366" t="s">
        <v>1481</v>
      </c>
      <c r="I208" s="366"/>
      <c r="J208" s="366"/>
      <c r="K208" s="283"/>
    </row>
    <row r="209" spans="2:11" ht="15" customHeight="1">
      <c r="B209" s="262"/>
      <c r="C209" s="268"/>
      <c r="D209" s="241"/>
      <c r="E209" s="241"/>
      <c r="F209" s="261" t="s">
        <v>1318</v>
      </c>
      <c r="G209" s="241"/>
      <c r="H209" s="366" t="s">
        <v>1319</v>
      </c>
      <c r="I209" s="366"/>
      <c r="J209" s="366"/>
      <c r="K209" s="283"/>
    </row>
    <row r="210" spans="2:11" ht="15" customHeight="1">
      <c r="B210" s="262"/>
      <c r="C210" s="241"/>
      <c r="D210" s="241"/>
      <c r="E210" s="241"/>
      <c r="F210" s="261" t="s">
        <v>1316</v>
      </c>
      <c r="G210" s="241"/>
      <c r="H210" s="366" t="s">
        <v>1482</v>
      </c>
      <c r="I210" s="366"/>
      <c r="J210" s="366"/>
      <c r="K210" s="283"/>
    </row>
    <row r="211" spans="2:11" ht="15" customHeight="1">
      <c r="B211" s="300"/>
      <c r="C211" s="268"/>
      <c r="D211" s="268"/>
      <c r="E211" s="268"/>
      <c r="F211" s="261" t="s">
        <v>1320</v>
      </c>
      <c r="G211" s="247"/>
      <c r="H211" s="367" t="s">
        <v>1321</v>
      </c>
      <c r="I211" s="367"/>
      <c r="J211" s="367"/>
      <c r="K211" s="301"/>
    </row>
    <row r="212" spans="2:11" ht="15" customHeight="1">
      <c r="B212" s="300"/>
      <c r="C212" s="268"/>
      <c r="D212" s="268"/>
      <c r="E212" s="268"/>
      <c r="F212" s="261" t="s">
        <v>1167</v>
      </c>
      <c r="G212" s="247"/>
      <c r="H212" s="367" t="s">
        <v>1112</v>
      </c>
      <c r="I212" s="367"/>
      <c r="J212" s="367"/>
      <c r="K212" s="301"/>
    </row>
    <row r="213" spans="2:11" ht="15" customHeight="1">
      <c r="B213" s="300"/>
      <c r="C213" s="268"/>
      <c r="D213" s="268"/>
      <c r="E213" s="268"/>
      <c r="F213" s="302"/>
      <c r="G213" s="247"/>
      <c r="H213" s="303"/>
      <c r="I213" s="303"/>
      <c r="J213" s="303"/>
      <c r="K213" s="301"/>
    </row>
    <row r="214" spans="2:11" ht="15" customHeight="1">
      <c r="B214" s="300"/>
      <c r="C214" s="241" t="s">
        <v>1445</v>
      </c>
      <c r="D214" s="268"/>
      <c r="E214" s="268"/>
      <c r="F214" s="261">
        <v>1</v>
      </c>
      <c r="G214" s="247"/>
      <c r="H214" s="367" t="s">
        <v>1483</v>
      </c>
      <c r="I214" s="367"/>
      <c r="J214" s="367"/>
      <c r="K214" s="301"/>
    </row>
    <row r="215" spans="2:11" ht="15" customHeight="1">
      <c r="B215" s="300"/>
      <c r="C215" s="268"/>
      <c r="D215" s="268"/>
      <c r="E215" s="268"/>
      <c r="F215" s="261">
        <v>2</v>
      </c>
      <c r="G215" s="247"/>
      <c r="H215" s="367" t="s">
        <v>1484</v>
      </c>
      <c r="I215" s="367"/>
      <c r="J215" s="367"/>
      <c r="K215" s="301"/>
    </row>
    <row r="216" spans="2:11" ht="15" customHeight="1">
      <c r="B216" s="300"/>
      <c r="C216" s="268"/>
      <c r="D216" s="268"/>
      <c r="E216" s="268"/>
      <c r="F216" s="261">
        <v>3</v>
      </c>
      <c r="G216" s="247"/>
      <c r="H216" s="367" t="s">
        <v>1485</v>
      </c>
      <c r="I216" s="367"/>
      <c r="J216" s="367"/>
      <c r="K216" s="301"/>
    </row>
    <row r="217" spans="2:11" ht="15" customHeight="1">
      <c r="B217" s="300"/>
      <c r="C217" s="268"/>
      <c r="D217" s="268"/>
      <c r="E217" s="268"/>
      <c r="F217" s="261">
        <v>4</v>
      </c>
      <c r="G217" s="247"/>
      <c r="H217" s="367" t="s">
        <v>1486</v>
      </c>
      <c r="I217" s="367"/>
      <c r="J217" s="367"/>
      <c r="K217" s="301"/>
    </row>
    <row r="218" spans="2:11" ht="12.75" customHeight="1">
      <c r="B218" s="304"/>
      <c r="C218" s="305"/>
      <c r="D218" s="305"/>
      <c r="E218" s="305"/>
      <c r="F218" s="305"/>
      <c r="G218" s="305"/>
      <c r="H218" s="305"/>
      <c r="I218" s="305"/>
      <c r="J218" s="305"/>
      <c r="K218" s="306"/>
    </row>
  </sheetData>
  <sheetProtection formatCells="0" formatColumns="0" formatRows="0" insertColumns="0" insertRows="0" insertHyperlinks="0" deleteColumns="0" deleteRows="0" sort="0" autoFilter="0" pivotTables="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D.1.1. - Architektonicko ...</vt:lpstr>
      <vt:lpstr>D.1.4c - Vzduchotechnika</vt:lpstr>
      <vt:lpstr>D.1.4e - Elektroinstalace</vt:lpstr>
      <vt:lpstr>Pokyny pro vyplnění</vt:lpstr>
      <vt:lpstr>'D.1.1. - Architektonicko ...'!Názvy_tisku</vt:lpstr>
      <vt:lpstr>'D.1.4c - Vzduchotechnika'!Názvy_tisku</vt:lpstr>
      <vt:lpstr>'D.1.4e - Elektroinstalace'!Názvy_tisku</vt:lpstr>
      <vt:lpstr>'Rekapitulace stavby'!Názvy_tisku</vt:lpstr>
      <vt:lpstr>'D.1.1. - Architektonicko ...'!Oblast_tisku</vt:lpstr>
      <vt:lpstr>'D.1.4c - Vzduchotechnika'!Oblast_tisku</vt:lpstr>
      <vt:lpstr>'D.1.4e - Elektroinstalace'!Oblast_tisku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CILKY-NOTAS\Cecilie Janousova</dc:creator>
  <cp:lastModifiedBy>Jiří Chrenák</cp:lastModifiedBy>
  <cp:lastPrinted>2019-06-11T17:04:45Z</cp:lastPrinted>
  <dcterms:created xsi:type="dcterms:W3CDTF">2019-04-23T09:54:29Z</dcterms:created>
  <dcterms:modified xsi:type="dcterms:W3CDTF">2019-06-11T17:05:59Z</dcterms:modified>
</cp:coreProperties>
</file>