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 stavby" sheetId="1" r:id="rId1"/>
    <sheet name="SONA5773 - Vodovodní příp..." sheetId="2" r:id="rId2"/>
  </sheets>
  <definedNames>
    <definedName name="_xlnm.Print_Titles" localSheetId="0">'Rekapitulace stavby'!$85:$85</definedName>
    <definedName name="_xlnm.Print_Titles" localSheetId="1">'SONA5773 - Vodovodní příp...'!$123:$123</definedName>
    <definedName name="_xlnm.Print_Area" localSheetId="0">'Rekapitulace stavby'!$C$4:$AP$70,'Rekapitulace stavby'!$C$76:$AP$96</definedName>
    <definedName name="_xlnm.Print_Area" localSheetId="1">'SONA5773 - Vodovodní příp...'!$C$4:$Q$70,'SONA5773 - Vodovodní příp...'!$C$76:$Q$108,'SONA5773 - Vodovodní příp...'!$C$114:$Q$312</definedName>
  </definedNames>
  <calcPr fullCalcOnLoad="1"/>
</workbook>
</file>

<file path=xl/sharedStrings.xml><?xml version="1.0" encoding="utf-8"?>
<sst xmlns="http://schemas.openxmlformats.org/spreadsheetml/2006/main" count="2028" uniqueCount="516">
  <si>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</si>
  <si>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</si>
  <si>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</si>
  <si>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</si>
  <si>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</si>
  <si>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</si>
  <si>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</si>
  <si>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</si>
  <si>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</si>
  <si>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</si>
  <si>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</si>
  <si>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</si>
  <si>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</si>
  <si>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Kód:</t>
  </si>
  <si>
    <t>SONA5773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</si>
  <si>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</si>
  <si>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</si>
  <si>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Vodovodní přípojka pro výstavbu RD na parcelách 475, 288/2 v k.ú.Vintířov u Sokolova</t>
  </si>
  <si>
    <t>0,1</t>
  </si>
  <si>
    <t>JKSO:</t>
  </si>
  <si>
    <t>CC-CZ:</t>
  </si>
  <si>
    <t>1</t>
  </si>
  <si>
    <t>Místo:</t>
  </si>
  <si>
    <t xml:space="preserve"> </t>
  </si>
  <si>
    <t>Datum:</t>
  </si>
  <si>
    <t>10</t>
  </si>
  <si>
    <t>100</t>
  </si>
  <si>
    <t>Objednavatel:</t>
  </si>
  <si>
    <t>IČ:</t>
  </si>
  <si>
    <t>DIČ:</t>
  </si>
  <si>
    <t>Zhotovitel:</t>
  </si>
  <si>
    <t>Projektant:</t>
  </si>
  <si>
    <t>BPO s.r.o. Ostrov</t>
  </si>
  <si>
    <t>True</t>
  </si>
  <si>
    <t>Zpracovatel:</t>
  </si>
  <si>
    <t>Neubauerová Soňa, SK-Projekt Ostrov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</si>
  <si>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</si>
  <si>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</si>
  <si>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</si>
  <si>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</si>
  <si>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</si>
  <si>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</si>
  <si>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</si>
  <si>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</si>
  <si>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</si>
  <si>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</si>
  <si>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</si>
  <si>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</si>
  <si>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</si>
  <si>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</si>
  <si>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</si>
  <si>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</si>
  <si>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</si>
  <si>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</si>
  <si>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</si>
  <si>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</si>
  <si>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</si>
  <si>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</si>
  <si>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</si>
  <si>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</si>
  <si>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</si>
  <si>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</si>
  <si>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</si>
  <si>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</si>
  <si>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</si>
  <si>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</si>
  <si>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</si>
  <si>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</si>
  <si>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</si>
  <si>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</si>
  <si>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</si>
  <si>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</si>
  <si>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</si>
  <si>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</si>
  <si>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</si>
  <si>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</si>
  <si>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</si>
  <si>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</si>
  <si>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{C1C29860-483E-4371-B09D-8BC71A764C10}</t>
  </si>
  <si>
    <t>{00000000-0000-0000-0000-000000000000}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</si>
  <si>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</si>
  <si>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</si>
  <si>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</si>
  <si>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</si>
  <si>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</si>
  <si>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</si>
  <si>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</si>
  <si>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</si>
  <si>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</si>
  <si>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</si>
  <si>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</si>
  <si>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</si>
  <si>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</si>
  <si>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</si>
  <si>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</si>
  <si>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</si>
  <si>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</si>
  <si>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</si>
  <si>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</si>
  <si>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</si>
  <si>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</si>
  <si>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11 - Zemní práce - přípravné a přidružené práce</t>
  </si>
  <si>
    <t xml:space="preserve">    45 - Podkladní a vedlejší konstrukce kromě vozovek a železničního svršku</t>
  </si>
  <si>
    <t xml:space="preserve">    5 - Komunikace pozemní</t>
  </si>
  <si>
    <t xml:space="preserve">    85 - Potrubí z trub litinových</t>
  </si>
  <si>
    <t xml:space="preserve">    87 - Potrubí z trub plastických a skleněných</t>
  </si>
  <si>
    <t xml:space="preserve">    89 - Ostatní konstrukce</t>
  </si>
  <si>
    <t xml:space="preserve">    91 - Doplňující konstrukce a práce pozemních komunikací, letišť a ploch</t>
  </si>
  <si>
    <t xml:space="preserve">    99 - Přesuny hmot a suti</t>
  </si>
  <si>
    <t>VRN - Vedlejší rozpočtové náklady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</si>
  <si>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</si>
  <si>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</si>
  <si>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</si>
  <si>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</si>
  <si>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</si>
  <si>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</si>
  <si>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</si>
  <si>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</si>
  <si>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</si>
  <si>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</si>
  <si>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</si>
  <si>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</si>
  <si>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</si>
  <si>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</si>
  <si>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</si>
  <si>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</si>
  <si>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</si>
  <si>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</si>
  <si>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</si>
  <si>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</si>
  <si>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</si>
  <si>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</si>
  <si>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</si>
  <si>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</si>
  <si>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</si>
  <si>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</si>
  <si>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121101101</t>
  </si>
  <si>
    <t>Sejmutí ornice s přemístěním na vzdálenost do 50 m</t>
  </si>
  <si>
    <t>m3</t>
  </si>
  <si>
    <t>4</t>
  </si>
  <si>
    <t>-1323590100</t>
  </si>
  <si>
    <t>"po dokončení se rozprostře zpět</t>
  </si>
  <si>
    <t>VV</t>
  </si>
  <si>
    <t>1,0*0,10*260</t>
  </si>
  <si>
    <t>132201202</t>
  </si>
  <si>
    <t>Hloubení rýh š do 2000 mm v hornině tř. 3 objemu do 1000 m3</t>
  </si>
  <si>
    <t>1063797587</t>
  </si>
  <si>
    <t>"50% zatřídění</t>
  </si>
  <si>
    <t>1,0*1,60*310*0,50</t>
  </si>
  <si>
    <t>"rozšíření v místě H1</t>
  </si>
  <si>
    <t>4,4*0,50</t>
  </si>
  <si>
    <t>"odpočet objemu asfaltové vozovky</t>
  </si>
  <si>
    <t>-1,0*0,4*6*0,50</t>
  </si>
  <si>
    <t>Součet</t>
  </si>
  <si>
    <t>3</t>
  </si>
  <si>
    <t>132201209</t>
  </si>
  <si>
    <t>Příplatek za lepivost k hloubení rýh š do 2000 mm v hornině tř. 3</t>
  </si>
  <si>
    <t>-673271772</t>
  </si>
  <si>
    <t>249*0,50</t>
  </si>
  <si>
    <t>132301202</t>
  </si>
  <si>
    <t>Hloubení rýh š do 2000 mm v hornině tř. 4 objemu do 1000 m3</t>
  </si>
  <si>
    <t>1010776843</t>
  </si>
  <si>
    <t>249</t>
  </si>
  <si>
    <t>5</t>
  </si>
  <si>
    <t>132301209</t>
  </si>
  <si>
    <t>Příplatek za lepivost k hloubení rýh š do 2000 mm v hornině tř. 4</t>
  </si>
  <si>
    <t>423164117</t>
  </si>
  <si>
    <t>6</t>
  </si>
  <si>
    <t>151101101</t>
  </si>
  <si>
    <t>Zřízení příložného pažení a rozepření stěn rýh hl do 2 m</t>
  </si>
  <si>
    <t>m2</t>
  </si>
  <si>
    <t>190577375</t>
  </si>
  <si>
    <t>1,6*2*310</t>
  </si>
  <si>
    <t>7</t>
  </si>
  <si>
    <t>151101111</t>
  </si>
  <si>
    <t>Odstranění příložného pažení a rozepření stěn rýh hl do 2 m</t>
  </si>
  <si>
    <t>-2107277754</t>
  </si>
  <si>
    <t>8</t>
  </si>
  <si>
    <t>161101101</t>
  </si>
  <si>
    <t>Svislé přemístění výkopku z horniny tř. 1 až 4 hl výkopu do 2,5 m</t>
  </si>
  <si>
    <t>-1143249195</t>
  </si>
  <si>
    <t>"100% výkopku z důvodu pažení</t>
  </si>
  <si>
    <t>498</t>
  </si>
  <si>
    <t>9</t>
  </si>
  <si>
    <t>175151101</t>
  </si>
  <si>
    <t>Obsypání potrubí strojně pískem</t>
  </si>
  <si>
    <t>-1251267948</t>
  </si>
  <si>
    <t>1,0*0,40*310</t>
  </si>
  <si>
    <t>M</t>
  </si>
  <si>
    <t>583313450</t>
  </si>
  <si>
    <t>kamenivo těžené drobné tříděné pro obsyp potrubí</t>
  </si>
  <si>
    <t>t</t>
  </si>
  <si>
    <t>-1992746090</t>
  </si>
  <si>
    <t>"pro obsyp vodovodního potrubí</t>
  </si>
  <si>
    <t>124*1,70*1,20</t>
  </si>
  <si>
    <t>"na zhutnění 20%</t>
  </si>
  <si>
    <t>11</t>
  </si>
  <si>
    <t>174101101</t>
  </si>
  <si>
    <t>Zásyp jam, šachet rýh nebo kolem objektů sypaninou se zhutněním</t>
  </si>
  <si>
    <t>-1053834152</t>
  </si>
  <si>
    <t>"výkop</t>
  </si>
  <si>
    <t>"méně objem podsypu a obsypu a šachty pro H1</t>
  </si>
  <si>
    <t>-31-124-1,0</t>
  </si>
  <si>
    <t>12</t>
  </si>
  <si>
    <t>162601102</t>
  </si>
  <si>
    <t>Vodorovné přemístění do 5000 m výkopku/sypaniny z horniny tř. 1 až 4</t>
  </si>
  <si>
    <t>1386703477</t>
  </si>
  <si>
    <t>"přebytečný výkopem do 5km bez poplatku</t>
  </si>
  <si>
    <t>498-342</t>
  </si>
  <si>
    <t>13</t>
  </si>
  <si>
    <t>171201201</t>
  </si>
  <si>
    <t>Uložení sypaniny na skládky</t>
  </si>
  <si>
    <t>1897785199</t>
  </si>
  <si>
    <t>14</t>
  </si>
  <si>
    <t>181301101</t>
  </si>
  <si>
    <t>Rozprostření ornice tl vrstvy do 100 mm pl do 500 m2 v rovině nebo ve svahu do 1:5</t>
  </si>
  <si>
    <t>-1130980614</t>
  </si>
  <si>
    <t>"zpětné rozprostření ornice</t>
  </si>
  <si>
    <t>1,0*260</t>
  </si>
  <si>
    <t>181411121</t>
  </si>
  <si>
    <t>Založení lučního trávníku výsevem plochy do 1000 m2 v rovině a ve svahu do 1:5</t>
  </si>
  <si>
    <t>-905942182</t>
  </si>
  <si>
    <t>16</t>
  </si>
  <si>
    <t>005724800</t>
  </si>
  <si>
    <t>osivo směs jetelotravní</t>
  </si>
  <si>
    <t>kg</t>
  </si>
  <si>
    <t>1012161652</t>
  </si>
  <si>
    <t>260*0,05*1,03</t>
  </si>
  <si>
    <t>17</t>
  </si>
  <si>
    <t>162301101</t>
  </si>
  <si>
    <t>Vodorovné přemístění do 500 m výkopku/sypaniny z horniny tř. 1 až 4</t>
  </si>
  <si>
    <t>-693854161</t>
  </si>
  <si>
    <t>"přemístění materiálu pro podsypy a obsypy</t>
  </si>
  <si>
    <t>"po stavbě k místu upotřebení</t>
  </si>
  <si>
    <t>"náhrada přesunu hmot dle 827-1</t>
  </si>
  <si>
    <t>"dle ÚRS Praha</t>
  </si>
  <si>
    <t>31+124</t>
  </si>
  <si>
    <t>18</t>
  </si>
  <si>
    <t>113107023</t>
  </si>
  <si>
    <t>Odstranění podkladu plochy do 15 m2 z kameniva drceného tl 300 mm při překopech inž sítí</t>
  </si>
  <si>
    <t>-757016865</t>
  </si>
  <si>
    <t>"bourání asfaltové vozovky</t>
  </si>
  <si>
    <t>1,0*6</t>
  </si>
  <si>
    <t>19</t>
  </si>
  <si>
    <t>113107042</t>
  </si>
  <si>
    <t>Odstranění krytu plochy do 15 m2 živičných tl 100 mm při překopech inž sítí</t>
  </si>
  <si>
    <t>107194607</t>
  </si>
  <si>
    <t>20</t>
  </si>
  <si>
    <t>997221551</t>
  </si>
  <si>
    <t>Vodorovná doprava suti ze sypkých materiálů do 1 km</t>
  </si>
  <si>
    <t>-1576483750</t>
  </si>
  <si>
    <t>3,5</t>
  </si>
  <si>
    <t>997221559</t>
  </si>
  <si>
    <t>Příplatek za každý další 1 km u vodorovné dopravy suti ze sypkých materiálů</t>
  </si>
  <si>
    <t>171600205</t>
  </si>
  <si>
    <t>3,5*14</t>
  </si>
  <si>
    <t>22</t>
  </si>
  <si>
    <t>997221845</t>
  </si>
  <si>
    <t>Poplatek za uložení odpadu z asfaltových povrchů na skládce (skládkovné)</t>
  </si>
  <si>
    <t>-111822561</t>
  </si>
  <si>
    <t>23</t>
  </si>
  <si>
    <t>451572111</t>
  </si>
  <si>
    <t>Lože pod potrubí otevřený výkop z kameniva drobného těženého</t>
  </si>
  <si>
    <t>2100166233</t>
  </si>
  <si>
    <t>1,0*0,10*310</t>
  </si>
  <si>
    <t>24</t>
  </si>
  <si>
    <t>452386121</t>
  </si>
  <si>
    <t>Vyrovnávací prstence z betonu prostého tř. C 25/30 v do 200 mm</t>
  </si>
  <si>
    <t>kus</t>
  </si>
  <si>
    <t>-775224993</t>
  </si>
  <si>
    <t>"pro hydrant H1</t>
  </si>
  <si>
    <t>25</t>
  </si>
  <si>
    <t>452313131</t>
  </si>
  <si>
    <t>Podkladní bloky z betonu prostého tř. C 12/15 otevřený výkop</t>
  </si>
  <si>
    <t>-371824288</t>
  </si>
  <si>
    <t>"pod hydranty</t>
  </si>
  <si>
    <t>0,30*(1,23*0,15+0,35*0,15)</t>
  </si>
  <si>
    <t>0,30*0,30*0,13</t>
  </si>
  <si>
    <t>26</t>
  </si>
  <si>
    <t>452353101</t>
  </si>
  <si>
    <t>Bednění podkladních bloků otevřený výkop</t>
  </si>
  <si>
    <t>-858157270</t>
  </si>
  <si>
    <t>0,15*(0,3*2+1,23*2)</t>
  </si>
  <si>
    <t>0,35*(0,15*2+0,3*2)</t>
  </si>
  <si>
    <t>0,13*0,3*4</t>
  </si>
  <si>
    <t>27</t>
  </si>
  <si>
    <t>566901142</t>
  </si>
  <si>
    <t>Vyspravení podkladu po překopech ing sítí plochy do 15 m2 kamenivem hrubým drceným tl. 150 mm</t>
  </si>
  <si>
    <t>1663776961</t>
  </si>
  <si>
    <t>"celkem tl.300mm</t>
  </si>
  <si>
    <t>6*2</t>
  </si>
  <si>
    <t>28</t>
  </si>
  <si>
    <t>572340111</t>
  </si>
  <si>
    <t>Vyspravení krytu komunikací po překopech plochy do 15 m2 asfaltovým betonem ACO (AB) tl 50 mm</t>
  </si>
  <si>
    <t>1851619248</t>
  </si>
  <si>
    <t>"celkem tl.100mm</t>
  </si>
  <si>
    <t>29</t>
  </si>
  <si>
    <t>572581112</t>
  </si>
  <si>
    <t>Páska pro napojení nového a stávajícího asfaltu</t>
  </si>
  <si>
    <t>m</t>
  </si>
  <si>
    <t>-806588937</t>
  </si>
  <si>
    <t>30</t>
  </si>
  <si>
    <t>998225111</t>
  </si>
  <si>
    <t>Přesun hmot pro pozemní komunikace s krytem z kamene, monolitickým betonovým nebo živičným</t>
  </si>
  <si>
    <t>221380172</t>
  </si>
  <si>
    <t>4,7</t>
  </si>
  <si>
    <t>31</t>
  </si>
  <si>
    <t>850245121</t>
  </si>
  <si>
    <t>Výřez nebo výsek na potrubí z trub litinových tlakových DN 80</t>
  </si>
  <si>
    <t>-1000300142</t>
  </si>
  <si>
    <t>"napojení na stávající litinový vodovod</t>
  </si>
  <si>
    <t>"platí pro 2 řezy nebo seky</t>
  </si>
  <si>
    <t>32</t>
  </si>
  <si>
    <t>857241131</t>
  </si>
  <si>
    <t>Montáž litinových tvarovek jednoosých hrdlových otevřený výkop s integrovaným těsněním DN 80</t>
  </si>
  <si>
    <t>1427516823</t>
  </si>
  <si>
    <t>"tvarovky v místě napojení na stáv.vodovod</t>
  </si>
  <si>
    <t xml:space="preserve">"tvarovka přímá </t>
  </si>
  <si>
    <t>"sek dl.500mm</t>
  </si>
  <si>
    <t>33</t>
  </si>
  <si>
    <t>552000001</t>
  </si>
  <si>
    <t>Tvarovka litinová hrdlová přímá č.U000 DN 80</t>
  </si>
  <si>
    <t>-1659876800</t>
  </si>
  <si>
    <t>34</t>
  </si>
  <si>
    <t>552530150</t>
  </si>
  <si>
    <t>trouba vodovodní litinová DN 80 mm</t>
  </si>
  <si>
    <t>-867793069</t>
  </si>
  <si>
    <t>"sek 0,5m</t>
  </si>
  <si>
    <t>0,5</t>
  </si>
  <si>
    <t>35</t>
  </si>
  <si>
    <t>857243131</t>
  </si>
  <si>
    <t>Montáž litinových tvarovek odbočných hrdlových otevřený výkop s integrovaným těsněním DN 80</t>
  </si>
  <si>
    <t>1550597067</t>
  </si>
  <si>
    <t>"tvarovka MMA v místě napojení na stáv.vodovod</t>
  </si>
  <si>
    <t>36</t>
  </si>
  <si>
    <t>552585310</t>
  </si>
  <si>
    <t>tvarovka hrdlová s přírubovou odbočkou,A MMA tvárná litina DN80/80</t>
  </si>
  <si>
    <t>-1513609437</t>
  </si>
  <si>
    <t>37</t>
  </si>
  <si>
    <t>857242121</t>
  </si>
  <si>
    <t>Montáž litinových tvarovek jednoosých přírubových otevřený výkop DN 80</t>
  </si>
  <si>
    <t>1411869533</t>
  </si>
  <si>
    <t>"přechod 80/50 v trase a pro hydrant H1</t>
  </si>
  <si>
    <t>1+1</t>
  </si>
  <si>
    <t>"patkové koleno pro hydrant H1 + H2</t>
  </si>
  <si>
    <t>"dvoupřírubový kus dl.400 pro hydrant H2</t>
  </si>
  <si>
    <t>38</t>
  </si>
  <si>
    <t>552598110</t>
  </si>
  <si>
    <t>přechod přírubový RP (FFR) - NATURAL tvárná litina DN80/50 L200 mm</t>
  </si>
  <si>
    <t>1050501990</t>
  </si>
  <si>
    <t>39</t>
  </si>
  <si>
    <t>552518100</t>
  </si>
  <si>
    <t>koleno přírubové s patkou kat.č.: 5049 pro připojení k hydrantu 80/90 mm</t>
  </si>
  <si>
    <t>-842306441</t>
  </si>
  <si>
    <t>40</t>
  </si>
  <si>
    <t>552532001</t>
  </si>
  <si>
    <t>Dvoupřírubový kus FF DN 80 dl.400 č.8500</t>
  </si>
  <si>
    <t>1119193604</t>
  </si>
  <si>
    <t>41</t>
  </si>
  <si>
    <t>871211211</t>
  </si>
  <si>
    <t>Montáž potrubí z PE100 SDR 17 otevřený výkop svařovaných na tupo nebo elektrotvarovkou D 63 x 3,8 mm</t>
  </si>
  <si>
    <t>88355086</t>
  </si>
  <si>
    <t>42</t>
  </si>
  <si>
    <t>286131270</t>
  </si>
  <si>
    <t>potrubí vodovodní PE100 PN10 SDR17 6 m, 100 m, 63 x 3,8 mm</t>
  </si>
  <si>
    <t>-779858033</t>
  </si>
  <si>
    <t>310*1,015</t>
  </si>
  <si>
    <t>"ztratné 1,5%</t>
  </si>
  <si>
    <t>43</t>
  </si>
  <si>
    <t>877210001</t>
  </si>
  <si>
    <t>Montáž trubního dílu PE pro vodovodní potrubí svařovaného na tupo nebo elektrospojkou D 63 mm</t>
  </si>
  <si>
    <t>-2056390643</t>
  </si>
  <si>
    <t>"spojky</t>
  </si>
  <si>
    <t>"oblouky</t>
  </si>
  <si>
    <t>"odbočka k H1</t>
  </si>
  <si>
    <t>44</t>
  </si>
  <si>
    <t>286159720</t>
  </si>
  <si>
    <t>elektrospojka SDR 11, PE 100, PN 16 d 63</t>
  </si>
  <si>
    <t>1678550603</t>
  </si>
  <si>
    <t>45</t>
  </si>
  <si>
    <t>286000001</t>
  </si>
  <si>
    <t>Oblouk PE 63 - 20°, 25°, 26°, 42°, 45°, 65°, 75°</t>
  </si>
  <si>
    <t>60504666</t>
  </si>
  <si>
    <t>46</t>
  </si>
  <si>
    <t>286000002</t>
  </si>
  <si>
    <t>Odbočka - elektro T kus 63/63</t>
  </si>
  <si>
    <t>1703225469</t>
  </si>
  <si>
    <t>47</t>
  </si>
  <si>
    <t>877240001</t>
  </si>
  <si>
    <t>Montáž trubního dílu PE pro vodovodní potrubí svařovaného na tupo nebo elektrospojkou D 90 mm</t>
  </si>
  <si>
    <t>1142385361</t>
  </si>
  <si>
    <t>"redukce</t>
  </si>
  <si>
    <t>48</t>
  </si>
  <si>
    <t>286149770</t>
  </si>
  <si>
    <t>elektroredukce, PE 100, PN 16, d 90-63</t>
  </si>
  <si>
    <t>-1623854977</t>
  </si>
  <si>
    <t>49</t>
  </si>
  <si>
    <t>891211111</t>
  </si>
  <si>
    <t>Montáž vodovodních šoupátek otevřený výkop DN 50 s osazením zemní soupravy</t>
  </si>
  <si>
    <t>1691709285</t>
  </si>
  <si>
    <t>"v trase</t>
  </si>
  <si>
    <t>50</t>
  </si>
  <si>
    <t>891241111</t>
  </si>
  <si>
    <t>Montáž vodovodních šoupátek otevřený výkop DN 80 s osazením zemní soupravy</t>
  </si>
  <si>
    <t>517752035</t>
  </si>
  <si>
    <t>"u hydrantu H2</t>
  </si>
  <si>
    <t>51</t>
  </si>
  <si>
    <t>899401112</t>
  </si>
  <si>
    <t>Osazení poklopů litinových šoupátkových</t>
  </si>
  <si>
    <t>972590676</t>
  </si>
  <si>
    <t>52</t>
  </si>
  <si>
    <t>422000001</t>
  </si>
  <si>
    <t xml:space="preserve">Šoupátko systém 2000 DN 50 obj.č.4041E2 + zemní souprava teleskopiská DN 50 obj.č.9500 + uliční poklop šoupátkový </t>
  </si>
  <si>
    <t>kpl</t>
  </si>
  <si>
    <t>746820608</t>
  </si>
  <si>
    <t>53</t>
  </si>
  <si>
    <t>422000004</t>
  </si>
  <si>
    <t xml:space="preserve">Šoupátko systém 2000 DN 80 obj.č.4041E2 + zemní souprava teleskopiská DN 80 obj.č.9500 + uliční poklop šoupátkový </t>
  </si>
  <si>
    <t>-1690919860</t>
  </si>
  <si>
    <t>54</t>
  </si>
  <si>
    <t>891247111</t>
  </si>
  <si>
    <t>Montáž hydrantů podzemních DN 80</t>
  </si>
  <si>
    <t>885037689</t>
  </si>
  <si>
    <t>55</t>
  </si>
  <si>
    <t>422000002</t>
  </si>
  <si>
    <t xml:space="preserve">Podzemní hydrant DN 80 obj.č.D 490 krytí 1,5m </t>
  </si>
  <si>
    <t>-670927065</t>
  </si>
  <si>
    <t>56</t>
  </si>
  <si>
    <t>899401113</t>
  </si>
  <si>
    <t>Osazení poklopů litinových hydrantových</t>
  </si>
  <si>
    <t>-1725754677</t>
  </si>
  <si>
    <t>57</t>
  </si>
  <si>
    <t>422000003</t>
  </si>
  <si>
    <t>Poklop hydrantový</t>
  </si>
  <si>
    <t>-537723273</t>
  </si>
  <si>
    <t>58</t>
  </si>
  <si>
    <t>894401211</t>
  </si>
  <si>
    <t>Osazení betonových dílců pro šachty skruží rovných</t>
  </si>
  <si>
    <t>-1989503285</t>
  </si>
  <si>
    <t>59</t>
  </si>
  <si>
    <t>592241130</t>
  </si>
  <si>
    <t>skruž betonová s ocelovými stupadly TBS-Q 1000/500/90 SP100x50x9 cm</t>
  </si>
  <si>
    <t>-1045048034</t>
  </si>
  <si>
    <t>60</t>
  </si>
  <si>
    <t>894402211</t>
  </si>
  <si>
    <t>Osazení betonových dílců pro šachty skruží přechodových</t>
  </si>
  <si>
    <t>-461466010</t>
  </si>
  <si>
    <t>61</t>
  </si>
  <si>
    <t>592241210</t>
  </si>
  <si>
    <t>skruž betonová přechodová TBR-Q 625/600/90 SPK 62,5/100x60x9 cm</t>
  </si>
  <si>
    <t>1656009879</t>
  </si>
  <si>
    <t>62</t>
  </si>
  <si>
    <t>592243480</t>
  </si>
  <si>
    <t>těsnění elastomerové pro spojení šachetních dílů EMT DN 1000</t>
  </si>
  <si>
    <t>1066173620</t>
  </si>
  <si>
    <t>63</t>
  </si>
  <si>
    <t>899102111</t>
  </si>
  <si>
    <t>Osazení poklopů litinových nebo ocelových včetně rámů hmotnosti nad 50 do 100 kg</t>
  </si>
  <si>
    <t>-60416354</t>
  </si>
  <si>
    <t>64</t>
  </si>
  <si>
    <t>5922466R1</t>
  </si>
  <si>
    <t>poklop šachtový pr.600mm/betonová výplň+ litina/ B 125 - BEGU-B-1, bez odvětrání</t>
  </si>
  <si>
    <t>-300228464</t>
  </si>
  <si>
    <t>65</t>
  </si>
  <si>
    <t>899721111</t>
  </si>
  <si>
    <t>Signalizační vodič DN do 150 mm na potrubí plastové</t>
  </si>
  <si>
    <t>1801381316</t>
  </si>
  <si>
    <t>66</t>
  </si>
  <si>
    <t>899722113</t>
  </si>
  <si>
    <t>Krytí potrubí z plastů výstražnou fólií z PVC 34cm</t>
  </si>
  <si>
    <t>-1105426890</t>
  </si>
  <si>
    <t>67</t>
  </si>
  <si>
    <t>892241111</t>
  </si>
  <si>
    <t>Tlaková zkouška vodou potrubí do 80</t>
  </si>
  <si>
    <t>2113169017</t>
  </si>
  <si>
    <t>68</t>
  </si>
  <si>
    <t>892233121</t>
  </si>
  <si>
    <t>Proplach a desinfekce vodovodního potrubí DN od 40 do 70</t>
  </si>
  <si>
    <t>-940007387</t>
  </si>
  <si>
    <t>69</t>
  </si>
  <si>
    <t>Poznámka 89</t>
  </si>
  <si>
    <t>Zabezpečení konců při tlakové zkoušce se provede nově osazenými armaturami</t>
  </si>
  <si>
    <t>-466465032</t>
  </si>
  <si>
    <t>70</t>
  </si>
  <si>
    <t>919735112</t>
  </si>
  <si>
    <t>Řezání stávajícího živičného krytu hl do 100 mm</t>
  </si>
  <si>
    <t>230927656</t>
  </si>
  <si>
    <t>71</t>
  </si>
  <si>
    <t>998276101</t>
  </si>
  <si>
    <t>Přesun hmot pro trubní vedení z trub z plastických hmot otevřený výkop</t>
  </si>
  <si>
    <t>-1824923225</t>
  </si>
  <si>
    <t>72</t>
  </si>
  <si>
    <t>012002000</t>
  </si>
  <si>
    <t>Vytýčení stavby</t>
  </si>
  <si>
    <t>kč</t>
  </si>
  <si>
    <t>1024</t>
  </si>
  <si>
    <t>-881351733</t>
  </si>
  <si>
    <t>73</t>
  </si>
  <si>
    <t>013002000</t>
  </si>
  <si>
    <t>Zaměření skutečného provedení</t>
  </si>
  <si>
    <t>-925103669</t>
  </si>
  <si>
    <t>74</t>
  </si>
  <si>
    <t>030001000</t>
  </si>
  <si>
    <t>-1821545800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</si>
  <si>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</si>
  <si>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</si>
  <si>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</si>
  <si>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</si>
  <si>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</si>
  <si>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</si>
  <si>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</si>
  <si>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</si>
  <si>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</si>
  <si>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LAJKA spol.s r.o.</t>
  </si>
  <si>
    <t>49791648</t>
  </si>
  <si>
    <t>CZ49791648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</si>
</sst>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</numFmts>
  <fonts count="70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5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top"/>
      <protection/>
    </xf>
    <xf numFmtId="0" fontId="0" fillId="0" borderId="23" xfId="0" applyBorder="1" applyAlignment="1" applyProtection="1">
      <alignment horizontal="left" vertical="top"/>
      <protection/>
    </xf>
    <xf numFmtId="0" fontId="15" fillId="0" borderId="24" xfId="0" applyFon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15" fillId="0" borderId="25" xfId="0" applyFont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19" xfId="0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17" fillId="0" borderId="22" xfId="0" applyNumberFormat="1" applyFont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164" fontId="17" fillId="0" borderId="23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19" fillId="0" borderId="14" xfId="0" applyFont="1" applyBorder="1" applyAlignment="1" applyProtection="1">
      <alignment horizontal="left" vertical="center"/>
      <protection/>
    </xf>
    <xf numFmtId="164" fontId="22" fillId="0" borderId="24" xfId="0" applyNumberFormat="1" applyFont="1" applyBorder="1" applyAlignment="1" applyProtection="1">
      <alignment horizontal="right" vertical="center"/>
      <protection/>
    </xf>
    <xf numFmtId="164" fontId="22" fillId="0" borderId="25" xfId="0" applyNumberFormat="1" applyFont="1" applyBorder="1" applyAlignment="1" applyProtection="1">
      <alignment horizontal="right" vertical="center"/>
      <protection/>
    </xf>
    <xf numFmtId="167" fontId="22" fillId="0" borderId="25" xfId="0" applyNumberFormat="1" applyFont="1" applyBorder="1" applyAlignment="1" applyProtection="1">
      <alignment horizontal="right" vertical="center"/>
      <protection/>
    </xf>
    <xf numFmtId="164" fontId="22" fillId="0" borderId="26" xfId="0" applyNumberFormat="1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 applyProtection="1">
      <alignment horizontal="right" vertical="center"/>
      <protection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 applyProtection="1">
      <alignment horizontal="right" vertical="center"/>
      <protection/>
    </xf>
    <xf numFmtId="0" fontId="18" fillId="35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13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14" xfId="0" applyFont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15" fillId="0" borderId="34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15" fillId="0" borderId="35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30" xfId="0" applyFont="1" applyFill="1" applyBorder="1" applyAlignment="1" applyProtection="1">
      <alignment horizontal="center" vertical="center" wrapText="1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167" fontId="26" fillId="0" borderId="20" xfId="0" applyNumberFormat="1" applyFont="1" applyBorder="1" applyAlignment="1" applyProtection="1">
      <alignment horizontal="right"/>
      <protection/>
    </xf>
    <xf numFmtId="167" fontId="26" fillId="0" borderId="21" xfId="0" applyNumberFormat="1" applyFont="1" applyBorder="1" applyAlignment="1" applyProtection="1">
      <alignment horizontal="right"/>
      <protection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8" fillId="0" borderId="13" xfId="0" applyFont="1" applyBorder="1" applyAlignment="1" applyProtection="1">
      <alignment horizontal="left"/>
      <protection/>
    </xf>
    <xf numFmtId="0" fontId="28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28" fillId="0" borderId="14" xfId="0" applyFont="1" applyBorder="1" applyAlignment="1" applyProtection="1">
      <alignment horizontal="left"/>
      <protection/>
    </xf>
    <xf numFmtId="0" fontId="28" fillId="0" borderId="22" xfId="0" applyFont="1" applyBorder="1" applyAlignment="1" applyProtection="1">
      <alignment horizontal="left"/>
      <protection/>
    </xf>
    <xf numFmtId="167" fontId="28" fillId="0" borderId="0" xfId="0" applyNumberFormat="1" applyFont="1" applyAlignment="1" applyProtection="1">
      <alignment horizontal="right"/>
      <protection/>
    </xf>
    <xf numFmtId="167" fontId="28" fillId="0" borderId="23" xfId="0" applyNumberFormat="1" applyFont="1" applyBorder="1" applyAlignment="1" applyProtection="1">
      <alignment horizontal="right"/>
      <protection/>
    </xf>
    <xf numFmtId="0" fontId="28" fillId="0" borderId="0" xfId="0" applyFont="1" applyAlignment="1">
      <alignment horizontal="left"/>
    </xf>
    <xf numFmtId="164" fontId="28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64" fontId="0" fillId="0" borderId="33" xfId="0" applyNumberFormat="1" applyFont="1" applyBorder="1" applyAlignment="1" applyProtection="1">
      <alignment horizontal="right" vertical="center"/>
      <protection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 applyProtection="1">
      <alignment horizontal="right" vertical="center"/>
      <protection/>
    </xf>
    <xf numFmtId="167" fontId="13" fillId="0" borderId="23" xfId="0" applyNumberFormat="1" applyFont="1" applyBorder="1" applyAlignment="1" applyProtection="1">
      <alignment horizontal="right" vertical="center"/>
      <protection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9" fillId="0" borderId="14" xfId="0" applyFont="1" applyBorder="1" applyAlignment="1" applyProtection="1">
      <alignment horizontal="left" vertical="center"/>
      <protection/>
    </xf>
    <xf numFmtId="0" fontId="29" fillId="0" borderId="22" xfId="0" applyFont="1" applyBorder="1" applyAlignment="1" applyProtection="1">
      <alignment horizontal="left" vertical="center"/>
      <protection/>
    </xf>
    <xf numFmtId="0" fontId="29" fillId="0" borderId="23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164" fontId="30" fillId="0" borderId="0" xfId="0" applyNumberFormat="1" applyFont="1" applyAlignment="1" applyProtection="1">
      <alignment horizontal="right" vertical="center"/>
      <protection/>
    </xf>
    <xf numFmtId="0" fontId="30" fillId="0" borderId="14" xfId="0" applyFont="1" applyBorder="1" applyAlignment="1" applyProtection="1">
      <alignment horizontal="left" vertical="center"/>
      <protection/>
    </xf>
    <xf numFmtId="0" fontId="30" fillId="0" borderId="22" xfId="0" applyFont="1" applyBorder="1" applyAlignment="1" applyProtection="1">
      <alignment horizontal="left" vertical="center"/>
      <protection/>
    </xf>
    <xf numFmtId="0" fontId="30" fillId="0" borderId="23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1" fillId="0" borderId="13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164" fontId="31" fillId="0" borderId="0" xfId="0" applyNumberFormat="1" applyFont="1" applyAlignment="1" applyProtection="1">
      <alignment horizontal="right" vertical="center"/>
      <protection/>
    </xf>
    <xf numFmtId="0" fontId="31" fillId="0" borderId="14" xfId="0" applyFont="1" applyBorder="1" applyAlignment="1" applyProtection="1">
      <alignment horizontal="left" vertical="center"/>
      <protection/>
    </xf>
    <xf numFmtId="0" fontId="31" fillId="0" borderId="22" xfId="0" applyFont="1" applyBorder="1" applyAlignment="1" applyProtection="1">
      <alignment horizontal="left" vertical="center"/>
      <protection/>
    </xf>
    <xf numFmtId="0" fontId="31" fillId="0" borderId="23" xfId="0" applyFont="1" applyBorder="1" applyAlignment="1" applyProtection="1">
      <alignment horizontal="left" vertical="center"/>
      <protection/>
    </xf>
    <xf numFmtId="0" fontId="31" fillId="0" borderId="0" xfId="0" applyFont="1" applyAlignment="1">
      <alignment horizontal="left" vertical="center"/>
    </xf>
    <xf numFmtId="0" fontId="32" fillId="0" borderId="33" xfId="0" applyFont="1" applyBorder="1" applyAlignment="1" applyProtection="1">
      <alignment horizontal="center" vertical="center"/>
      <protection/>
    </xf>
    <xf numFmtId="49" fontId="32" fillId="0" borderId="33" xfId="0" applyNumberFormat="1" applyFont="1" applyBorder="1" applyAlignment="1" applyProtection="1">
      <alignment horizontal="left" vertical="center" wrapText="1"/>
      <protection/>
    </xf>
    <xf numFmtId="0" fontId="32" fillId="0" borderId="33" xfId="0" applyFont="1" applyBorder="1" applyAlignment="1" applyProtection="1">
      <alignment horizontal="center" vertical="center" wrapText="1"/>
      <protection/>
    </xf>
    <xf numFmtId="164" fontId="32" fillId="0" borderId="33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34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35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4" fontId="7" fillId="34" borderId="0" xfId="0" applyNumberFormat="1" applyFont="1" applyFill="1" applyAlignment="1">
      <alignment horizontal="left" vertical="center"/>
    </xf>
    <xf numFmtId="164" fontId="18" fillId="35" borderId="0" xfId="0" applyNumberFormat="1" applyFont="1" applyFill="1" applyAlignment="1" applyProtection="1">
      <alignment horizontal="righ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164" fontId="23" fillId="34" borderId="0" xfId="0" applyNumberFormat="1" applyFont="1" applyFill="1" applyAlignment="1">
      <alignment horizontal="right" vertical="center"/>
    </xf>
    <xf numFmtId="164" fontId="23" fillId="0" borderId="0" xfId="0" applyNumberFormat="1" applyFont="1" applyAlignment="1" applyProtection="1">
      <alignment horizontal="right" vertical="center"/>
      <protection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0" fontId="23" fillId="34" borderId="0" xfId="0" applyFont="1" applyFill="1" applyAlignment="1">
      <alignment horizontal="left" vertical="center"/>
    </xf>
    <xf numFmtId="164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0" fillId="35" borderId="36" xfId="0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164" fontId="12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35" fillId="33" borderId="0" xfId="36" applyFont="1" applyFill="1" applyAlignment="1" applyProtection="1">
      <alignment horizontal="center" vertical="center"/>
      <protection/>
    </xf>
    <xf numFmtId="164" fontId="23" fillId="0" borderId="0" xfId="0" applyNumberFormat="1" applyFont="1" applyAlignment="1" applyProtection="1">
      <alignment horizontal="right"/>
      <protection/>
    </xf>
    <xf numFmtId="0" fontId="28" fillId="0" borderId="0" xfId="0" applyFont="1" applyAlignment="1" applyProtection="1">
      <alignment horizontal="left"/>
      <protection/>
    </xf>
    <xf numFmtId="164" fontId="25" fillId="0" borderId="0" xfId="0" applyNumberFormat="1" applyFont="1" applyAlignment="1" applyProtection="1">
      <alignment horizontal="right"/>
      <protection/>
    </xf>
    <xf numFmtId="164" fontId="18" fillId="0" borderId="0" xfId="0" applyNumberFormat="1" applyFont="1" applyAlignment="1" applyProtection="1">
      <alignment horizontal="right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 horizontal="left" vertical="center"/>
      <protection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horizontal="left" vertical="center"/>
      <protection/>
    </xf>
    <xf numFmtId="164" fontId="32" fillId="0" borderId="33" xfId="0" applyNumberFormat="1" applyFont="1" applyBorder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/>
      <protection/>
    </xf>
    <xf numFmtId="0" fontId="32" fillId="0" borderId="33" xfId="0" applyFont="1" applyBorder="1" applyAlignment="1" applyProtection="1">
      <alignment horizontal="left" vertical="center" wrapText="1"/>
      <protection/>
    </xf>
    <xf numFmtId="0" fontId="32" fillId="0" borderId="33" xfId="0" applyFont="1" applyBorder="1" applyAlignment="1" applyProtection="1">
      <alignment horizontal="left" vertical="center"/>
      <protection/>
    </xf>
    <xf numFmtId="164" fontId="32" fillId="34" borderId="33" xfId="0" applyNumberFormat="1" applyFont="1" applyFill="1" applyBorder="1" applyAlignment="1">
      <alignment horizontal="right" vertical="center"/>
    </xf>
    <xf numFmtId="0" fontId="31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35" borderId="31" xfId="0" applyFill="1" applyBorder="1" applyAlignment="1" applyProtection="1">
      <alignment horizontal="center" vertical="center" wrapText="1"/>
      <protection/>
    </xf>
    <xf numFmtId="0" fontId="0" fillId="35" borderId="32" xfId="0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left" vertical="center"/>
      <protection/>
    </xf>
    <xf numFmtId="164" fontId="25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7" fillId="35" borderId="0" xfId="0" applyFont="1" applyFill="1" applyAlignment="1" applyProtection="1">
      <alignment horizontal="center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 wrapText="1"/>
      <protection/>
    </xf>
    <xf numFmtId="164" fontId="12" fillId="0" borderId="0" xfId="0" applyNumberFormat="1" applyFont="1" applyAlignment="1" applyProtection="1">
      <alignment horizontal="right" vertical="center"/>
      <protection/>
    </xf>
    <xf numFmtId="0" fontId="7" fillId="34" borderId="0" xfId="0" applyFont="1" applyFill="1" applyAlignment="1">
      <alignment horizontal="left" vertical="center"/>
    </xf>
    <xf numFmtId="166" fontId="7" fillId="34" borderId="0" xfId="0" applyNumberFormat="1" applyFont="1" applyFill="1" applyAlignment="1">
      <alignment horizontal="left"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KROSplus\System\Temp\rad347D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C:\Program Files\KROSplus\System\Temp\rad347D3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showGridLines="0" zoomScalePageLayoutView="0" workbookViewId="0" topLeftCell="A1">
      <pane ySplit="1" topLeftCell="A11" activePane="bottomLeft" state="frozen"/>
      <selection pane="topLeft" activeCell="A1" sqref="A1"/>
      <selection pane="bottomLeft" activeCell="AN17" sqref="AN17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70" t="s">
        <v>0</v>
      </c>
      <c r="B1" s="171"/>
      <c r="C1" s="171"/>
      <c r="D1" s="172" t="s">
        <v>1</v>
      </c>
      <c r="E1" s="171"/>
      <c r="F1" s="171"/>
      <c r="G1" s="171"/>
      <c r="H1" s="171"/>
      <c r="I1" s="171"/>
      <c r="J1" s="171"/>
      <c r="K1" s="173" t="s">
        <v>506</v>
      </c>
      <c r="L1" s="173"/>
      <c r="M1" s="173"/>
      <c r="N1" s="173"/>
      <c r="O1" s="173"/>
      <c r="P1" s="173"/>
      <c r="Q1" s="173"/>
      <c r="R1" s="173"/>
      <c r="S1" s="173"/>
      <c r="T1" s="171"/>
      <c r="U1" s="171"/>
      <c r="V1" s="171"/>
      <c r="W1" s="173" t="s">
        <v>507</v>
      </c>
      <c r="X1" s="173"/>
      <c r="Y1" s="173"/>
      <c r="Z1" s="173"/>
      <c r="AA1" s="173"/>
      <c r="AB1" s="173"/>
      <c r="AC1" s="173"/>
      <c r="AD1" s="173"/>
      <c r="AE1" s="173"/>
      <c r="AF1" s="173"/>
      <c r="AG1" s="171"/>
      <c r="AH1" s="171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08" t="s">
        <v>5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R2" s="178" t="s">
        <v>6</v>
      </c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C4" s="199" t="s">
        <v>10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12"/>
      <c r="AS4" s="13" t="s">
        <v>11</v>
      </c>
      <c r="BE4" s="14" t="s">
        <v>12</v>
      </c>
      <c r="BS4" s="6" t="s">
        <v>7</v>
      </c>
    </row>
    <row r="5" spans="2:71" s="2" customFormat="1" ht="15" customHeight="1">
      <c r="B5" s="10"/>
      <c r="C5" s="11"/>
      <c r="D5" s="15" t="s">
        <v>13</v>
      </c>
      <c r="E5" s="11"/>
      <c r="F5" s="11"/>
      <c r="G5" s="11"/>
      <c r="H5" s="11"/>
      <c r="I5" s="11"/>
      <c r="J5" s="11"/>
      <c r="K5" s="202" t="s">
        <v>14</v>
      </c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11"/>
      <c r="AQ5" s="12"/>
      <c r="BE5" s="210" t="s">
        <v>15</v>
      </c>
      <c r="BS5" s="6" t="s">
        <v>7</v>
      </c>
    </row>
    <row r="6" spans="2:71" s="2" customFormat="1" ht="37.5" customHeight="1">
      <c r="B6" s="10"/>
      <c r="C6" s="11"/>
      <c r="D6" s="17" t="s">
        <v>16</v>
      </c>
      <c r="E6" s="11"/>
      <c r="F6" s="11"/>
      <c r="G6" s="11"/>
      <c r="H6" s="11"/>
      <c r="I6" s="11"/>
      <c r="J6" s="11"/>
      <c r="K6" s="212" t="s">
        <v>17</v>
      </c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11"/>
      <c r="AQ6" s="12"/>
      <c r="BE6" s="179"/>
      <c r="BS6" s="6" t="s">
        <v>18</v>
      </c>
    </row>
    <row r="7" spans="2:71" s="2" customFormat="1" ht="15" customHeight="1">
      <c r="B7" s="10"/>
      <c r="C7" s="11"/>
      <c r="D7" s="18" t="s">
        <v>19</v>
      </c>
      <c r="E7" s="11"/>
      <c r="F7" s="11"/>
      <c r="G7" s="11"/>
      <c r="H7" s="11"/>
      <c r="I7" s="11"/>
      <c r="J7" s="11"/>
      <c r="K7" s="16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8" t="s">
        <v>20</v>
      </c>
      <c r="AL7" s="11"/>
      <c r="AM7" s="11"/>
      <c r="AN7" s="16"/>
      <c r="AO7" s="11"/>
      <c r="AP7" s="11"/>
      <c r="AQ7" s="12"/>
      <c r="BE7" s="179"/>
      <c r="BS7" s="6" t="s">
        <v>21</v>
      </c>
    </row>
    <row r="8" spans="2:71" s="2" customFormat="1" ht="15" customHeight="1">
      <c r="B8" s="10"/>
      <c r="C8" s="11"/>
      <c r="D8" s="18" t="s">
        <v>22</v>
      </c>
      <c r="E8" s="11"/>
      <c r="F8" s="11"/>
      <c r="G8" s="11"/>
      <c r="H8" s="11"/>
      <c r="I8" s="11"/>
      <c r="J8" s="11"/>
      <c r="K8" s="16" t="s">
        <v>23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8" t="s">
        <v>24</v>
      </c>
      <c r="AL8" s="11"/>
      <c r="AM8" s="11"/>
      <c r="AN8" s="175">
        <v>42768</v>
      </c>
      <c r="AO8" s="11"/>
      <c r="AP8" s="11"/>
      <c r="AQ8" s="12"/>
      <c r="BE8" s="179"/>
      <c r="BS8" s="6" t="s">
        <v>25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E9" s="179"/>
      <c r="BS9" s="6" t="s">
        <v>26</v>
      </c>
    </row>
    <row r="10" spans="2:71" s="2" customFormat="1" ht="15" customHeight="1">
      <c r="B10" s="10"/>
      <c r="C10" s="11"/>
      <c r="D10" s="18" t="s">
        <v>27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8" t="s">
        <v>28</v>
      </c>
      <c r="AL10" s="11"/>
      <c r="AM10" s="11"/>
      <c r="AN10" s="16"/>
      <c r="AO10" s="11"/>
      <c r="AP10" s="11"/>
      <c r="AQ10" s="12"/>
      <c r="BE10" s="179"/>
      <c r="BS10" s="6" t="s">
        <v>18</v>
      </c>
    </row>
    <row r="11" spans="2:71" s="2" customFormat="1" ht="19.5" customHeight="1">
      <c r="B11" s="10"/>
      <c r="C11" s="11"/>
      <c r="D11" s="11"/>
      <c r="E11" s="16" t="s">
        <v>23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8" t="s">
        <v>29</v>
      </c>
      <c r="AL11" s="11"/>
      <c r="AM11" s="11"/>
      <c r="AN11" s="16"/>
      <c r="AO11" s="11"/>
      <c r="AP11" s="11"/>
      <c r="AQ11" s="12"/>
      <c r="BE11" s="179"/>
      <c r="BS11" s="6" t="s">
        <v>18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E12" s="179"/>
      <c r="BS12" s="6" t="s">
        <v>18</v>
      </c>
    </row>
    <row r="13" spans="2:71" s="2" customFormat="1" ht="15" customHeight="1">
      <c r="B13" s="10"/>
      <c r="C13" s="11"/>
      <c r="D13" s="18" t="s">
        <v>30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28</v>
      </c>
      <c r="AL13" s="11"/>
      <c r="AM13" s="11"/>
      <c r="AN13" s="19" t="s">
        <v>514</v>
      </c>
      <c r="AO13" s="11"/>
      <c r="AP13" s="11"/>
      <c r="AQ13" s="12"/>
      <c r="BE13" s="179"/>
      <c r="BS13" s="6" t="s">
        <v>18</v>
      </c>
    </row>
    <row r="14" spans="2:71" s="2" customFormat="1" ht="15.75" customHeight="1">
      <c r="B14" s="10"/>
      <c r="C14" s="11"/>
      <c r="D14" s="11"/>
      <c r="E14" s="213" t="s">
        <v>513</v>
      </c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18" t="s">
        <v>29</v>
      </c>
      <c r="AL14" s="11"/>
      <c r="AM14" s="11"/>
      <c r="AN14" s="19" t="s">
        <v>515</v>
      </c>
      <c r="AO14" s="11"/>
      <c r="AP14" s="11"/>
      <c r="AQ14" s="12"/>
      <c r="BE14" s="179"/>
      <c r="BS14" s="6" t="s">
        <v>18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E15" s="179"/>
      <c r="BS15" s="6" t="s">
        <v>4</v>
      </c>
    </row>
    <row r="16" spans="2:71" s="2" customFormat="1" ht="15" customHeight="1">
      <c r="B16" s="10"/>
      <c r="C16" s="11"/>
      <c r="D16" s="18" t="s">
        <v>31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8" t="s">
        <v>28</v>
      </c>
      <c r="AL16" s="11"/>
      <c r="AM16" s="11"/>
      <c r="AN16" s="16"/>
      <c r="AO16" s="11"/>
      <c r="AP16" s="11"/>
      <c r="AQ16" s="12"/>
      <c r="BE16" s="179"/>
      <c r="BS16" s="6" t="s">
        <v>4</v>
      </c>
    </row>
    <row r="17" spans="2:71" s="2" customFormat="1" ht="19.5" customHeight="1">
      <c r="B17" s="10"/>
      <c r="C17" s="11"/>
      <c r="D17" s="11"/>
      <c r="E17" s="16" t="s">
        <v>32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8" t="s">
        <v>29</v>
      </c>
      <c r="AL17" s="11"/>
      <c r="AM17" s="11"/>
      <c r="AN17" s="16"/>
      <c r="AO17" s="11"/>
      <c r="AP17" s="11"/>
      <c r="AQ17" s="12"/>
      <c r="BE17" s="179"/>
      <c r="BS17" s="6" t="s">
        <v>33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BE18" s="179"/>
      <c r="BS18" s="6" t="s">
        <v>7</v>
      </c>
    </row>
    <row r="19" spans="2:71" s="2" customFormat="1" ht="15" customHeight="1">
      <c r="B19" s="10"/>
      <c r="C19" s="11"/>
      <c r="D19" s="18" t="s">
        <v>34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8" t="s">
        <v>28</v>
      </c>
      <c r="AL19" s="11"/>
      <c r="AM19" s="11"/>
      <c r="AN19" s="16"/>
      <c r="AO19" s="11"/>
      <c r="AP19" s="11"/>
      <c r="AQ19" s="12"/>
      <c r="BE19" s="179"/>
      <c r="BS19" s="6" t="s">
        <v>7</v>
      </c>
    </row>
    <row r="20" spans="2:57" s="2" customFormat="1" ht="15.75" customHeight="1">
      <c r="B20" s="10"/>
      <c r="C20" s="11"/>
      <c r="D20" s="11"/>
      <c r="E20" s="16" t="s">
        <v>35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8" t="s">
        <v>29</v>
      </c>
      <c r="AL20" s="11"/>
      <c r="AM20" s="11"/>
      <c r="AN20" s="16"/>
      <c r="AO20" s="11"/>
      <c r="AP20" s="11"/>
      <c r="AQ20" s="12"/>
      <c r="BE20" s="179"/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BE21" s="179"/>
    </row>
    <row r="22" spans="2:57" s="2" customFormat="1" ht="15.75" customHeight="1">
      <c r="B22" s="10"/>
      <c r="C22" s="11"/>
      <c r="D22" s="18" t="s">
        <v>36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2"/>
      <c r="BE22" s="179"/>
    </row>
    <row r="23" spans="2:57" s="2" customFormat="1" ht="15.75" customHeight="1">
      <c r="B23" s="10"/>
      <c r="C23" s="11"/>
      <c r="D23" s="11"/>
      <c r="E23" s="214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11"/>
      <c r="AP23" s="11"/>
      <c r="AQ23" s="12"/>
      <c r="BE23" s="179"/>
    </row>
    <row r="24" spans="2:57" s="2" customFormat="1" ht="7.5" customHeight="1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2"/>
      <c r="BE24" s="179"/>
    </row>
    <row r="25" spans="2:57" s="2" customFormat="1" ht="7.5" customHeight="1">
      <c r="B25" s="10"/>
      <c r="C25" s="11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11"/>
      <c r="AQ25" s="12"/>
      <c r="BE25" s="179"/>
    </row>
    <row r="26" spans="2:57" s="2" customFormat="1" ht="15" customHeight="1">
      <c r="B26" s="10"/>
      <c r="C26" s="11"/>
      <c r="D26" s="21" t="s">
        <v>37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215">
        <f>ROUND($AG$87,2)</f>
        <v>819536.48</v>
      </c>
      <c r="AL26" s="209"/>
      <c r="AM26" s="209"/>
      <c r="AN26" s="209"/>
      <c r="AO26" s="209"/>
      <c r="AP26" s="11"/>
      <c r="AQ26" s="12"/>
      <c r="BE26" s="179"/>
    </row>
    <row r="27" spans="2:57" s="2" customFormat="1" ht="15" customHeight="1">
      <c r="B27" s="10"/>
      <c r="C27" s="11"/>
      <c r="D27" s="21" t="s">
        <v>38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215">
        <f>ROUND($AG$90,2)</f>
        <v>0</v>
      </c>
      <c r="AL27" s="209"/>
      <c r="AM27" s="209"/>
      <c r="AN27" s="209"/>
      <c r="AO27" s="209"/>
      <c r="AP27" s="11"/>
      <c r="AQ27" s="12"/>
      <c r="BE27" s="179"/>
    </row>
    <row r="28" spans="2:57" s="6" customFormat="1" ht="7.5" customHeight="1"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4"/>
      <c r="BE28" s="188"/>
    </row>
    <row r="29" spans="2:57" s="6" customFormat="1" ht="27" customHeight="1">
      <c r="B29" s="22"/>
      <c r="C29" s="23"/>
      <c r="D29" s="25" t="s">
        <v>39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16">
        <f>ROUND($AK$26+$AK$27,2)</f>
        <v>819536.48</v>
      </c>
      <c r="AL29" s="217"/>
      <c r="AM29" s="217"/>
      <c r="AN29" s="217"/>
      <c r="AO29" s="217"/>
      <c r="AP29" s="23"/>
      <c r="AQ29" s="24"/>
      <c r="BE29" s="188"/>
    </row>
    <row r="30" spans="2:57" s="6" customFormat="1" ht="7.5" customHeight="1"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4"/>
      <c r="BE30" s="188"/>
    </row>
    <row r="31" spans="2:57" s="6" customFormat="1" ht="15" customHeight="1">
      <c r="B31" s="27"/>
      <c r="C31" s="28"/>
      <c r="D31" s="28" t="s">
        <v>40</v>
      </c>
      <c r="E31" s="28"/>
      <c r="F31" s="28" t="s">
        <v>41</v>
      </c>
      <c r="G31" s="28"/>
      <c r="H31" s="28"/>
      <c r="I31" s="28"/>
      <c r="J31" s="28"/>
      <c r="K31" s="28"/>
      <c r="L31" s="203">
        <v>0.21</v>
      </c>
      <c r="M31" s="204"/>
      <c r="N31" s="204"/>
      <c r="O31" s="204"/>
      <c r="P31" s="28"/>
      <c r="Q31" s="28"/>
      <c r="R31" s="28"/>
      <c r="S31" s="28"/>
      <c r="T31" s="29" t="s">
        <v>42</v>
      </c>
      <c r="U31" s="28"/>
      <c r="V31" s="28"/>
      <c r="W31" s="205">
        <f>ROUND($AZ$87+SUM($CD$91:$CD$95),2)</f>
        <v>819536.48</v>
      </c>
      <c r="X31" s="204"/>
      <c r="Y31" s="204"/>
      <c r="Z31" s="204"/>
      <c r="AA31" s="204"/>
      <c r="AB31" s="204"/>
      <c r="AC31" s="204"/>
      <c r="AD31" s="204"/>
      <c r="AE31" s="204"/>
      <c r="AF31" s="28"/>
      <c r="AG31" s="28"/>
      <c r="AH31" s="28"/>
      <c r="AI31" s="28"/>
      <c r="AJ31" s="28"/>
      <c r="AK31" s="205">
        <f>ROUND($AV$87+SUM($BY$91:$BY$95),2)</f>
        <v>172102.66</v>
      </c>
      <c r="AL31" s="204"/>
      <c r="AM31" s="204"/>
      <c r="AN31" s="204"/>
      <c r="AO31" s="204"/>
      <c r="AP31" s="28"/>
      <c r="AQ31" s="30"/>
      <c r="BE31" s="211"/>
    </row>
    <row r="32" spans="2:57" s="6" customFormat="1" ht="15" customHeight="1">
      <c r="B32" s="27"/>
      <c r="C32" s="28"/>
      <c r="D32" s="28"/>
      <c r="E32" s="28"/>
      <c r="F32" s="28" t="s">
        <v>43</v>
      </c>
      <c r="G32" s="28"/>
      <c r="H32" s="28"/>
      <c r="I32" s="28"/>
      <c r="J32" s="28"/>
      <c r="K32" s="28"/>
      <c r="L32" s="203">
        <v>0.15</v>
      </c>
      <c r="M32" s="204"/>
      <c r="N32" s="204"/>
      <c r="O32" s="204"/>
      <c r="P32" s="28"/>
      <c r="Q32" s="28"/>
      <c r="R32" s="28"/>
      <c r="S32" s="28"/>
      <c r="T32" s="29" t="s">
        <v>42</v>
      </c>
      <c r="U32" s="28"/>
      <c r="V32" s="28"/>
      <c r="W32" s="205">
        <f>ROUND($BA$87+SUM($CE$91:$CE$95),2)</f>
        <v>0</v>
      </c>
      <c r="X32" s="204"/>
      <c r="Y32" s="204"/>
      <c r="Z32" s="204"/>
      <c r="AA32" s="204"/>
      <c r="AB32" s="204"/>
      <c r="AC32" s="204"/>
      <c r="AD32" s="204"/>
      <c r="AE32" s="204"/>
      <c r="AF32" s="28"/>
      <c r="AG32" s="28"/>
      <c r="AH32" s="28"/>
      <c r="AI32" s="28"/>
      <c r="AJ32" s="28"/>
      <c r="AK32" s="205">
        <f>ROUND($AW$87+SUM($BZ$91:$BZ$95),2)</f>
        <v>0</v>
      </c>
      <c r="AL32" s="204"/>
      <c r="AM32" s="204"/>
      <c r="AN32" s="204"/>
      <c r="AO32" s="204"/>
      <c r="AP32" s="28"/>
      <c r="AQ32" s="30"/>
      <c r="BE32" s="211"/>
    </row>
    <row r="33" spans="2:57" s="6" customFormat="1" ht="15" customHeight="1" hidden="1">
      <c r="B33" s="27"/>
      <c r="C33" s="28"/>
      <c r="D33" s="28"/>
      <c r="E33" s="28"/>
      <c r="F33" s="28" t="s">
        <v>44</v>
      </c>
      <c r="G33" s="28"/>
      <c r="H33" s="28"/>
      <c r="I33" s="28"/>
      <c r="J33" s="28"/>
      <c r="K33" s="28"/>
      <c r="L33" s="203">
        <v>0.21</v>
      </c>
      <c r="M33" s="204"/>
      <c r="N33" s="204"/>
      <c r="O33" s="204"/>
      <c r="P33" s="28"/>
      <c r="Q33" s="28"/>
      <c r="R33" s="28"/>
      <c r="S33" s="28"/>
      <c r="T33" s="29" t="s">
        <v>42</v>
      </c>
      <c r="U33" s="28"/>
      <c r="V33" s="28"/>
      <c r="W33" s="205">
        <f>ROUND($BB$87+SUM($CF$91:$CF$95),2)</f>
        <v>0</v>
      </c>
      <c r="X33" s="204"/>
      <c r="Y33" s="204"/>
      <c r="Z33" s="204"/>
      <c r="AA33" s="204"/>
      <c r="AB33" s="204"/>
      <c r="AC33" s="204"/>
      <c r="AD33" s="204"/>
      <c r="AE33" s="204"/>
      <c r="AF33" s="28"/>
      <c r="AG33" s="28"/>
      <c r="AH33" s="28"/>
      <c r="AI33" s="28"/>
      <c r="AJ33" s="28"/>
      <c r="AK33" s="205">
        <v>0</v>
      </c>
      <c r="AL33" s="204"/>
      <c r="AM33" s="204"/>
      <c r="AN33" s="204"/>
      <c r="AO33" s="204"/>
      <c r="AP33" s="28"/>
      <c r="AQ33" s="30"/>
      <c r="BE33" s="211"/>
    </row>
    <row r="34" spans="2:57" s="6" customFormat="1" ht="15" customHeight="1" hidden="1">
      <c r="B34" s="27"/>
      <c r="C34" s="28"/>
      <c r="D34" s="28"/>
      <c r="E34" s="28"/>
      <c r="F34" s="28" t="s">
        <v>45</v>
      </c>
      <c r="G34" s="28"/>
      <c r="H34" s="28"/>
      <c r="I34" s="28"/>
      <c r="J34" s="28"/>
      <c r="K34" s="28"/>
      <c r="L34" s="203">
        <v>0.15</v>
      </c>
      <c r="M34" s="204"/>
      <c r="N34" s="204"/>
      <c r="O34" s="204"/>
      <c r="P34" s="28"/>
      <c r="Q34" s="28"/>
      <c r="R34" s="28"/>
      <c r="S34" s="28"/>
      <c r="T34" s="29" t="s">
        <v>42</v>
      </c>
      <c r="U34" s="28"/>
      <c r="V34" s="28"/>
      <c r="W34" s="205">
        <f>ROUND($BC$87+SUM($CG$91:$CG$95),2)</f>
        <v>0</v>
      </c>
      <c r="X34" s="204"/>
      <c r="Y34" s="204"/>
      <c r="Z34" s="204"/>
      <c r="AA34" s="204"/>
      <c r="AB34" s="204"/>
      <c r="AC34" s="204"/>
      <c r="AD34" s="204"/>
      <c r="AE34" s="204"/>
      <c r="AF34" s="28"/>
      <c r="AG34" s="28"/>
      <c r="AH34" s="28"/>
      <c r="AI34" s="28"/>
      <c r="AJ34" s="28"/>
      <c r="AK34" s="205">
        <v>0</v>
      </c>
      <c r="AL34" s="204"/>
      <c r="AM34" s="204"/>
      <c r="AN34" s="204"/>
      <c r="AO34" s="204"/>
      <c r="AP34" s="28"/>
      <c r="AQ34" s="30"/>
      <c r="BE34" s="211"/>
    </row>
    <row r="35" spans="2:43" s="6" customFormat="1" ht="15" customHeight="1" hidden="1">
      <c r="B35" s="27"/>
      <c r="C35" s="28"/>
      <c r="D35" s="28"/>
      <c r="E35" s="28"/>
      <c r="F35" s="28" t="s">
        <v>46</v>
      </c>
      <c r="G35" s="28"/>
      <c r="H35" s="28"/>
      <c r="I35" s="28"/>
      <c r="J35" s="28"/>
      <c r="K35" s="28"/>
      <c r="L35" s="203">
        <v>0</v>
      </c>
      <c r="M35" s="204"/>
      <c r="N35" s="204"/>
      <c r="O35" s="204"/>
      <c r="P35" s="28"/>
      <c r="Q35" s="28"/>
      <c r="R35" s="28"/>
      <c r="S35" s="28"/>
      <c r="T35" s="29" t="s">
        <v>42</v>
      </c>
      <c r="U35" s="28"/>
      <c r="V35" s="28"/>
      <c r="W35" s="205">
        <f>ROUND($BD$87+SUM($CH$91:$CH$95),2)</f>
        <v>0</v>
      </c>
      <c r="X35" s="204"/>
      <c r="Y35" s="204"/>
      <c r="Z35" s="204"/>
      <c r="AA35" s="204"/>
      <c r="AB35" s="204"/>
      <c r="AC35" s="204"/>
      <c r="AD35" s="204"/>
      <c r="AE35" s="204"/>
      <c r="AF35" s="28"/>
      <c r="AG35" s="28"/>
      <c r="AH35" s="28"/>
      <c r="AI35" s="28"/>
      <c r="AJ35" s="28"/>
      <c r="AK35" s="205">
        <v>0</v>
      </c>
      <c r="AL35" s="204"/>
      <c r="AM35" s="204"/>
      <c r="AN35" s="204"/>
      <c r="AO35" s="204"/>
      <c r="AP35" s="28"/>
      <c r="AQ35" s="30"/>
    </row>
    <row r="36" spans="2:43" s="6" customFormat="1" ht="7.5" customHeight="1"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4"/>
    </row>
    <row r="37" spans="2:43" s="6" customFormat="1" ht="27" customHeight="1">
      <c r="B37" s="22"/>
      <c r="C37" s="31"/>
      <c r="D37" s="32" t="s">
        <v>47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4" t="s">
        <v>48</v>
      </c>
      <c r="U37" s="33"/>
      <c r="V37" s="33"/>
      <c r="W37" s="33"/>
      <c r="X37" s="206" t="s">
        <v>49</v>
      </c>
      <c r="Y37" s="196"/>
      <c r="Z37" s="196"/>
      <c r="AA37" s="196"/>
      <c r="AB37" s="196"/>
      <c r="AC37" s="33"/>
      <c r="AD37" s="33"/>
      <c r="AE37" s="33"/>
      <c r="AF37" s="33"/>
      <c r="AG37" s="33"/>
      <c r="AH37" s="33"/>
      <c r="AI37" s="33"/>
      <c r="AJ37" s="33"/>
      <c r="AK37" s="207">
        <f>SUM($AK$29:$AK$35)</f>
        <v>991639.14</v>
      </c>
      <c r="AL37" s="196"/>
      <c r="AM37" s="196"/>
      <c r="AN37" s="196"/>
      <c r="AO37" s="198"/>
      <c r="AP37" s="31"/>
      <c r="AQ37" s="24"/>
    </row>
    <row r="38" spans="2:43" s="6" customFormat="1" ht="1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4"/>
    </row>
    <row r="39" spans="2:43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2"/>
    </row>
    <row r="40" spans="2:43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2"/>
    </row>
    <row r="41" spans="2:43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2"/>
    </row>
    <row r="42" spans="2:43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2"/>
    </row>
    <row r="43" spans="2:43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2"/>
    </row>
    <row r="44" spans="2:43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2"/>
    </row>
    <row r="45" spans="2:43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2"/>
    </row>
    <row r="46" spans="2:43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2"/>
    </row>
    <row r="47" spans="2:43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2"/>
    </row>
    <row r="48" spans="2:43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2"/>
    </row>
    <row r="49" spans="2:43" s="6" customFormat="1" ht="15.75" customHeight="1">
      <c r="B49" s="22"/>
      <c r="C49" s="23"/>
      <c r="D49" s="35" t="s">
        <v>50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7"/>
      <c r="AA49" s="23"/>
      <c r="AB49" s="23"/>
      <c r="AC49" s="35" t="s">
        <v>51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7"/>
      <c r="AP49" s="23"/>
      <c r="AQ49" s="24"/>
    </row>
    <row r="50" spans="2:43" s="2" customFormat="1" ht="14.25" customHeight="1">
      <c r="B50" s="10"/>
      <c r="C50" s="11"/>
      <c r="D50" s="38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39"/>
      <c r="AA50" s="11"/>
      <c r="AB50" s="11"/>
      <c r="AC50" s="38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39"/>
      <c r="AP50" s="11"/>
      <c r="AQ50" s="12"/>
    </row>
    <row r="51" spans="2:43" s="2" customFormat="1" ht="14.25" customHeight="1">
      <c r="B51" s="10"/>
      <c r="C51" s="11"/>
      <c r="D51" s="38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39"/>
      <c r="AA51" s="11"/>
      <c r="AB51" s="11"/>
      <c r="AC51" s="38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39"/>
      <c r="AP51" s="11"/>
      <c r="AQ51" s="12"/>
    </row>
    <row r="52" spans="2:43" s="2" customFormat="1" ht="14.25" customHeight="1">
      <c r="B52" s="10"/>
      <c r="C52" s="11"/>
      <c r="D52" s="38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39"/>
      <c r="AA52" s="11"/>
      <c r="AB52" s="11"/>
      <c r="AC52" s="38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39"/>
      <c r="AP52" s="11"/>
      <c r="AQ52" s="12"/>
    </row>
    <row r="53" spans="2:43" s="2" customFormat="1" ht="14.25" customHeight="1">
      <c r="B53" s="10"/>
      <c r="C53" s="11"/>
      <c r="D53" s="38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39"/>
      <c r="AA53" s="11"/>
      <c r="AB53" s="11"/>
      <c r="AC53" s="38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39"/>
      <c r="AP53" s="11"/>
      <c r="AQ53" s="12"/>
    </row>
    <row r="54" spans="2:43" s="2" customFormat="1" ht="14.25" customHeight="1">
      <c r="B54" s="10"/>
      <c r="C54" s="11"/>
      <c r="D54" s="38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39"/>
      <c r="AA54" s="11"/>
      <c r="AB54" s="11"/>
      <c r="AC54" s="38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39"/>
      <c r="AP54" s="11"/>
      <c r="AQ54" s="12"/>
    </row>
    <row r="55" spans="2:43" s="2" customFormat="1" ht="14.25" customHeight="1">
      <c r="B55" s="10"/>
      <c r="C55" s="11"/>
      <c r="D55" s="38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39"/>
      <c r="AA55" s="11"/>
      <c r="AB55" s="11"/>
      <c r="AC55" s="38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39"/>
      <c r="AP55" s="11"/>
      <c r="AQ55" s="12"/>
    </row>
    <row r="56" spans="2:43" s="2" customFormat="1" ht="14.25" customHeight="1">
      <c r="B56" s="10"/>
      <c r="C56" s="11"/>
      <c r="D56" s="38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39"/>
      <c r="AA56" s="11"/>
      <c r="AB56" s="11"/>
      <c r="AC56" s="38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39"/>
      <c r="AP56" s="11"/>
      <c r="AQ56" s="12"/>
    </row>
    <row r="57" spans="2:43" s="2" customFormat="1" ht="14.25" customHeight="1">
      <c r="B57" s="10"/>
      <c r="C57" s="11"/>
      <c r="D57" s="38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39"/>
      <c r="AA57" s="11"/>
      <c r="AB57" s="11"/>
      <c r="AC57" s="38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39"/>
      <c r="AP57" s="11"/>
      <c r="AQ57" s="12"/>
    </row>
    <row r="58" spans="2:43" s="6" customFormat="1" ht="15.75" customHeight="1">
      <c r="B58" s="22"/>
      <c r="C58" s="23"/>
      <c r="D58" s="40" t="s">
        <v>52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2" t="s">
        <v>53</v>
      </c>
      <c r="S58" s="41"/>
      <c r="T58" s="41"/>
      <c r="U58" s="41"/>
      <c r="V58" s="41"/>
      <c r="W58" s="41"/>
      <c r="X58" s="41"/>
      <c r="Y58" s="41"/>
      <c r="Z58" s="43"/>
      <c r="AA58" s="23"/>
      <c r="AB58" s="23"/>
      <c r="AC58" s="40" t="s">
        <v>52</v>
      </c>
      <c r="AD58" s="41"/>
      <c r="AE58" s="41"/>
      <c r="AF58" s="41"/>
      <c r="AG58" s="41"/>
      <c r="AH58" s="41"/>
      <c r="AI58" s="41"/>
      <c r="AJ58" s="41"/>
      <c r="AK58" s="41"/>
      <c r="AL58" s="41"/>
      <c r="AM58" s="42" t="s">
        <v>53</v>
      </c>
      <c r="AN58" s="41"/>
      <c r="AO58" s="43"/>
      <c r="AP58" s="23"/>
      <c r="AQ58" s="24"/>
    </row>
    <row r="59" spans="2:43" s="2" customFormat="1" ht="14.25" customHeight="1"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2"/>
    </row>
    <row r="60" spans="2:43" s="6" customFormat="1" ht="15.75" customHeight="1">
      <c r="B60" s="22"/>
      <c r="C60" s="23"/>
      <c r="D60" s="35" t="s">
        <v>54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7"/>
      <c r="AA60" s="23"/>
      <c r="AB60" s="23"/>
      <c r="AC60" s="35" t="s">
        <v>55</v>
      </c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7"/>
      <c r="AP60" s="23"/>
      <c r="AQ60" s="24"/>
    </row>
    <row r="61" spans="2:43" s="2" customFormat="1" ht="14.25" customHeight="1">
      <c r="B61" s="10"/>
      <c r="C61" s="11"/>
      <c r="D61" s="38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39"/>
      <c r="AA61" s="11"/>
      <c r="AB61" s="11"/>
      <c r="AC61" s="38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39"/>
      <c r="AP61" s="11"/>
      <c r="AQ61" s="12"/>
    </row>
    <row r="62" spans="2:43" s="2" customFormat="1" ht="14.25" customHeight="1">
      <c r="B62" s="10"/>
      <c r="C62" s="11"/>
      <c r="D62" s="38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39"/>
      <c r="AA62" s="11"/>
      <c r="AB62" s="11"/>
      <c r="AC62" s="38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39"/>
      <c r="AP62" s="11"/>
      <c r="AQ62" s="12"/>
    </row>
    <row r="63" spans="2:43" s="2" customFormat="1" ht="14.25" customHeight="1">
      <c r="B63" s="10"/>
      <c r="C63" s="11"/>
      <c r="D63" s="38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39"/>
      <c r="AA63" s="11"/>
      <c r="AB63" s="11"/>
      <c r="AC63" s="38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39"/>
      <c r="AP63" s="11"/>
      <c r="AQ63" s="12"/>
    </row>
    <row r="64" spans="2:43" s="2" customFormat="1" ht="14.25" customHeight="1">
      <c r="B64" s="10"/>
      <c r="C64" s="11"/>
      <c r="D64" s="38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39"/>
      <c r="AA64" s="11"/>
      <c r="AB64" s="11"/>
      <c r="AC64" s="38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39"/>
      <c r="AP64" s="11"/>
      <c r="AQ64" s="12"/>
    </row>
    <row r="65" spans="2:43" s="2" customFormat="1" ht="14.25" customHeight="1">
      <c r="B65" s="10"/>
      <c r="C65" s="11"/>
      <c r="D65" s="38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39"/>
      <c r="AA65" s="11"/>
      <c r="AB65" s="11"/>
      <c r="AC65" s="38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39"/>
      <c r="AP65" s="11"/>
      <c r="AQ65" s="12"/>
    </row>
    <row r="66" spans="2:43" s="2" customFormat="1" ht="14.25" customHeight="1">
      <c r="B66" s="10"/>
      <c r="C66" s="11"/>
      <c r="D66" s="38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39"/>
      <c r="AA66" s="11"/>
      <c r="AB66" s="11"/>
      <c r="AC66" s="38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39"/>
      <c r="AP66" s="11"/>
      <c r="AQ66" s="12"/>
    </row>
    <row r="67" spans="2:43" s="2" customFormat="1" ht="14.25" customHeight="1">
      <c r="B67" s="10"/>
      <c r="C67" s="11"/>
      <c r="D67" s="38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39"/>
      <c r="AA67" s="11"/>
      <c r="AB67" s="11"/>
      <c r="AC67" s="38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39"/>
      <c r="AP67" s="11"/>
      <c r="AQ67" s="12"/>
    </row>
    <row r="68" spans="2:43" s="2" customFormat="1" ht="14.25" customHeight="1">
      <c r="B68" s="10"/>
      <c r="C68" s="11"/>
      <c r="D68" s="38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39"/>
      <c r="AA68" s="11"/>
      <c r="AB68" s="11"/>
      <c r="AC68" s="38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39"/>
      <c r="AP68" s="11"/>
      <c r="AQ68" s="12"/>
    </row>
    <row r="69" spans="2:43" s="6" customFormat="1" ht="15.75" customHeight="1">
      <c r="B69" s="22"/>
      <c r="C69" s="23"/>
      <c r="D69" s="40" t="s">
        <v>52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 t="s">
        <v>53</v>
      </c>
      <c r="S69" s="41"/>
      <c r="T69" s="41"/>
      <c r="U69" s="41"/>
      <c r="V69" s="41"/>
      <c r="W69" s="41"/>
      <c r="X69" s="41"/>
      <c r="Y69" s="41"/>
      <c r="Z69" s="43"/>
      <c r="AA69" s="23"/>
      <c r="AB69" s="23"/>
      <c r="AC69" s="40" t="s">
        <v>52</v>
      </c>
      <c r="AD69" s="41"/>
      <c r="AE69" s="41"/>
      <c r="AF69" s="41"/>
      <c r="AG69" s="41"/>
      <c r="AH69" s="41"/>
      <c r="AI69" s="41"/>
      <c r="AJ69" s="41"/>
      <c r="AK69" s="41"/>
      <c r="AL69" s="41"/>
      <c r="AM69" s="42" t="s">
        <v>53</v>
      </c>
      <c r="AN69" s="41"/>
      <c r="AO69" s="43"/>
      <c r="AP69" s="23"/>
      <c r="AQ69" s="24"/>
    </row>
    <row r="70" spans="2:43" s="6" customFormat="1" ht="7.5" customHeight="1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4"/>
    </row>
    <row r="71" spans="2:43" s="6" customFormat="1" ht="7.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6"/>
    </row>
    <row r="75" spans="2:43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9"/>
    </row>
    <row r="76" spans="2:43" s="6" customFormat="1" ht="37.5" customHeight="1">
      <c r="B76" s="22"/>
      <c r="C76" s="199" t="s">
        <v>56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24"/>
    </row>
    <row r="77" spans="2:43" s="50" customFormat="1" ht="15" customHeight="1">
      <c r="B77" s="51"/>
      <c r="C77" s="18" t="s">
        <v>13</v>
      </c>
      <c r="D77" s="16"/>
      <c r="E77" s="16"/>
      <c r="F77" s="16"/>
      <c r="G77" s="16"/>
      <c r="H77" s="16"/>
      <c r="I77" s="16"/>
      <c r="J77" s="16"/>
      <c r="K77" s="16"/>
      <c r="L77" s="16" t="str">
        <f>$K$5</f>
        <v>SONA5773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52"/>
    </row>
    <row r="78" spans="2:43" s="53" customFormat="1" ht="37.5" customHeight="1">
      <c r="B78" s="54"/>
      <c r="C78" s="55" t="s">
        <v>16</v>
      </c>
      <c r="D78" s="55"/>
      <c r="E78" s="55"/>
      <c r="F78" s="55"/>
      <c r="G78" s="55"/>
      <c r="H78" s="55"/>
      <c r="I78" s="55"/>
      <c r="J78" s="55"/>
      <c r="K78" s="55"/>
      <c r="L78" s="200" t="str">
        <f>$K$6</f>
        <v>Vodovodní přípojka pro výstavbu RD na parcelách 475, 288/2 v k.ú.Vintířov u Sokolova</v>
      </c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55"/>
      <c r="AQ78" s="56"/>
    </row>
    <row r="79" spans="2:43" s="6" customFormat="1" ht="7.5" customHeight="1">
      <c r="B79" s="22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4"/>
    </row>
    <row r="80" spans="2:43" s="6" customFormat="1" ht="15.75" customHeight="1">
      <c r="B80" s="22"/>
      <c r="C80" s="18" t="s">
        <v>22</v>
      </c>
      <c r="D80" s="23"/>
      <c r="E80" s="23"/>
      <c r="F80" s="23"/>
      <c r="G80" s="23"/>
      <c r="H80" s="23"/>
      <c r="I80" s="23"/>
      <c r="J80" s="23"/>
      <c r="K80" s="23"/>
      <c r="L80" s="57" t="str">
        <f>IF($K$8="","",$K$8)</f>
        <v> </v>
      </c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18" t="s">
        <v>24</v>
      </c>
      <c r="AJ80" s="23"/>
      <c r="AK80" s="23"/>
      <c r="AL80" s="23"/>
      <c r="AM80" s="58">
        <f>IF($AN$8="","",$AN$8)</f>
        <v>42768</v>
      </c>
      <c r="AN80" s="23"/>
      <c r="AO80" s="23"/>
      <c r="AP80" s="23"/>
      <c r="AQ80" s="24"/>
    </row>
    <row r="81" spans="2:43" s="6" customFormat="1" ht="7.5" customHeight="1"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4"/>
    </row>
    <row r="82" spans="2:56" s="6" customFormat="1" ht="18.75" customHeight="1">
      <c r="B82" s="22"/>
      <c r="C82" s="18" t="s">
        <v>27</v>
      </c>
      <c r="D82" s="23"/>
      <c r="E82" s="23"/>
      <c r="F82" s="23"/>
      <c r="G82" s="23"/>
      <c r="H82" s="23"/>
      <c r="I82" s="23"/>
      <c r="J82" s="23"/>
      <c r="K82" s="23"/>
      <c r="L82" s="16" t="str">
        <f>IF($E$11="","",$E$11)</f>
        <v> </v>
      </c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18" t="s">
        <v>31</v>
      </c>
      <c r="AJ82" s="23"/>
      <c r="AK82" s="23"/>
      <c r="AL82" s="23"/>
      <c r="AM82" s="202" t="str">
        <f>IF($E$17="","",$E$17)</f>
        <v>BPO s.r.o. Ostrov</v>
      </c>
      <c r="AN82" s="182"/>
      <c r="AO82" s="182"/>
      <c r="AP82" s="182"/>
      <c r="AQ82" s="24"/>
      <c r="AS82" s="185" t="s">
        <v>57</v>
      </c>
      <c r="AT82" s="186"/>
      <c r="AU82" s="59"/>
      <c r="AV82" s="59"/>
      <c r="AW82" s="59"/>
      <c r="AX82" s="59"/>
      <c r="AY82" s="59"/>
      <c r="AZ82" s="59"/>
      <c r="BA82" s="59"/>
      <c r="BB82" s="59"/>
      <c r="BC82" s="59"/>
      <c r="BD82" s="60"/>
    </row>
    <row r="83" spans="2:56" s="6" customFormat="1" ht="15.75" customHeight="1">
      <c r="B83" s="22"/>
      <c r="C83" s="18" t="s">
        <v>30</v>
      </c>
      <c r="D83" s="23"/>
      <c r="E83" s="23"/>
      <c r="F83" s="23"/>
      <c r="G83" s="23"/>
      <c r="H83" s="23"/>
      <c r="I83" s="23"/>
      <c r="J83" s="23"/>
      <c r="K83" s="23"/>
      <c r="L83" s="16" t="str">
        <f>IF($E$14="Vyplň údaj","",$E$14)</f>
        <v>LAJKA spol.s r.o.</v>
      </c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18" t="s">
        <v>34</v>
      </c>
      <c r="AJ83" s="23"/>
      <c r="AK83" s="23"/>
      <c r="AL83" s="23"/>
      <c r="AM83" s="202" t="str">
        <f>IF($E$20="","",$E$20)</f>
        <v>Neubauerová Soňa, SK-Projekt Ostrov</v>
      </c>
      <c r="AN83" s="182"/>
      <c r="AO83" s="182"/>
      <c r="AP83" s="182"/>
      <c r="AQ83" s="24"/>
      <c r="AS83" s="187"/>
      <c r="AT83" s="188"/>
      <c r="BD83" s="61"/>
    </row>
    <row r="84" spans="2:56" s="6" customFormat="1" ht="12" customHeight="1"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4"/>
      <c r="AS84" s="189"/>
      <c r="AT84" s="182"/>
      <c r="AU84" s="23"/>
      <c r="AV84" s="23"/>
      <c r="AW84" s="23"/>
      <c r="AX84" s="23"/>
      <c r="AY84" s="23"/>
      <c r="AZ84" s="23"/>
      <c r="BA84" s="23"/>
      <c r="BB84" s="23"/>
      <c r="BC84" s="23"/>
      <c r="BD84" s="62"/>
    </row>
    <row r="85" spans="2:57" s="6" customFormat="1" ht="30" customHeight="1">
      <c r="B85" s="22"/>
      <c r="C85" s="195" t="s">
        <v>58</v>
      </c>
      <c r="D85" s="196"/>
      <c r="E85" s="196"/>
      <c r="F85" s="196"/>
      <c r="G85" s="196"/>
      <c r="H85" s="33"/>
      <c r="I85" s="197" t="s">
        <v>59</v>
      </c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7" t="s">
        <v>60</v>
      </c>
      <c r="AH85" s="196"/>
      <c r="AI85" s="196"/>
      <c r="AJ85" s="196"/>
      <c r="AK85" s="196"/>
      <c r="AL85" s="196"/>
      <c r="AM85" s="196"/>
      <c r="AN85" s="197" t="s">
        <v>61</v>
      </c>
      <c r="AO85" s="196"/>
      <c r="AP85" s="198"/>
      <c r="AQ85" s="24"/>
      <c r="AS85" s="63" t="s">
        <v>62</v>
      </c>
      <c r="AT85" s="64" t="s">
        <v>63</v>
      </c>
      <c r="AU85" s="64" t="s">
        <v>64</v>
      </c>
      <c r="AV85" s="64" t="s">
        <v>65</v>
      </c>
      <c r="AW85" s="64" t="s">
        <v>66</v>
      </c>
      <c r="AX85" s="64" t="s">
        <v>67</v>
      </c>
      <c r="AY85" s="64" t="s">
        <v>68</v>
      </c>
      <c r="AZ85" s="64" t="s">
        <v>69</v>
      </c>
      <c r="BA85" s="64" t="s">
        <v>70</v>
      </c>
      <c r="BB85" s="64" t="s">
        <v>71</v>
      </c>
      <c r="BC85" s="64" t="s">
        <v>72</v>
      </c>
      <c r="BD85" s="65" t="s">
        <v>73</v>
      </c>
      <c r="BE85" s="66"/>
    </row>
    <row r="86" spans="2:56" s="6" customFormat="1" ht="12" customHeight="1"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4"/>
      <c r="AS86" s="67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7"/>
    </row>
    <row r="87" spans="2:76" s="53" customFormat="1" ht="33" customHeight="1">
      <c r="B87" s="54"/>
      <c r="C87" s="68" t="s">
        <v>74</v>
      </c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180">
        <f>ROUND($AG$88,2)</f>
        <v>819536.48</v>
      </c>
      <c r="AH87" s="181"/>
      <c r="AI87" s="181"/>
      <c r="AJ87" s="181"/>
      <c r="AK87" s="181"/>
      <c r="AL87" s="181"/>
      <c r="AM87" s="181"/>
      <c r="AN87" s="180">
        <f>SUM($AG$87,$AT$87)</f>
        <v>991639.14</v>
      </c>
      <c r="AO87" s="181"/>
      <c r="AP87" s="181"/>
      <c r="AQ87" s="56"/>
      <c r="AS87" s="69">
        <f>ROUND($AS$88,2)</f>
        <v>0</v>
      </c>
      <c r="AT87" s="70">
        <f>ROUND(SUM($AV$87:$AW$87),2)</f>
        <v>172102.66</v>
      </c>
      <c r="AU87" s="71">
        <f>ROUND($AU$88,5)</f>
        <v>0</v>
      </c>
      <c r="AV87" s="70">
        <f>ROUND($AZ$87*$L$31,2)</f>
        <v>172102.66</v>
      </c>
      <c r="AW87" s="70">
        <f>ROUND($BA$87*$L$32,2)</f>
        <v>0</v>
      </c>
      <c r="AX87" s="70">
        <f>ROUND($BB$87*$L$31,2)</f>
        <v>0</v>
      </c>
      <c r="AY87" s="70">
        <f>ROUND($BC$87*$L$32,2)</f>
        <v>0</v>
      </c>
      <c r="AZ87" s="70">
        <f>ROUND($AZ$88,2)</f>
        <v>819536.48</v>
      </c>
      <c r="BA87" s="70">
        <f>ROUND($BA$88,2)</f>
        <v>0</v>
      </c>
      <c r="BB87" s="70">
        <f>ROUND($BB$88,2)</f>
        <v>0</v>
      </c>
      <c r="BC87" s="70">
        <f>ROUND($BC$88,2)</f>
        <v>0</v>
      </c>
      <c r="BD87" s="72">
        <f>ROUND($BD$88,2)</f>
        <v>0</v>
      </c>
      <c r="BS87" s="53" t="s">
        <v>75</v>
      </c>
      <c r="BT87" s="53" t="s">
        <v>76</v>
      </c>
      <c r="BV87" s="53" t="s">
        <v>77</v>
      </c>
      <c r="BW87" s="53" t="s">
        <v>78</v>
      </c>
      <c r="BX87" s="53" t="s">
        <v>79</v>
      </c>
    </row>
    <row r="88" spans="1:76" s="73" customFormat="1" ht="28.5" customHeight="1">
      <c r="A88" s="169" t="s">
        <v>508</v>
      </c>
      <c r="B88" s="74"/>
      <c r="C88" s="75"/>
      <c r="D88" s="193" t="s">
        <v>14</v>
      </c>
      <c r="E88" s="194"/>
      <c r="F88" s="194"/>
      <c r="G88" s="194"/>
      <c r="H88" s="194"/>
      <c r="I88" s="75"/>
      <c r="J88" s="193" t="s">
        <v>17</v>
      </c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1">
        <f>'SONA5773 - Vodovodní příp...'!$M$29</f>
        <v>819536.48</v>
      </c>
      <c r="AH88" s="192"/>
      <c r="AI88" s="192"/>
      <c r="AJ88" s="192"/>
      <c r="AK88" s="192"/>
      <c r="AL88" s="192"/>
      <c r="AM88" s="192"/>
      <c r="AN88" s="191">
        <f>SUM($AG$88,$AT$88)</f>
        <v>991639.14</v>
      </c>
      <c r="AO88" s="192"/>
      <c r="AP88" s="192"/>
      <c r="AQ88" s="76"/>
      <c r="AS88" s="77">
        <f>'SONA5773 - Vodovodní příp...'!$M$27</f>
        <v>0</v>
      </c>
      <c r="AT88" s="78">
        <f>ROUND(SUM($AV$88:$AW$88),2)</f>
        <v>172102.66</v>
      </c>
      <c r="AU88" s="79">
        <f>'SONA5773 - Vodovodní příp...'!$W$124</f>
        <v>0</v>
      </c>
      <c r="AV88" s="78">
        <f>'SONA5773 - Vodovodní příp...'!$M$31</f>
        <v>172102.66079999998</v>
      </c>
      <c r="AW88" s="78">
        <f>'SONA5773 - Vodovodní příp...'!$M$32</f>
        <v>0</v>
      </c>
      <c r="AX88" s="78">
        <f>'SONA5773 - Vodovodní příp...'!$M$33</f>
        <v>0</v>
      </c>
      <c r="AY88" s="78">
        <f>'SONA5773 - Vodovodní příp...'!$M$34</f>
        <v>0</v>
      </c>
      <c r="AZ88" s="78">
        <f>'SONA5773 - Vodovodní příp...'!$H$31</f>
        <v>819536.4800000001</v>
      </c>
      <c r="BA88" s="78">
        <f>'SONA5773 - Vodovodní příp...'!$H$32</f>
        <v>0</v>
      </c>
      <c r="BB88" s="78">
        <f>'SONA5773 - Vodovodní příp...'!$H$33</f>
        <v>0</v>
      </c>
      <c r="BC88" s="78">
        <f>'SONA5773 - Vodovodní příp...'!$H$34</f>
        <v>0</v>
      </c>
      <c r="BD88" s="80">
        <f>'SONA5773 - Vodovodní příp...'!$H$35</f>
        <v>0</v>
      </c>
      <c r="BT88" s="73" t="s">
        <v>21</v>
      </c>
      <c r="BU88" s="73" t="s">
        <v>80</v>
      </c>
      <c r="BV88" s="73" t="s">
        <v>77</v>
      </c>
      <c r="BW88" s="73" t="s">
        <v>78</v>
      </c>
      <c r="BX88" s="73" t="s">
        <v>79</v>
      </c>
    </row>
    <row r="89" spans="2:43" s="2" customFormat="1" ht="14.25" customHeight="1">
      <c r="B89" s="10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2"/>
    </row>
    <row r="90" spans="2:49" s="6" customFormat="1" ht="30.75" customHeight="1">
      <c r="B90" s="22"/>
      <c r="C90" s="68" t="s">
        <v>81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180">
        <f>ROUND(SUM($AG$91:$AG$94),2)</f>
        <v>0</v>
      </c>
      <c r="AH90" s="182"/>
      <c r="AI90" s="182"/>
      <c r="AJ90" s="182"/>
      <c r="AK90" s="182"/>
      <c r="AL90" s="182"/>
      <c r="AM90" s="182"/>
      <c r="AN90" s="180">
        <f>ROUND(SUM($AN$91:$AN$94),2)</f>
        <v>0</v>
      </c>
      <c r="AO90" s="182"/>
      <c r="AP90" s="182"/>
      <c r="AQ90" s="24"/>
      <c r="AS90" s="63" t="s">
        <v>82</v>
      </c>
      <c r="AT90" s="64" t="s">
        <v>83</v>
      </c>
      <c r="AU90" s="64" t="s">
        <v>40</v>
      </c>
      <c r="AV90" s="65" t="s">
        <v>63</v>
      </c>
      <c r="AW90" s="66"/>
    </row>
    <row r="91" spans="2:89" s="6" customFormat="1" ht="21" customHeight="1">
      <c r="B91" s="22"/>
      <c r="C91" s="23"/>
      <c r="D91" s="81" t="s">
        <v>84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183">
        <f>ROUND($AG$87*$AS$91,2)</f>
        <v>0</v>
      </c>
      <c r="AH91" s="182"/>
      <c r="AI91" s="182"/>
      <c r="AJ91" s="182"/>
      <c r="AK91" s="182"/>
      <c r="AL91" s="182"/>
      <c r="AM91" s="182"/>
      <c r="AN91" s="184">
        <f>ROUND($AG$91+$AV$91,2)</f>
        <v>0</v>
      </c>
      <c r="AO91" s="182"/>
      <c r="AP91" s="182"/>
      <c r="AQ91" s="24"/>
      <c r="AS91" s="82">
        <v>0</v>
      </c>
      <c r="AT91" s="83" t="s">
        <v>85</v>
      </c>
      <c r="AU91" s="83" t="s">
        <v>41</v>
      </c>
      <c r="AV91" s="84">
        <f>ROUND(IF($AU$91="základní",$AG$91*$L$31,IF($AU$91="snížená",$AG$91*$L$32,0)),2)</f>
        <v>0</v>
      </c>
      <c r="BV91" s="6" t="s">
        <v>86</v>
      </c>
      <c r="BY91" s="85">
        <f>IF($AU$91="základní",$AV$91,0)</f>
        <v>0</v>
      </c>
      <c r="BZ91" s="85">
        <f>IF($AU$91="snížená",$AV$91,0)</f>
        <v>0</v>
      </c>
      <c r="CA91" s="85">
        <v>0</v>
      </c>
      <c r="CB91" s="85">
        <v>0</v>
      </c>
      <c r="CC91" s="85">
        <v>0</v>
      </c>
      <c r="CD91" s="85">
        <f>IF($AU$91="základní",$AG$91,0)</f>
        <v>0</v>
      </c>
      <c r="CE91" s="85">
        <f>IF($AU$91="snížená",$AG$91,0)</f>
        <v>0</v>
      </c>
      <c r="CF91" s="85">
        <f>IF($AU$91="zákl. přenesená",$AG$91,0)</f>
        <v>0</v>
      </c>
      <c r="CG91" s="85">
        <f>IF($AU$91="sníž. přenesená",$AG$91,0)</f>
        <v>0</v>
      </c>
      <c r="CH91" s="85">
        <f>IF($AU$91="nulová",$AG$91,0)</f>
        <v>0</v>
      </c>
      <c r="CI91" s="6">
        <f>IF($AU$91="základní",1,IF($AU$91="snížená",2,IF($AU$91="zákl. přenesená",4,IF($AU$91="sníž. přenesená",5,3))))</f>
        <v>1</v>
      </c>
      <c r="CJ91" s="6">
        <f>IF($AT$91="stavební čast",1,IF(8891="investiční čast",2,3))</f>
        <v>1</v>
      </c>
      <c r="CK91" s="6" t="str">
        <f>IF($D$91="Vyplň vlastní","","x")</f>
        <v>x</v>
      </c>
    </row>
    <row r="92" spans="2:89" s="6" customFormat="1" ht="21" customHeight="1">
      <c r="B92" s="22"/>
      <c r="C92" s="23"/>
      <c r="D92" s="190" t="s">
        <v>87</v>
      </c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23"/>
      <c r="AD92" s="23"/>
      <c r="AE92" s="23"/>
      <c r="AF92" s="23"/>
      <c r="AG92" s="183">
        <f>$AG$87*$AS$92</f>
        <v>0</v>
      </c>
      <c r="AH92" s="182"/>
      <c r="AI92" s="182"/>
      <c r="AJ92" s="182"/>
      <c r="AK92" s="182"/>
      <c r="AL92" s="182"/>
      <c r="AM92" s="182"/>
      <c r="AN92" s="184">
        <f>$AG$92+$AV$92</f>
        <v>0</v>
      </c>
      <c r="AO92" s="182"/>
      <c r="AP92" s="182"/>
      <c r="AQ92" s="24"/>
      <c r="AS92" s="86">
        <v>0</v>
      </c>
      <c r="AT92" s="87" t="s">
        <v>85</v>
      </c>
      <c r="AU92" s="87" t="s">
        <v>41</v>
      </c>
      <c r="AV92" s="88">
        <f>ROUND(IF($AU$92="nulová",0,IF(OR($AU$92="základní",$AU$92="zákl. přenesená"),$AG$92*$L$31,$AG$92*$L$32)),2)</f>
        <v>0</v>
      </c>
      <c r="BV92" s="6" t="s">
        <v>88</v>
      </c>
      <c r="BY92" s="85">
        <f>IF($AU$92="základní",$AV$92,0)</f>
        <v>0</v>
      </c>
      <c r="BZ92" s="85">
        <f>IF($AU$92="snížená",$AV$92,0)</f>
        <v>0</v>
      </c>
      <c r="CA92" s="85">
        <f>IF($AU$92="zákl. přenesená",$AV$92,0)</f>
        <v>0</v>
      </c>
      <c r="CB92" s="85">
        <f>IF($AU$92="sníž. přenesená",$AV$92,0)</f>
        <v>0</v>
      </c>
      <c r="CC92" s="85">
        <f>IF($AU$92="nulová",$AV$92,0)</f>
        <v>0</v>
      </c>
      <c r="CD92" s="85">
        <f>IF($AU$92="základní",$AG$92,0)</f>
        <v>0</v>
      </c>
      <c r="CE92" s="85">
        <f>IF($AU$92="snížená",$AG$92,0)</f>
        <v>0</v>
      </c>
      <c r="CF92" s="85">
        <f>IF($AU$92="zákl. přenesená",$AG$92,0)</f>
        <v>0</v>
      </c>
      <c r="CG92" s="85">
        <f>IF($AU$92="sníž. přenesená",$AG$92,0)</f>
        <v>0</v>
      </c>
      <c r="CH92" s="85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>
        <f>IF($D$92="Vyplň vlastní","","x")</f>
      </c>
    </row>
    <row r="93" spans="2:89" s="6" customFormat="1" ht="21" customHeight="1">
      <c r="B93" s="22"/>
      <c r="C93" s="23"/>
      <c r="D93" s="190" t="s">
        <v>87</v>
      </c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23"/>
      <c r="AD93" s="23"/>
      <c r="AE93" s="23"/>
      <c r="AF93" s="23"/>
      <c r="AG93" s="183">
        <f>$AG$87*$AS$93</f>
        <v>0</v>
      </c>
      <c r="AH93" s="182"/>
      <c r="AI93" s="182"/>
      <c r="AJ93" s="182"/>
      <c r="AK93" s="182"/>
      <c r="AL93" s="182"/>
      <c r="AM93" s="182"/>
      <c r="AN93" s="184">
        <f>$AG$93+$AV$93</f>
        <v>0</v>
      </c>
      <c r="AO93" s="182"/>
      <c r="AP93" s="182"/>
      <c r="AQ93" s="24"/>
      <c r="AS93" s="86">
        <v>0</v>
      </c>
      <c r="AT93" s="87" t="s">
        <v>85</v>
      </c>
      <c r="AU93" s="87" t="s">
        <v>41</v>
      </c>
      <c r="AV93" s="88">
        <f>ROUND(IF($AU$93="nulová",0,IF(OR($AU$93="základní",$AU$93="zákl. přenesená"),$AG$93*$L$31,$AG$93*$L$32)),2)</f>
        <v>0</v>
      </c>
      <c r="BV93" s="6" t="s">
        <v>88</v>
      </c>
      <c r="BY93" s="85">
        <f>IF($AU$93="základní",$AV$93,0)</f>
        <v>0</v>
      </c>
      <c r="BZ93" s="85">
        <f>IF($AU$93="snížená",$AV$93,0)</f>
        <v>0</v>
      </c>
      <c r="CA93" s="85">
        <f>IF($AU$93="zákl. přenesená",$AV$93,0)</f>
        <v>0</v>
      </c>
      <c r="CB93" s="85">
        <f>IF($AU$93="sníž. přenesená",$AV$93,0)</f>
        <v>0</v>
      </c>
      <c r="CC93" s="85">
        <f>IF($AU$93="nulová",$AV$93,0)</f>
        <v>0</v>
      </c>
      <c r="CD93" s="85">
        <f>IF($AU$93="základní",$AG$93,0)</f>
        <v>0</v>
      </c>
      <c r="CE93" s="85">
        <f>IF($AU$93="snížená",$AG$93,0)</f>
        <v>0</v>
      </c>
      <c r="CF93" s="85">
        <f>IF($AU$93="zákl. přenesená",$AG$93,0)</f>
        <v>0</v>
      </c>
      <c r="CG93" s="85">
        <f>IF($AU$93="sníž. přenesená",$AG$93,0)</f>
        <v>0</v>
      </c>
      <c r="CH93" s="85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>
        <f>IF($D$93="Vyplň vlastní","","x")</f>
      </c>
    </row>
    <row r="94" spans="2:89" s="6" customFormat="1" ht="21" customHeight="1">
      <c r="B94" s="22"/>
      <c r="C94" s="23"/>
      <c r="D94" s="190" t="s">
        <v>87</v>
      </c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23"/>
      <c r="AD94" s="23"/>
      <c r="AE94" s="23"/>
      <c r="AF94" s="23"/>
      <c r="AG94" s="183">
        <f>$AG$87*$AS$94</f>
        <v>0</v>
      </c>
      <c r="AH94" s="182"/>
      <c r="AI94" s="182"/>
      <c r="AJ94" s="182"/>
      <c r="AK94" s="182"/>
      <c r="AL94" s="182"/>
      <c r="AM94" s="182"/>
      <c r="AN94" s="184">
        <f>$AG$94+$AV$94</f>
        <v>0</v>
      </c>
      <c r="AO94" s="182"/>
      <c r="AP94" s="182"/>
      <c r="AQ94" s="24"/>
      <c r="AS94" s="89">
        <v>0</v>
      </c>
      <c r="AT94" s="90" t="s">
        <v>85</v>
      </c>
      <c r="AU94" s="90" t="s">
        <v>41</v>
      </c>
      <c r="AV94" s="91">
        <f>ROUND(IF($AU$94="nulová",0,IF(OR($AU$94="základní",$AU$94="zákl. přenesená"),$AG$94*$L$31,$AG$94*$L$32)),2)</f>
        <v>0</v>
      </c>
      <c r="BV94" s="6" t="s">
        <v>88</v>
      </c>
      <c r="BY94" s="85">
        <f>IF($AU$94="základní",$AV$94,0)</f>
        <v>0</v>
      </c>
      <c r="BZ94" s="85">
        <f>IF($AU$94="snížená",$AV$94,0)</f>
        <v>0</v>
      </c>
      <c r="CA94" s="85">
        <f>IF($AU$94="zákl. přenesená",$AV$94,0)</f>
        <v>0</v>
      </c>
      <c r="CB94" s="85">
        <f>IF($AU$94="sníž. přenesená",$AV$94,0)</f>
        <v>0</v>
      </c>
      <c r="CC94" s="85">
        <f>IF($AU$94="nulová",$AV$94,0)</f>
        <v>0</v>
      </c>
      <c r="CD94" s="85">
        <f>IF($AU$94="základní",$AG$94,0)</f>
        <v>0</v>
      </c>
      <c r="CE94" s="85">
        <f>IF($AU$94="snížená",$AG$94,0)</f>
        <v>0</v>
      </c>
      <c r="CF94" s="85">
        <f>IF($AU$94="zákl. přenesená",$AG$94,0)</f>
        <v>0</v>
      </c>
      <c r="CG94" s="85">
        <f>IF($AU$94="sníž. přenesená",$AG$94,0)</f>
        <v>0</v>
      </c>
      <c r="CH94" s="85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>
        <f>IF($D$94="Vyplň vlastní","","x")</f>
      </c>
    </row>
    <row r="95" spans="2:43" s="6" customFormat="1" ht="12" customHeight="1">
      <c r="B95" s="22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4"/>
    </row>
    <row r="96" spans="2:43" s="6" customFormat="1" ht="30.75" customHeight="1">
      <c r="B96" s="22"/>
      <c r="C96" s="92" t="s">
        <v>89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176">
        <f>ROUND($AG$87+$AG$90,2)</f>
        <v>819536.48</v>
      </c>
      <c r="AH96" s="177"/>
      <c r="AI96" s="177"/>
      <c r="AJ96" s="177"/>
      <c r="AK96" s="177"/>
      <c r="AL96" s="177"/>
      <c r="AM96" s="177"/>
      <c r="AN96" s="176">
        <f>$AN$87+$AN$90</f>
        <v>991639.14</v>
      </c>
      <c r="AO96" s="177"/>
      <c r="AP96" s="177"/>
      <c r="AQ96" s="24"/>
    </row>
    <row r="97" spans="2:43" s="6" customFormat="1" ht="7.5" customHeight="1"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6"/>
    </row>
  </sheetData>
  <sheetProtection password="CC35" sheet="1" objects="1" scenarios="1" formatColumns="0" formatRows="0" sort="0" autoFilter="0"/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AK34:AO34"/>
    <mergeCell ref="L31:O31"/>
    <mergeCell ref="W31:AE31"/>
    <mergeCell ref="AK31:AO31"/>
    <mergeCell ref="L32:O32"/>
    <mergeCell ref="W32:AE32"/>
    <mergeCell ref="AK32:AO32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C85:G85"/>
    <mergeCell ref="I85:AF85"/>
    <mergeCell ref="AG85:AM85"/>
    <mergeCell ref="AN85:AP85"/>
    <mergeCell ref="C76:AP76"/>
    <mergeCell ref="L78:AO78"/>
    <mergeCell ref="AM82:AP82"/>
    <mergeCell ref="AM83:AP83"/>
    <mergeCell ref="D92:AB92"/>
    <mergeCell ref="AG92:AM92"/>
    <mergeCell ref="AN92:AP92"/>
    <mergeCell ref="AN88:AP88"/>
    <mergeCell ref="AG88:AM88"/>
    <mergeCell ref="D88:H88"/>
    <mergeCell ref="J88:AF88"/>
    <mergeCell ref="D93:AB93"/>
    <mergeCell ref="AG93:AM93"/>
    <mergeCell ref="AN93:AP93"/>
    <mergeCell ref="D94:AB94"/>
    <mergeCell ref="AG94:AM94"/>
    <mergeCell ref="AN94:AP94"/>
    <mergeCell ref="AG96:AM96"/>
    <mergeCell ref="AN96:AP96"/>
    <mergeCell ref="AR2:BE2"/>
    <mergeCell ref="AG87:AM87"/>
    <mergeCell ref="AN87:AP87"/>
    <mergeCell ref="AG90:AM90"/>
    <mergeCell ref="AN90:AP90"/>
    <mergeCell ref="AG91:AM91"/>
    <mergeCell ref="AN91:AP91"/>
    <mergeCell ref="AS82:AT84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SONA5773 - Vodovodní příp...'!C2" tooltip="SONA5773 - Vodovodní příp...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3"/>
  <sheetViews>
    <sheetView showGridLines="0" tabSelected="1" zoomScalePageLayoutView="0" workbookViewId="0" topLeftCell="A1">
      <pane ySplit="1" topLeftCell="A246" activePane="bottomLeft" state="frozen"/>
      <selection pane="topLeft" activeCell="A1" sqref="A1"/>
      <selection pane="bottomLeft" activeCell="K150" sqref="K15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74"/>
      <c r="B1" s="171"/>
      <c r="C1" s="171"/>
      <c r="D1" s="172" t="s">
        <v>1</v>
      </c>
      <c r="E1" s="171"/>
      <c r="F1" s="173" t="s">
        <v>509</v>
      </c>
      <c r="G1" s="173"/>
      <c r="H1" s="218" t="s">
        <v>510</v>
      </c>
      <c r="I1" s="218"/>
      <c r="J1" s="218"/>
      <c r="K1" s="218"/>
      <c r="L1" s="173" t="s">
        <v>511</v>
      </c>
      <c r="M1" s="171"/>
      <c r="N1" s="171"/>
      <c r="O1" s="172" t="s">
        <v>90</v>
      </c>
      <c r="P1" s="171"/>
      <c r="Q1" s="171"/>
      <c r="R1" s="171"/>
      <c r="S1" s="173" t="s">
        <v>512</v>
      </c>
      <c r="T1" s="173"/>
      <c r="U1" s="174"/>
      <c r="V1" s="17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08" t="s">
        <v>5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S2" s="178" t="s">
        <v>6</v>
      </c>
      <c r="T2" s="179"/>
      <c r="U2" s="179"/>
      <c r="V2" s="179"/>
      <c r="W2" s="179"/>
      <c r="X2" s="179"/>
      <c r="Y2" s="179"/>
      <c r="Z2" s="179"/>
      <c r="AA2" s="179"/>
      <c r="AB2" s="179"/>
      <c r="AC2" s="179"/>
      <c r="AT2" s="2" t="s">
        <v>78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91</v>
      </c>
    </row>
    <row r="4" spans="2:46" s="2" customFormat="1" ht="37.5" customHeight="1">
      <c r="B4" s="10"/>
      <c r="C4" s="199" t="s">
        <v>92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6" customFormat="1" ht="33.75" customHeight="1">
      <c r="B6" s="22"/>
      <c r="C6" s="23"/>
      <c r="D6" s="17" t="s">
        <v>16</v>
      </c>
      <c r="E6" s="23"/>
      <c r="F6" s="212" t="s">
        <v>17</v>
      </c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23"/>
      <c r="R6" s="24"/>
    </row>
    <row r="7" spans="2:18" s="6" customFormat="1" ht="15" customHeight="1">
      <c r="B7" s="22"/>
      <c r="C7" s="23"/>
      <c r="D7" s="18" t="s">
        <v>19</v>
      </c>
      <c r="E7" s="23"/>
      <c r="F7" s="16"/>
      <c r="G7" s="23"/>
      <c r="H7" s="23"/>
      <c r="I7" s="23"/>
      <c r="J7" s="23"/>
      <c r="K7" s="23"/>
      <c r="L7" s="23"/>
      <c r="M7" s="18" t="s">
        <v>20</v>
      </c>
      <c r="N7" s="23"/>
      <c r="O7" s="16"/>
      <c r="P7" s="23"/>
      <c r="Q7" s="23"/>
      <c r="R7" s="24"/>
    </row>
    <row r="8" spans="2:18" s="6" customFormat="1" ht="15" customHeight="1">
      <c r="B8" s="22"/>
      <c r="C8" s="23"/>
      <c r="D8" s="18" t="s">
        <v>22</v>
      </c>
      <c r="E8" s="23"/>
      <c r="F8" s="16" t="s">
        <v>23</v>
      </c>
      <c r="G8" s="23"/>
      <c r="H8" s="23"/>
      <c r="I8" s="23"/>
      <c r="J8" s="23"/>
      <c r="K8" s="23"/>
      <c r="L8" s="23"/>
      <c r="M8" s="18" t="s">
        <v>24</v>
      </c>
      <c r="N8" s="23"/>
      <c r="O8" s="249">
        <f>'Rekapitulace stavby'!$AN$8</f>
        <v>42768</v>
      </c>
      <c r="P8" s="182"/>
      <c r="Q8" s="23"/>
      <c r="R8" s="24"/>
    </row>
    <row r="9" spans="2:18" s="6" customFormat="1" ht="12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</row>
    <row r="10" spans="2:18" s="6" customFormat="1" ht="15" customHeight="1">
      <c r="B10" s="22"/>
      <c r="C10" s="23"/>
      <c r="D10" s="18" t="s">
        <v>27</v>
      </c>
      <c r="E10" s="23"/>
      <c r="F10" s="23"/>
      <c r="G10" s="23"/>
      <c r="H10" s="23"/>
      <c r="I10" s="23"/>
      <c r="J10" s="23"/>
      <c r="K10" s="23"/>
      <c r="L10" s="23"/>
      <c r="M10" s="18" t="s">
        <v>28</v>
      </c>
      <c r="N10" s="23"/>
      <c r="O10" s="202">
        <f>IF('Rekapitulace stavby'!$AN$10="","",'Rekapitulace stavby'!$AN$10)</f>
      </c>
      <c r="P10" s="182"/>
      <c r="Q10" s="23"/>
      <c r="R10" s="24"/>
    </row>
    <row r="11" spans="2:18" s="6" customFormat="1" ht="18.75" customHeight="1">
      <c r="B11" s="22"/>
      <c r="C11" s="23"/>
      <c r="D11" s="23"/>
      <c r="E11" s="16" t="str">
        <f>IF('Rekapitulace stavby'!$E$11="","",'Rekapitulace stavby'!$E$11)</f>
        <v> </v>
      </c>
      <c r="F11" s="23"/>
      <c r="G11" s="23"/>
      <c r="H11" s="23"/>
      <c r="I11" s="23"/>
      <c r="J11" s="23"/>
      <c r="K11" s="23"/>
      <c r="L11" s="23"/>
      <c r="M11" s="18" t="s">
        <v>29</v>
      </c>
      <c r="N11" s="23"/>
      <c r="O11" s="202">
        <f>IF('Rekapitulace stavby'!$AN$11="","",'Rekapitulace stavby'!$AN$11)</f>
      </c>
      <c r="P11" s="182"/>
      <c r="Q11" s="23"/>
      <c r="R11" s="24"/>
    </row>
    <row r="12" spans="2:18" s="6" customFormat="1" ht="7.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4"/>
    </row>
    <row r="13" spans="2:18" s="6" customFormat="1" ht="15" customHeight="1">
      <c r="B13" s="22"/>
      <c r="C13" s="23"/>
      <c r="D13" s="18" t="s">
        <v>30</v>
      </c>
      <c r="E13" s="23"/>
      <c r="F13" s="23"/>
      <c r="G13" s="23"/>
      <c r="H13" s="23"/>
      <c r="I13" s="23"/>
      <c r="J13" s="23"/>
      <c r="K13" s="23"/>
      <c r="L13" s="23"/>
      <c r="M13" s="18" t="s">
        <v>28</v>
      </c>
      <c r="N13" s="23"/>
      <c r="O13" s="248" t="str">
        <f>IF('Rekapitulace stavby'!$AN$13="","",'Rekapitulace stavby'!$AN$13)</f>
        <v>49791648</v>
      </c>
      <c r="P13" s="182"/>
      <c r="Q13" s="23"/>
      <c r="R13" s="24"/>
    </row>
    <row r="14" spans="2:18" s="6" customFormat="1" ht="18.75" customHeight="1">
      <c r="B14" s="22"/>
      <c r="C14" s="23"/>
      <c r="D14" s="23"/>
      <c r="E14" s="248" t="str">
        <f>IF('Rekapitulace stavby'!$E$14="","",'Rekapitulace stavby'!$E$14)</f>
        <v>LAJKA spol.s r.o.</v>
      </c>
      <c r="F14" s="182"/>
      <c r="G14" s="182"/>
      <c r="H14" s="182"/>
      <c r="I14" s="182"/>
      <c r="J14" s="182"/>
      <c r="K14" s="182"/>
      <c r="L14" s="182"/>
      <c r="M14" s="18" t="s">
        <v>29</v>
      </c>
      <c r="N14" s="23"/>
      <c r="O14" s="248" t="str">
        <f>IF('Rekapitulace stavby'!$AN$14="","",'Rekapitulace stavby'!$AN$14)</f>
        <v>CZ49791648</v>
      </c>
      <c r="P14" s="182"/>
      <c r="Q14" s="23"/>
      <c r="R14" s="24"/>
    </row>
    <row r="15" spans="2:18" s="6" customFormat="1" ht="7.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</row>
    <row r="16" spans="2:18" s="6" customFormat="1" ht="15" customHeight="1">
      <c r="B16" s="22"/>
      <c r="C16" s="23"/>
      <c r="D16" s="18" t="s">
        <v>31</v>
      </c>
      <c r="E16" s="23"/>
      <c r="F16" s="23"/>
      <c r="G16" s="23"/>
      <c r="H16" s="23"/>
      <c r="I16" s="23"/>
      <c r="J16" s="23"/>
      <c r="K16" s="23"/>
      <c r="L16" s="23"/>
      <c r="M16" s="18" t="s">
        <v>28</v>
      </c>
      <c r="N16" s="23"/>
      <c r="O16" s="202"/>
      <c r="P16" s="182"/>
      <c r="Q16" s="23"/>
      <c r="R16" s="24"/>
    </row>
    <row r="17" spans="2:18" s="6" customFormat="1" ht="18.75" customHeight="1">
      <c r="B17" s="22"/>
      <c r="C17" s="23"/>
      <c r="D17" s="23"/>
      <c r="E17" s="16" t="s">
        <v>32</v>
      </c>
      <c r="F17" s="23"/>
      <c r="G17" s="23"/>
      <c r="H17" s="23"/>
      <c r="I17" s="23"/>
      <c r="J17" s="23"/>
      <c r="K17" s="23"/>
      <c r="L17" s="23"/>
      <c r="M17" s="18" t="s">
        <v>29</v>
      </c>
      <c r="N17" s="23"/>
      <c r="O17" s="202"/>
      <c r="P17" s="182"/>
      <c r="Q17" s="23"/>
      <c r="R17" s="24"/>
    </row>
    <row r="18" spans="2:18" s="6" customFormat="1" ht="7.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4"/>
    </row>
    <row r="19" spans="2:18" s="6" customFormat="1" ht="15" customHeight="1">
      <c r="B19" s="22"/>
      <c r="C19" s="23"/>
      <c r="D19" s="18" t="s">
        <v>34</v>
      </c>
      <c r="E19" s="23"/>
      <c r="F19" s="23"/>
      <c r="G19" s="23"/>
      <c r="H19" s="23"/>
      <c r="I19" s="23"/>
      <c r="J19" s="23"/>
      <c r="K19" s="23"/>
      <c r="L19" s="23"/>
      <c r="M19" s="18" t="s">
        <v>28</v>
      </c>
      <c r="N19" s="23"/>
      <c r="O19" s="202"/>
      <c r="P19" s="182"/>
      <c r="Q19" s="23"/>
      <c r="R19" s="24"/>
    </row>
    <row r="20" spans="2:18" s="6" customFormat="1" ht="18.75" customHeight="1">
      <c r="B20" s="22"/>
      <c r="C20" s="23"/>
      <c r="D20" s="23"/>
      <c r="E20" s="16" t="s">
        <v>35</v>
      </c>
      <c r="F20" s="23"/>
      <c r="G20" s="23"/>
      <c r="H20" s="23"/>
      <c r="I20" s="23"/>
      <c r="J20" s="23"/>
      <c r="K20" s="23"/>
      <c r="L20" s="23"/>
      <c r="M20" s="18" t="s">
        <v>29</v>
      </c>
      <c r="N20" s="23"/>
      <c r="O20" s="202"/>
      <c r="P20" s="182"/>
      <c r="Q20" s="23"/>
      <c r="R20" s="24"/>
    </row>
    <row r="21" spans="2:18" s="6" customFormat="1" ht="7.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4"/>
    </row>
    <row r="22" spans="2:18" s="6" customFormat="1" ht="15" customHeight="1">
      <c r="B22" s="22"/>
      <c r="C22" s="23"/>
      <c r="D22" s="18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/>
    </row>
    <row r="23" spans="2:18" s="93" customFormat="1" ht="15.75" customHeight="1">
      <c r="B23" s="94"/>
      <c r="C23" s="95"/>
      <c r="D23" s="95"/>
      <c r="E23" s="214"/>
      <c r="F23" s="246"/>
      <c r="G23" s="246"/>
      <c r="H23" s="246"/>
      <c r="I23" s="246"/>
      <c r="J23" s="246"/>
      <c r="K23" s="246"/>
      <c r="L23" s="246"/>
      <c r="M23" s="95"/>
      <c r="N23" s="95"/>
      <c r="O23" s="95"/>
      <c r="P23" s="95"/>
      <c r="Q23" s="95"/>
      <c r="R23" s="96"/>
    </row>
    <row r="24" spans="2:18" s="6" customFormat="1" ht="7.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</row>
    <row r="25" spans="2:18" s="6" customFormat="1" ht="7.5" customHeight="1">
      <c r="B25" s="22"/>
      <c r="C25" s="23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23"/>
      <c r="R25" s="24"/>
    </row>
    <row r="26" spans="2:18" s="6" customFormat="1" ht="15" customHeight="1">
      <c r="B26" s="22"/>
      <c r="C26" s="23"/>
      <c r="D26" s="97" t="s">
        <v>93</v>
      </c>
      <c r="E26" s="23"/>
      <c r="F26" s="23"/>
      <c r="G26" s="23"/>
      <c r="H26" s="23"/>
      <c r="I26" s="23"/>
      <c r="J26" s="23"/>
      <c r="K26" s="23"/>
      <c r="L26" s="23"/>
      <c r="M26" s="215">
        <f>$N$87</f>
        <v>819536.4799999999</v>
      </c>
      <c r="N26" s="182"/>
      <c r="O26" s="182"/>
      <c r="P26" s="182"/>
      <c r="Q26" s="23"/>
      <c r="R26" s="24"/>
    </row>
    <row r="27" spans="2:18" s="6" customFormat="1" ht="15" customHeight="1">
      <c r="B27" s="22"/>
      <c r="C27" s="23"/>
      <c r="D27" s="21" t="s">
        <v>84</v>
      </c>
      <c r="E27" s="23"/>
      <c r="F27" s="23"/>
      <c r="G27" s="23"/>
      <c r="H27" s="23"/>
      <c r="I27" s="23"/>
      <c r="J27" s="23"/>
      <c r="K27" s="23"/>
      <c r="L27" s="23"/>
      <c r="M27" s="215">
        <f>$N$100</f>
        <v>0</v>
      </c>
      <c r="N27" s="182"/>
      <c r="O27" s="182"/>
      <c r="P27" s="182"/>
      <c r="Q27" s="23"/>
      <c r="R27" s="24"/>
    </row>
    <row r="28" spans="2:18" s="6" customFormat="1" ht="7.5" customHeight="1"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</row>
    <row r="29" spans="2:18" s="6" customFormat="1" ht="26.25" customHeight="1">
      <c r="B29" s="22"/>
      <c r="C29" s="23"/>
      <c r="D29" s="98" t="s">
        <v>39</v>
      </c>
      <c r="E29" s="23"/>
      <c r="F29" s="23"/>
      <c r="G29" s="23"/>
      <c r="H29" s="23"/>
      <c r="I29" s="23"/>
      <c r="J29" s="23"/>
      <c r="K29" s="23"/>
      <c r="L29" s="23"/>
      <c r="M29" s="247">
        <f>ROUND($M$26+$M$27,2)</f>
        <v>819536.48</v>
      </c>
      <c r="N29" s="182"/>
      <c r="O29" s="182"/>
      <c r="P29" s="182"/>
      <c r="Q29" s="23"/>
      <c r="R29" s="24"/>
    </row>
    <row r="30" spans="2:18" s="6" customFormat="1" ht="7.5" customHeight="1">
      <c r="B30" s="22"/>
      <c r="C30" s="23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23"/>
      <c r="R30" s="24"/>
    </row>
    <row r="31" spans="2:18" s="6" customFormat="1" ht="15" customHeight="1">
      <c r="B31" s="22"/>
      <c r="C31" s="23"/>
      <c r="D31" s="28" t="s">
        <v>40</v>
      </c>
      <c r="E31" s="28" t="s">
        <v>41</v>
      </c>
      <c r="F31" s="99">
        <v>0.21</v>
      </c>
      <c r="G31" s="100" t="s">
        <v>42</v>
      </c>
      <c r="H31" s="245">
        <f>(SUM($BE$100:$BE$107)+SUM($BE$124:$BE$311))</f>
        <v>819536.4800000001</v>
      </c>
      <c r="I31" s="182"/>
      <c r="J31" s="182"/>
      <c r="K31" s="23"/>
      <c r="L31" s="23"/>
      <c r="M31" s="245">
        <f>ROUND((SUM($BE$100:$BE$107)+SUM($BE$124:$BE$311)),2)*$F$31</f>
        <v>172102.66079999998</v>
      </c>
      <c r="N31" s="182"/>
      <c r="O31" s="182"/>
      <c r="P31" s="182"/>
      <c r="Q31" s="23"/>
      <c r="R31" s="24"/>
    </row>
    <row r="32" spans="2:18" s="6" customFormat="1" ht="15" customHeight="1">
      <c r="B32" s="22"/>
      <c r="C32" s="23"/>
      <c r="D32" s="23"/>
      <c r="E32" s="28" t="s">
        <v>43</v>
      </c>
      <c r="F32" s="99">
        <v>0.15</v>
      </c>
      <c r="G32" s="100" t="s">
        <v>42</v>
      </c>
      <c r="H32" s="245">
        <f>(SUM($BF$100:$BF$107)+SUM($BF$124:$BF$311))</f>
        <v>0</v>
      </c>
      <c r="I32" s="182"/>
      <c r="J32" s="182"/>
      <c r="K32" s="23"/>
      <c r="L32" s="23"/>
      <c r="M32" s="245">
        <f>ROUND((SUM($BF$100:$BF$107)+SUM($BF$124:$BF$311)),2)*$F$32</f>
        <v>0</v>
      </c>
      <c r="N32" s="182"/>
      <c r="O32" s="182"/>
      <c r="P32" s="182"/>
      <c r="Q32" s="23"/>
      <c r="R32" s="24"/>
    </row>
    <row r="33" spans="2:18" s="6" customFormat="1" ht="15" customHeight="1" hidden="1">
      <c r="B33" s="22"/>
      <c r="C33" s="23"/>
      <c r="D33" s="23"/>
      <c r="E33" s="28" t="s">
        <v>44</v>
      </c>
      <c r="F33" s="99">
        <v>0.21</v>
      </c>
      <c r="G33" s="100" t="s">
        <v>42</v>
      </c>
      <c r="H33" s="245">
        <f>(SUM($BG$100:$BG$107)+SUM($BG$124:$BG$311))</f>
        <v>0</v>
      </c>
      <c r="I33" s="182"/>
      <c r="J33" s="182"/>
      <c r="K33" s="23"/>
      <c r="L33" s="23"/>
      <c r="M33" s="245">
        <v>0</v>
      </c>
      <c r="N33" s="182"/>
      <c r="O33" s="182"/>
      <c r="P33" s="182"/>
      <c r="Q33" s="23"/>
      <c r="R33" s="24"/>
    </row>
    <row r="34" spans="2:18" s="6" customFormat="1" ht="15" customHeight="1" hidden="1">
      <c r="B34" s="22"/>
      <c r="C34" s="23"/>
      <c r="D34" s="23"/>
      <c r="E34" s="28" t="s">
        <v>45</v>
      </c>
      <c r="F34" s="99">
        <v>0.15</v>
      </c>
      <c r="G34" s="100" t="s">
        <v>42</v>
      </c>
      <c r="H34" s="245">
        <f>(SUM($BH$100:$BH$107)+SUM($BH$124:$BH$311))</f>
        <v>0</v>
      </c>
      <c r="I34" s="182"/>
      <c r="J34" s="182"/>
      <c r="K34" s="23"/>
      <c r="L34" s="23"/>
      <c r="M34" s="245">
        <v>0</v>
      </c>
      <c r="N34" s="182"/>
      <c r="O34" s="182"/>
      <c r="P34" s="182"/>
      <c r="Q34" s="23"/>
      <c r="R34" s="24"/>
    </row>
    <row r="35" spans="2:18" s="6" customFormat="1" ht="15" customHeight="1" hidden="1">
      <c r="B35" s="22"/>
      <c r="C35" s="23"/>
      <c r="D35" s="23"/>
      <c r="E35" s="28" t="s">
        <v>46</v>
      </c>
      <c r="F35" s="99">
        <v>0</v>
      </c>
      <c r="G35" s="100" t="s">
        <v>42</v>
      </c>
      <c r="H35" s="245">
        <f>(SUM($BI$100:$BI$107)+SUM($BI$124:$BI$311))</f>
        <v>0</v>
      </c>
      <c r="I35" s="182"/>
      <c r="J35" s="182"/>
      <c r="K35" s="23"/>
      <c r="L35" s="23"/>
      <c r="M35" s="245">
        <v>0</v>
      </c>
      <c r="N35" s="182"/>
      <c r="O35" s="182"/>
      <c r="P35" s="182"/>
      <c r="Q35" s="23"/>
      <c r="R35" s="24"/>
    </row>
    <row r="36" spans="2:18" s="6" customFormat="1" ht="7.5" customHeight="1"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4"/>
    </row>
    <row r="37" spans="2:18" s="6" customFormat="1" ht="26.25" customHeight="1">
      <c r="B37" s="22"/>
      <c r="C37" s="31"/>
      <c r="D37" s="32" t="s">
        <v>47</v>
      </c>
      <c r="E37" s="33"/>
      <c r="F37" s="33"/>
      <c r="G37" s="101" t="s">
        <v>48</v>
      </c>
      <c r="H37" s="34" t="s">
        <v>49</v>
      </c>
      <c r="I37" s="33"/>
      <c r="J37" s="33"/>
      <c r="K37" s="33"/>
      <c r="L37" s="207">
        <f>SUM($M$29:$M$35)</f>
        <v>991639.1407999999</v>
      </c>
      <c r="M37" s="196"/>
      <c r="N37" s="196"/>
      <c r="O37" s="196"/>
      <c r="P37" s="198"/>
      <c r="Q37" s="31"/>
      <c r="R37" s="24"/>
    </row>
    <row r="38" spans="2:18" s="6" customFormat="1" ht="1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4"/>
    </row>
    <row r="39" spans="2:18" s="6" customFormat="1" ht="1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4"/>
    </row>
    <row r="40" spans="2:18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2"/>
      <c r="C50" s="23"/>
      <c r="D50" s="35" t="s">
        <v>50</v>
      </c>
      <c r="E50" s="36"/>
      <c r="F50" s="36"/>
      <c r="G50" s="36"/>
      <c r="H50" s="37"/>
      <c r="I50" s="23"/>
      <c r="J50" s="35" t="s">
        <v>51</v>
      </c>
      <c r="K50" s="36"/>
      <c r="L50" s="36"/>
      <c r="M50" s="36"/>
      <c r="N50" s="36"/>
      <c r="O50" s="36"/>
      <c r="P50" s="37"/>
      <c r="Q50" s="23"/>
      <c r="R50" s="24"/>
    </row>
    <row r="51" spans="2:18" s="2" customFormat="1" ht="14.25" customHeight="1">
      <c r="B51" s="10"/>
      <c r="C51" s="11"/>
      <c r="D51" s="38"/>
      <c r="E51" s="11"/>
      <c r="F51" s="11"/>
      <c r="G51" s="11"/>
      <c r="H51" s="39"/>
      <c r="I51" s="11"/>
      <c r="J51" s="38"/>
      <c r="K51" s="11"/>
      <c r="L51" s="11"/>
      <c r="M51" s="11"/>
      <c r="N51" s="11"/>
      <c r="O51" s="11"/>
      <c r="P51" s="39"/>
      <c r="Q51" s="11"/>
      <c r="R51" s="12"/>
    </row>
    <row r="52" spans="2:18" s="2" customFormat="1" ht="14.25" customHeight="1">
      <c r="B52" s="10"/>
      <c r="C52" s="11"/>
      <c r="D52" s="38"/>
      <c r="E52" s="11"/>
      <c r="F52" s="11"/>
      <c r="G52" s="11"/>
      <c r="H52" s="39"/>
      <c r="I52" s="11"/>
      <c r="J52" s="38"/>
      <c r="K52" s="11"/>
      <c r="L52" s="11"/>
      <c r="M52" s="11"/>
      <c r="N52" s="11"/>
      <c r="O52" s="11"/>
      <c r="P52" s="39"/>
      <c r="Q52" s="11"/>
      <c r="R52" s="12"/>
    </row>
    <row r="53" spans="2:18" s="2" customFormat="1" ht="14.25" customHeight="1">
      <c r="B53" s="10"/>
      <c r="C53" s="11"/>
      <c r="D53" s="38"/>
      <c r="E53" s="11"/>
      <c r="F53" s="11"/>
      <c r="G53" s="11"/>
      <c r="H53" s="39"/>
      <c r="I53" s="11"/>
      <c r="J53" s="38"/>
      <c r="K53" s="11"/>
      <c r="L53" s="11"/>
      <c r="M53" s="11"/>
      <c r="N53" s="11"/>
      <c r="O53" s="11"/>
      <c r="P53" s="39"/>
      <c r="Q53" s="11"/>
      <c r="R53" s="12"/>
    </row>
    <row r="54" spans="2:18" s="2" customFormat="1" ht="14.25" customHeight="1">
      <c r="B54" s="10"/>
      <c r="C54" s="11"/>
      <c r="D54" s="38"/>
      <c r="E54" s="11"/>
      <c r="F54" s="11"/>
      <c r="G54" s="11"/>
      <c r="H54" s="39"/>
      <c r="I54" s="11"/>
      <c r="J54" s="38"/>
      <c r="K54" s="11"/>
      <c r="L54" s="11"/>
      <c r="M54" s="11"/>
      <c r="N54" s="11"/>
      <c r="O54" s="11"/>
      <c r="P54" s="39"/>
      <c r="Q54" s="11"/>
      <c r="R54" s="12"/>
    </row>
    <row r="55" spans="2:18" s="2" customFormat="1" ht="14.25" customHeight="1">
      <c r="B55" s="10"/>
      <c r="C55" s="11"/>
      <c r="D55" s="38"/>
      <c r="E55" s="11"/>
      <c r="F55" s="11"/>
      <c r="G55" s="11"/>
      <c r="H55" s="39"/>
      <c r="I55" s="11"/>
      <c r="J55" s="38"/>
      <c r="K55" s="11"/>
      <c r="L55" s="11"/>
      <c r="M55" s="11"/>
      <c r="N55" s="11"/>
      <c r="O55" s="11"/>
      <c r="P55" s="39"/>
      <c r="Q55" s="11"/>
      <c r="R55" s="12"/>
    </row>
    <row r="56" spans="2:18" s="2" customFormat="1" ht="14.25" customHeight="1">
      <c r="B56" s="10"/>
      <c r="C56" s="11"/>
      <c r="D56" s="38"/>
      <c r="E56" s="11"/>
      <c r="F56" s="11"/>
      <c r="G56" s="11"/>
      <c r="H56" s="39"/>
      <c r="I56" s="11"/>
      <c r="J56" s="38"/>
      <c r="K56" s="11"/>
      <c r="L56" s="11"/>
      <c r="M56" s="11"/>
      <c r="N56" s="11"/>
      <c r="O56" s="11"/>
      <c r="P56" s="39"/>
      <c r="Q56" s="11"/>
      <c r="R56" s="12"/>
    </row>
    <row r="57" spans="2:18" s="2" customFormat="1" ht="14.25" customHeight="1">
      <c r="B57" s="10"/>
      <c r="C57" s="11"/>
      <c r="D57" s="38"/>
      <c r="E57" s="11"/>
      <c r="F57" s="11"/>
      <c r="G57" s="11"/>
      <c r="H57" s="39"/>
      <c r="I57" s="11"/>
      <c r="J57" s="38"/>
      <c r="K57" s="11"/>
      <c r="L57" s="11"/>
      <c r="M57" s="11"/>
      <c r="N57" s="11"/>
      <c r="O57" s="11"/>
      <c r="P57" s="39"/>
      <c r="Q57" s="11"/>
      <c r="R57" s="12"/>
    </row>
    <row r="58" spans="2:18" s="2" customFormat="1" ht="14.25" customHeight="1">
      <c r="B58" s="10"/>
      <c r="C58" s="11"/>
      <c r="D58" s="38"/>
      <c r="E58" s="11"/>
      <c r="F58" s="11"/>
      <c r="G58" s="11"/>
      <c r="H58" s="39"/>
      <c r="I58" s="11"/>
      <c r="J58" s="38"/>
      <c r="K58" s="11"/>
      <c r="L58" s="11"/>
      <c r="M58" s="11"/>
      <c r="N58" s="11"/>
      <c r="O58" s="11"/>
      <c r="P58" s="39"/>
      <c r="Q58" s="11"/>
      <c r="R58" s="12"/>
    </row>
    <row r="59" spans="2:18" s="6" customFormat="1" ht="15.75" customHeight="1">
      <c r="B59" s="22"/>
      <c r="C59" s="23"/>
      <c r="D59" s="40" t="s">
        <v>52</v>
      </c>
      <c r="E59" s="41"/>
      <c r="F59" s="41"/>
      <c r="G59" s="42" t="s">
        <v>53</v>
      </c>
      <c r="H59" s="43"/>
      <c r="I59" s="23"/>
      <c r="J59" s="40" t="s">
        <v>52</v>
      </c>
      <c r="K59" s="41"/>
      <c r="L59" s="41"/>
      <c r="M59" s="41"/>
      <c r="N59" s="42" t="s">
        <v>53</v>
      </c>
      <c r="O59" s="41"/>
      <c r="P59" s="43"/>
      <c r="Q59" s="23"/>
      <c r="R59" s="24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2"/>
      <c r="C61" s="23"/>
      <c r="D61" s="35" t="s">
        <v>54</v>
      </c>
      <c r="E61" s="36"/>
      <c r="F61" s="36"/>
      <c r="G61" s="36"/>
      <c r="H61" s="37"/>
      <c r="I61" s="23"/>
      <c r="J61" s="35" t="s">
        <v>55</v>
      </c>
      <c r="K61" s="36"/>
      <c r="L61" s="36"/>
      <c r="M61" s="36"/>
      <c r="N61" s="36"/>
      <c r="O61" s="36"/>
      <c r="P61" s="37"/>
      <c r="Q61" s="23"/>
      <c r="R61" s="24"/>
    </row>
    <row r="62" spans="2:18" s="2" customFormat="1" ht="14.25" customHeight="1">
      <c r="B62" s="10"/>
      <c r="C62" s="11"/>
      <c r="D62" s="38"/>
      <c r="E62" s="11"/>
      <c r="F62" s="11"/>
      <c r="G62" s="11"/>
      <c r="H62" s="39"/>
      <c r="I62" s="11"/>
      <c r="J62" s="38"/>
      <c r="K62" s="11"/>
      <c r="L62" s="11"/>
      <c r="M62" s="11"/>
      <c r="N62" s="11"/>
      <c r="O62" s="11"/>
      <c r="P62" s="39"/>
      <c r="Q62" s="11"/>
      <c r="R62" s="12"/>
    </row>
    <row r="63" spans="2:18" s="2" customFormat="1" ht="14.25" customHeight="1">
      <c r="B63" s="10"/>
      <c r="C63" s="11"/>
      <c r="D63" s="38"/>
      <c r="E63" s="11"/>
      <c r="F63" s="11"/>
      <c r="G63" s="11"/>
      <c r="H63" s="39"/>
      <c r="I63" s="11"/>
      <c r="J63" s="38"/>
      <c r="K63" s="11"/>
      <c r="L63" s="11"/>
      <c r="M63" s="11"/>
      <c r="N63" s="11"/>
      <c r="O63" s="11"/>
      <c r="P63" s="39"/>
      <c r="Q63" s="11"/>
      <c r="R63" s="12"/>
    </row>
    <row r="64" spans="2:18" s="2" customFormat="1" ht="14.25" customHeight="1">
      <c r="B64" s="10"/>
      <c r="C64" s="11"/>
      <c r="D64" s="38"/>
      <c r="E64" s="11"/>
      <c r="F64" s="11"/>
      <c r="G64" s="11"/>
      <c r="H64" s="39"/>
      <c r="I64" s="11"/>
      <c r="J64" s="38"/>
      <c r="K64" s="11"/>
      <c r="L64" s="11"/>
      <c r="M64" s="11"/>
      <c r="N64" s="11"/>
      <c r="O64" s="11"/>
      <c r="P64" s="39"/>
      <c r="Q64" s="11"/>
      <c r="R64" s="12"/>
    </row>
    <row r="65" spans="2:18" s="2" customFormat="1" ht="14.25" customHeight="1">
      <c r="B65" s="10"/>
      <c r="C65" s="11"/>
      <c r="D65" s="38"/>
      <c r="E65" s="11"/>
      <c r="F65" s="11"/>
      <c r="G65" s="11"/>
      <c r="H65" s="39"/>
      <c r="I65" s="11"/>
      <c r="J65" s="38"/>
      <c r="K65" s="11"/>
      <c r="L65" s="11"/>
      <c r="M65" s="11"/>
      <c r="N65" s="11"/>
      <c r="O65" s="11"/>
      <c r="P65" s="39"/>
      <c r="Q65" s="11"/>
      <c r="R65" s="12"/>
    </row>
    <row r="66" spans="2:18" s="2" customFormat="1" ht="14.25" customHeight="1">
      <c r="B66" s="10"/>
      <c r="C66" s="11"/>
      <c r="D66" s="38"/>
      <c r="E66" s="11"/>
      <c r="F66" s="11"/>
      <c r="G66" s="11"/>
      <c r="H66" s="39"/>
      <c r="I66" s="11"/>
      <c r="J66" s="38"/>
      <c r="K66" s="11"/>
      <c r="L66" s="11"/>
      <c r="M66" s="11"/>
      <c r="N66" s="11"/>
      <c r="O66" s="11"/>
      <c r="P66" s="39"/>
      <c r="Q66" s="11"/>
      <c r="R66" s="12"/>
    </row>
    <row r="67" spans="2:18" s="2" customFormat="1" ht="14.25" customHeight="1">
      <c r="B67" s="10"/>
      <c r="C67" s="11"/>
      <c r="D67" s="38"/>
      <c r="E67" s="11"/>
      <c r="F67" s="11"/>
      <c r="G67" s="11"/>
      <c r="H67" s="39"/>
      <c r="I67" s="11"/>
      <c r="J67" s="38"/>
      <c r="K67" s="11"/>
      <c r="L67" s="11"/>
      <c r="M67" s="11"/>
      <c r="N67" s="11"/>
      <c r="O67" s="11"/>
      <c r="P67" s="39"/>
      <c r="Q67" s="11"/>
      <c r="R67" s="12"/>
    </row>
    <row r="68" spans="2:18" s="2" customFormat="1" ht="14.25" customHeight="1">
      <c r="B68" s="10"/>
      <c r="C68" s="11"/>
      <c r="D68" s="38"/>
      <c r="E68" s="11"/>
      <c r="F68" s="11"/>
      <c r="G68" s="11"/>
      <c r="H68" s="39"/>
      <c r="I68" s="11"/>
      <c r="J68" s="38"/>
      <c r="K68" s="11"/>
      <c r="L68" s="11"/>
      <c r="M68" s="11"/>
      <c r="N68" s="11"/>
      <c r="O68" s="11"/>
      <c r="P68" s="39"/>
      <c r="Q68" s="11"/>
      <c r="R68" s="12"/>
    </row>
    <row r="69" spans="2:18" s="2" customFormat="1" ht="14.25" customHeight="1">
      <c r="B69" s="10"/>
      <c r="C69" s="11"/>
      <c r="D69" s="38"/>
      <c r="E69" s="11"/>
      <c r="F69" s="11"/>
      <c r="G69" s="11"/>
      <c r="H69" s="39"/>
      <c r="I69" s="11"/>
      <c r="J69" s="38"/>
      <c r="K69" s="11"/>
      <c r="L69" s="11"/>
      <c r="M69" s="11"/>
      <c r="N69" s="11"/>
      <c r="O69" s="11"/>
      <c r="P69" s="39"/>
      <c r="Q69" s="11"/>
      <c r="R69" s="12"/>
    </row>
    <row r="70" spans="2:18" s="6" customFormat="1" ht="15.75" customHeight="1">
      <c r="B70" s="22"/>
      <c r="C70" s="23"/>
      <c r="D70" s="40" t="s">
        <v>52</v>
      </c>
      <c r="E70" s="41"/>
      <c r="F70" s="41"/>
      <c r="G70" s="42" t="s">
        <v>53</v>
      </c>
      <c r="H70" s="43"/>
      <c r="I70" s="23"/>
      <c r="J70" s="40" t="s">
        <v>52</v>
      </c>
      <c r="K70" s="41"/>
      <c r="L70" s="41"/>
      <c r="M70" s="41"/>
      <c r="N70" s="42" t="s">
        <v>53</v>
      </c>
      <c r="O70" s="41"/>
      <c r="P70" s="43"/>
      <c r="Q70" s="23"/>
      <c r="R70" s="24"/>
    </row>
    <row r="71" spans="2:18" s="6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5" spans="2:18" s="6" customFormat="1" ht="7.5" customHeight="1">
      <c r="B75" s="102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4"/>
    </row>
    <row r="76" spans="2:21" s="6" customFormat="1" ht="37.5" customHeight="1">
      <c r="B76" s="22"/>
      <c r="C76" s="199" t="s">
        <v>94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24"/>
      <c r="T76" s="23"/>
      <c r="U76" s="23"/>
    </row>
    <row r="77" spans="2:21" s="6" customFormat="1" ht="7.5" customHeight="1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4"/>
      <c r="T77" s="23"/>
      <c r="U77" s="23"/>
    </row>
    <row r="78" spans="2:21" s="6" customFormat="1" ht="37.5" customHeight="1">
      <c r="B78" s="22"/>
      <c r="C78" s="55" t="s">
        <v>16</v>
      </c>
      <c r="D78" s="23"/>
      <c r="E78" s="23"/>
      <c r="F78" s="200" t="str">
        <f>$F$6</f>
        <v>Vodovodní přípojka pro výstavbu RD na parcelách 475, 288/2 v k.ú.Vintířov u Sokolova</v>
      </c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23"/>
      <c r="R78" s="24"/>
      <c r="T78" s="23"/>
      <c r="U78" s="23"/>
    </row>
    <row r="79" spans="2:21" s="6" customFormat="1" ht="7.5" customHeight="1">
      <c r="B79" s="22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4"/>
      <c r="T79" s="23"/>
      <c r="U79" s="23"/>
    </row>
    <row r="80" spans="2:21" s="6" customFormat="1" ht="18.75" customHeight="1">
      <c r="B80" s="22"/>
      <c r="C80" s="18" t="s">
        <v>22</v>
      </c>
      <c r="D80" s="23"/>
      <c r="E80" s="23"/>
      <c r="F80" s="16" t="str">
        <f>$F$8</f>
        <v> </v>
      </c>
      <c r="G80" s="23"/>
      <c r="H80" s="23"/>
      <c r="I80" s="23"/>
      <c r="J80" s="23"/>
      <c r="K80" s="18" t="s">
        <v>24</v>
      </c>
      <c r="L80" s="23"/>
      <c r="M80" s="237">
        <f>IF($O$8="","",$O$8)</f>
        <v>42768</v>
      </c>
      <c r="N80" s="182"/>
      <c r="O80" s="182"/>
      <c r="P80" s="182"/>
      <c r="Q80" s="23"/>
      <c r="R80" s="24"/>
      <c r="T80" s="23"/>
      <c r="U80" s="23"/>
    </row>
    <row r="81" spans="2:21" s="6" customFormat="1" ht="7.5" customHeight="1"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4"/>
      <c r="T81" s="23"/>
      <c r="U81" s="23"/>
    </row>
    <row r="82" spans="2:21" s="6" customFormat="1" ht="15.75" customHeight="1">
      <c r="B82" s="22"/>
      <c r="C82" s="18" t="s">
        <v>27</v>
      </c>
      <c r="D82" s="23"/>
      <c r="E82" s="23"/>
      <c r="F82" s="16" t="str">
        <f>$E$11</f>
        <v> </v>
      </c>
      <c r="G82" s="23"/>
      <c r="H82" s="23"/>
      <c r="I82" s="23"/>
      <c r="J82" s="23"/>
      <c r="K82" s="18" t="s">
        <v>31</v>
      </c>
      <c r="L82" s="23"/>
      <c r="M82" s="202" t="str">
        <f>$E$17</f>
        <v>BPO s.r.o. Ostrov</v>
      </c>
      <c r="N82" s="182"/>
      <c r="O82" s="182"/>
      <c r="P82" s="182"/>
      <c r="Q82" s="182"/>
      <c r="R82" s="24"/>
      <c r="T82" s="23"/>
      <c r="U82" s="23"/>
    </row>
    <row r="83" spans="2:21" s="6" customFormat="1" ht="15" customHeight="1">
      <c r="B83" s="22"/>
      <c r="C83" s="18" t="s">
        <v>30</v>
      </c>
      <c r="D83" s="23"/>
      <c r="E83" s="23"/>
      <c r="F83" s="16" t="str">
        <f>IF($E$14="","",$E$14)</f>
        <v>LAJKA spol.s r.o.</v>
      </c>
      <c r="G83" s="23"/>
      <c r="H83" s="23"/>
      <c r="I83" s="23"/>
      <c r="J83" s="23"/>
      <c r="K83" s="18" t="s">
        <v>34</v>
      </c>
      <c r="L83" s="23"/>
      <c r="M83" s="202" t="str">
        <f>$E$20</f>
        <v>Neubauerová Soňa, SK-Projekt Ostrov</v>
      </c>
      <c r="N83" s="182"/>
      <c r="O83" s="182"/>
      <c r="P83" s="182"/>
      <c r="Q83" s="182"/>
      <c r="R83" s="24"/>
      <c r="T83" s="23"/>
      <c r="U83" s="23"/>
    </row>
    <row r="84" spans="2:21" s="6" customFormat="1" ht="11.25" customHeight="1"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4"/>
      <c r="T84" s="23"/>
      <c r="U84" s="23"/>
    </row>
    <row r="85" spans="2:21" s="6" customFormat="1" ht="30" customHeight="1">
      <c r="B85" s="22"/>
      <c r="C85" s="244" t="s">
        <v>95</v>
      </c>
      <c r="D85" s="177"/>
      <c r="E85" s="177"/>
      <c r="F85" s="177"/>
      <c r="G85" s="177"/>
      <c r="H85" s="31"/>
      <c r="I85" s="31"/>
      <c r="J85" s="31"/>
      <c r="K85" s="31"/>
      <c r="L85" s="31"/>
      <c r="M85" s="31"/>
      <c r="N85" s="244" t="s">
        <v>96</v>
      </c>
      <c r="O85" s="182"/>
      <c r="P85" s="182"/>
      <c r="Q85" s="182"/>
      <c r="R85" s="24"/>
      <c r="T85" s="23"/>
      <c r="U85" s="23"/>
    </row>
    <row r="86" spans="2:21" s="6" customFormat="1" ht="11.25" customHeight="1"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4"/>
      <c r="T86" s="23"/>
      <c r="U86" s="23"/>
    </row>
    <row r="87" spans="2:47" s="6" customFormat="1" ht="30" customHeight="1">
      <c r="B87" s="22"/>
      <c r="C87" s="68" t="s">
        <v>97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180">
        <f>$N$124</f>
        <v>819536.4799999999</v>
      </c>
      <c r="O87" s="182"/>
      <c r="P87" s="182"/>
      <c r="Q87" s="182"/>
      <c r="R87" s="24"/>
      <c r="T87" s="23"/>
      <c r="U87" s="23"/>
      <c r="AU87" s="6" t="s">
        <v>98</v>
      </c>
    </row>
    <row r="88" spans="2:21" s="105" customFormat="1" ht="25.5" customHeight="1">
      <c r="B88" s="106"/>
      <c r="C88" s="107"/>
      <c r="D88" s="107" t="s">
        <v>99</v>
      </c>
      <c r="E88" s="107"/>
      <c r="F88" s="107"/>
      <c r="G88" s="107"/>
      <c r="H88" s="107"/>
      <c r="I88" s="107"/>
      <c r="J88" s="107"/>
      <c r="K88" s="107"/>
      <c r="L88" s="107"/>
      <c r="M88" s="107"/>
      <c r="N88" s="242">
        <f>$N$125</f>
        <v>764536.4799999999</v>
      </c>
      <c r="O88" s="243"/>
      <c r="P88" s="243"/>
      <c r="Q88" s="243"/>
      <c r="R88" s="108"/>
      <c r="T88" s="107"/>
      <c r="U88" s="107"/>
    </row>
    <row r="89" spans="2:21" s="109" customFormat="1" ht="21" customHeight="1">
      <c r="B89" s="110"/>
      <c r="C89" s="81"/>
      <c r="D89" s="81" t="s">
        <v>100</v>
      </c>
      <c r="E89" s="81"/>
      <c r="F89" s="81"/>
      <c r="G89" s="81"/>
      <c r="H89" s="81"/>
      <c r="I89" s="81"/>
      <c r="J89" s="81"/>
      <c r="K89" s="81"/>
      <c r="L89" s="81"/>
      <c r="M89" s="81"/>
      <c r="N89" s="184">
        <f>$N$126</f>
        <v>514248.5400000001</v>
      </c>
      <c r="O89" s="241"/>
      <c r="P89" s="241"/>
      <c r="Q89" s="241"/>
      <c r="R89" s="111"/>
      <c r="T89" s="81"/>
      <c r="U89" s="81"/>
    </row>
    <row r="90" spans="2:21" s="109" customFormat="1" ht="21" customHeight="1">
      <c r="B90" s="110"/>
      <c r="C90" s="81"/>
      <c r="D90" s="81" t="s">
        <v>101</v>
      </c>
      <c r="E90" s="81"/>
      <c r="F90" s="81"/>
      <c r="G90" s="81"/>
      <c r="H90" s="81"/>
      <c r="I90" s="81"/>
      <c r="J90" s="81"/>
      <c r="K90" s="81"/>
      <c r="L90" s="81"/>
      <c r="M90" s="81"/>
      <c r="N90" s="184">
        <f>$N$179</f>
        <v>6066.38</v>
      </c>
      <c r="O90" s="241"/>
      <c r="P90" s="241"/>
      <c r="Q90" s="241"/>
      <c r="R90" s="111"/>
      <c r="T90" s="81"/>
      <c r="U90" s="81"/>
    </row>
    <row r="91" spans="2:21" s="109" customFormat="1" ht="21" customHeight="1">
      <c r="B91" s="110"/>
      <c r="C91" s="81"/>
      <c r="D91" s="81" t="s">
        <v>102</v>
      </c>
      <c r="E91" s="81"/>
      <c r="F91" s="81"/>
      <c r="G91" s="81"/>
      <c r="H91" s="81"/>
      <c r="I91" s="81"/>
      <c r="J91" s="81"/>
      <c r="K91" s="81"/>
      <c r="L91" s="81"/>
      <c r="M91" s="81"/>
      <c r="N91" s="184">
        <f>$N$192</f>
        <v>28526.519999999997</v>
      </c>
      <c r="O91" s="241"/>
      <c r="P91" s="241"/>
      <c r="Q91" s="241"/>
      <c r="R91" s="111"/>
      <c r="T91" s="81"/>
      <c r="U91" s="81"/>
    </row>
    <row r="92" spans="2:21" s="109" customFormat="1" ht="21" customHeight="1">
      <c r="B92" s="110"/>
      <c r="C92" s="81"/>
      <c r="D92" s="81" t="s">
        <v>103</v>
      </c>
      <c r="E92" s="81"/>
      <c r="F92" s="81"/>
      <c r="G92" s="81"/>
      <c r="H92" s="81"/>
      <c r="I92" s="81"/>
      <c r="J92" s="81"/>
      <c r="K92" s="81"/>
      <c r="L92" s="81"/>
      <c r="M92" s="81"/>
      <c r="N92" s="184">
        <f>$N$209</f>
        <v>11052.57</v>
      </c>
      <c r="O92" s="241"/>
      <c r="P92" s="241"/>
      <c r="Q92" s="241"/>
      <c r="R92" s="111"/>
      <c r="T92" s="81"/>
      <c r="U92" s="81"/>
    </row>
    <row r="93" spans="2:21" s="109" customFormat="1" ht="21" customHeight="1">
      <c r="B93" s="110"/>
      <c r="C93" s="81"/>
      <c r="D93" s="81" t="s">
        <v>104</v>
      </c>
      <c r="E93" s="81"/>
      <c r="F93" s="81"/>
      <c r="G93" s="81"/>
      <c r="H93" s="81"/>
      <c r="I93" s="81"/>
      <c r="J93" s="81"/>
      <c r="K93" s="81"/>
      <c r="L93" s="81"/>
      <c r="M93" s="81"/>
      <c r="N93" s="184">
        <f>$N$220</f>
        <v>35299</v>
      </c>
      <c r="O93" s="241"/>
      <c r="P93" s="241"/>
      <c r="Q93" s="241"/>
      <c r="R93" s="111"/>
      <c r="T93" s="81"/>
      <c r="U93" s="81"/>
    </row>
    <row r="94" spans="2:21" s="109" customFormat="1" ht="21" customHeight="1">
      <c r="B94" s="110"/>
      <c r="C94" s="81"/>
      <c r="D94" s="81" t="s">
        <v>105</v>
      </c>
      <c r="E94" s="81"/>
      <c r="F94" s="81"/>
      <c r="G94" s="81"/>
      <c r="H94" s="81"/>
      <c r="I94" s="81"/>
      <c r="J94" s="81"/>
      <c r="K94" s="81"/>
      <c r="L94" s="81"/>
      <c r="M94" s="81"/>
      <c r="N94" s="184">
        <f>$N$251</f>
        <v>69419.56999999999</v>
      </c>
      <c r="O94" s="241"/>
      <c r="P94" s="241"/>
      <c r="Q94" s="241"/>
      <c r="R94" s="111"/>
      <c r="T94" s="81"/>
      <c r="U94" s="81"/>
    </row>
    <row r="95" spans="2:21" s="109" customFormat="1" ht="21" customHeight="1">
      <c r="B95" s="110"/>
      <c r="C95" s="81"/>
      <c r="D95" s="81" t="s">
        <v>106</v>
      </c>
      <c r="E95" s="81"/>
      <c r="F95" s="81"/>
      <c r="G95" s="81"/>
      <c r="H95" s="81"/>
      <c r="I95" s="81"/>
      <c r="J95" s="81"/>
      <c r="K95" s="81"/>
      <c r="L95" s="81"/>
      <c r="M95" s="81"/>
      <c r="N95" s="184">
        <f>$N$271</f>
        <v>96272.5</v>
      </c>
      <c r="O95" s="241"/>
      <c r="P95" s="241"/>
      <c r="Q95" s="241"/>
      <c r="R95" s="111"/>
      <c r="T95" s="81"/>
      <c r="U95" s="81"/>
    </row>
    <row r="96" spans="2:21" s="109" customFormat="1" ht="21" customHeight="1">
      <c r="B96" s="110"/>
      <c r="C96" s="81"/>
      <c r="D96" s="81" t="s">
        <v>107</v>
      </c>
      <c r="E96" s="81"/>
      <c r="F96" s="81"/>
      <c r="G96" s="81"/>
      <c r="H96" s="81"/>
      <c r="I96" s="81"/>
      <c r="J96" s="81"/>
      <c r="K96" s="81"/>
      <c r="L96" s="81"/>
      <c r="M96" s="81"/>
      <c r="N96" s="184">
        <f>$N$303</f>
        <v>853.2</v>
      </c>
      <c r="O96" s="241"/>
      <c r="P96" s="241"/>
      <c r="Q96" s="241"/>
      <c r="R96" s="111"/>
      <c r="T96" s="81"/>
      <c r="U96" s="81"/>
    </row>
    <row r="97" spans="2:21" s="109" customFormat="1" ht="21" customHeight="1">
      <c r="B97" s="110"/>
      <c r="C97" s="81"/>
      <c r="D97" s="81" t="s">
        <v>108</v>
      </c>
      <c r="E97" s="81"/>
      <c r="F97" s="81"/>
      <c r="G97" s="81"/>
      <c r="H97" s="81"/>
      <c r="I97" s="81"/>
      <c r="J97" s="81"/>
      <c r="K97" s="81"/>
      <c r="L97" s="81"/>
      <c r="M97" s="81"/>
      <c r="N97" s="184">
        <f>$N$306</f>
        <v>2798.2</v>
      </c>
      <c r="O97" s="241"/>
      <c r="P97" s="241"/>
      <c r="Q97" s="241"/>
      <c r="R97" s="111"/>
      <c r="T97" s="81"/>
      <c r="U97" s="81"/>
    </row>
    <row r="98" spans="2:21" s="105" customFormat="1" ht="25.5" customHeight="1">
      <c r="B98" s="106"/>
      <c r="C98" s="107"/>
      <c r="D98" s="107" t="s">
        <v>109</v>
      </c>
      <c r="E98" s="107"/>
      <c r="F98" s="107"/>
      <c r="G98" s="107"/>
      <c r="H98" s="107"/>
      <c r="I98" s="107"/>
      <c r="J98" s="107"/>
      <c r="K98" s="107"/>
      <c r="L98" s="107"/>
      <c r="M98" s="107"/>
      <c r="N98" s="242">
        <f>$N$308</f>
        <v>55000</v>
      </c>
      <c r="O98" s="243"/>
      <c r="P98" s="243"/>
      <c r="Q98" s="243"/>
      <c r="R98" s="108"/>
      <c r="T98" s="107"/>
      <c r="U98" s="107"/>
    </row>
    <row r="99" spans="2:21" s="6" customFormat="1" ht="22.5" customHeight="1">
      <c r="B99" s="22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4"/>
      <c r="T99" s="23"/>
      <c r="U99" s="23"/>
    </row>
    <row r="100" spans="2:21" s="6" customFormat="1" ht="30" customHeight="1">
      <c r="B100" s="22"/>
      <c r="C100" s="68" t="s">
        <v>110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180">
        <f>ROUND($N$101+$N$102+$N$103+$N$104+$N$105+$N$106,2)</f>
        <v>0</v>
      </c>
      <c r="O100" s="182"/>
      <c r="P100" s="182"/>
      <c r="Q100" s="182"/>
      <c r="R100" s="24"/>
      <c r="T100" s="112"/>
      <c r="U100" s="113" t="s">
        <v>40</v>
      </c>
    </row>
    <row r="101" spans="2:62" s="6" customFormat="1" ht="18.75" customHeight="1">
      <c r="B101" s="22"/>
      <c r="C101" s="23"/>
      <c r="D101" s="190" t="s">
        <v>111</v>
      </c>
      <c r="E101" s="182"/>
      <c r="F101" s="182"/>
      <c r="G101" s="182"/>
      <c r="H101" s="182"/>
      <c r="I101" s="23"/>
      <c r="J101" s="23"/>
      <c r="K101" s="23"/>
      <c r="L101" s="23"/>
      <c r="M101" s="23"/>
      <c r="N101" s="183">
        <f>ROUND($N$87*$T$101,2)</f>
        <v>0</v>
      </c>
      <c r="O101" s="182"/>
      <c r="P101" s="182"/>
      <c r="Q101" s="182"/>
      <c r="R101" s="24"/>
      <c r="T101" s="114"/>
      <c r="U101" s="115" t="s">
        <v>41</v>
      </c>
      <c r="AY101" s="6" t="s">
        <v>112</v>
      </c>
      <c r="BE101" s="85">
        <f>IF($U$101="základní",$N$101,0)</f>
        <v>0</v>
      </c>
      <c r="BF101" s="85">
        <f>IF($U$101="snížená",$N$101,0)</f>
        <v>0</v>
      </c>
      <c r="BG101" s="85">
        <f>IF($U$101="zákl. přenesená",$N$101,0)</f>
        <v>0</v>
      </c>
      <c r="BH101" s="85">
        <f>IF($U$101="sníž. přenesená",$N$101,0)</f>
        <v>0</v>
      </c>
      <c r="BI101" s="85">
        <f>IF($U$101="nulová",$N$101,0)</f>
        <v>0</v>
      </c>
      <c r="BJ101" s="6" t="s">
        <v>21</v>
      </c>
    </row>
    <row r="102" spans="2:62" s="6" customFormat="1" ht="18.75" customHeight="1">
      <c r="B102" s="22"/>
      <c r="C102" s="23"/>
      <c r="D102" s="190" t="s">
        <v>113</v>
      </c>
      <c r="E102" s="182"/>
      <c r="F102" s="182"/>
      <c r="G102" s="182"/>
      <c r="H102" s="182"/>
      <c r="I102" s="23"/>
      <c r="J102" s="23"/>
      <c r="K102" s="23"/>
      <c r="L102" s="23"/>
      <c r="M102" s="23"/>
      <c r="N102" s="183">
        <f>ROUND($N$87*$T$102,2)</f>
        <v>0</v>
      </c>
      <c r="O102" s="182"/>
      <c r="P102" s="182"/>
      <c r="Q102" s="182"/>
      <c r="R102" s="24"/>
      <c r="T102" s="114"/>
      <c r="U102" s="115" t="s">
        <v>41</v>
      </c>
      <c r="AY102" s="6" t="s">
        <v>112</v>
      </c>
      <c r="BE102" s="85">
        <f>IF($U$102="základní",$N$102,0)</f>
        <v>0</v>
      </c>
      <c r="BF102" s="85">
        <f>IF($U$102="snížená",$N$102,0)</f>
        <v>0</v>
      </c>
      <c r="BG102" s="85">
        <f>IF($U$102="zákl. přenesená",$N$102,0)</f>
        <v>0</v>
      </c>
      <c r="BH102" s="85">
        <f>IF($U$102="sníž. přenesená",$N$102,0)</f>
        <v>0</v>
      </c>
      <c r="BI102" s="85">
        <f>IF($U$102="nulová",$N$102,0)</f>
        <v>0</v>
      </c>
      <c r="BJ102" s="6" t="s">
        <v>21</v>
      </c>
    </row>
    <row r="103" spans="2:62" s="6" customFormat="1" ht="18.75" customHeight="1">
      <c r="B103" s="22"/>
      <c r="C103" s="23"/>
      <c r="D103" s="190" t="s">
        <v>114</v>
      </c>
      <c r="E103" s="182"/>
      <c r="F103" s="182"/>
      <c r="G103" s="182"/>
      <c r="H103" s="182"/>
      <c r="I103" s="23"/>
      <c r="J103" s="23"/>
      <c r="K103" s="23"/>
      <c r="L103" s="23"/>
      <c r="M103" s="23"/>
      <c r="N103" s="183">
        <f>ROUND($N$87*$T$103,2)</f>
        <v>0</v>
      </c>
      <c r="O103" s="182"/>
      <c r="P103" s="182"/>
      <c r="Q103" s="182"/>
      <c r="R103" s="24"/>
      <c r="T103" s="114"/>
      <c r="U103" s="115" t="s">
        <v>41</v>
      </c>
      <c r="AY103" s="6" t="s">
        <v>112</v>
      </c>
      <c r="BE103" s="85">
        <f>IF($U$103="základní",$N$103,0)</f>
        <v>0</v>
      </c>
      <c r="BF103" s="85">
        <f>IF($U$103="snížená",$N$103,0)</f>
        <v>0</v>
      </c>
      <c r="BG103" s="85">
        <f>IF($U$103="zákl. přenesená",$N$103,0)</f>
        <v>0</v>
      </c>
      <c r="BH103" s="85">
        <f>IF($U$103="sníž. přenesená",$N$103,0)</f>
        <v>0</v>
      </c>
      <c r="BI103" s="85">
        <f>IF($U$103="nulová",$N$103,0)</f>
        <v>0</v>
      </c>
      <c r="BJ103" s="6" t="s">
        <v>21</v>
      </c>
    </row>
    <row r="104" spans="2:62" s="6" customFormat="1" ht="18.75" customHeight="1">
      <c r="B104" s="22"/>
      <c r="C104" s="23"/>
      <c r="D104" s="190" t="s">
        <v>115</v>
      </c>
      <c r="E104" s="182"/>
      <c r="F104" s="182"/>
      <c r="G104" s="182"/>
      <c r="H104" s="182"/>
      <c r="I104" s="23"/>
      <c r="J104" s="23"/>
      <c r="K104" s="23"/>
      <c r="L104" s="23"/>
      <c r="M104" s="23"/>
      <c r="N104" s="183">
        <f>ROUND($N$87*$T$104,2)</f>
        <v>0</v>
      </c>
      <c r="O104" s="182"/>
      <c r="P104" s="182"/>
      <c r="Q104" s="182"/>
      <c r="R104" s="24"/>
      <c r="T104" s="114"/>
      <c r="U104" s="115" t="s">
        <v>41</v>
      </c>
      <c r="AY104" s="6" t="s">
        <v>112</v>
      </c>
      <c r="BE104" s="85">
        <f>IF($U$104="základní",$N$104,0)</f>
        <v>0</v>
      </c>
      <c r="BF104" s="85">
        <f>IF($U$104="snížená",$N$104,0)</f>
        <v>0</v>
      </c>
      <c r="BG104" s="85">
        <f>IF($U$104="zákl. přenesená",$N$104,0)</f>
        <v>0</v>
      </c>
      <c r="BH104" s="85">
        <f>IF($U$104="sníž. přenesená",$N$104,0)</f>
        <v>0</v>
      </c>
      <c r="BI104" s="85">
        <f>IF($U$104="nulová",$N$104,0)</f>
        <v>0</v>
      </c>
      <c r="BJ104" s="6" t="s">
        <v>21</v>
      </c>
    </row>
    <row r="105" spans="2:62" s="6" customFormat="1" ht="18.75" customHeight="1">
      <c r="B105" s="22"/>
      <c r="C105" s="23"/>
      <c r="D105" s="190" t="s">
        <v>116</v>
      </c>
      <c r="E105" s="182"/>
      <c r="F105" s="182"/>
      <c r="G105" s="182"/>
      <c r="H105" s="182"/>
      <c r="I105" s="23"/>
      <c r="J105" s="23"/>
      <c r="K105" s="23"/>
      <c r="L105" s="23"/>
      <c r="M105" s="23"/>
      <c r="N105" s="183">
        <f>ROUND($N$87*$T$105,2)</f>
        <v>0</v>
      </c>
      <c r="O105" s="182"/>
      <c r="P105" s="182"/>
      <c r="Q105" s="182"/>
      <c r="R105" s="24"/>
      <c r="T105" s="114"/>
      <c r="U105" s="115" t="s">
        <v>41</v>
      </c>
      <c r="AY105" s="6" t="s">
        <v>112</v>
      </c>
      <c r="BE105" s="85">
        <f>IF($U$105="základní",$N$105,0)</f>
        <v>0</v>
      </c>
      <c r="BF105" s="85">
        <f>IF($U$105="snížená",$N$105,0)</f>
        <v>0</v>
      </c>
      <c r="BG105" s="85">
        <f>IF($U$105="zákl. přenesená",$N$105,0)</f>
        <v>0</v>
      </c>
      <c r="BH105" s="85">
        <f>IF($U$105="sníž. přenesená",$N$105,0)</f>
        <v>0</v>
      </c>
      <c r="BI105" s="85">
        <f>IF($U$105="nulová",$N$105,0)</f>
        <v>0</v>
      </c>
      <c r="BJ105" s="6" t="s">
        <v>21</v>
      </c>
    </row>
    <row r="106" spans="2:62" s="6" customFormat="1" ht="18.75" customHeight="1">
      <c r="B106" s="22"/>
      <c r="C106" s="23"/>
      <c r="D106" s="81" t="s">
        <v>117</v>
      </c>
      <c r="E106" s="23"/>
      <c r="F106" s="23"/>
      <c r="G106" s="23"/>
      <c r="H106" s="23"/>
      <c r="I106" s="23"/>
      <c r="J106" s="23"/>
      <c r="K106" s="23"/>
      <c r="L106" s="23"/>
      <c r="M106" s="23"/>
      <c r="N106" s="183">
        <f>ROUND($N$87*$T$106,2)</f>
        <v>0</v>
      </c>
      <c r="O106" s="182"/>
      <c r="P106" s="182"/>
      <c r="Q106" s="182"/>
      <c r="R106" s="24"/>
      <c r="T106" s="116"/>
      <c r="U106" s="117" t="s">
        <v>41</v>
      </c>
      <c r="AY106" s="6" t="s">
        <v>118</v>
      </c>
      <c r="BE106" s="85">
        <f>IF($U$106="základní",$N$106,0)</f>
        <v>0</v>
      </c>
      <c r="BF106" s="85">
        <f>IF($U$106="snížená",$N$106,0)</f>
        <v>0</v>
      </c>
      <c r="BG106" s="85">
        <f>IF($U$106="zákl. přenesená",$N$106,0)</f>
        <v>0</v>
      </c>
      <c r="BH106" s="85">
        <f>IF($U$106="sníž. přenesená",$N$106,0)</f>
        <v>0</v>
      </c>
      <c r="BI106" s="85">
        <f>IF($U$106="nulová",$N$106,0)</f>
        <v>0</v>
      </c>
      <c r="BJ106" s="6" t="s">
        <v>21</v>
      </c>
    </row>
    <row r="107" spans="2:21" s="6" customFormat="1" ht="14.25" customHeight="1">
      <c r="B107" s="22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4"/>
      <c r="T107" s="23"/>
      <c r="U107" s="23"/>
    </row>
    <row r="108" spans="2:21" s="6" customFormat="1" ht="30" customHeight="1">
      <c r="B108" s="22"/>
      <c r="C108" s="92" t="s">
        <v>89</v>
      </c>
      <c r="D108" s="31"/>
      <c r="E108" s="31"/>
      <c r="F108" s="31"/>
      <c r="G108" s="31"/>
      <c r="H108" s="31"/>
      <c r="I108" s="31"/>
      <c r="J108" s="31"/>
      <c r="K108" s="31"/>
      <c r="L108" s="176">
        <f>ROUND(SUM($N$87+$N$100),2)</f>
        <v>819536.48</v>
      </c>
      <c r="M108" s="177"/>
      <c r="N108" s="177"/>
      <c r="O108" s="177"/>
      <c r="P108" s="177"/>
      <c r="Q108" s="177"/>
      <c r="R108" s="24"/>
      <c r="T108" s="23"/>
      <c r="U108" s="23"/>
    </row>
    <row r="109" spans="2:21" s="6" customFormat="1" ht="7.5" customHeight="1"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6"/>
      <c r="T109" s="23"/>
      <c r="U109" s="23"/>
    </row>
    <row r="113" spans="2:18" s="6" customFormat="1" ht="7.5" customHeight="1"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9"/>
    </row>
    <row r="114" spans="2:18" s="6" customFormat="1" ht="37.5" customHeight="1">
      <c r="B114" s="22"/>
      <c r="C114" s="199" t="s">
        <v>119</v>
      </c>
      <c r="D114" s="182"/>
      <c r="E114" s="182"/>
      <c r="F114" s="182"/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24"/>
    </row>
    <row r="115" spans="2:18" s="6" customFormat="1" ht="7.5" customHeight="1">
      <c r="B115" s="22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4"/>
    </row>
    <row r="116" spans="2:18" s="6" customFormat="1" ht="37.5" customHeight="1">
      <c r="B116" s="22"/>
      <c r="C116" s="55" t="s">
        <v>16</v>
      </c>
      <c r="D116" s="23"/>
      <c r="E116" s="23"/>
      <c r="F116" s="200" t="str">
        <f>$F$6</f>
        <v>Vodovodní přípojka pro výstavbu RD na parcelách 475, 288/2 v k.ú.Vintířov u Sokolova</v>
      </c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23"/>
      <c r="R116" s="24"/>
    </row>
    <row r="117" spans="2:18" s="6" customFormat="1" ht="7.5" customHeight="1">
      <c r="B117" s="22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4"/>
    </row>
    <row r="118" spans="2:18" s="6" customFormat="1" ht="18.75" customHeight="1">
      <c r="B118" s="22"/>
      <c r="C118" s="18" t="s">
        <v>22</v>
      </c>
      <c r="D118" s="23"/>
      <c r="E118" s="23"/>
      <c r="F118" s="16" t="str">
        <f>$F$8</f>
        <v> </v>
      </c>
      <c r="G118" s="23"/>
      <c r="H118" s="23"/>
      <c r="I118" s="23"/>
      <c r="J118" s="23"/>
      <c r="K118" s="18" t="s">
        <v>24</v>
      </c>
      <c r="L118" s="23"/>
      <c r="M118" s="237">
        <f>IF($O$8="","",$O$8)</f>
        <v>42768</v>
      </c>
      <c r="N118" s="182"/>
      <c r="O118" s="182"/>
      <c r="P118" s="182"/>
      <c r="Q118" s="23"/>
      <c r="R118" s="24"/>
    </row>
    <row r="119" spans="2:18" s="6" customFormat="1" ht="7.5" customHeight="1">
      <c r="B119" s="22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4"/>
    </row>
    <row r="120" spans="2:18" s="6" customFormat="1" ht="15.75" customHeight="1">
      <c r="B120" s="22"/>
      <c r="C120" s="18" t="s">
        <v>27</v>
      </c>
      <c r="D120" s="23"/>
      <c r="E120" s="23"/>
      <c r="F120" s="16" t="str">
        <f>$E$11</f>
        <v> </v>
      </c>
      <c r="G120" s="23"/>
      <c r="H120" s="23"/>
      <c r="I120" s="23"/>
      <c r="J120" s="23"/>
      <c r="K120" s="18" t="s">
        <v>31</v>
      </c>
      <c r="L120" s="23"/>
      <c r="M120" s="202" t="str">
        <f>$E$17</f>
        <v>BPO s.r.o. Ostrov</v>
      </c>
      <c r="N120" s="182"/>
      <c r="O120" s="182"/>
      <c r="P120" s="182"/>
      <c r="Q120" s="182"/>
      <c r="R120" s="24"/>
    </row>
    <row r="121" spans="2:18" s="6" customFormat="1" ht="15" customHeight="1">
      <c r="B121" s="22"/>
      <c r="C121" s="18" t="s">
        <v>30</v>
      </c>
      <c r="D121" s="23"/>
      <c r="E121" s="23"/>
      <c r="F121" s="16" t="str">
        <f>IF($E$14="","",$E$14)</f>
        <v>LAJKA spol.s r.o.</v>
      </c>
      <c r="G121" s="23"/>
      <c r="H121" s="23"/>
      <c r="I121" s="23"/>
      <c r="J121" s="23"/>
      <c r="K121" s="18" t="s">
        <v>34</v>
      </c>
      <c r="L121" s="23"/>
      <c r="M121" s="202" t="str">
        <f>$E$20</f>
        <v>Neubauerová Soňa, SK-Projekt Ostrov</v>
      </c>
      <c r="N121" s="182"/>
      <c r="O121" s="182"/>
      <c r="P121" s="182"/>
      <c r="Q121" s="182"/>
      <c r="R121" s="24"/>
    </row>
    <row r="122" spans="2:18" s="6" customFormat="1" ht="11.25" customHeight="1">
      <c r="B122" s="22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4"/>
    </row>
    <row r="123" spans="2:27" s="118" customFormat="1" ht="30" customHeight="1">
      <c r="B123" s="119"/>
      <c r="C123" s="120" t="s">
        <v>120</v>
      </c>
      <c r="D123" s="121" t="s">
        <v>121</v>
      </c>
      <c r="E123" s="121" t="s">
        <v>58</v>
      </c>
      <c r="F123" s="238" t="s">
        <v>122</v>
      </c>
      <c r="G123" s="239"/>
      <c r="H123" s="239"/>
      <c r="I123" s="239"/>
      <c r="J123" s="121" t="s">
        <v>123</v>
      </c>
      <c r="K123" s="121" t="s">
        <v>124</v>
      </c>
      <c r="L123" s="238" t="s">
        <v>125</v>
      </c>
      <c r="M123" s="239"/>
      <c r="N123" s="238" t="s">
        <v>126</v>
      </c>
      <c r="O123" s="239"/>
      <c r="P123" s="239"/>
      <c r="Q123" s="240"/>
      <c r="R123" s="122"/>
      <c r="T123" s="63" t="s">
        <v>127</v>
      </c>
      <c r="U123" s="64" t="s">
        <v>40</v>
      </c>
      <c r="V123" s="64" t="s">
        <v>128</v>
      </c>
      <c r="W123" s="64" t="s">
        <v>129</v>
      </c>
      <c r="X123" s="64" t="s">
        <v>130</v>
      </c>
      <c r="Y123" s="64" t="s">
        <v>131</v>
      </c>
      <c r="Z123" s="64" t="s">
        <v>132</v>
      </c>
      <c r="AA123" s="65" t="s">
        <v>133</v>
      </c>
    </row>
    <row r="124" spans="2:63" s="6" customFormat="1" ht="30" customHeight="1">
      <c r="B124" s="22"/>
      <c r="C124" s="68" t="s">
        <v>93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22">
        <f>$BK$124</f>
        <v>819536.4799999999</v>
      </c>
      <c r="O124" s="182"/>
      <c r="P124" s="182"/>
      <c r="Q124" s="182"/>
      <c r="R124" s="24"/>
      <c r="T124" s="67"/>
      <c r="U124" s="36"/>
      <c r="V124" s="36"/>
      <c r="W124" s="123">
        <f>$W$125+$W$308+$W$312</f>
        <v>0</v>
      </c>
      <c r="X124" s="36"/>
      <c r="Y124" s="123">
        <f>$Y$125+$Y$308+$Y$312</f>
        <v>3.3963750816</v>
      </c>
      <c r="Z124" s="36"/>
      <c r="AA124" s="124">
        <f>$AA$125+$AA$308+$AA$312</f>
        <v>3.486</v>
      </c>
      <c r="AT124" s="6" t="s">
        <v>75</v>
      </c>
      <c r="AU124" s="6" t="s">
        <v>98</v>
      </c>
      <c r="BK124" s="125">
        <f>$BK$125+$BK$308+$BK$312</f>
        <v>819536.4799999999</v>
      </c>
    </row>
    <row r="125" spans="2:63" s="126" customFormat="1" ht="37.5" customHeight="1">
      <c r="B125" s="127"/>
      <c r="C125" s="128"/>
      <c r="D125" s="129" t="s">
        <v>99</v>
      </c>
      <c r="E125" s="129"/>
      <c r="F125" s="129"/>
      <c r="G125" s="129"/>
      <c r="H125" s="129"/>
      <c r="I125" s="129"/>
      <c r="J125" s="129"/>
      <c r="K125" s="129"/>
      <c r="L125" s="129"/>
      <c r="M125" s="129"/>
      <c r="N125" s="221">
        <f>$BK$125</f>
        <v>764536.4799999999</v>
      </c>
      <c r="O125" s="220"/>
      <c r="P125" s="220"/>
      <c r="Q125" s="220"/>
      <c r="R125" s="130"/>
      <c r="T125" s="131"/>
      <c r="U125" s="128"/>
      <c r="V125" s="128"/>
      <c r="W125" s="132">
        <f>$W$126+$W$179+$W$192+$W$209+$W$220+$W$251+$W$271+$W$303+$W$306</f>
        <v>0</v>
      </c>
      <c r="X125" s="128"/>
      <c r="Y125" s="132">
        <f>$Y$126+$Y$179+$Y$192+$Y$209+$Y$220+$Y$251+$Y$271+$Y$303+$Y$306</f>
        <v>3.3963750816</v>
      </c>
      <c r="Z125" s="128"/>
      <c r="AA125" s="133">
        <f>$AA$126+$AA$179+$AA$192+$AA$209+$AA$220+$AA$251+$AA$271+$AA$303+$AA$306</f>
        <v>3.486</v>
      </c>
      <c r="AR125" s="134" t="s">
        <v>21</v>
      </c>
      <c r="AT125" s="134" t="s">
        <v>75</v>
      </c>
      <c r="AU125" s="134" t="s">
        <v>76</v>
      </c>
      <c r="AY125" s="134" t="s">
        <v>134</v>
      </c>
      <c r="BK125" s="135">
        <f>$BK$126+$BK$179+$BK$192+$BK$209+$BK$220+$BK$251+$BK$271+$BK$303+$BK$306</f>
        <v>764536.4799999999</v>
      </c>
    </row>
    <row r="126" spans="2:63" s="126" customFormat="1" ht="21" customHeight="1">
      <c r="B126" s="127"/>
      <c r="C126" s="128"/>
      <c r="D126" s="136" t="s">
        <v>100</v>
      </c>
      <c r="E126" s="136"/>
      <c r="F126" s="136"/>
      <c r="G126" s="136"/>
      <c r="H126" s="136"/>
      <c r="I126" s="136"/>
      <c r="J126" s="136"/>
      <c r="K126" s="136"/>
      <c r="L126" s="136"/>
      <c r="M126" s="136"/>
      <c r="N126" s="219">
        <f>$BK$126</f>
        <v>514248.5400000001</v>
      </c>
      <c r="O126" s="220"/>
      <c r="P126" s="220"/>
      <c r="Q126" s="220"/>
      <c r="R126" s="130"/>
      <c r="T126" s="131"/>
      <c r="U126" s="128"/>
      <c r="V126" s="128"/>
      <c r="W126" s="132">
        <f>SUM($W$127:$W$178)</f>
        <v>0</v>
      </c>
      <c r="X126" s="128"/>
      <c r="Y126" s="132">
        <f>SUM($Y$127:$Y$178)</f>
        <v>0.84667</v>
      </c>
      <c r="Z126" s="128"/>
      <c r="AA126" s="133">
        <f>SUM($AA$127:$AA$178)</f>
        <v>0</v>
      </c>
      <c r="AR126" s="134" t="s">
        <v>21</v>
      </c>
      <c r="AT126" s="134" t="s">
        <v>75</v>
      </c>
      <c r="AU126" s="134" t="s">
        <v>21</v>
      </c>
      <c r="AY126" s="134" t="s">
        <v>134</v>
      </c>
      <c r="BK126" s="135">
        <f>SUM($BK$127:$BK$178)</f>
        <v>514248.5400000001</v>
      </c>
    </row>
    <row r="127" spans="2:65" s="6" customFormat="1" ht="27" customHeight="1">
      <c r="B127" s="22"/>
      <c r="C127" s="137" t="s">
        <v>21</v>
      </c>
      <c r="D127" s="137" t="s">
        <v>135</v>
      </c>
      <c r="E127" s="138" t="s">
        <v>136</v>
      </c>
      <c r="F127" s="223" t="s">
        <v>137</v>
      </c>
      <c r="G127" s="224"/>
      <c r="H127" s="224"/>
      <c r="I127" s="224"/>
      <c r="J127" s="139" t="s">
        <v>138</v>
      </c>
      <c r="K127" s="140">
        <v>26</v>
      </c>
      <c r="L127" s="225">
        <v>87.6</v>
      </c>
      <c r="M127" s="224"/>
      <c r="N127" s="226">
        <f>ROUND($L$127*$K$127,2)</f>
        <v>2277.6</v>
      </c>
      <c r="O127" s="224"/>
      <c r="P127" s="224"/>
      <c r="Q127" s="224"/>
      <c r="R127" s="24"/>
      <c r="T127" s="141"/>
      <c r="U127" s="29" t="s">
        <v>41</v>
      </c>
      <c r="V127" s="23"/>
      <c r="W127" s="142">
        <f>$V$127*$K$127</f>
        <v>0</v>
      </c>
      <c r="X127" s="142">
        <v>0</v>
      </c>
      <c r="Y127" s="142">
        <f>$X$127*$K$127</f>
        <v>0</v>
      </c>
      <c r="Z127" s="142">
        <v>0</v>
      </c>
      <c r="AA127" s="143">
        <f>$Z$127*$K$127</f>
        <v>0</v>
      </c>
      <c r="AR127" s="6" t="s">
        <v>139</v>
      </c>
      <c r="AT127" s="6" t="s">
        <v>135</v>
      </c>
      <c r="AU127" s="6" t="s">
        <v>91</v>
      </c>
      <c r="AY127" s="6" t="s">
        <v>134</v>
      </c>
      <c r="BE127" s="85">
        <f>IF($U$127="základní",$N$127,0)</f>
        <v>2277.6</v>
      </c>
      <c r="BF127" s="85">
        <f>IF($U$127="snížená",$N$127,0)</f>
        <v>0</v>
      </c>
      <c r="BG127" s="85">
        <f>IF($U$127="zákl. přenesená",$N$127,0)</f>
        <v>0</v>
      </c>
      <c r="BH127" s="85">
        <f>IF($U$127="sníž. přenesená",$N$127,0)</f>
        <v>0</v>
      </c>
      <c r="BI127" s="85">
        <f>IF($U$127="nulová",$N$127,0)</f>
        <v>0</v>
      </c>
      <c r="BJ127" s="6" t="s">
        <v>21</v>
      </c>
      <c r="BK127" s="85">
        <f>ROUND($L$127*$K$127,2)</f>
        <v>2277.6</v>
      </c>
      <c r="BL127" s="6" t="s">
        <v>139</v>
      </c>
      <c r="BM127" s="6" t="s">
        <v>140</v>
      </c>
    </row>
    <row r="128" spans="2:51" s="6" customFormat="1" ht="18.75" customHeight="1">
      <c r="B128" s="144"/>
      <c r="C128" s="145"/>
      <c r="D128" s="145"/>
      <c r="E128" s="145"/>
      <c r="F128" s="230" t="s">
        <v>141</v>
      </c>
      <c r="G128" s="231"/>
      <c r="H128" s="231"/>
      <c r="I128" s="231"/>
      <c r="J128" s="145"/>
      <c r="K128" s="145"/>
      <c r="L128" s="145"/>
      <c r="M128" s="145"/>
      <c r="N128" s="145"/>
      <c r="O128" s="145"/>
      <c r="P128" s="145"/>
      <c r="Q128" s="145"/>
      <c r="R128" s="146"/>
      <c r="T128" s="147"/>
      <c r="U128" s="145"/>
      <c r="V128" s="145"/>
      <c r="W128" s="145"/>
      <c r="X128" s="145"/>
      <c r="Y128" s="145"/>
      <c r="Z128" s="145"/>
      <c r="AA128" s="148"/>
      <c r="AT128" s="149" t="s">
        <v>142</v>
      </c>
      <c r="AU128" s="149" t="s">
        <v>91</v>
      </c>
      <c r="AV128" s="149" t="s">
        <v>21</v>
      </c>
      <c r="AW128" s="149" t="s">
        <v>98</v>
      </c>
      <c r="AX128" s="149" t="s">
        <v>76</v>
      </c>
      <c r="AY128" s="149" t="s">
        <v>134</v>
      </c>
    </row>
    <row r="129" spans="2:51" s="6" customFormat="1" ht="18.75" customHeight="1">
      <c r="B129" s="150"/>
      <c r="C129" s="151"/>
      <c r="D129" s="151"/>
      <c r="E129" s="151"/>
      <c r="F129" s="227" t="s">
        <v>143</v>
      </c>
      <c r="G129" s="228"/>
      <c r="H129" s="228"/>
      <c r="I129" s="228"/>
      <c r="J129" s="151"/>
      <c r="K129" s="152">
        <v>26</v>
      </c>
      <c r="L129" s="151"/>
      <c r="M129" s="151"/>
      <c r="N129" s="151"/>
      <c r="O129" s="151"/>
      <c r="P129" s="151"/>
      <c r="Q129" s="151"/>
      <c r="R129" s="153"/>
      <c r="T129" s="154"/>
      <c r="U129" s="151"/>
      <c r="V129" s="151"/>
      <c r="W129" s="151"/>
      <c r="X129" s="151"/>
      <c r="Y129" s="151"/>
      <c r="Z129" s="151"/>
      <c r="AA129" s="155"/>
      <c r="AT129" s="156" t="s">
        <v>142</v>
      </c>
      <c r="AU129" s="156" t="s">
        <v>91</v>
      </c>
      <c r="AV129" s="156" t="s">
        <v>91</v>
      </c>
      <c r="AW129" s="156" t="s">
        <v>98</v>
      </c>
      <c r="AX129" s="156" t="s">
        <v>21</v>
      </c>
      <c r="AY129" s="156" t="s">
        <v>134</v>
      </c>
    </row>
    <row r="130" spans="2:65" s="6" customFormat="1" ht="27" customHeight="1">
      <c r="B130" s="22"/>
      <c r="C130" s="137" t="s">
        <v>91</v>
      </c>
      <c r="D130" s="137" t="s">
        <v>135</v>
      </c>
      <c r="E130" s="138" t="s">
        <v>144</v>
      </c>
      <c r="F130" s="223" t="s">
        <v>145</v>
      </c>
      <c r="G130" s="224"/>
      <c r="H130" s="224"/>
      <c r="I130" s="224"/>
      <c r="J130" s="139" t="s">
        <v>138</v>
      </c>
      <c r="K130" s="140">
        <v>249</v>
      </c>
      <c r="L130" s="225">
        <v>253</v>
      </c>
      <c r="M130" s="224"/>
      <c r="N130" s="226">
        <f>ROUND($L$130*$K$130,2)</f>
        <v>62997</v>
      </c>
      <c r="O130" s="224"/>
      <c r="P130" s="224"/>
      <c r="Q130" s="224"/>
      <c r="R130" s="24"/>
      <c r="T130" s="141"/>
      <c r="U130" s="29" t="s">
        <v>41</v>
      </c>
      <c r="V130" s="23"/>
      <c r="W130" s="142">
        <f>$V$130*$K$130</f>
        <v>0</v>
      </c>
      <c r="X130" s="142">
        <v>0</v>
      </c>
      <c r="Y130" s="142">
        <f>$X$130*$K$130</f>
        <v>0</v>
      </c>
      <c r="Z130" s="142">
        <v>0</v>
      </c>
      <c r="AA130" s="143">
        <f>$Z$130*$K$130</f>
        <v>0</v>
      </c>
      <c r="AR130" s="6" t="s">
        <v>139</v>
      </c>
      <c r="AT130" s="6" t="s">
        <v>135</v>
      </c>
      <c r="AU130" s="6" t="s">
        <v>91</v>
      </c>
      <c r="AY130" s="6" t="s">
        <v>134</v>
      </c>
      <c r="BE130" s="85">
        <f>IF($U$130="základní",$N$130,0)</f>
        <v>62997</v>
      </c>
      <c r="BF130" s="85">
        <f>IF($U$130="snížená",$N$130,0)</f>
        <v>0</v>
      </c>
      <c r="BG130" s="85">
        <f>IF($U$130="zákl. přenesená",$N$130,0)</f>
        <v>0</v>
      </c>
      <c r="BH130" s="85">
        <f>IF($U$130="sníž. přenesená",$N$130,0)</f>
        <v>0</v>
      </c>
      <c r="BI130" s="85">
        <f>IF($U$130="nulová",$N$130,0)</f>
        <v>0</v>
      </c>
      <c r="BJ130" s="6" t="s">
        <v>21</v>
      </c>
      <c r="BK130" s="85">
        <f>ROUND($L$130*$K$130,2)</f>
        <v>62997</v>
      </c>
      <c r="BL130" s="6" t="s">
        <v>139</v>
      </c>
      <c r="BM130" s="6" t="s">
        <v>146</v>
      </c>
    </row>
    <row r="131" spans="2:51" s="6" customFormat="1" ht="18.75" customHeight="1">
      <c r="B131" s="144"/>
      <c r="C131" s="145"/>
      <c r="D131" s="145"/>
      <c r="E131" s="145"/>
      <c r="F131" s="230" t="s">
        <v>147</v>
      </c>
      <c r="G131" s="231"/>
      <c r="H131" s="231"/>
      <c r="I131" s="231"/>
      <c r="J131" s="145"/>
      <c r="K131" s="145"/>
      <c r="L131" s="145"/>
      <c r="M131" s="145"/>
      <c r="N131" s="145"/>
      <c r="O131" s="145"/>
      <c r="P131" s="145"/>
      <c r="Q131" s="145"/>
      <c r="R131" s="146"/>
      <c r="T131" s="147"/>
      <c r="U131" s="145"/>
      <c r="V131" s="145"/>
      <c r="W131" s="145"/>
      <c r="X131" s="145"/>
      <c r="Y131" s="145"/>
      <c r="Z131" s="145"/>
      <c r="AA131" s="148"/>
      <c r="AT131" s="149" t="s">
        <v>142</v>
      </c>
      <c r="AU131" s="149" t="s">
        <v>91</v>
      </c>
      <c r="AV131" s="149" t="s">
        <v>21</v>
      </c>
      <c r="AW131" s="149" t="s">
        <v>98</v>
      </c>
      <c r="AX131" s="149" t="s">
        <v>76</v>
      </c>
      <c r="AY131" s="149" t="s">
        <v>134</v>
      </c>
    </row>
    <row r="132" spans="2:51" s="6" customFormat="1" ht="18.75" customHeight="1">
      <c r="B132" s="150"/>
      <c r="C132" s="151"/>
      <c r="D132" s="151"/>
      <c r="E132" s="151"/>
      <c r="F132" s="227" t="s">
        <v>148</v>
      </c>
      <c r="G132" s="228"/>
      <c r="H132" s="228"/>
      <c r="I132" s="228"/>
      <c r="J132" s="151"/>
      <c r="K132" s="152">
        <v>248</v>
      </c>
      <c r="L132" s="151"/>
      <c r="M132" s="151"/>
      <c r="N132" s="151"/>
      <c r="O132" s="151"/>
      <c r="P132" s="151"/>
      <c r="Q132" s="151"/>
      <c r="R132" s="153"/>
      <c r="T132" s="154"/>
      <c r="U132" s="151"/>
      <c r="V132" s="151"/>
      <c r="W132" s="151"/>
      <c r="X132" s="151"/>
      <c r="Y132" s="151"/>
      <c r="Z132" s="151"/>
      <c r="AA132" s="155"/>
      <c r="AT132" s="156" t="s">
        <v>142</v>
      </c>
      <c r="AU132" s="156" t="s">
        <v>91</v>
      </c>
      <c r="AV132" s="156" t="s">
        <v>91</v>
      </c>
      <c r="AW132" s="156" t="s">
        <v>98</v>
      </c>
      <c r="AX132" s="156" t="s">
        <v>76</v>
      </c>
      <c r="AY132" s="156" t="s">
        <v>134</v>
      </c>
    </row>
    <row r="133" spans="2:51" s="6" customFormat="1" ht="18.75" customHeight="1">
      <c r="B133" s="144"/>
      <c r="C133" s="145"/>
      <c r="D133" s="145"/>
      <c r="E133" s="145"/>
      <c r="F133" s="230" t="s">
        <v>149</v>
      </c>
      <c r="G133" s="231"/>
      <c r="H133" s="231"/>
      <c r="I133" s="231"/>
      <c r="J133" s="145"/>
      <c r="K133" s="145"/>
      <c r="L133" s="145"/>
      <c r="M133" s="145"/>
      <c r="N133" s="145"/>
      <c r="O133" s="145"/>
      <c r="P133" s="145"/>
      <c r="Q133" s="145"/>
      <c r="R133" s="146"/>
      <c r="T133" s="147"/>
      <c r="U133" s="145"/>
      <c r="V133" s="145"/>
      <c r="W133" s="145"/>
      <c r="X133" s="145"/>
      <c r="Y133" s="145"/>
      <c r="Z133" s="145"/>
      <c r="AA133" s="148"/>
      <c r="AT133" s="149" t="s">
        <v>142</v>
      </c>
      <c r="AU133" s="149" t="s">
        <v>91</v>
      </c>
      <c r="AV133" s="149" t="s">
        <v>21</v>
      </c>
      <c r="AW133" s="149" t="s">
        <v>98</v>
      </c>
      <c r="AX133" s="149" t="s">
        <v>76</v>
      </c>
      <c r="AY133" s="149" t="s">
        <v>134</v>
      </c>
    </row>
    <row r="134" spans="2:51" s="6" customFormat="1" ht="18.75" customHeight="1">
      <c r="B134" s="150"/>
      <c r="C134" s="151"/>
      <c r="D134" s="151"/>
      <c r="E134" s="151"/>
      <c r="F134" s="227" t="s">
        <v>150</v>
      </c>
      <c r="G134" s="228"/>
      <c r="H134" s="228"/>
      <c r="I134" s="228"/>
      <c r="J134" s="151"/>
      <c r="K134" s="152">
        <v>2.2</v>
      </c>
      <c r="L134" s="151"/>
      <c r="M134" s="151"/>
      <c r="N134" s="151"/>
      <c r="O134" s="151"/>
      <c r="P134" s="151"/>
      <c r="Q134" s="151"/>
      <c r="R134" s="153"/>
      <c r="T134" s="154"/>
      <c r="U134" s="151"/>
      <c r="V134" s="151"/>
      <c r="W134" s="151"/>
      <c r="X134" s="151"/>
      <c r="Y134" s="151"/>
      <c r="Z134" s="151"/>
      <c r="AA134" s="155"/>
      <c r="AT134" s="156" t="s">
        <v>142</v>
      </c>
      <c r="AU134" s="156" t="s">
        <v>91</v>
      </c>
      <c r="AV134" s="156" t="s">
        <v>91</v>
      </c>
      <c r="AW134" s="156" t="s">
        <v>98</v>
      </c>
      <c r="AX134" s="156" t="s">
        <v>76</v>
      </c>
      <c r="AY134" s="156" t="s">
        <v>134</v>
      </c>
    </row>
    <row r="135" spans="2:51" s="6" customFormat="1" ht="18.75" customHeight="1">
      <c r="B135" s="144"/>
      <c r="C135" s="145"/>
      <c r="D135" s="145"/>
      <c r="E135" s="145"/>
      <c r="F135" s="230" t="s">
        <v>151</v>
      </c>
      <c r="G135" s="231"/>
      <c r="H135" s="231"/>
      <c r="I135" s="231"/>
      <c r="J135" s="145"/>
      <c r="K135" s="145"/>
      <c r="L135" s="145"/>
      <c r="M135" s="145"/>
      <c r="N135" s="145"/>
      <c r="O135" s="145"/>
      <c r="P135" s="145"/>
      <c r="Q135" s="145"/>
      <c r="R135" s="146"/>
      <c r="T135" s="147"/>
      <c r="U135" s="145"/>
      <c r="V135" s="145"/>
      <c r="W135" s="145"/>
      <c r="X135" s="145"/>
      <c r="Y135" s="145"/>
      <c r="Z135" s="145"/>
      <c r="AA135" s="148"/>
      <c r="AT135" s="149" t="s">
        <v>142</v>
      </c>
      <c r="AU135" s="149" t="s">
        <v>91</v>
      </c>
      <c r="AV135" s="149" t="s">
        <v>21</v>
      </c>
      <c r="AW135" s="149" t="s">
        <v>98</v>
      </c>
      <c r="AX135" s="149" t="s">
        <v>76</v>
      </c>
      <c r="AY135" s="149" t="s">
        <v>134</v>
      </c>
    </row>
    <row r="136" spans="2:51" s="6" customFormat="1" ht="18.75" customHeight="1">
      <c r="B136" s="150"/>
      <c r="C136" s="151"/>
      <c r="D136" s="151"/>
      <c r="E136" s="151"/>
      <c r="F136" s="227" t="s">
        <v>152</v>
      </c>
      <c r="G136" s="228"/>
      <c r="H136" s="228"/>
      <c r="I136" s="228"/>
      <c r="J136" s="151"/>
      <c r="K136" s="152">
        <v>-1.2</v>
      </c>
      <c r="L136" s="151"/>
      <c r="M136" s="151"/>
      <c r="N136" s="151"/>
      <c r="O136" s="151"/>
      <c r="P136" s="151"/>
      <c r="Q136" s="151"/>
      <c r="R136" s="153"/>
      <c r="T136" s="154"/>
      <c r="U136" s="151"/>
      <c r="V136" s="151"/>
      <c r="W136" s="151"/>
      <c r="X136" s="151"/>
      <c r="Y136" s="151"/>
      <c r="Z136" s="151"/>
      <c r="AA136" s="155"/>
      <c r="AT136" s="156" t="s">
        <v>142</v>
      </c>
      <c r="AU136" s="156" t="s">
        <v>91</v>
      </c>
      <c r="AV136" s="156" t="s">
        <v>91</v>
      </c>
      <c r="AW136" s="156" t="s">
        <v>98</v>
      </c>
      <c r="AX136" s="156" t="s">
        <v>76</v>
      </c>
      <c r="AY136" s="156" t="s">
        <v>134</v>
      </c>
    </row>
    <row r="137" spans="2:51" s="6" customFormat="1" ht="18.75" customHeight="1">
      <c r="B137" s="157"/>
      <c r="C137" s="158"/>
      <c r="D137" s="158"/>
      <c r="E137" s="158"/>
      <c r="F137" s="235" t="s">
        <v>153</v>
      </c>
      <c r="G137" s="236"/>
      <c r="H137" s="236"/>
      <c r="I137" s="236"/>
      <c r="J137" s="158"/>
      <c r="K137" s="159">
        <v>249</v>
      </c>
      <c r="L137" s="158"/>
      <c r="M137" s="158"/>
      <c r="N137" s="158"/>
      <c r="O137" s="158"/>
      <c r="P137" s="158"/>
      <c r="Q137" s="158"/>
      <c r="R137" s="160"/>
      <c r="T137" s="161"/>
      <c r="U137" s="158"/>
      <c r="V137" s="158"/>
      <c r="W137" s="158"/>
      <c r="X137" s="158"/>
      <c r="Y137" s="158"/>
      <c r="Z137" s="158"/>
      <c r="AA137" s="162"/>
      <c r="AT137" s="163" t="s">
        <v>142</v>
      </c>
      <c r="AU137" s="163" t="s">
        <v>91</v>
      </c>
      <c r="AV137" s="163" t="s">
        <v>139</v>
      </c>
      <c r="AW137" s="163" t="s">
        <v>98</v>
      </c>
      <c r="AX137" s="163" t="s">
        <v>21</v>
      </c>
      <c r="AY137" s="163" t="s">
        <v>134</v>
      </c>
    </row>
    <row r="138" spans="2:65" s="6" customFormat="1" ht="27" customHeight="1">
      <c r="B138" s="22"/>
      <c r="C138" s="137" t="s">
        <v>154</v>
      </c>
      <c r="D138" s="137" t="s">
        <v>135</v>
      </c>
      <c r="E138" s="138" t="s">
        <v>155</v>
      </c>
      <c r="F138" s="223" t="s">
        <v>156</v>
      </c>
      <c r="G138" s="224"/>
      <c r="H138" s="224"/>
      <c r="I138" s="224"/>
      <c r="J138" s="139" t="s">
        <v>138</v>
      </c>
      <c r="K138" s="140">
        <v>124.5</v>
      </c>
      <c r="L138" s="225">
        <v>23.2</v>
      </c>
      <c r="M138" s="224"/>
      <c r="N138" s="226">
        <f>ROUND($L$138*$K$138,2)</f>
        <v>2888.4</v>
      </c>
      <c r="O138" s="224"/>
      <c r="P138" s="224"/>
      <c r="Q138" s="224"/>
      <c r="R138" s="24"/>
      <c r="T138" s="141"/>
      <c r="U138" s="29" t="s">
        <v>41</v>
      </c>
      <c r="V138" s="23"/>
      <c r="W138" s="142">
        <f>$V$138*$K$138</f>
        <v>0</v>
      </c>
      <c r="X138" s="142">
        <v>0</v>
      </c>
      <c r="Y138" s="142">
        <f>$X$138*$K$138</f>
        <v>0</v>
      </c>
      <c r="Z138" s="142">
        <v>0</v>
      </c>
      <c r="AA138" s="143">
        <f>$Z$138*$K$138</f>
        <v>0</v>
      </c>
      <c r="AR138" s="6" t="s">
        <v>139</v>
      </c>
      <c r="AT138" s="6" t="s">
        <v>135</v>
      </c>
      <c r="AU138" s="6" t="s">
        <v>91</v>
      </c>
      <c r="AY138" s="6" t="s">
        <v>134</v>
      </c>
      <c r="BE138" s="85">
        <f>IF($U$138="základní",$N$138,0)</f>
        <v>2888.4</v>
      </c>
      <c r="BF138" s="85">
        <f>IF($U$138="snížená",$N$138,0)</f>
        <v>0</v>
      </c>
      <c r="BG138" s="85">
        <f>IF($U$138="zákl. přenesená",$N$138,0)</f>
        <v>0</v>
      </c>
      <c r="BH138" s="85">
        <f>IF($U$138="sníž. přenesená",$N$138,0)</f>
        <v>0</v>
      </c>
      <c r="BI138" s="85">
        <f>IF($U$138="nulová",$N$138,0)</f>
        <v>0</v>
      </c>
      <c r="BJ138" s="6" t="s">
        <v>21</v>
      </c>
      <c r="BK138" s="85">
        <f>ROUND($L$138*$K$138,2)</f>
        <v>2888.4</v>
      </c>
      <c r="BL138" s="6" t="s">
        <v>139</v>
      </c>
      <c r="BM138" s="6" t="s">
        <v>157</v>
      </c>
    </row>
    <row r="139" spans="2:51" s="6" customFormat="1" ht="18.75" customHeight="1">
      <c r="B139" s="150"/>
      <c r="C139" s="151"/>
      <c r="D139" s="151"/>
      <c r="E139" s="151"/>
      <c r="F139" s="227" t="s">
        <v>158</v>
      </c>
      <c r="G139" s="228"/>
      <c r="H139" s="228"/>
      <c r="I139" s="228"/>
      <c r="J139" s="151"/>
      <c r="K139" s="152">
        <v>124.5</v>
      </c>
      <c r="L139" s="151"/>
      <c r="M139" s="151"/>
      <c r="N139" s="151"/>
      <c r="O139" s="151"/>
      <c r="P139" s="151"/>
      <c r="Q139" s="151"/>
      <c r="R139" s="153"/>
      <c r="T139" s="154"/>
      <c r="U139" s="151"/>
      <c r="V139" s="151"/>
      <c r="W139" s="151"/>
      <c r="X139" s="151"/>
      <c r="Y139" s="151"/>
      <c r="Z139" s="151"/>
      <c r="AA139" s="155"/>
      <c r="AT139" s="156" t="s">
        <v>142</v>
      </c>
      <c r="AU139" s="156" t="s">
        <v>91</v>
      </c>
      <c r="AV139" s="156" t="s">
        <v>91</v>
      </c>
      <c r="AW139" s="156" t="s">
        <v>98</v>
      </c>
      <c r="AX139" s="156" t="s">
        <v>21</v>
      </c>
      <c r="AY139" s="156" t="s">
        <v>134</v>
      </c>
    </row>
    <row r="140" spans="2:65" s="6" customFormat="1" ht="27" customHeight="1">
      <c r="B140" s="22"/>
      <c r="C140" s="137" t="s">
        <v>139</v>
      </c>
      <c r="D140" s="137" t="s">
        <v>135</v>
      </c>
      <c r="E140" s="138" t="s">
        <v>159</v>
      </c>
      <c r="F140" s="223" t="s">
        <v>160</v>
      </c>
      <c r="G140" s="224"/>
      <c r="H140" s="224"/>
      <c r="I140" s="224"/>
      <c r="J140" s="139" t="s">
        <v>138</v>
      </c>
      <c r="K140" s="140">
        <v>249</v>
      </c>
      <c r="L140" s="225">
        <v>467</v>
      </c>
      <c r="M140" s="224"/>
      <c r="N140" s="226">
        <f>ROUND($L$140*$K$140,2)</f>
        <v>116283</v>
      </c>
      <c r="O140" s="224"/>
      <c r="P140" s="224"/>
      <c r="Q140" s="224"/>
      <c r="R140" s="24"/>
      <c r="T140" s="141"/>
      <c r="U140" s="29" t="s">
        <v>41</v>
      </c>
      <c r="V140" s="23"/>
      <c r="W140" s="142">
        <f>$V$140*$K$140</f>
        <v>0</v>
      </c>
      <c r="X140" s="142">
        <v>0</v>
      </c>
      <c r="Y140" s="142">
        <f>$X$140*$K$140</f>
        <v>0</v>
      </c>
      <c r="Z140" s="142">
        <v>0</v>
      </c>
      <c r="AA140" s="143">
        <f>$Z$140*$K$140</f>
        <v>0</v>
      </c>
      <c r="AR140" s="6" t="s">
        <v>139</v>
      </c>
      <c r="AT140" s="6" t="s">
        <v>135</v>
      </c>
      <c r="AU140" s="6" t="s">
        <v>91</v>
      </c>
      <c r="AY140" s="6" t="s">
        <v>134</v>
      </c>
      <c r="BE140" s="85">
        <f>IF($U$140="základní",$N$140,0)</f>
        <v>116283</v>
      </c>
      <c r="BF140" s="85">
        <f>IF($U$140="snížená",$N$140,0)</f>
        <v>0</v>
      </c>
      <c r="BG140" s="85">
        <f>IF($U$140="zákl. přenesená",$N$140,0)</f>
        <v>0</v>
      </c>
      <c r="BH140" s="85">
        <f>IF($U$140="sníž. přenesená",$N$140,0)</f>
        <v>0</v>
      </c>
      <c r="BI140" s="85">
        <f>IF($U$140="nulová",$N$140,0)</f>
        <v>0</v>
      </c>
      <c r="BJ140" s="6" t="s">
        <v>21</v>
      </c>
      <c r="BK140" s="85">
        <f>ROUND($L$140*$K$140,2)</f>
        <v>116283</v>
      </c>
      <c r="BL140" s="6" t="s">
        <v>139</v>
      </c>
      <c r="BM140" s="6" t="s">
        <v>161</v>
      </c>
    </row>
    <row r="141" spans="2:51" s="6" customFormat="1" ht="18.75" customHeight="1">
      <c r="B141" s="144"/>
      <c r="C141" s="145"/>
      <c r="D141" s="145"/>
      <c r="E141" s="145"/>
      <c r="F141" s="230" t="s">
        <v>147</v>
      </c>
      <c r="G141" s="231"/>
      <c r="H141" s="231"/>
      <c r="I141" s="231"/>
      <c r="J141" s="145"/>
      <c r="K141" s="145"/>
      <c r="L141" s="145"/>
      <c r="M141" s="145"/>
      <c r="N141" s="145"/>
      <c r="O141" s="145"/>
      <c r="P141" s="145"/>
      <c r="Q141" s="145"/>
      <c r="R141" s="146"/>
      <c r="T141" s="147"/>
      <c r="U141" s="145"/>
      <c r="V141" s="145"/>
      <c r="W141" s="145"/>
      <c r="X141" s="145"/>
      <c r="Y141" s="145"/>
      <c r="Z141" s="145"/>
      <c r="AA141" s="148"/>
      <c r="AT141" s="149" t="s">
        <v>142</v>
      </c>
      <c r="AU141" s="149" t="s">
        <v>91</v>
      </c>
      <c r="AV141" s="149" t="s">
        <v>21</v>
      </c>
      <c r="AW141" s="149" t="s">
        <v>98</v>
      </c>
      <c r="AX141" s="149" t="s">
        <v>76</v>
      </c>
      <c r="AY141" s="149" t="s">
        <v>134</v>
      </c>
    </row>
    <row r="142" spans="2:51" s="6" customFormat="1" ht="18.75" customHeight="1">
      <c r="B142" s="150"/>
      <c r="C142" s="151"/>
      <c r="D142" s="151"/>
      <c r="E142" s="151"/>
      <c r="F142" s="227" t="s">
        <v>162</v>
      </c>
      <c r="G142" s="228"/>
      <c r="H142" s="228"/>
      <c r="I142" s="228"/>
      <c r="J142" s="151"/>
      <c r="K142" s="152">
        <v>249</v>
      </c>
      <c r="L142" s="151"/>
      <c r="M142" s="151"/>
      <c r="N142" s="151"/>
      <c r="O142" s="151"/>
      <c r="P142" s="151"/>
      <c r="Q142" s="151"/>
      <c r="R142" s="153"/>
      <c r="T142" s="154"/>
      <c r="U142" s="151"/>
      <c r="V142" s="151"/>
      <c r="W142" s="151"/>
      <c r="X142" s="151"/>
      <c r="Y142" s="151"/>
      <c r="Z142" s="151"/>
      <c r="AA142" s="155"/>
      <c r="AT142" s="156" t="s">
        <v>142</v>
      </c>
      <c r="AU142" s="156" t="s">
        <v>91</v>
      </c>
      <c r="AV142" s="156" t="s">
        <v>91</v>
      </c>
      <c r="AW142" s="156" t="s">
        <v>98</v>
      </c>
      <c r="AX142" s="156" t="s">
        <v>21</v>
      </c>
      <c r="AY142" s="156" t="s">
        <v>134</v>
      </c>
    </row>
    <row r="143" spans="2:65" s="6" customFormat="1" ht="27" customHeight="1">
      <c r="B143" s="22"/>
      <c r="C143" s="137" t="s">
        <v>163</v>
      </c>
      <c r="D143" s="137" t="s">
        <v>135</v>
      </c>
      <c r="E143" s="138" t="s">
        <v>164</v>
      </c>
      <c r="F143" s="223" t="s">
        <v>165</v>
      </c>
      <c r="G143" s="224"/>
      <c r="H143" s="224"/>
      <c r="I143" s="224"/>
      <c r="J143" s="139" t="s">
        <v>138</v>
      </c>
      <c r="K143" s="140">
        <v>124.5</v>
      </c>
      <c r="L143" s="225">
        <v>50.8</v>
      </c>
      <c r="M143" s="224"/>
      <c r="N143" s="226">
        <f>ROUND($L$143*$K$143,2)</f>
        <v>6324.6</v>
      </c>
      <c r="O143" s="224"/>
      <c r="P143" s="224"/>
      <c r="Q143" s="224"/>
      <c r="R143" s="24"/>
      <c r="T143" s="141"/>
      <c r="U143" s="29" t="s">
        <v>41</v>
      </c>
      <c r="V143" s="23"/>
      <c r="W143" s="142">
        <f>$V$143*$K$143</f>
        <v>0</v>
      </c>
      <c r="X143" s="142">
        <v>0</v>
      </c>
      <c r="Y143" s="142">
        <f>$X$143*$K$143</f>
        <v>0</v>
      </c>
      <c r="Z143" s="142">
        <v>0</v>
      </c>
      <c r="AA143" s="143">
        <f>$Z$143*$K$143</f>
        <v>0</v>
      </c>
      <c r="AR143" s="6" t="s">
        <v>139</v>
      </c>
      <c r="AT143" s="6" t="s">
        <v>135</v>
      </c>
      <c r="AU143" s="6" t="s">
        <v>91</v>
      </c>
      <c r="AY143" s="6" t="s">
        <v>134</v>
      </c>
      <c r="BE143" s="85">
        <f>IF($U$143="základní",$N$143,0)</f>
        <v>6324.6</v>
      </c>
      <c r="BF143" s="85">
        <f>IF($U$143="snížená",$N$143,0)</f>
        <v>0</v>
      </c>
      <c r="BG143" s="85">
        <f>IF($U$143="zákl. přenesená",$N$143,0)</f>
        <v>0</v>
      </c>
      <c r="BH143" s="85">
        <f>IF($U$143="sníž. přenesená",$N$143,0)</f>
        <v>0</v>
      </c>
      <c r="BI143" s="85">
        <f>IF($U$143="nulová",$N$143,0)</f>
        <v>0</v>
      </c>
      <c r="BJ143" s="6" t="s">
        <v>21</v>
      </c>
      <c r="BK143" s="85">
        <f>ROUND($L$143*$K$143,2)</f>
        <v>6324.6</v>
      </c>
      <c r="BL143" s="6" t="s">
        <v>139</v>
      </c>
      <c r="BM143" s="6" t="s">
        <v>166</v>
      </c>
    </row>
    <row r="144" spans="2:51" s="6" customFormat="1" ht="18.75" customHeight="1">
      <c r="B144" s="150"/>
      <c r="C144" s="151"/>
      <c r="D144" s="151"/>
      <c r="E144" s="151"/>
      <c r="F144" s="227" t="s">
        <v>158</v>
      </c>
      <c r="G144" s="228"/>
      <c r="H144" s="228"/>
      <c r="I144" s="228"/>
      <c r="J144" s="151"/>
      <c r="K144" s="152">
        <v>124.5</v>
      </c>
      <c r="L144" s="151"/>
      <c r="M144" s="151"/>
      <c r="N144" s="151"/>
      <c r="O144" s="151"/>
      <c r="P144" s="151"/>
      <c r="Q144" s="151"/>
      <c r="R144" s="153"/>
      <c r="T144" s="154"/>
      <c r="U144" s="151"/>
      <c r="V144" s="151"/>
      <c r="W144" s="151"/>
      <c r="X144" s="151"/>
      <c r="Y144" s="151"/>
      <c r="Z144" s="151"/>
      <c r="AA144" s="155"/>
      <c r="AT144" s="156" t="s">
        <v>142</v>
      </c>
      <c r="AU144" s="156" t="s">
        <v>91</v>
      </c>
      <c r="AV144" s="156" t="s">
        <v>91</v>
      </c>
      <c r="AW144" s="156" t="s">
        <v>98</v>
      </c>
      <c r="AX144" s="156" t="s">
        <v>21</v>
      </c>
      <c r="AY144" s="156" t="s">
        <v>134</v>
      </c>
    </row>
    <row r="145" spans="2:65" s="6" customFormat="1" ht="27" customHeight="1">
      <c r="B145" s="22"/>
      <c r="C145" s="137" t="s">
        <v>167</v>
      </c>
      <c r="D145" s="137" t="s">
        <v>135</v>
      </c>
      <c r="E145" s="138" t="s">
        <v>168</v>
      </c>
      <c r="F145" s="223" t="s">
        <v>169</v>
      </c>
      <c r="G145" s="224"/>
      <c r="H145" s="224"/>
      <c r="I145" s="224"/>
      <c r="J145" s="139" t="s">
        <v>170</v>
      </c>
      <c r="K145" s="140">
        <v>992</v>
      </c>
      <c r="L145" s="225">
        <v>98.2</v>
      </c>
      <c r="M145" s="224"/>
      <c r="N145" s="226">
        <f>ROUND($L$145*$K$145,2)</f>
        <v>97414.4</v>
      </c>
      <c r="O145" s="224"/>
      <c r="P145" s="224"/>
      <c r="Q145" s="224"/>
      <c r="R145" s="24"/>
      <c r="T145" s="141"/>
      <c r="U145" s="29" t="s">
        <v>41</v>
      </c>
      <c r="V145" s="23"/>
      <c r="W145" s="142">
        <f>$V$145*$K$145</f>
        <v>0</v>
      </c>
      <c r="X145" s="142">
        <v>0.00084</v>
      </c>
      <c r="Y145" s="142">
        <f>$X$145*$K$145</f>
        <v>0.83328</v>
      </c>
      <c r="Z145" s="142">
        <v>0</v>
      </c>
      <c r="AA145" s="143">
        <f>$Z$145*$K$145</f>
        <v>0</v>
      </c>
      <c r="AR145" s="6" t="s">
        <v>139</v>
      </c>
      <c r="AT145" s="6" t="s">
        <v>135</v>
      </c>
      <c r="AU145" s="6" t="s">
        <v>91</v>
      </c>
      <c r="AY145" s="6" t="s">
        <v>134</v>
      </c>
      <c r="BE145" s="85">
        <f>IF($U$145="základní",$N$145,0)</f>
        <v>97414.4</v>
      </c>
      <c r="BF145" s="85">
        <f>IF($U$145="snížená",$N$145,0)</f>
        <v>0</v>
      </c>
      <c r="BG145" s="85">
        <f>IF($U$145="zákl. přenesená",$N$145,0)</f>
        <v>0</v>
      </c>
      <c r="BH145" s="85">
        <f>IF($U$145="sníž. přenesená",$N$145,0)</f>
        <v>0</v>
      </c>
      <c r="BI145" s="85">
        <f>IF($U$145="nulová",$N$145,0)</f>
        <v>0</v>
      </c>
      <c r="BJ145" s="6" t="s">
        <v>21</v>
      </c>
      <c r="BK145" s="85">
        <f>ROUND($L$145*$K$145,2)</f>
        <v>97414.4</v>
      </c>
      <c r="BL145" s="6" t="s">
        <v>139</v>
      </c>
      <c r="BM145" s="6" t="s">
        <v>171</v>
      </c>
    </row>
    <row r="146" spans="2:51" s="6" customFormat="1" ht="18.75" customHeight="1">
      <c r="B146" s="150"/>
      <c r="C146" s="151"/>
      <c r="D146" s="151"/>
      <c r="E146" s="151"/>
      <c r="F146" s="227" t="s">
        <v>172</v>
      </c>
      <c r="G146" s="228"/>
      <c r="H146" s="228"/>
      <c r="I146" s="228"/>
      <c r="J146" s="151"/>
      <c r="K146" s="152">
        <v>992</v>
      </c>
      <c r="L146" s="151"/>
      <c r="M146" s="151"/>
      <c r="N146" s="151"/>
      <c r="O146" s="151"/>
      <c r="P146" s="151"/>
      <c r="Q146" s="151"/>
      <c r="R146" s="153"/>
      <c r="T146" s="154"/>
      <c r="U146" s="151"/>
      <c r="V146" s="151"/>
      <c r="W146" s="151"/>
      <c r="X146" s="151"/>
      <c r="Y146" s="151"/>
      <c r="Z146" s="151"/>
      <c r="AA146" s="155"/>
      <c r="AT146" s="156" t="s">
        <v>142</v>
      </c>
      <c r="AU146" s="156" t="s">
        <v>91</v>
      </c>
      <c r="AV146" s="156" t="s">
        <v>91</v>
      </c>
      <c r="AW146" s="156" t="s">
        <v>98</v>
      </c>
      <c r="AX146" s="156" t="s">
        <v>21</v>
      </c>
      <c r="AY146" s="156" t="s">
        <v>134</v>
      </c>
    </row>
    <row r="147" spans="2:65" s="6" customFormat="1" ht="27" customHeight="1">
      <c r="B147" s="22"/>
      <c r="C147" s="137" t="s">
        <v>173</v>
      </c>
      <c r="D147" s="137" t="s">
        <v>135</v>
      </c>
      <c r="E147" s="138" t="s">
        <v>174</v>
      </c>
      <c r="F147" s="223" t="s">
        <v>175</v>
      </c>
      <c r="G147" s="224"/>
      <c r="H147" s="224"/>
      <c r="I147" s="224"/>
      <c r="J147" s="139" t="s">
        <v>170</v>
      </c>
      <c r="K147" s="140">
        <v>992</v>
      </c>
      <c r="L147" s="225">
        <v>18.8</v>
      </c>
      <c r="M147" s="224"/>
      <c r="N147" s="226">
        <f>ROUND($L$147*$K$147,2)</f>
        <v>18649.6</v>
      </c>
      <c r="O147" s="224"/>
      <c r="P147" s="224"/>
      <c r="Q147" s="224"/>
      <c r="R147" s="24"/>
      <c r="T147" s="141"/>
      <c r="U147" s="29" t="s">
        <v>41</v>
      </c>
      <c r="V147" s="23"/>
      <c r="W147" s="142">
        <f>$V$147*$K$147</f>
        <v>0</v>
      </c>
      <c r="X147" s="142">
        <v>0</v>
      </c>
      <c r="Y147" s="142">
        <f>$X$147*$K$147</f>
        <v>0</v>
      </c>
      <c r="Z147" s="142">
        <v>0</v>
      </c>
      <c r="AA147" s="143">
        <f>$Z$147*$K$147</f>
        <v>0</v>
      </c>
      <c r="AR147" s="6" t="s">
        <v>139</v>
      </c>
      <c r="AT147" s="6" t="s">
        <v>135</v>
      </c>
      <c r="AU147" s="6" t="s">
        <v>91</v>
      </c>
      <c r="AY147" s="6" t="s">
        <v>134</v>
      </c>
      <c r="BE147" s="85">
        <f>IF($U$147="základní",$N$147,0)</f>
        <v>18649.6</v>
      </c>
      <c r="BF147" s="85">
        <f>IF($U$147="snížená",$N$147,0)</f>
        <v>0</v>
      </c>
      <c r="BG147" s="85">
        <f>IF($U$147="zákl. přenesená",$N$147,0)</f>
        <v>0</v>
      </c>
      <c r="BH147" s="85">
        <f>IF($U$147="sníž. přenesená",$N$147,0)</f>
        <v>0</v>
      </c>
      <c r="BI147" s="85">
        <f>IF($U$147="nulová",$N$147,0)</f>
        <v>0</v>
      </c>
      <c r="BJ147" s="6" t="s">
        <v>21</v>
      </c>
      <c r="BK147" s="85">
        <f>ROUND($L$147*$K$147,2)</f>
        <v>18649.6</v>
      </c>
      <c r="BL147" s="6" t="s">
        <v>139</v>
      </c>
      <c r="BM147" s="6" t="s">
        <v>176</v>
      </c>
    </row>
    <row r="148" spans="2:65" s="6" customFormat="1" ht="27" customHeight="1">
      <c r="B148" s="22"/>
      <c r="C148" s="137" t="s">
        <v>177</v>
      </c>
      <c r="D148" s="137" t="s">
        <v>135</v>
      </c>
      <c r="E148" s="138" t="s">
        <v>178</v>
      </c>
      <c r="F148" s="223" t="s">
        <v>179</v>
      </c>
      <c r="G148" s="224"/>
      <c r="H148" s="224"/>
      <c r="I148" s="224"/>
      <c r="J148" s="139" t="s">
        <v>138</v>
      </c>
      <c r="K148" s="140">
        <v>498</v>
      </c>
      <c r="L148" s="225">
        <v>73.8</v>
      </c>
      <c r="M148" s="224"/>
      <c r="N148" s="226">
        <f>ROUND($L$148*$K$148,2)</f>
        <v>36752.4</v>
      </c>
      <c r="O148" s="224"/>
      <c r="P148" s="224"/>
      <c r="Q148" s="224"/>
      <c r="R148" s="24"/>
      <c r="T148" s="141"/>
      <c r="U148" s="29" t="s">
        <v>41</v>
      </c>
      <c r="V148" s="23"/>
      <c r="W148" s="142">
        <f>$V$148*$K$148</f>
        <v>0</v>
      </c>
      <c r="X148" s="142">
        <v>0</v>
      </c>
      <c r="Y148" s="142">
        <f>$X$148*$K$148</f>
        <v>0</v>
      </c>
      <c r="Z148" s="142">
        <v>0</v>
      </c>
      <c r="AA148" s="143">
        <f>$Z$148*$K$148</f>
        <v>0</v>
      </c>
      <c r="AR148" s="6" t="s">
        <v>139</v>
      </c>
      <c r="AT148" s="6" t="s">
        <v>135</v>
      </c>
      <c r="AU148" s="6" t="s">
        <v>91</v>
      </c>
      <c r="AY148" s="6" t="s">
        <v>134</v>
      </c>
      <c r="BE148" s="85">
        <f>IF($U$148="základní",$N$148,0)</f>
        <v>36752.4</v>
      </c>
      <c r="BF148" s="85">
        <f>IF($U$148="snížená",$N$148,0)</f>
        <v>0</v>
      </c>
      <c r="BG148" s="85">
        <f>IF($U$148="zákl. přenesená",$N$148,0)</f>
        <v>0</v>
      </c>
      <c r="BH148" s="85">
        <f>IF($U$148="sníž. přenesená",$N$148,0)</f>
        <v>0</v>
      </c>
      <c r="BI148" s="85">
        <f>IF($U$148="nulová",$N$148,0)</f>
        <v>0</v>
      </c>
      <c r="BJ148" s="6" t="s">
        <v>21</v>
      </c>
      <c r="BK148" s="85">
        <f>ROUND($L$148*$K$148,2)</f>
        <v>36752.4</v>
      </c>
      <c r="BL148" s="6" t="s">
        <v>139</v>
      </c>
      <c r="BM148" s="6" t="s">
        <v>180</v>
      </c>
    </row>
    <row r="149" spans="2:51" s="6" customFormat="1" ht="18.75" customHeight="1">
      <c r="B149" s="144"/>
      <c r="C149" s="145"/>
      <c r="D149" s="145"/>
      <c r="E149" s="145"/>
      <c r="F149" s="230" t="s">
        <v>181</v>
      </c>
      <c r="G149" s="231"/>
      <c r="H149" s="231"/>
      <c r="I149" s="231"/>
      <c r="J149" s="145"/>
      <c r="K149" s="145"/>
      <c r="L149" s="145"/>
      <c r="M149" s="145"/>
      <c r="N149" s="145"/>
      <c r="O149" s="145"/>
      <c r="P149" s="145"/>
      <c r="Q149" s="145"/>
      <c r="R149" s="146"/>
      <c r="T149" s="147"/>
      <c r="U149" s="145"/>
      <c r="V149" s="145"/>
      <c r="W149" s="145"/>
      <c r="X149" s="145"/>
      <c r="Y149" s="145"/>
      <c r="Z149" s="145"/>
      <c r="AA149" s="148"/>
      <c r="AT149" s="149" t="s">
        <v>142</v>
      </c>
      <c r="AU149" s="149" t="s">
        <v>91</v>
      </c>
      <c r="AV149" s="149" t="s">
        <v>21</v>
      </c>
      <c r="AW149" s="149" t="s">
        <v>98</v>
      </c>
      <c r="AX149" s="149" t="s">
        <v>76</v>
      </c>
      <c r="AY149" s="149" t="s">
        <v>134</v>
      </c>
    </row>
    <row r="150" spans="2:51" s="6" customFormat="1" ht="18.75" customHeight="1">
      <c r="B150" s="150"/>
      <c r="C150" s="151"/>
      <c r="D150" s="151"/>
      <c r="E150" s="151"/>
      <c r="F150" s="227" t="s">
        <v>182</v>
      </c>
      <c r="G150" s="228"/>
      <c r="H150" s="228"/>
      <c r="I150" s="228"/>
      <c r="J150" s="151"/>
      <c r="K150" s="152">
        <v>498</v>
      </c>
      <c r="L150" s="151"/>
      <c r="M150" s="151"/>
      <c r="N150" s="151"/>
      <c r="O150" s="151"/>
      <c r="P150" s="151"/>
      <c r="Q150" s="151"/>
      <c r="R150" s="153"/>
      <c r="T150" s="154"/>
      <c r="U150" s="151"/>
      <c r="V150" s="151"/>
      <c r="W150" s="151"/>
      <c r="X150" s="151"/>
      <c r="Y150" s="151"/>
      <c r="Z150" s="151"/>
      <c r="AA150" s="155"/>
      <c r="AT150" s="156" t="s">
        <v>142</v>
      </c>
      <c r="AU150" s="156" t="s">
        <v>91</v>
      </c>
      <c r="AV150" s="156" t="s">
        <v>91</v>
      </c>
      <c r="AW150" s="156" t="s">
        <v>98</v>
      </c>
      <c r="AX150" s="156" t="s">
        <v>21</v>
      </c>
      <c r="AY150" s="156" t="s">
        <v>134</v>
      </c>
    </row>
    <row r="151" spans="2:65" s="6" customFormat="1" ht="15.75" customHeight="1">
      <c r="B151" s="22"/>
      <c r="C151" s="137" t="s">
        <v>183</v>
      </c>
      <c r="D151" s="137" t="s">
        <v>135</v>
      </c>
      <c r="E151" s="138" t="s">
        <v>184</v>
      </c>
      <c r="F151" s="223" t="s">
        <v>185</v>
      </c>
      <c r="G151" s="224"/>
      <c r="H151" s="224"/>
      <c r="I151" s="224"/>
      <c r="J151" s="139" t="s">
        <v>138</v>
      </c>
      <c r="K151" s="140">
        <v>124</v>
      </c>
      <c r="L151" s="225">
        <v>181</v>
      </c>
      <c r="M151" s="224"/>
      <c r="N151" s="226">
        <f>ROUND($L$151*$K$151,2)</f>
        <v>22444</v>
      </c>
      <c r="O151" s="224"/>
      <c r="P151" s="224"/>
      <c r="Q151" s="224"/>
      <c r="R151" s="24"/>
      <c r="T151" s="141"/>
      <c r="U151" s="29" t="s">
        <v>41</v>
      </c>
      <c r="V151" s="23"/>
      <c r="W151" s="142">
        <f>$V$151*$K$151</f>
        <v>0</v>
      </c>
      <c r="X151" s="142">
        <v>0</v>
      </c>
      <c r="Y151" s="142">
        <f>$X$151*$K$151</f>
        <v>0</v>
      </c>
      <c r="Z151" s="142">
        <v>0</v>
      </c>
      <c r="AA151" s="143">
        <f>$Z$151*$K$151</f>
        <v>0</v>
      </c>
      <c r="AR151" s="6" t="s">
        <v>139</v>
      </c>
      <c r="AT151" s="6" t="s">
        <v>135</v>
      </c>
      <c r="AU151" s="6" t="s">
        <v>91</v>
      </c>
      <c r="AY151" s="6" t="s">
        <v>134</v>
      </c>
      <c r="BE151" s="85">
        <f>IF($U$151="základní",$N$151,0)</f>
        <v>22444</v>
      </c>
      <c r="BF151" s="85">
        <f>IF($U$151="snížená",$N$151,0)</f>
        <v>0</v>
      </c>
      <c r="BG151" s="85">
        <f>IF($U$151="zákl. přenesená",$N$151,0)</f>
        <v>0</v>
      </c>
      <c r="BH151" s="85">
        <f>IF($U$151="sníž. přenesená",$N$151,0)</f>
        <v>0</v>
      </c>
      <c r="BI151" s="85">
        <f>IF($U$151="nulová",$N$151,0)</f>
        <v>0</v>
      </c>
      <c r="BJ151" s="6" t="s">
        <v>21</v>
      </c>
      <c r="BK151" s="85">
        <f>ROUND($L$151*$K$151,2)</f>
        <v>22444</v>
      </c>
      <c r="BL151" s="6" t="s">
        <v>139</v>
      </c>
      <c r="BM151" s="6" t="s">
        <v>186</v>
      </c>
    </row>
    <row r="152" spans="2:51" s="6" customFormat="1" ht="18.75" customHeight="1">
      <c r="B152" s="150"/>
      <c r="C152" s="151"/>
      <c r="D152" s="151"/>
      <c r="E152" s="151"/>
      <c r="F152" s="227" t="s">
        <v>187</v>
      </c>
      <c r="G152" s="228"/>
      <c r="H152" s="228"/>
      <c r="I152" s="228"/>
      <c r="J152" s="151"/>
      <c r="K152" s="152">
        <v>124</v>
      </c>
      <c r="L152" s="151"/>
      <c r="M152" s="151"/>
      <c r="N152" s="151"/>
      <c r="O152" s="151"/>
      <c r="P152" s="151"/>
      <c r="Q152" s="151"/>
      <c r="R152" s="153"/>
      <c r="T152" s="154"/>
      <c r="U152" s="151"/>
      <c r="V152" s="151"/>
      <c r="W152" s="151"/>
      <c r="X152" s="151"/>
      <c r="Y152" s="151"/>
      <c r="Z152" s="151"/>
      <c r="AA152" s="155"/>
      <c r="AT152" s="156" t="s">
        <v>142</v>
      </c>
      <c r="AU152" s="156" t="s">
        <v>91</v>
      </c>
      <c r="AV152" s="156" t="s">
        <v>91</v>
      </c>
      <c r="AW152" s="156" t="s">
        <v>98</v>
      </c>
      <c r="AX152" s="156" t="s">
        <v>21</v>
      </c>
      <c r="AY152" s="156" t="s">
        <v>134</v>
      </c>
    </row>
    <row r="153" spans="2:65" s="6" customFormat="1" ht="27" customHeight="1">
      <c r="B153" s="22"/>
      <c r="C153" s="164" t="s">
        <v>25</v>
      </c>
      <c r="D153" s="164" t="s">
        <v>188</v>
      </c>
      <c r="E153" s="165" t="s">
        <v>189</v>
      </c>
      <c r="F153" s="232" t="s">
        <v>190</v>
      </c>
      <c r="G153" s="233"/>
      <c r="H153" s="233"/>
      <c r="I153" s="233"/>
      <c r="J153" s="166" t="s">
        <v>191</v>
      </c>
      <c r="K153" s="167">
        <v>252.96</v>
      </c>
      <c r="L153" s="234">
        <v>276</v>
      </c>
      <c r="M153" s="233"/>
      <c r="N153" s="229">
        <f>ROUND($L$153*$K$153,2)</f>
        <v>69816.96</v>
      </c>
      <c r="O153" s="224"/>
      <c r="P153" s="224"/>
      <c r="Q153" s="224"/>
      <c r="R153" s="24"/>
      <c r="T153" s="141"/>
      <c r="U153" s="29" t="s">
        <v>41</v>
      </c>
      <c r="V153" s="23"/>
      <c r="W153" s="142">
        <f>$V$153*$K$153</f>
        <v>0</v>
      </c>
      <c r="X153" s="142">
        <v>0</v>
      </c>
      <c r="Y153" s="142">
        <f>$X$153*$K$153</f>
        <v>0</v>
      </c>
      <c r="Z153" s="142">
        <v>0</v>
      </c>
      <c r="AA153" s="143">
        <f>$Z$153*$K$153</f>
        <v>0</v>
      </c>
      <c r="AR153" s="6" t="s">
        <v>177</v>
      </c>
      <c r="AT153" s="6" t="s">
        <v>188</v>
      </c>
      <c r="AU153" s="6" t="s">
        <v>91</v>
      </c>
      <c r="AY153" s="6" t="s">
        <v>134</v>
      </c>
      <c r="BE153" s="85">
        <f>IF($U$153="základní",$N$153,0)</f>
        <v>69816.96</v>
      </c>
      <c r="BF153" s="85">
        <f>IF($U$153="snížená",$N$153,0)</f>
        <v>0</v>
      </c>
      <c r="BG153" s="85">
        <f>IF($U$153="zákl. přenesená",$N$153,0)</f>
        <v>0</v>
      </c>
      <c r="BH153" s="85">
        <f>IF($U$153="sníž. přenesená",$N$153,0)</f>
        <v>0</v>
      </c>
      <c r="BI153" s="85">
        <f>IF($U$153="nulová",$N$153,0)</f>
        <v>0</v>
      </c>
      <c r="BJ153" s="6" t="s">
        <v>21</v>
      </c>
      <c r="BK153" s="85">
        <f>ROUND($L$153*$K$153,2)</f>
        <v>69816.96</v>
      </c>
      <c r="BL153" s="6" t="s">
        <v>139</v>
      </c>
      <c r="BM153" s="6" t="s">
        <v>192</v>
      </c>
    </row>
    <row r="154" spans="2:51" s="6" customFormat="1" ht="18.75" customHeight="1">
      <c r="B154" s="144"/>
      <c r="C154" s="145"/>
      <c r="D154" s="145"/>
      <c r="E154" s="145"/>
      <c r="F154" s="230" t="s">
        <v>193</v>
      </c>
      <c r="G154" s="231"/>
      <c r="H154" s="231"/>
      <c r="I154" s="231"/>
      <c r="J154" s="145"/>
      <c r="K154" s="145"/>
      <c r="L154" s="145"/>
      <c r="M154" s="145"/>
      <c r="N154" s="145"/>
      <c r="O154" s="145"/>
      <c r="P154" s="145"/>
      <c r="Q154" s="145"/>
      <c r="R154" s="146"/>
      <c r="T154" s="147"/>
      <c r="U154" s="145"/>
      <c r="V154" s="145"/>
      <c r="W154" s="145"/>
      <c r="X154" s="145"/>
      <c r="Y154" s="145"/>
      <c r="Z154" s="145"/>
      <c r="AA154" s="148"/>
      <c r="AT154" s="149" t="s">
        <v>142</v>
      </c>
      <c r="AU154" s="149" t="s">
        <v>91</v>
      </c>
      <c r="AV154" s="149" t="s">
        <v>21</v>
      </c>
      <c r="AW154" s="149" t="s">
        <v>98</v>
      </c>
      <c r="AX154" s="149" t="s">
        <v>76</v>
      </c>
      <c r="AY154" s="149" t="s">
        <v>134</v>
      </c>
    </row>
    <row r="155" spans="2:51" s="6" customFormat="1" ht="18.75" customHeight="1">
      <c r="B155" s="150"/>
      <c r="C155" s="151"/>
      <c r="D155" s="151"/>
      <c r="E155" s="151"/>
      <c r="F155" s="227" t="s">
        <v>194</v>
      </c>
      <c r="G155" s="228"/>
      <c r="H155" s="228"/>
      <c r="I155" s="228"/>
      <c r="J155" s="151"/>
      <c r="K155" s="152">
        <v>252.96</v>
      </c>
      <c r="L155" s="151"/>
      <c r="M155" s="151"/>
      <c r="N155" s="151"/>
      <c r="O155" s="151"/>
      <c r="P155" s="151"/>
      <c r="Q155" s="151"/>
      <c r="R155" s="153"/>
      <c r="T155" s="154"/>
      <c r="U155" s="151"/>
      <c r="V155" s="151"/>
      <c r="W155" s="151"/>
      <c r="X155" s="151"/>
      <c r="Y155" s="151"/>
      <c r="Z155" s="151"/>
      <c r="AA155" s="155"/>
      <c r="AT155" s="156" t="s">
        <v>142</v>
      </c>
      <c r="AU155" s="156" t="s">
        <v>91</v>
      </c>
      <c r="AV155" s="156" t="s">
        <v>91</v>
      </c>
      <c r="AW155" s="156" t="s">
        <v>98</v>
      </c>
      <c r="AX155" s="156" t="s">
        <v>21</v>
      </c>
      <c r="AY155" s="156" t="s">
        <v>134</v>
      </c>
    </row>
    <row r="156" spans="2:51" s="6" customFormat="1" ht="18.75" customHeight="1">
      <c r="B156" s="144"/>
      <c r="C156" s="145"/>
      <c r="D156" s="145"/>
      <c r="E156" s="145"/>
      <c r="F156" s="230" t="s">
        <v>195</v>
      </c>
      <c r="G156" s="231"/>
      <c r="H156" s="231"/>
      <c r="I156" s="231"/>
      <c r="J156" s="145"/>
      <c r="K156" s="145"/>
      <c r="L156" s="145"/>
      <c r="M156" s="145"/>
      <c r="N156" s="145"/>
      <c r="O156" s="145"/>
      <c r="P156" s="145"/>
      <c r="Q156" s="145"/>
      <c r="R156" s="146"/>
      <c r="T156" s="147"/>
      <c r="U156" s="145"/>
      <c r="V156" s="145"/>
      <c r="W156" s="145"/>
      <c r="X156" s="145"/>
      <c r="Y156" s="145"/>
      <c r="Z156" s="145"/>
      <c r="AA156" s="148"/>
      <c r="AT156" s="149" t="s">
        <v>142</v>
      </c>
      <c r="AU156" s="149" t="s">
        <v>91</v>
      </c>
      <c r="AV156" s="149" t="s">
        <v>21</v>
      </c>
      <c r="AW156" s="149" t="s">
        <v>98</v>
      </c>
      <c r="AX156" s="149" t="s">
        <v>76</v>
      </c>
      <c r="AY156" s="149" t="s">
        <v>134</v>
      </c>
    </row>
    <row r="157" spans="2:65" s="6" customFormat="1" ht="27" customHeight="1">
      <c r="B157" s="22"/>
      <c r="C157" s="137" t="s">
        <v>196</v>
      </c>
      <c r="D157" s="137" t="s">
        <v>135</v>
      </c>
      <c r="E157" s="138" t="s">
        <v>197</v>
      </c>
      <c r="F157" s="223" t="s">
        <v>198</v>
      </c>
      <c r="G157" s="224"/>
      <c r="H157" s="224"/>
      <c r="I157" s="224"/>
      <c r="J157" s="139" t="s">
        <v>138</v>
      </c>
      <c r="K157" s="140">
        <v>342</v>
      </c>
      <c r="L157" s="225">
        <v>79.5</v>
      </c>
      <c r="M157" s="224"/>
      <c r="N157" s="226">
        <f>ROUND($L$157*$K$157,2)</f>
        <v>27189</v>
      </c>
      <c r="O157" s="224"/>
      <c r="P157" s="224"/>
      <c r="Q157" s="224"/>
      <c r="R157" s="24"/>
      <c r="T157" s="141"/>
      <c r="U157" s="29" t="s">
        <v>41</v>
      </c>
      <c r="V157" s="23"/>
      <c r="W157" s="142">
        <f>$V$157*$K$157</f>
        <v>0</v>
      </c>
      <c r="X157" s="142">
        <v>0</v>
      </c>
      <c r="Y157" s="142">
        <f>$X$157*$K$157</f>
        <v>0</v>
      </c>
      <c r="Z157" s="142">
        <v>0</v>
      </c>
      <c r="AA157" s="143">
        <f>$Z$157*$K$157</f>
        <v>0</v>
      </c>
      <c r="AR157" s="6" t="s">
        <v>139</v>
      </c>
      <c r="AT157" s="6" t="s">
        <v>135</v>
      </c>
      <c r="AU157" s="6" t="s">
        <v>91</v>
      </c>
      <c r="AY157" s="6" t="s">
        <v>134</v>
      </c>
      <c r="BE157" s="85">
        <f>IF($U$157="základní",$N$157,0)</f>
        <v>27189</v>
      </c>
      <c r="BF157" s="85">
        <f>IF($U$157="snížená",$N$157,0)</f>
        <v>0</v>
      </c>
      <c r="BG157" s="85">
        <f>IF($U$157="zákl. přenesená",$N$157,0)</f>
        <v>0</v>
      </c>
      <c r="BH157" s="85">
        <f>IF($U$157="sníž. přenesená",$N$157,0)</f>
        <v>0</v>
      </c>
      <c r="BI157" s="85">
        <f>IF($U$157="nulová",$N$157,0)</f>
        <v>0</v>
      </c>
      <c r="BJ157" s="6" t="s">
        <v>21</v>
      </c>
      <c r="BK157" s="85">
        <f>ROUND($L$157*$K$157,2)</f>
        <v>27189</v>
      </c>
      <c r="BL157" s="6" t="s">
        <v>139</v>
      </c>
      <c r="BM157" s="6" t="s">
        <v>199</v>
      </c>
    </row>
    <row r="158" spans="2:51" s="6" customFormat="1" ht="18.75" customHeight="1">
      <c r="B158" s="144"/>
      <c r="C158" s="145"/>
      <c r="D158" s="145"/>
      <c r="E158" s="145"/>
      <c r="F158" s="230" t="s">
        <v>200</v>
      </c>
      <c r="G158" s="231"/>
      <c r="H158" s="231"/>
      <c r="I158" s="231"/>
      <c r="J158" s="145"/>
      <c r="K158" s="145"/>
      <c r="L158" s="145"/>
      <c r="M158" s="145"/>
      <c r="N158" s="145"/>
      <c r="O158" s="145"/>
      <c r="P158" s="145"/>
      <c r="Q158" s="145"/>
      <c r="R158" s="146"/>
      <c r="T158" s="147"/>
      <c r="U158" s="145"/>
      <c r="V158" s="145"/>
      <c r="W158" s="145"/>
      <c r="X158" s="145"/>
      <c r="Y158" s="145"/>
      <c r="Z158" s="145"/>
      <c r="AA158" s="148"/>
      <c r="AT158" s="149" t="s">
        <v>142</v>
      </c>
      <c r="AU158" s="149" t="s">
        <v>91</v>
      </c>
      <c r="AV158" s="149" t="s">
        <v>21</v>
      </c>
      <c r="AW158" s="149" t="s">
        <v>98</v>
      </c>
      <c r="AX158" s="149" t="s">
        <v>76</v>
      </c>
      <c r="AY158" s="149" t="s">
        <v>134</v>
      </c>
    </row>
    <row r="159" spans="2:51" s="6" customFormat="1" ht="18.75" customHeight="1">
      <c r="B159" s="150"/>
      <c r="C159" s="151"/>
      <c r="D159" s="151"/>
      <c r="E159" s="151"/>
      <c r="F159" s="227" t="s">
        <v>182</v>
      </c>
      <c r="G159" s="228"/>
      <c r="H159" s="228"/>
      <c r="I159" s="228"/>
      <c r="J159" s="151"/>
      <c r="K159" s="152">
        <v>498</v>
      </c>
      <c r="L159" s="151"/>
      <c r="M159" s="151"/>
      <c r="N159" s="151"/>
      <c r="O159" s="151"/>
      <c r="P159" s="151"/>
      <c r="Q159" s="151"/>
      <c r="R159" s="153"/>
      <c r="T159" s="154"/>
      <c r="U159" s="151"/>
      <c r="V159" s="151"/>
      <c r="W159" s="151"/>
      <c r="X159" s="151"/>
      <c r="Y159" s="151"/>
      <c r="Z159" s="151"/>
      <c r="AA159" s="155"/>
      <c r="AT159" s="156" t="s">
        <v>142</v>
      </c>
      <c r="AU159" s="156" t="s">
        <v>91</v>
      </c>
      <c r="AV159" s="156" t="s">
        <v>91</v>
      </c>
      <c r="AW159" s="156" t="s">
        <v>98</v>
      </c>
      <c r="AX159" s="156" t="s">
        <v>76</v>
      </c>
      <c r="AY159" s="156" t="s">
        <v>134</v>
      </c>
    </row>
    <row r="160" spans="2:51" s="6" customFormat="1" ht="18.75" customHeight="1">
      <c r="B160" s="144"/>
      <c r="C160" s="145"/>
      <c r="D160" s="145"/>
      <c r="E160" s="145"/>
      <c r="F160" s="230" t="s">
        <v>201</v>
      </c>
      <c r="G160" s="231"/>
      <c r="H160" s="231"/>
      <c r="I160" s="231"/>
      <c r="J160" s="145"/>
      <c r="K160" s="145"/>
      <c r="L160" s="145"/>
      <c r="M160" s="145"/>
      <c r="N160" s="145"/>
      <c r="O160" s="145"/>
      <c r="P160" s="145"/>
      <c r="Q160" s="145"/>
      <c r="R160" s="146"/>
      <c r="T160" s="147"/>
      <c r="U160" s="145"/>
      <c r="V160" s="145"/>
      <c r="W160" s="145"/>
      <c r="X160" s="145"/>
      <c r="Y160" s="145"/>
      <c r="Z160" s="145"/>
      <c r="AA160" s="148"/>
      <c r="AT160" s="149" t="s">
        <v>142</v>
      </c>
      <c r="AU160" s="149" t="s">
        <v>91</v>
      </c>
      <c r="AV160" s="149" t="s">
        <v>21</v>
      </c>
      <c r="AW160" s="149" t="s">
        <v>98</v>
      </c>
      <c r="AX160" s="149" t="s">
        <v>76</v>
      </c>
      <c r="AY160" s="149" t="s">
        <v>134</v>
      </c>
    </row>
    <row r="161" spans="2:51" s="6" customFormat="1" ht="18.75" customHeight="1">
      <c r="B161" s="150"/>
      <c r="C161" s="151"/>
      <c r="D161" s="151"/>
      <c r="E161" s="151"/>
      <c r="F161" s="227" t="s">
        <v>202</v>
      </c>
      <c r="G161" s="228"/>
      <c r="H161" s="228"/>
      <c r="I161" s="228"/>
      <c r="J161" s="151"/>
      <c r="K161" s="152">
        <v>-156</v>
      </c>
      <c r="L161" s="151"/>
      <c r="M161" s="151"/>
      <c r="N161" s="151"/>
      <c r="O161" s="151"/>
      <c r="P161" s="151"/>
      <c r="Q161" s="151"/>
      <c r="R161" s="153"/>
      <c r="T161" s="154"/>
      <c r="U161" s="151"/>
      <c r="V161" s="151"/>
      <c r="W161" s="151"/>
      <c r="X161" s="151"/>
      <c r="Y161" s="151"/>
      <c r="Z161" s="151"/>
      <c r="AA161" s="155"/>
      <c r="AT161" s="156" t="s">
        <v>142</v>
      </c>
      <c r="AU161" s="156" t="s">
        <v>91</v>
      </c>
      <c r="AV161" s="156" t="s">
        <v>91</v>
      </c>
      <c r="AW161" s="156" t="s">
        <v>98</v>
      </c>
      <c r="AX161" s="156" t="s">
        <v>76</v>
      </c>
      <c r="AY161" s="156" t="s">
        <v>134</v>
      </c>
    </row>
    <row r="162" spans="2:51" s="6" customFormat="1" ht="18.75" customHeight="1">
      <c r="B162" s="157"/>
      <c r="C162" s="158"/>
      <c r="D162" s="158"/>
      <c r="E162" s="158"/>
      <c r="F162" s="235" t="s">
        <v>153</v>
      </c>
      <c r="G162" s="236"/>
      <c r="H162" s="236"/>
      <c r="I162" s="236"/>
      <c r="J162" s="158"/>
      <c r="K162" s="159">
        <v>342</v>
      </c>
      <c r="L162" s="158"/>
      <c r="M162" s="158"/>
      <c r="N162" s="158"/>
      <c r="O162" s="158"/>
      <c r="P162" s="158"/>
      <c r="Q162" s="158"/>
      <c r="R162" s="160"/>
      <c r="T162" s="161"/>
      <c r="U162" s="158"/>
      <c r="V162" s="158"/>
      <c r="W162" s="158"/>
      <c r="X162" s="158"/>
      <c r="Y162" s="158"/>
      <c r="Z162" s="158"/>
      <c r="AA162" s="162"/>
      <c r="AT162" s="163" t="s">
        <v>142</v>
      </c>
      <c r="AU162" s="163" t="s">
        <v>91</v>
      </c>
      <c r="AV162" s="163" t="s">
        <v>139</v>
      </c>
      <c r="AW162" s="163" t="s">
        <v>98</v>
      </c>
      <c r="AX162" s="163" t="s">
        <v>21</v>
      </c>
      <c r="AY162" s="163" t="s">
        <v>134</v>
      </c>
    </row>
    <row r="163" spans="2:65" s="6" customFormat="1" ht="27" customHeight="1">
      <c r="B163" s="22"/>
      <c r="C163" s="137" t="s">
        <v>203</v>
      </c>
      <c r="D163" s="137" t="s">
        <v>135</v>
      </c>
      <c r="E163" s="138" t="s">
        <v>204</v>
      </c>
      <c r="F163" s="223" t="s">
        <v>205</v>
      </c>
      <c r="G163" s="224"/>
      <c r="H163" s="224"/>
      <c r="I163" s="224"/>
      <c r="J163" s="139" t="s">
        <v>138</v>
      </c>
      <c r="K163" s="140">
        <v>156</v>
      </c>
      <c r="L163" s="225">
        <v>141</v>
      </c>
      <c r="M163" s="224"/>
      <c r="N163" s="226">
        <f>ROUND($L$163*$K$163,2)</f>
        <v>21996</v>
      </c>
      <c r="O163" s="224"/>
      <c r="P163" s="224"/>
      <c r="Q163" s="224"/>
      <c r="R163" s="24"/>
      <c r="T163" s="141"/>
      <c r="U163" s="29" t="s">
        <v>41</v>
      </c>
      <c r="V163" s="23"/>
      <c r="W163" s="142">
        <f>$V$163*$K$163</f>
        <v>0</v>
      </c>
      <c r="X163" s="142">
        <v>0</v>
      </c>
      <c r="Y163" s="142">
        <f>$X$163*$K$163</f>
        <v>0</v>
      </c>
      <c r="Z163" s="142">
        <v>0</v>
      </c>
      <c r="AA163" s="143">
        <f>$Z$163*$K$163</f>
        <v>0</v>
      </c>
      <c r="AR163" s="6" t="s">
        <v>139</v>
      </c>
      <c r="AT163" s="6" t="s">
        <v>135</v>
      </c>
      <c r="AU163" s="6" t="s">
        <v>91</v>
      </c>
      <c r="AY163" s="6" t="s">
        <v>134</v>
      </c>
      <c r="BE163" s="85">
        <f>IF($U$163="základní",$N$163,0)</f>
        <v>21996</v>
      </c>
      <c r="BF163" s="85">
        <f>IF($U$163="snížená",$N$163,0)</f>
        <v>0</v>
      </c>
      <c r="BG163" s="85">
        <f>IF($U$163="zákl. přenesená",$N$163,0)</f>
        <v>0</v>
      </c>
      <c r="BH163" s="85">
        <f>IF($U$163="sníž. přenesená",$N$163,0)</f>
        <v>0</v>
      </c>
      <c r="BI163" s="85">
        <f>IF($U$163="nulová",$N$163,0)</f>
        <v>0</v>
      </c>
      <c r="BJ163" s="6" t="s">
        <v>21</v>
      </c>
      <c r="BK163" s="85">
        <f>ROUND($L$163*$K$163,2)</f>
        <v>21996</v>
      </c>
      <c r="BL163" s="6" t="s">
        <v>139</v>
      </c>
      <c r="BM163" s="6" t="s">
        <v>206</v>
      </c>
    </row>
    <row r="164" spans="2:51" s="6" customFormat="1" ht="18.75" customHeight="1">
      <c r="B164" s="144"/>
      <c r="C164" s="145"/>
      <c r="D164" s="145"/>
      <c r="E164" s="145"/>
      <c r="F164" s="230" t="s">
        <v>207</v>
      </c>
      <c r="G164" s="231"/>
      <c r="H164" s="231"/>
      <c r="I164" s="231"/>
      <c r="J164" s="145"/>
      <c r="K164" s="145"/>
      <c r="L164" s="145"/>
      <c r="M164" s="145"/>
      <c r="N164" s="145"/>
      <c r="O164" s="145"/>
      <c r="P164" s="145"/>
      <c r="Q164" s="145"/>
      <c r="R164" s="146"/>
      <c r="T164" s="147"/>
      <c r="U164" s="145"/>
      <c r="V164" s="145"/>
      <c r="W164" s="145"/>
      <c r="X164" s="145"/>
      <c r="Y164" s="145"/>
      <c r="Z164" s="145"/>
      <c r="AA164" s="148"/>
      <c r="AT164" s="149" t="s">
        <v>142</v>
      </c>
      <c r="AU164" s="149" t="s">
        <v>91</v>
      </c>
      <c r="AV164" s="149" t="s">
        <v>21</v>
      </c>
      <c r="AW164" s="149" t="s">
        <v>98</v>
      </c>
      <c r="AX164" s="149" t="s">
        <v>76</v>
      </c>
      <c r="AY164" s="149" t="s">
        <v>134</v>
      </c>
    </row>
    <row r="165" spans="2:51" s="6" customFormat="1" ht="18.75" customHeight="1">
      <c r="B165" s="150"/>
      <c r="C165" s="151"/>
      <c r="D165" s="151"/>
      <c r="E165" s="151"/>
      <c r="F165" s="227" t="s">
        <v>208</v>
      </c>
      <c r="G165" s="228"/>
      <c r="H165" s="228"/>
      <c r="I165" s="228"/>
      <c r="J165" s="151"/>
      <c r="K165" s="152">
        <v>156</v>
      </c>
      <c r="L165" s="151"/>
      <c r="M165" s="151"/>
      <c r="N165" s="151"/>
      <c r="O165" s="151"/>
      <c r="P165" s="151"/>
      <c r="Q165" s="151"/>
      <c r="R165" s="153"/>
      <c r="T165" s="154"/>
      <c r="U165" s="151"/>
      <c r="V165" s="151"/>
      <c r="W165" s="151"/>
      <c r="X165" s="151"/>
      <c r="Y165" s="151"/>
      <c r="Z165" s="151"/>
      <c r="AA165" s="155"/>
      <c r="AT165" s="156" t="s">
        <v>142</v>
      </c>
      <c r="AU165" s="156" t="s">
        <v>91</v>
      </c>
      <c r="AV165" s="156" t="s">
        <v>91</v>
      </c>
      <c r="AW165" s="156" t="s">
        <v>98</v>
      </c>
      <c r="AX165" s="156" t="s">
        <v>21</v>
      </c>
      <c r="AY165" s="156" t="s">
        <v>134</v>
      </c>
    </row>
    <row r="166" spans="2:65" s="6" customFormat="1" ht="15.75" customHeight="1">
      <c r="B166" s="22"/>
      <c r="C166" s="137" t="s">
        <v>209</v>
      </c>
      <c r="D166" s="137" t="s">
        <v>135</v>
      </c>
      <c r="E166" s="138" t="s">
        <v>210</v>
      </c>
      <c r="F166" s="223" t="s">
        <v>211</v>
      </c>
      <c r="G166" s="224"/>
      <c r="H166" s="224"/>
      <c r="I166" s="224"/>
      <c r="J166" s="139" t="s">
        <v>138</v>
      </c>
      <c r="K166" s="140">
        <v>156</v>
      </c>
      <c r="L166" s="225">
        <v>14.9</v>
      </c>
      <c r="M166" s="224"/>
      <c r="N166" s="226">
        <f>ROUND($L$166*$K$166,2)</f>
        <v>2324.4</v>
      </c>
      <c r="O166" s="224"/>
      <c r="P166" s="224"/>
      <c r="Q166" s="224"/>
      <c r="R166" s="24"/>
      <c r="T166" s="141"/>
      <c r="U166" s="29" t="s">
        <v>41</v>
      </c>
      <c r="V166" s="23"/>
      <c r="W166" s="142">
        <f>$V$166*$K$166</f>
        <v>0</v>
      </c>
      <c r="X166" s="142">
        <v>0</v>
      </c>
      <c r="Y166" s="142">
        <f>$X$166*$K$166</f>
        <v>0</v>
      </c>
      <c r="Z166" s="142">
        <v>0</v>
      </c>
      <c r="AA166" s="143">
        <f>$Z$166*$K$166</f>
        <v>0</v>
      </c>
      <c r="AR166" s="6" t="s">
        <v>139</v>
      </c>
      <c r="AT166" s="6" t="s">
        <v>135</v>
      </c>
      <c r="AU166" s="6" t="s">
        <v>91</v>
      </c>
      <c r="AY166" s="6" t="s">
        <v>134</v>
      </c>
      <c r="BE166" s="85">
        <f>IF($U$166="základní",$N$166,0)</f>
        <v>2324.4</v>
      </c>
      <c r="BF166" s="85">
        <f>IF($U$166="snížená",$N$166,0)</f>
        <v>0</v>
      </c>
      <c r="BG166" s="85">
        <f>IF($U$166="zákl. přenesená",$N$166,0)</f>
        <v>0</v>
      </c>
      <c r="BH166" s="85">
        <f>IF($U$166="sníž. přenesená",$N$166,0)</f>
        <v>0</v>
      </c>
      <c r="BI166" s="85">
        <f>IF($U$166="nulová",$N$166,0)</f>
        <v>0</v>
      </c>
      <c r="BJ166" s="6" t="s">
        <v>21</v>
      </c>
      <c r="BK166" s="85">
        <f>ROUND($L$166*$K$166,2)</f>
        <v>2324.4</v>
      </c>
      <c r="BL166" s="6" t="s">
        <v>139</v>
      </c>
      <c r="BM166" s="6" t="s">
        <v>212</v>
      </c>
    </row>
    <row r="167" spans="2:65" s="6" customFormat="1" ht="27" customHeight="1">
      <c r="B167" s="22"/>
      <c r="C167" s="137" t="s">
        <v>213</v>
      </c>
      <c r="D167" s="137" t="s">
        <v>135</v>
      </c>
      <c r="E167" s="138" t="s">
        <v>214</v>
      </c>
      <c r="F167" s="223" t="s">
        <v>215</v>
      </c>
      <c r="G167" s="224"/>
      <c r="H167" s="224"/>
      <c r="I167" s="224"/>
      <c r="J167" s="139" t="s">
        <v>170</v>
      </c>
      <c r="K167" s="140">
        <v>260</v>
      </c>
      <c r="L167" s="225">
        <v>50.04</v>
      </c>
      <c r="M167" s="224"/>
      <c r="N167" s="226">
        <f>ROUND($L$167*$K$167,2)</f>
        <v>13010.4</v>
      </c>
      <c r="O167" s="224"/>
      <c r="P167" s="224"/>
      <c r="Q167" s="224"/>
      <c r="R167" s="24"/>
      <c r="T167" s="141"/>
      <c r="U167" s="29" t="s">
        <v>41</v>
      </c>
      <c r="V167" s="23"/>
      <c r="W167" s="142">
        <f>$V$167*$K$167</f>
        <v>0</v>
      </c>
      <c r="X167" s="142">
        <v>0</v>
      </c>
      <c r="Y167" s="142">
        <f>$X$167*$K$167</f>
        <v>0</v>
      </c>
      <c r="Z167" s="142">
        <v>0</v>
      </c>
      <c r="AA167" s="143">
        <f>$Z$167*$K$167</f>
        <v>0</v>
      </c>
      <c r="AR167" s="6" t="s">
        <v>139</v>
      </c>
      <c r="AT167" s="6" t="s">
        <v>135</v>
      </c>
      <c r="AU167" s="6" t="s">
        <v>91</v>
      </c>
      <c r="AY167" s="6" t="s">
        <v>134</v>
      </c>
      <c r="BE167" s="85">
        <f>IF($U$167="základní",$N$167,0)</f>
        <v>13010.4</v>
      </c>
      <c r="BF167" s="85">
        <f>IF($U$167="snížená",$N$167,0)</f>
        <v>0</v>
      </c>
      <c r="BG167" s="85">
        <f>IF($U$167="zákl. přenesená",$N$167,0)</f>
        <v>0</v>
      </c>
      <c r="BH167" s="85">
        <f>IF($U$167="sníž. přenesená",$N$167,0)</f>
        <v>0</v>
      </c>
      <c r="BI167" s="85">
        <f>IF($U$167="nulová",$N$167,0)</f>
        <v>0</v>
      </c>
      <c r="BJ167" s="6" t="s">
        <v>21</v>
      </c>
      <c r="BK167" s="85">
        <f>ROUND($L$167*$K$167,2)</f>
        <v>13010.4</v>
      </c>
      <c r="BL167" s="6" t="s">
        <v>139</v>
      </c>
      <c r="BM167" s="6" t="s">
        <v>216</v>
      </c>
    </row>
    <row r="168" spans="2:51" s="6" customFormat="1" ht="18.75" customHeight="1">
      <c r="B168" s="144"/>
      <c r="C168" s="145"/>
      <c r="D168" s="145"/>
      <c r="E168" s="145"/>
      <c r="F168" s="230" t="s">
        <v>217</v>
      </c>
      <c r="G168" s="231"/>
      <c r="H168" s="231"/>
      <c r="I168" s="231"/>
      <c r="J168" s="145"/>
      <c r="K168" s="145"/>
      <c r="L168" s="145"/>
      <c r="M168" s="145"/>
      <c r="N168" s="145"/>
      <c r="O168" s="145"/>
      <c r="P168" s="145"/>
      <c r="Q168" s="145"/>
      <c r="R168" s="146"/>
      <c r="T168" s="147"/>
      <c r="U168" s="145"/>
      <c r="V168" s="145"/>
      <c r="W168" s="145"/>
      <c r="X168" s="145"/>
      <c r="Y168" s="145"/>
      <c r="Z168" s="145"/>
      <c r="AA168" s="148"/>
      <c r="AT168" s="149" t="s">
        <v>142</v>
      </c>
      <c r="AU168" s="149" t="s">
        <v>91</v>
      </c>
      <c r="AV168" s="149" t="s">
        <v>21</v>
      </c>
      <c r="AW168" s="149" t="s">
        <v>98</v>
      </c>
      <c r="AX168" s="149" t="s">
        <v>76</v>
      </c>
      <c r="AY168" s="149" t="s">
        <v>134</v>
      </c>
    </row>
    <row r="169" spans="2:51" s="6" customFormat="1" ht="18.75" customHeight="1">
      <c r="B169" s="150"/>
      <c r="C169" s="151"/>
      <c r="D169" s="151"/>
      <c r="E169" s="151"/>
      <c r="F169" s="227" t="s">
        <v>218</v>
      </c>
      <c r="G169" s="228"/>
      <c r="H169" s="228"/>
      <c r="I169" s="228"/>
      <c r="J169" s="151"/>
      <c r="K169" s="152">
        <v>260</v>
      </c>
      <c r="L169" s="151"/>
      <c r="M169" s="151"/>
      <c r="N169" s="151"/>
      <c r="O169" s="151"/>
      <c r="P169" s="151"/>
      <c r="Q169" s="151"/>
      <c r="R169" s="153"/>
      <c r="T169" s="154"/>
      <c r="U169" s="151"/>
      <c r="V169" s="151"/>
      <c r="W169" s="151"/>
      <c r="X169" s="151"/>
      <c r="Y169" s="151"/>
      <c r="Z169" s="151"/>
      <c r="AA169" s="155"/>
      <c r="AT169" s="156" t="s">
        <v>142</v>
      </c>
      <c r="AU169" s="156" t="s">
        <v>91</v>
      </c>
      <c r="AV169" s="156" t="s">
        <v>91</v>
      </c>
      <c r="AW169" s="156" t="s">
        <v>98</v>
      </c>
      <c r="AX169" s="156" t="s">
        <v>21</v>
      </c>
      <c r="AY169" s="156" t="s">
        <v>134</v>
      </c>
    </row>
    <row r="170" spans="2:65" s="6" customFormat="1" ht="27" customHeight="1">
      <c r="B170" s="22"/>
      <c r="C170" s="137" t="s">
        <v>9</v>
      </c>
      <c r="D170" s="137" t="s">
        <v>135</v>
      </c>
      <c r="E170" s="138" t="s">
        <v>219</v>
      </c>
      <c r="F170" s="223" t="s">
        <v>220</v>
      </c>
      <c r="G170" s="224"/>
      <c r="H170" s="224"/>
      <c r="I170" s="224"/>
      <c r="J170" s="139" t="s">
        <v>170</v>
      </c>
      <c r="K170" s="140">
        <v>260</v>
      </c>
      <c r="L170" s="225">
        <v>10.1</v>
      </c>
      <c r="M170" s="224"/>
      <c r="N170" s="226">
        <f>ROUND($L$170*$K$170,2)</f>
        <v>2626</v>
      </c>
      <c r="O170" s="224"/>
      <c r="P170" s="224"/>
      <c r="Q170" s="224"/>
      <c r="R170" s="24"/>
      <c r="T170" s="141"/>
      <c r="U170" s="29" t="s">
        <v>41</v>
      </c>
      <c r="V170" s="23"/>
      <c r="W170" s="142">
        <f>$V$170*$K$170</f>
        <v>0</v>
      </c>
      <c r="X170" s="142">
        <v>0</v>
      </c>
      <c r="Y170" s="142">
        <f>$X$170*$K$170</f>
        <v>0</v>
      </c>
      <c r="Z170" s="142">
        <v>0</v>
      </c>
      <c r="AA170" s="143">
        <f>$Z$170*$K$170</f>
        <v>0</v>
      </c>
      <c r="AR170" s="6" t="s">
        <v>139</v>
      </c>
      <c r="AT170" s="6" t="s">
        <v>135</v>
      </c>
      <c r="AU170" s="6" t="s">
        <v>91</v>
      </c>
      <c r="AY170" s="6" t="s">
        <v>134</v>
      </c>
      <c r="BE170" s="85">
        <f>IF($U$170="základní",$N$170,0)</f>
        <v>2626</v>
      </c>
      <c r="BF170" s="85">
        <f>IF($U$170="snížená",$N$170,0)</f>
        <v>0</v>
      </c>
      <c r="BG170" s="85">
        <f>IF($U$170="zákl. přenesená",$N$170,0)</f>
        <v>0</v>
      </c>
      <c r="BH170" s="85">
        <f>IF($U$170="sníž. přenesená",$N$170,0)</f>
        <v>0</v>
      </c>
      <c r="BI170" s="85">
        <f>IF($U$170="nulová",$N$170,0)</f>
        <v>0</v>
      </c>
      <c r="BJ170" s="6" t="s">
        <v>21</v>
      </c>
      <c r="BK170" s="85">
        <f>ROUND($L$170*$K$170,2)</f>
        <v>2626</v>
      </c>
      <c r="BL170" s="6" t="s">
        <v>139</v>
      </c>
      <c r="BM170" s="6" t="s">
        <v>221</v>
      </c>
    </row>
    <row r="171" spans="2:65" s="6" customFormat="1" ht="15.75" customHeight="1">
      <c r="B171" s="22"/>
      <c r="C171" s="164" t="s">
        <v>222</v>
      </c>
      <c r="D171" s="164" t="s">
        <v>188</v>
      </c>
      <c r="E171" s="165" t="s">
        <v>223</v>
      </c>
      <c r="F171" s="232" t="s">
        <v>224</v>
      </c>
      <c r="G171" s="233"/>
      <c r="H171" s="233"/>
      <c r="I171" s="233"/>
      <c r="J171" s="166" t="s">
        <v>225</v>
      </c>
      <c r="K171" s="167">
        <v>13.39</v>
      </c>
      <c r="L171" s="234">
        <v>102</v>
      </c>
      <c r="M171" s="233"/>
      <c r="N171" s="229">
        <f>ROUND($L$171*$K$171,2)</f>
        <v>1365.78</v>
      </c>
      <c r="O171" s="224"/>
      <c r="P171" s="224"/>
      <c r="Q171" s="224"/>
      <c r="R171" s="24"/>
      <c r="T171" s="141"/>
      <c r="U171" s="29" t="s">
        <v>41</v>
      </c>
      <c r="V171" s="23"/>
      <c r="W171" s="142">
        <f>$V$171*$K$171</f>
        <v>0</v>
      </c>
      <c r="X171" s="142">
        <v>0.001</v>
      </c>
      <c r="Y171" s="142">
        <f>$X$171*$K$171</f>
        <v>0.01339</v>
      </c>
      <c r="Z171" s="142">
        <v>0</v>
      </c>
      <c r="AA171" s="143">
        <f>$Z$171*$K$171</f>
        <v>0</v>
      </c>
      <c r="AR171" s="6" t="s">
        <v>177</v>
      </c>
      <c r="AT171" s="6" t="s">
        <v>188</v>
      </c>
      <c r="AU171" s="6" t="s">
        <v>91</v>
      </c>
      <c r="AY171" s="6" t="s">
        <v>134</v>
      </c>
      <c r="BE171" s="85">
        <f>IF($U$171="základní",$N$171,0)</f>
        <v>1365.78</v>
      </c>
      <c r="BF171" s="85">
        <f>IF($U$171="snížená",$N$171,0)</f>
        <v>0</v>
      </c>
      <c r="BG171" s="85">
        <f>IF($U$171="zákl. přenesená",$N$171,0)</f>
        <v>0</v>
      </c>
      <c r="BH171" s="85">
        <f>IF($U$171="sníž. přenesená",$N$171,0)</f>
        <v>0</v>
      </c>
      <c r="BI171" s="85">
        <f>IF($U$171="nulová",$N$171,0)</f>
        <v>0</v>
      </c>
      <c r="BJ171" s="6" t="s">
        <v>21</v>
      </c>
      <c r="BK171" s="85">
        <f>ROUND($L$171*$K$171,2)</f>
        <v>1365.78</v>
      </c>
      <c r="BL171" s="6" t="s">
        <v>139</v>
      </c>
      <c r="BM171" s="6" t="s">
        <v>226</v>
      </c>
    </row>
    <row r="172" spans="2:51" s="6" customFormat="1" ht="18.75" customHeight="1">
      <c r="B172" s="150"/>
      <c r="C172" s="151"/>
      <c r="D172" s="151"/>
      <c r="E172" s="151"/>
      <c r="F172" s="227" t="s">
        <v>227</v>
      </c>
      <c r="G172" s="228"/>
      <c r="H172" s="228"/>
      <c r="I172" s="228"/>
      <c r="J172" s="151"/>
      <c r="K172" s="152">
        <v>13.39</v>
      </c>
      <c r="L172" s="151"/>
      <c r="M172" s="151"/>
      <c r="N172" s="151"/>
      <c r="O172" s="151"/>
      <c r="P172" s="151"/>
      <c r="Q172" s="151"/>
      <c r="R172" s="153"/>
      <c r="T172" s="154"/>
      <c r="U172" s="151"/>
      <c r="V172" s="151"/>
      <c r="W172" s="151"/>
      <c r="X172" s="151"/>
      <c r="Y172" s="151"/>
      <c r="Z172" s="151"/>
      <c r="AA172" s="155"/>
      <c r="AT172" s="156" t="s">
        <v>142</v>
      </c>
      <c r="AU172" s="156" t="s">
        <v>91</v>
      </c>
      <c r="AV172" s="156" t="s">
        <v>91</v>
      </c>
      <c r="AW172" s="156" t="s">
        <v>98</v>
      </c>
      <c r="AX172" s="156" t="s">
        <v>21</v>
      </c>
      <c r="AY172" s="156" t="s">
        <v>134</v>
      </c>
    </row>
    <row r="173" spans="2:65" s="6" customFormat="1" ht="27" customHeight="1">
      <c r="B173" s="22"/>
      <c r="C173" s="137" t="s">
        <v>228</v>
      </c>
      <c r="D173" s="137" t="s">
        <v>135</v>
      </c>
      <c r="E173" s="138" t="s">
        <v>229</v>
      </c>
      <c r="F173" s="223" t="s">
        <v>230</v>
      </c>
      <c r="G173" s="224"/>
      <c r="H173" s="224"/>
      <c r="I173" s="224"/>
      <c r="J173" s="139" t="s">
        <v>138</v>
      </c>
      <c r="K173" s="140">
        <v>155</v>
      </c>
      <c r="L173" s="225">
        <v>63.8</v>
      </c>
      <c r="M173" s="224"/>
      <c r="N173" s="226">
        <f>ROUND($L$173*$K$173,2)</f>
        <v>9889</v>
      </c>
      <c r="O173" s="224"/>
      <c r="P173" s="224"/>
      <c r="Q173" s="224"/>
      <c r="R173" s="24"/>
      <c r="T173" s="141"/>
      <c r="U173" s="29" t="s">
        <v>41</v>
      </c>
      <c r="V173" s="23"/>
      <c r="W173" s="142">
        <f>$V$173*$K$173</f>
        <v>0</v>
      </c>
      <c r="X173" s="142">
        <v>0</v>
      </c>
      <c r="Y173" s="142">
        <f>$X$173*$K$173</f>
        <v>0</v>
      </c>
      <c r="Z173" s="142">
        <v>0</v>
      </c>
      <c r="AA173" s="143">
        <f>$Z$173*$K$173</f>
        <v>0</v>
      </c>
      <c r="AR173" s="6" t="s">
        <v>139</v>
      </c>
      <c r="AT173" s="6" t="s">
        <v>135</v>
      </c>
      <c r="AU173" s="6" t="s">
        <v>91</v>
      </c>
      <c r="AY173" s="6" t="s">
        <v>134</v>
      </c>
      <c r="BE173" s="85">
        <f>IF($U$173="základní",$N$173,0)</f>
        <v>9889</v>
      </c>
      <c r="BF173" s="85">
        <f>IF($U$173="snížená",$N$173,0)</f>
        <v>0</v>
      </c>
      <c r="BG173" s="85">
        <f>IF($U$173="zákl. přenesená",$N$173,0)</f>
        <v>0</v>
      </c>
      <c r="BH173" s="85">
        <f>IF($U$173="sníž. přenesená",$N$173,0)</f>
        <v>0</v>
      </c>
      <c r="BI173" s="85">
        <f>IF($U$173="nulová",$N$173,0)</f>
        <v>0</v>
      </c>
      <c r="BJ173" s="6" t="s">
        <v>21</v>
      </c>
      <c r="BK173" s="85">
        <f>ROUND($L$173*$K$173,2)</f>
        <v>9889</v>
      </c>
      <c r="BL173" s="6" t="s">
        <v>139</v>
      </c>
      <c r="BM173" s="6" t="s">
        <v>231</v>
      </c>
    </row>
    <row r="174" spans="2:51" s="6" customFormat="1" ht="18.75" customHeight="1">
      <c r="B174" s="144"/>
      <c r="C174" s="145"/>
      <c r="D174" s="145"/>
      <c r="E174" s="145"/>
      <c r="F174" s="230" t="s">
        <v>232</v>
      </c>
      <c r="G174" s="231"/>
      <c r="H174" s="231"/>
      <c r="I174" s="231"/>
      <c r="J174" s="145"/>
      <c r="K174" s="145"/>
      <c r="L174" s="145"/>
      <c r="M174" s="145"/>
      <c r="N174" s="145"/>
      <c r="O174" s="145"/>
      <c r="P174" s="145"/>
      <c r="Q174" s="145"/>
      <c r="R174" s="146"/>
      <c r="T174" s="147"/>
      <c r="U174" s="145"/>
      <c r="V174" s="145"/>
      <c r="W174" s="145"/>
      <c r="X174" s="145"/>
      <c r="Y174" s="145"/>
      <c r="Z174" s="145"/>
      <c r="AA174" s="148"/>
      <c r="AT174" s="149" t="s">
        <v>142</v>
      </c>
      <c r="AU174" s="149" t="s">
        <v>91</v>
      </c>
      <c r="AV174" s="149" t="s">
        <v>21</v>
      </c>
      <c r="AW174" s="149" t="s">
        <v>98</v>
      </c>
      <c r="AX174" s="149" t="s">
        <v>76</v>
      </c>
      <c r="AY174" s="149" t="s">
        <v>134</v>
      </c>
    </row>
    <row r="175" spans="2:51" s="6" customFormat="1" ht="18.75" customHeight="1">
      <c r="B175" s="144"/>
      <c r="C175" s="145"/>
      <c r="D175" s="145"/>
      <c r="E175" s="145"/>
      <c r="F175" s="230" t="s">
        <v>233</v>
      </c>
      <c r="G175" s="231"/>
      <c r="H175" s="231"/>
      <c r="I175" s="231"/>
      <c r="J175" s="145"/>
      <c r="K175" s="145"/>
      <c r="L175" s="145"/>
      <c r="M175" s="145"/>
      <c r="N175" s="145"/>
      <c r="O175" s="145"/>
      <c r="P175" s="145"/>
      <c r="Q175" s="145"/>
      <c r="R175" s="146"/>
      <c r="T175" s="147"/>
      <c r="U175" s="145"/>
      <c r="V175" s="145"/>
      <c r="W175" s="145"/>
      <c r="X175" s="145"/>
      <c r="Y175" s="145"/>
      <c r="Z175" s="145"/>
      <c r="AA175" s="148"/>
      <c r="AT175" s="149" t="s">
        <v>142</v>
      </c>
      <c r="AU175" s="149" t="s">
        <v>91</v>
      </c>
      <c r="AV175" s="149" t="s">
        <v>21</v>
      </c>
      <c r="AW175" s="149" t="s">
        <v>98</v>
      </c>
      <c r="AX175" s="149" t="s">
        <v>76</v>
      </c>
      <c r="AY175" s="149" t="s">
        <v>134</v>
      </c>
    </row>
    <row r="176" spans="2:51" s="6" customFormat="1" ht="18.75" customHeight="1">
      <c r="B176" s="144"/>
      <c r="C176" s="145"/>
      <c r="D176" s="145"/>
      <c r="E176" s="145"/>
      <c r="F176" s="230" t="s">
        <v>234</v>
      </c>
      <c r="G176" s="231"/>
      <c r="H176" s="231"/>
      <c r="I176" s="231"/>
      <c r="J176" s="145"/>
      <c r="K176" s="145"/>
      <c r="L176" s="145"/>
      <c r="M176" s="145"/>
      <c r="N176" s="145"/>
      <c r="O176" s="145"/>
      <c r="P176" s="145"/>
      <c r="Q176" s="145"/>
      <c r="R176" s="146"/>
      <c r="T176" s="147"/>
      <c r="U176" s="145"/>
      <c r="V176" s="145"/>
      <c r="W176" s="145"/>
      <c r="X176" s="145"/>
      <c r="Y176" s="145"/>
      <c r="Z176" s="145"/>
      <c r="AA176" s="148"/>
      <c r="AT176" s="149" t="s">
        <v>142</v>
      </c>
      <c r="AU176" s="149" t="s">
        <v>91</v>
      </c>
      <c r="AV176" s="149" t="s">
        <v>21</v>
      </c>
      <c r="AW176" s="149" t="s">
        <v>98</v>
      </c>
      <c r="AX176" s="149" t="s">
        <v>76</v>
      </c>
      <c r="AY176" s="149" t="s">
        <v>134</v>
      </c>
    </row>
    <row r="177" spans="2:51" s="6" customFormat="1" ht="18.75" customHeight="1">
      <c r="B177" s="144"/>
      <c r="C177" s="145"/>
      <c r="D177" s="145"/>
      <c r="E177" s="145"/>
      <c r="F177" s="230" t="s">
        <v>235</v>
      </c>
      <c r="G177" s="231"/>
      <c r="H177" s="231"/>
      <c r="I177" s="231"/>
      <c r="J177" s="145"/>
      <c r="K177" s="145"/>
      <c r="L177" s="145"/>
      <c r="M177" s="145"/>
      <c r="N177" s="145"/>
      <c r="O177" s="145"/>
      <c r="P177" s="145"/>
      <c r="Q177" s="145"/>
      <c r="R177" s="146"/>
      <c r="T177" s="147"/>
      <c r="U177" s="145"/>
      <c r="V177" s="145"/>
      <c r="W177" s="145"/>
      <c r="X177" s="145"/>
      <c r="Y177" s="145"/>
      <c r="Z177" s="145"/>
      <c r="AA177" s="148"/>
      <c r="AT177" s="149" t="s">
        <v>142</v>
      </c>
      <c r="AU177" s="149" t="s">
        <v>91</v>
      </c>
      <c r="AV177" s="149" t="s">
        <v>21</v>
      </c>
      <c r="AW177" s="149" t="s">
        <v>98</v>
      </c>
      <c r="AX177" s="149" t="s">
        <v>76</v>
      </c>
      <c r="AY177" s="149" t="s">
        <v>134</v>
      </c>
    </row>
    <row r="178" spans="2:51" s="6" customFormat="1" ht="18.75" customHeight="1">
      <c r="B178" s="150"/>
      <c r="C178" s="151"/>
      <c r="D178" s="151"/>
      <c r="E178" s="151"/>
      <c r="F178" s="227" t="s">
        <v>236</v>
      </c>
      <c r="G178" s="228"/>
      <c r="H178" s="228"/>
      <c r="I178" s="228"/>
      <c r="J178" s="151"/>
      <c r="K178" s="152">
        <v>155</v>
      </c>
      <c r="L178" s="151"/>
      <c r="M178" s="151"/>
      <c r="N178" s="151"/>
      <c r="O178" s="151"/>
      <c r="P178" s="151"/>
      <c r="Q178" s="151"/>
      <c r="R178" s="153"/>
      <c r="T178" s="154"/>
      <c r="U178" s="151"/>
      <c r="V178" s="151"/>
      <c r="W178" s="151"/>
      <c r="X178" s="151"/>
      <c r="Y178" s="151"/>
      <c r="Z178" s="151"/>
      <c r="AA178" s="155"/>
      <c r="AT178" s="156" t="s">
        <v>142</v>
      </c>
      <c r="AU178" s="156" t="s">
        <v>91</v>
      </c>
      <c r="AV178" s="156" t="s">
        <v>91</v>
      </c>
      <c r="AW178" s="156" t="s">
        <v>98</v>
      </c>
      <c r="AX178" s="156" t="s">
        <v>21</v>
      </c>
      <c r="AY178" s="156" t="s">
        <v>134</v>
      </c>
    </row>
    <row r="179" spans="2:63" s="126" customFormat="1" ht="30.75" customHeight="1">
      <c r="B179" s="127"/>
      <c r="C179" s="128"/>
      <c r="D179" s="136" t="s">
        <v>101</v>
      </c>
      <c r="E179" s="136"/>
      <c r="F179" s="136"/>
      <c r="G179" s="136"/>
      <c r="H179" s="136"/>
      <c r="I179" s="136"/>
      <c r="J179" s="136"/>
      <c r="K179" s="136"/>
      <c r="L179" s="136"/>
      <c r="M179" s="136"/>
      <c r="N179" s="219">
        <f>$BK$179</f>
        <v>6066.38</v>
      </c>
      <c r="O179" s="220"/>
      <c r="P179" s="220"/>
      <c r="Q179" s="220"/>
      <c r="R179" s="130"/>
      <c r="T179" s="131"/>
      <c r="U179" s="128"/>
      <c r="V179" s="128"/>
      <c r="W179" s="132">
        <f>SUM($W$180:$W$191)</f>
        <v>0</v>
      </c>
      <c r="X179" s="128"/>
      <c r="Y179" s="132">
        <f>SUM($Y$180:$Y$191)</f>
        <v>0</v>
      </c>
      <c r="Z179" s="128"/>
      <c r="AA179" s="133">
        <f>SUM($AA$180:$AA$191)</f>
        <v>3.486</v>
      </c>
      <c r="AR179" s="134" t="s">
        <v>21</v>
      </c>
      <c r="AT179" s="134" t="s">
        <v>75</v>
      </c>
      <c r="AU179" s="134" t="s">
        <v>21</v>
      </c>
      <c r="AY179" s="134" t="s">
        <v>134</v>
      </c>
      <c r="BK179" s="135">
        <f>SUM($BK$180:$BK$191)</f>
        <v>6066.38</v>
      </c>
    </row>
    <row r="180" spans="2:65" s="6" customFormat="1" ht="27" customHeight="1">
      <c r="B180" s="22"/>
      <c r="C180" s="137" t="s">
        <v>237</v>
      </c>
      <c r="D180" s="137" t="s">
        <v>135</v>
      </c>
      <c r="E180" s="138" t="s">
        <v>238</v>
      </c>
      <c r="F180" s="223" t="s">
        <v>239</v>
      </c>
      <c r="G180" s="224"/>
      <c r="H180" s="224"/>
      <c r="I180" s="224"/>
      <c r="J180" s="139" t="s">
        <v>170</v>
      </c>
      <c r="K180" s="140">
        <v>6</v>
      </c>
      <c r="L180" s="225">
        <v>670</v>
      </c>
      <c r="M180" s="224"/>
      <c r="N180" s="226">
        <f>ROUND($L$180*$K$180,2)</f>
        <v>4020</v>
      </c>
      <c r="O180" s="224"/>
      <c r="P180" s="224"/>
      <c r="Q180" s="224"/>
      <c r="R180" s="24"/>
      <c r="T180" s="141"/>
      <c r="U180" s="29" t="s">
        <v>41</v>
      </c>
      <c r="V180" s="23"/>
      <c r="W180" s="142">
        <f>$V$180*$K$180</f>
        <v>0</v>
      </c>
      <c r="X180" s="142">
        <v>0</v>
      </c>
      <c r="Y180" s="142">
        <f>$X$180*$K$180</f>
        <v>0</v>
      </c>
      <c r="Z180" s="142">
        <v>0.4</v>
      </c>
      <c r="AA180" s="143">
        <f>$Z$180*$K$180</f>
        <v>2.4000000000000004</v>
      </c>
      <c r="AR180" s="6" t="s">
        <v>139</v>
      </c>
      <c r="AT180" s="6" t="s">
        <v>135</v>
      </c>
      <c r="AU180" s="6" t="s">
        <v>91</v>
      </c>
      <c r="AY180" s="6" t="s">
        <v>134</v>
      </c>
      <c r="BE180" s="85">
        <f>IF($U$180="základní",$N$180,0)</f>
        <v>4020</v>
      </c>
      <c r="BF180" s="85">
        <f>IF($U$180="snížená",$N$180,0)</f>
        <v>0</v>
      </c>
      <c r="BG180" s="85">
        <f>IF($U$180="zákl. přenesená",$N$180,0)</f>
        <v>0</v>
      </c>
      <c r="BH180" s="85">
        <f>IF($U$180="sníž. přenesená",$N$180,0)</f>
        <v>0</v>
      </c>
      <c r="BI180" s="85">
        <f>IF($U$180="nulová",$N$180,0)</f>
        <v>0</v>
      </c>
      <c r="BJ180" s="6" t="s">
        <v>21</v>
      </c>
      <c r="BK180" s="85">
        <f>ROUND($L$180*$K$180,2)</f>
        <v>4020</v>
      </c>
      <c r="BL180" s="6" t="s">
        <v>139</v>
      </c>
      <c r="BM180" s="6" t="s">
        <v>240</v>
      </c>
    </row>
    <row r="181" spans="2:51" s="6" customFormat="1" ht="18.75" customHeight="1">
      <c r="B181" s="144"/>
      <c r="C181" s="145"/>
      <c r="D181" s="145"/>
      <c r="E181" s="145"/>
      <c r="F181" s="230" t="s">
        <v>241</v>
      </c>
      <c r="G181" s="231"/>
      <c r="H181" s="231"/>
      <c r="I181" s="231"/>
      <c r="J181" s="145"/>
      <c r="K181" s="145"/>
      <c r="L181" s="145"/>
      <c r="M181" s="145"/>
      <c r="N181" s="145"/>
      <c r="O181" s="145"/>
      <c r="P181" s="145"/>
      <c r="Q181" s="145"/>
      <c r="R181" s="146"/>
      <c r="T181" s="147"/>
      <c r="U181" s="145"/>
      <c r="V181" s="145"/>
      <c r="W181" s="145"/>
      <c r="X181" s="145"/>
      <c r="Y181" s="145"/>
      <c r="Z181" s="145"/>
      <c r="AA181" s="148"/>
      <c r="AT181" s="149" t="s">
        <v>142</v>
      </c>
      <c r="AU181" s="149" t="s">
        <v>91</v>
      </c>
      <c r="AV181" s="149" t="s">
        <v>21</v>
      </c>
      <c r="AW181" s="149" t="s">
        <v>98</v>
      </c>
      <c r="AX181" s="149" t="s">
        <v>76</v>
      </c>
      <c r="AY181" s="149" t="s">
        <v>134</v>
      </c>
    </row>
    <row r="182" spans="2:51" s="6" customFormat="1" ht="18.75" customHeight="1">
      <c r="B182" s="150"/>
      <c r="C182" s="151"/>
      <c r="D182" s="151"/>
      <c r="E182" s="151"/>
      <c r="F182" s="227" t="s">
        <v>242</v>
      </c>
      <c r="G182" s="228"/>
      <c r="H182" s="228"/>
      <c r="I182" s="228"/>
      <c r="J182" s="151"/>
      <c r="K182" s="152">
        <v>6</v>
      </c>
      <c r="L182" s="151"/>
      <c r="M182" s="151"/>
      <c r="N182" s="151"/>
      <c r="O182" s="151"/>
      <c r="P182" s="151"/>
      <c r="Q182" s="151"/>
      <c r="R182" s="153"/>
      <c r="T182" s="154"/>
      <c r="U182" s="151"/>
      <c r="V182" s="151"/>
      <c r="W182" s="151"/>
      <c r="X182" s="151"/>
      <c r="Y182" s="151"/>
      <c r="Z182" s="151"/>
      <c r="AA182" s="155"/>
      <c r="AT182" s="156" t="s">
        <v>142</v>
      </c>
      <c r="AU182" s="156" t="s">
        <v>91</v>
      </c>
      <c r="AV182" s="156" t="s">
        <v>91</v>
      </c>
      <c r="AW182" s="156" t="s">
        <v>98</v>
      </c>
      <c r="AX182" s="156" t="s">
        <v>21</v>
      </c>
      <c r="AY182" s="156" t="s">
        <v>134</v>
      </c>
    </row>
    <row r="183" spans="2:65" s="6" customFormat="1" ht="27" customHeight="1">
      <c r="B183" s="22"/>
      <c r="C183" s="137" t="s">
        <v>243</v>
      </c>
      <c r="D183" s="137" t="s">
        <v>135</v>
      </c>
      <c r="E183" s="138" t="s">
        <v>244</v>
      </c>
      <c r="F183" s="223" t="s">
        <v>245</v>
      </c>
      <c r="G183" s="224"/>
      <c r="H183" s="224"/>
      <c r="I183" s="224"/>
      <c r="J183" s="139" t="s">
        <v>170</v>
      </c>
      <c r="K183" s="140">
        <v>6</v>
      </c>
      <c r="L183" s="225">
        <v>238</v>
      </c>
      <c r="M183" s="224"/>
      <c r="N183" s="226">
        <f>ROUND($L$183*$K$183,2)</f>
        <v>1428</v>
      </c>
      <c r="O183" s="224"/>
      <c r="P183" s="224"/>
      <c r="Q183" s="224"/>
      <c r="R183" s="24"/>
      <c r="T183" s="141"/>
      <c r="U183" s="29" t="s">
        <v>41</v>
      </c>
      <c r="V183" s="23"/>
      <c r="W183" s="142">
        <f>$V$183*$K$183</f>
        <v>0</v>
      </c>
      <c r="X183" s="142">
        <v>0</v>
      </c>
      <c r="Y183" s="142">
        <f>$X$183*$K$183</f>
        <v>0</v>
      </c>
      <c r="Z183" s="142">
        <v>0.181</v>
      </c>
      <c r="AA183" s="143">
        <f>$Z$183*$K$183</f>
        <v>1.0859999999999999</v>
      </c>
      <c r="AR183" s="6" t="s">
        <v>139</v>
      </c>
      <c r="AT183" s="6" t="s">
        <v>135</v>
      </c>
      <c r="AU183" s="6" t="s">
        <v>91</v>
      </c>
      <c r="AY183" s="6" t="s">
        <v>134</v>
      </c>
      <c r="BE183" s="85">
        <f>IF($U$183="základní",$N$183,0)</f>
        <v>1428</v>
      </c>
      <c r="BF183" s="85">
        <f>IF($U$183="snížená",$N$183,0)</f>
        <v>0</v>
      </c>
      <c r="BG183" s="85">
        <f>IF($U$183="zákl. přenesená",$N$183,0)</f>
        <v>0</v>
      </c>
      <c r="BH183" s="85">
        <f>IF($U$183="sníž. přenesená",$N$183,0)</f>
        <v>0</v>
      </c>
      <c r="BI183" s="85">
        <f>IF($U$183="nulová",$N$183,0)</f>
        <v>0</v>
      </c>
      <c r="BJ183" s="6" t="s">
        <v>21</v>
      </c>
      <c r="BK183" s="85">
        <f>ROUND($L$183*$K$183,2)</f>
        <v>1428</v>
      </c>
      <c r="BL183" s="6" t="s">
        <v>139</v>
      </c>
      <c r="BM183" s="6" t="s">
        <v>246</v>
      </c>
    </row>
    <row r="184" spans="2:51" s="6" customFormat="1" ht="18.75" customHeight="1">
      <c r="B184" s="144"/>
      <c r="C184" s="145"/>
      <c r="D184" s="145"/>
      <c r="E184" s="145"/>
      <c r="F184" s="230" t="s">
        <v>241</v>
      </c>
      <c r="G184" s="231"/>
      <c r="H184" s="231"/>
      <c r="I184" s="231"/>
      <c r="J184" s="145"/>
      <c r="K184" s="145"/>
      <c r="L184" s="145"/>
      <c r="M184" s="145"/>
      <c r="N184" s="145"/>
      <c r="O184" s="145"/>
      <c r="P184" s="145"/>
      <c r="Q184" s="145"/>
      <c r="R184" s="146"/>
      <c r="T184" s="147"/>
      <c r="U184" s="145"/>
      <c r="V184" s="145"/>
      <c r="W184" s="145"/>
      <c r="X184" s="145"/>
      <c r="Y184" s="145"/>
      <c r="Z184" s="145"/>
      <c r="AA184" s="148"/>
      <c r="AT184" s="149" t="s">
        <v>142</v>
      </c>
      <c r="AU184" s="149" t="s">
        <v>91</v>
      </c>
      <c r="AV184" s="149" t="s">
        <v>21</v>
      </c>
      <c r="AW184" s="149" t="s">
        <v>98</v>
      </c>
      <c r="AX184" s="149" t="s">
        <v>76</v>
      </c>
      <c r="AY184" s="149" t="s">
        <v>134</v>
      </c>
    </row>
    <row r="185" spans="2:51" s="6" customFormat="1" ht="18.75" customHeight="1">
      <c r="B185" s="150"/>
      <c r="C185" s="151"/>
      <c r="D185" s="151"/>
      <c r="E185" s="151"/>
      <c r="F185" s="227" t="s">
        <v>167</v>
      </c>
      <c r="G185" s="228"/>
      <c r="H185" s="228"/>
      <c r="I185" s="228"/>
      <c r="J185" s="151"/>
      <c r="K185" s="152">
        <v>6</v>
      </c>
      <c r="L185" s="151"/>
      <c r="M185" s="151"/>
      <c r="N185" s="151"/>
      <c r="O185" s="151"/>
      <c r="P185" s="151"/>
      <c r="Q185" s="151"/>
      <c r="R185" s="153"/>
      <c r="T185" s="154"/>
      <c r="U185" s="151"/>
      <c r="V185" s="151"/>
      <c r="W185" s="151"/>
      <c r="X185" s="151"/>
      <c r="Y185" s="151"/>
      <c r="Z185" s="151"/>
      <c r="AA185" s="155"/>
      <c r="AT185" s="156" t="s">
        <v>142</v>
      </c>
      <c r="AU185" s="156" t="s">
        <v>91</v>
      </c>
      <c r="AV185" s="156" t="s">
        <v>91</v>
      </c>
      <c r="AW185" s="156" t="s">
        <v>98</v>
      </c>
      <c r="AX185" s="156" t="s">
        <v>21</v>
      </c>
      <c r="AY185" s="156" t="s">
        <v>134</v>
      </c>
    </row>
    <row r="186" spans="2:65" s="6" customFormat="1" ht="27" customHeight="1">
      <c r="B186" s="22"/>
      <c r="C186" s="137" t="s">
        <v>247</v>
      </c>
      <c r="D186" s="137" t="s">
        <v>135</v>
      </c>
      <c r="E186" s="138" t="s">
        <v>248</v>
      </c>
      <c r="F186" s="223" t="s">
        <v>249</v>
      </c>
      <c r="G186" s="224"/>
      <c r="H186" s="224"/>
      <c r="I186" s="224"/>
      <c r="J186" s="139" t="s">
        <v>191</v>
      </c>
      <c r="K186" s="140">
        <v>3.5</v>
      </c>
      <c r="L186" s="225">
        <v>39.1</v>
      </c>
      <c r="M186" s="224"/>
      <c r="N186" s="226">
        <f>ROUND($L$186*$K$186,2)</f>
        <v>136.85</v>
      </c>
      <c r="O186" s="224"/>
      <c r="P186" s="224"/>
      <c r="Q186" s="224"/>
      <c r="R186" s="24"/>
      <c r="T186" s="141"/>
      <c r="U186" s="29" t="s">
        <v>41</v>
      </c>
      <c r="V186" s="23"/>
      <c r="W186" s="142">
        <f>$V$186*$K$186</f>
        <v>0</v>
      </c>
      <c r="X186" s="142">
        <v>0</v>
      </c>
      <c r="Y186" s="142">
        <f>$X$186*$K$186</f>
        <v>0</v>
      </c>
      <c r="Z186" s="142">
        <v>0</v>
      </c>
      <c r="AA186" s="143">
        <f>$Z$186*$K$186</f>
        <v>0</v>
      </c>
      <c r="AR186" s="6" t="s">
        <v>139</v>
      </c>
      <c r="AT186" s="6" t="s">
        <v>135</v>
      </c>
      <c r="AU186" s="6" t="s">
        <v>91</v>
      </c>
      <c r="AY186" s="6" t="s">
        <v>134</v>
      </c>
      <c r="BE186" s="85">
        <f>IF($U$186="základní",$N$186,0)</f>
        <v>136.85</v>
      </c>
      <c r="BF186" s="85">
        <f>IF($U$186="snížená",$N$186,0)</f>
        <v>0</v>
      </c>
      <c r="BG186" s="85">
        <f>IF($U$186="zákl. přenesená",$N$186,0)</f>
        <v>0</v>
      </c>
      <c r="BH186" s="85">
        <f>IF($U$186="sníž. přenesená",$N$186,0)</f>
        <v>0</v>
      </c>
      <c r="BI186" s="85">
        <f>IF($U$186="nulová",$N$186,0)</f>
        <v>0</v>
      </c>
      <c r="BJ186" s="6" t="s">
        <v>21</v>
      </c>
      <c r="BK186" s="85">
        <f>ROUND($L$186*$K$186,2)</f>
        <v>136.85</v>
      </c>
      <c r="BL186" s="6" t="s">
        <v>139</v>
      </c>
      <c r="BM186" s="6" t="s">
        <v>250</v>
      </c>
    </row>
    <row r="187" spans="2:51" s="6" customFormat="1" ht="18.75" customHeight="1">
      <c r="B187" s="150"/>
      <c r="C187" s="151"/>
      <c r="D187" s="151"/>
      <c r="E187" s="151"/>
      <c r="F187" s="227" t="s">
        <v>251</v>
      </c>
      <c r="G187" s="228"/>
      <c r="H187" s="228"/>
      <c r="I187" s="228"/>
      <c r="J187" s="151"/>
      <c r="K187" s="152">
        <v>3.5</v>
      </c>
      <c r="L187" s="151"/>
      <c r="M187" s="151"/>
      <c r="N187" s="151"/>
      <c r="O187" s="151"/>
      <c r="P187" s="151"/>
      <c r="Q187" s="151"/>
      <c r="R187" s="153"/>
      <c r="T187" s="154"/>
      <c r="U187" s="151"/>
      <c r="V187" s="151"/>
      <c r="W187" s="151"/>
      <c r="X187" s="151"/>
      <c r="Y187" s="151"/>
      <c r="Z187" s="151"/>
      <c r="AA187" s="155"/>
      <c r="AT187" s="156" t="s">
        <v>142</v>
      </c>
      <c r="AU187" s="156" t="s">
        <v>91</v>
      </c>
      <c r="AV187" s="156" t="s">
        <v>91</v>
      </c>
      <c r="AW187" s="156" t="s">
        <v>98</v>
      </c>
      <c r="AX187" s="156" t="s">
        <v>21</v>
      </c>
      <c r="AY187" s="156" t="s">
        <v>134</v>
      </c>
    </row>
    <row r="188" spans="2:65" s="6" customFormat="1" ht="27" customHeight="1">
      <c r="B188" s="22"/>
      <c r="C188" s="137" t="s">
        <v>8</v>
      </c>
      <c r="D188" s="137" t="s">
        <v>135</v>
      </c>
      <c r="E188" s="138" t="s">
        <v>252</v>
      </c>
      <c r="F188" s="223" t="s">
        <v>253</v>
      </c>
      <c r="G188" s="224"/>
      <c r="H188" s="224"/>
      <c r="I188" s="224"/>
      <c r="J188" s="139" t="s">
        <v>191</v>
      </c>
      <c r="K188" s="140">
        <v>49</v>
      </c>
      <c r="L188" s="225">
        <v>8.72</v>
      </c>
      <c r="M188" s="224"/>
      <c r="N188" s="226">
        <f>ROUND($L$188*$K$188,2)</f>
        <v>427.28</v>
      </c>
      <c r="O188" s="224"/>
      <c r="P188" s="224"/>
      <c r="Q188" s="224"/>
      <c r="R188" s="24"/>
      <c r="T188" s="141"/>
      <c r="U188" s="29" t="s">
        <v>41</v>
      </c>
      <c r="V188" s="23"/>
      <c r="W188" s="142">
        <f>$V$188*$K$188</f>
        <v>0</v>
      </c>
      <c r="X188" s="142">
        <v>0</v>
      </c>
      <c r="Y188" s="142">
        <f>$X$188*$K$188</f>
        <v>0</v>
      </c>
      <c r="Z188" s="142">
        <v>0</v>
      </c>
      <c r="AA188" s="143">
        <f>$Z$188*$K$188</f>
        <v>0</v>
      </c>
      <c r="AR188" s="6" t="s">
        <v>139</v>
      </c>
      <c r="AT188" s="6" t="s">
        <v>135</v>
      </c>
      <c r="AU188" s="6" t="s">
        <v>91</v>
      </c>
      <c r="AY188" s="6" t="s">
        <v>134</v>
      </c>
      <c r="BE188" s="85">
        <f>IF($U$188="základní",$N$188,0)</f>
        <v>427.28</v>
      </c>
      <c r="BF188" s="85">
        <f>IF($U$188="snížená",$N$188,0)</f>
        <v>0</v>
      </c>
      <c r="BG188" s="85">
        <f>IF($U$188="zákl. přenesená",$N$188,0)</f>
        <v>0</v>
      </c>
      <c r="BH188" s="85">
        <f>IF($U$188="sníž. přenesená",$N$188,0)</f>
        <v>0</v>
      </c>
      <c r="BI188" s="85">
        <f>IF($U$188="nulová",$N$188,0)</f>
        <v>0</v>
      </c>
      <c r="BJ188" s="6" t="s">
        <v>21</v>
      </c>
      <c r="BK188" s="85">
        <f>ROUND($L$188*$K$188,2)</f>
        <v>427.28</v>
      </c>
      <c r="BL188" s="6" t="s">
        <v>139</v>
      </c>
      <c r="BM188" s="6" t="s">
        <v>254</v>
      </c>
    </row>
    <row r="189" spans="2:51" s="6" customFormat="1" ht="18.75" customHeight="1">
      <c r="B189" s="150"/>
      <c r="C189" s="151"/>
      <c r="D189" s="151"/>
      <c r="E189" s="151"/>
      <c r="F189" s="227" t="s">
        <v>255</v>
      </c>
      <c r="G189" s="228"/>
      <c r="H189" s="228"/>
      <c r="I189" s="228"/>
      <c r="J189" s="151"/>
      <c r="K189" s="152">
        <v>49</v>
      </c>
      <c r="L189" s="151"/>
      <c r="M189" s="151"/>
      <c r="N189" s="151"/>
      <c r="O189" s="151"/>
      <c r="P189" s="151"/>
      <c r="Q189" s="151"/>
      <c r="R189" s="153"/>
      <c r="T189" s="154"/>
      <c r="U189" s="151"/>
      <c r="V189" s="151"/>
      <c r="W189" s="151"/>
      <c r="X189" s="151"/>
      <c r="Y189" s="151"/>
      <c r="Z189" s="151"/>
      <c r="AA189" s="155"/>
      <c r="AT189" s="156" t="s">
        <v>142</v>
      </c>
      <c r="AU189" s="156" t="s">
        <v>91</v>
      </c>
      <c r="AV189" s="156" t="s">
        <v>91</v>
      </c>
      <c r="AW189" s="156" t="s">
        <v>98</v>
      </c>
      <c r="AX189" s="156" t="s">
        <v>21</v>
      </c>
      <c r="AY189" s="156" t="s">
        <v>134</v>
      </c>
    </row>
    <row r="190" spans="2:65" s="6" customFormat="1" ht="27" customHeight="1">
      <c r="B190" s="22"/>
      <c r="C190" s="137" t="s">
        <v>256</v>
      </c>
      <c r="D190" s="137" t="s">
        <v>135</v>
      </c>
      <c r="E190" s="138" t="s">
        <v>257</v>
      </c>
      <c r="F190" s="223" t="s">
        <v>258</v>
      </c>
      <c r="G190" s="224"/>
      <c r="H190" s="224"/>
      <c r="I190" s="224"/>
      <c r="J190" s="139" t="s">
        <v>191</v>
      </c>
      <c r="K190" s="140">
        <v>3.5</v>
      </c>
      <c r="L190" s="225">
        <v>15.5</v>
      </c>
      <c r="M190" s="224"/>
      <c r="N190" s="226">
        <f>ROUND($L$190*$K$190,2)</f>
        <v>54.25</v>
      </c>
      <c r="O190" s="224"/>
      <c r="P190" s="224"/>
      <c r="Q190" s="224"/>
      <c r="R190" s="24"/>
      <c r="T190" s="141"/>
      <c r="U190" s="29" t="s">
        <v>41</v>
      </c>
      <c r="V190" s="23"/>
      <c r="W190" s="142">
        <f>$V$190*$K$190</f>
        <v>0</v>
      </c>
      <c r="X190" s="142">
        <v>0</v>
      </c>
      <c r="Y190" s="142">
        <f>$X$190*$K$190</f>
        <v>0</v>
      </c>
      <c r="Z190" s="142">
        <v>0</v>
      </c>
      <c r="AA190" s="143">
        <f>$Z$190*$K$190</f>
        <v>0</v>
      </c>
      <c r="AR190" s="6" t="s">
        <v>139</v>
      </c>
      <c r="AT190" s="6" t="s">
        <v>135</v>
      </c>
      <c r="AU190" s="6" t="s">
        <v>91</v>
      </c>
      <c r="AY190" s="6" t="s">
        <v>134</v>
      </c>
      <c r="BE190" s="85">
        <f>IF($U$190="základní",$N$190,0)</f>
        <v>54.25</v>
      </c>
      <c r="BF190" s="85">
        <f>IF($U$190="snížená",$N$190,0)</f>
        <v>0</v>
      </c>
      <c r="BG190" s="85">
        <f>IF($U$190="zákl. přenesená",$N$190,0)</f>
        <v>0</v>
      </c>
      <c r="BH190" s="85">
        <f>IF($U$190="sníž. přenesená",$N$190,0)</f>
        <v>0</v>
      </c>
      <c r="BI190" s="85">
        <f>IF($U$190="nulová",$N$190,0)</f>
        <v>0</v>
      </c>
      <c r="BJ190" s="6" t="s">
        <v>21</v>
      </c>
      <c r="BK190" s="85">
        <f>ROUND($L$190*$K$190,2)</f>
        <v>54.25</v>
      </c>
      <c r="BL190" s="6" t="s">
        <v>139</v>
      </c>
      <c r="BM190" s="6" t="s">
        <v>259</v>
      </c>
    </row>
    <row r="191" spans="2:51" s="6" customFormat="1" ht="18.75" customHeight="1">
      <c r="B191" s="150"/>
      <c r="C191" s="151"/>
      <c r="D191" s="151"/>
      <c r="E191" s="151"/>
      <c r="F191" s="227" t="s">
        <v>251</v>
      </c>
      <c r="G191" s="228"/>
      <c r="H191" s="228"/>
      <c r="I191" s="228"/>
      <c r="J191" s="151"/>
      <c r="K191" s="152">
        <v>3.5</v>
      </c>
      <c r="L191" s="151"/>
      <c r="M191" s="151"/>
      <c r="N191" s="151"/>
      <c r="O191" s="151"/>
      <c r="P191" s="151"/>
      <c r="Q191" s="151"/>
      <c r="R191" s="153"/>
      <c r="T191" s="154"/>
      <c r="U191" s="151"/>
      <c r="V191" s="151"/>
      <c r="W191" s="151"/>
      <c r="X191" s="151"/>
      <c r="Y191" s="151"/>
      <c r="Z191" s="151"/>
      <c r="AA191" s="155"/>
      <c r="AT191" s="156" t="s">
        <v>142</v>
      </c>
      <c r="AU191" s="156" t="s">
        <v>91</v>
      </c>
      <c r="AV191" s="156" t="s">
        <v>91</v>
      </c>
      <c r="AW191" s="156" t="s">
        <v>98</v>
      </c>
      <c r="AX191" s="156" t="s">
        <v>21</v>
      </c>
      <c r="AY191" s="156" t="s">
        <v>134</v>
      </c>
    </row>
    <row r="192" spans="2:63" s="126" customFormat="1" ht="30.75" customHeight="1">
      <c r="B192" s="127"/>
      <c r="C192" s="128"/>
      <c r="D192" s="136" t="s">
        <v>102</v>
      </c>
      <c r="E192" s="136"/>
      <c r="F192" s="136"/>
      <c r="G192" s="136"/>
      <c r="H192" s="136"/>
      <c r="I192" s="136"/>
      <c r="J192" s="136"/>
      <c r="K192" s="136"/>
      <c r="L192" s="136"/>
      <c r="M192" s="136"/>
      <c r="N192" s="219">
        <f>$BK$192</f>
        <v>28526.519999999997</v>
      </c>
      <c r="O192" s="220"/>
      <c r="P192" s="220"/>
      <c r="Q192" s="220"/>
      <c r="R192" s="130"/>
      <c r="T192" s="131"/>
      <c r="U192" s="128"/>
      <c r="V192" s="128"/>
      <c r="W192" s="132">
        <f>SUM($W$193:$W$208)</f>
        <v>0</v>
      </c>
      <c r="X192" s="128"/>
      <c r="Y192" s="132">
        <f>SUM($Y$193:$Y$208)</f>
        <v>0.36136908160000003</v>
      </c>
      <c r="Z192" s="128"/>
      <c r="AA192" s="133">
        <f>SUM($AA$193:$AA$208)</f>
        <v>0</v>
      </c>
      <c r="AR192" s="134" t="s">
        <v>21</v>
      </c>
      <c r="AT192" s="134" t="s">
        <v>75</v>
      </c>
      <c r="AU192" s="134" t="s">
        <v>21</v>
      </c>
      <c r="AY192" s="134" t="s">
        <v>134</v>
      </c>
      <c r="BK192" s="135">
        <f>SUM($BK$193:$BK$208)</f>
        <v>28526.519999999997</v>
      </c>
    </row>
    <row r="193" spans="2:65" s="6" customFormat="1" ht="27" customHeight="1">
      <c r="B193" s="22"/>
      <c r="C193" s="137" t="s">
        <v>260</v>
      </c>
      <c r="D193" s="137" t="s">
        <v>135</v>
      </c>
      <c r="E193" s="138" t="s">
        <v>261</v>
      </c>
      <c r="F193" s="223" t="s">
        <v>262</v>
      </c>
      <c r="G193" s="224"/>
      <c r="H193" s="224"/>
      <c r="I193" s="224"/>
      <c r="J193" s="139" t="s">
        <v>138</v>
      </c>
      <c r="K193" s="140">
        <v>31</v>
      </c>
      <c r="L193" s="225">
        <v>878</v>
      </c>
      <c r="M193" s="224"/>
      <c r="N193" s="226">
        <f>ROUND($L$193*$K$193,2)</f>
        <v>27218</v>
      </c>
      <c r="O193" s="224"/>
      <c r="P193" s="224"/>
      <c r="Q193" s="224"/>
      <c r="R193" s="24"/>
      <c r="T193" s="141"/>
      <c r="U193" s="29" t="s">
        <v>41</v>
      </c>
      <c r="V193" s="23"/>
      <c r="W193" s="142">
        <f>$V$193*$K$193</f>
        <v>0</v>
      </c>
      <c r="X193" s="142">
        <v>0</v>
      </c>
      <c r="Y193" s="142">
        <f>$X$193*$K$193</f>
        <v>0</v>
      </c>
      <c r="Z193" s="142">
        <v>0</v>
      </c>
      <c r="AA193" s="143">
        <f>$Z$193*$K$193</f>
        <v>0</v>
      </c>
      <c r="AR193" s="6" t="s">
        <v>139</v>
      </c>
      <c r="AT193" s="6" t="s">
        <v>135</v>
      </c>
      <c r="AU193" s="6" t="s">
        <v>91</v>
      </c>
      <c r="AY193" s="6" t="s">
        <v>134</v>
      </c>
      <c r="BE193" s="85">
        <f>IF($U$193="základní",$N$193,0)</f>
        <v>27218</v>
      </c>
      <c r="BF193" s="85">
        <f>IF($U$193="snížená",$N$193,0)</f>
        <v>0</v>
      </c>
      <c r="BG193" s="85">
        <f>IF($U$193="zákl. přenesená",$N$193,0)</f>
        <v>0</v>
      </c>
      <c r="BH193" s="85">
        <f>IF($U$193="sníž. přenesená",$N$193,0)</f>
        <v>0</v>
      </c>
      <c r="BI193" s="85">
        <f>IF($U$193="nulová",$N$193,0)</f>
        <v>0</v>
      </c>
      <c r="BJ193" s="6" t="s">
        <v>21</v>
      </c>
      <c r="BK193" s="85">
        <f>ROUND($L$193*$K$193,2)</f>
        <v>27218</v>
      </c>
      <c r="BL193" s="6" t="s">
        <v>139</v>
      </c>
      <c r="BM193" s="6" t="s">
        <v>263</v>
      </c>
    </row>
    <row r="194" spans="2:51" s="6" customFormat="1" ht="18.75" customHeight="1">
      <c r="B194" s="150"/>
      <c r="C194" s="151"/>
      <c r="D194" s="151"/>
      <c r="E194" s="151"/>
      <c r="F194" s="227" t="s">
        <v>264</v>
      </c>
      <c r="G194" s="228"/>
      <c r="H194" s="228"/>
      <c r="I194" s="228"/>
      <c r="J194" s="151"/>
      <c r="K194" s="152">
        <v>31</v>
      </c>
      <c r="L194" s="151"/>
      <c r="M194" s="151"/>
      <c r="N194" s="151"/>
      <c r="O194" s="151"/>
      <c r="P194" s="151"/>
      <c r="Q194" s="151"/>
      <c r="R194" s="153"/>
      <c r="T194" s="154"/>
      <c r="U194" s="151"/>
      <c r="V194" s="151"/>
      <c r="W194" s="151"/>
      <c r="X194" s="151"/>
      <c r="Y194" s="151"/>
      <c r="Z194" s="151"/>
      <c r="AA194" s="155"/>
      <c r="AT194" s="156" t="s">
        <v>142</v>
      </c>
      <c r="AU194" s="156" t="s">
        <v>91</v>
      </c>
      <c r="AV194" s="156" t="s">
        <v>91</v>
      </c>
      <c r="AW194" s="156" t="s">
        <v>98</v>
      </c>
      <c r="AX194" s="156" t="s">
        <v>21</v>
      </c>
      <c r="AY194" s="156" t="s">
        <v>134</v>
      </c>
    </row>
    <row r="195" spans="2:65" s="6" customFormat="1" ht="27" customHeight="1">
      <c r="B195" s="22"/>
      <c r="C195" s="137" t="s">
        <v>265</v>
      </c>
      <c r="D195" s="137" t="s">
        <v>135</v>
      </c>
      <c r="E195" s="138" t="s">
        <v>266</v>
      </c>
      <c r="F195" s="223" t="s">
        <v>267</v>
      </c>
      <c r="G195" s="224"/>
      <c r="H195" s="224"/>
      <c r="I195" s="224"/>
      <c r="J195" s="139" t="s">
        <v>268</v>
      </c>
      <c r="K195" s="140">
        <v>1</v>
      </c>
      <c r="L195" s="225">
        <v>757</v>
      </c>
      <c r="M195" s="224"/>
      <c r="N195" s="226">
        <f>ROUND($L$195*$K$195,2)</f>
        <v>757</v>
      </c>
      <c r="O195" s="224"/>
      <c r="P195" s="224"/>
      <c r="Q195" s="224"/>
      <c r="R195" s="24"/>
      <c r="T195" s="141"/>
      <c r="U195" s="29" t="s">
        <v>41</v>
      </c>
      <c r="V195" s="23"/>
      <c r="W195" s="142">
        <f>$V$195*$K$195</f>
        <v>0</v>
      </c>
      <c r="X195" s="142">
        <v>0.17664</v>
      </c>
      <c r="Y195" s="142">
        <f>$X$195*$K$195</f>
        <v>0.17664</v>
      </c>
      <c r="Z195" s="142">
        <v>0</v>
      </c>
      <c r="AA195" s="143">
        <f>$Z$195*$K$195</f>
        <v>0</v>
      </c>
      <c r="AR195" s="6" t="s">
        <v>139</v>
      </c>
      <c r="AT195" s="6" t="s">
        <v>135</v>
      </c>
      <c r="AU195" s="6" t="s">
        <v>91</v>
      </c>
      <c r="AY195" s="6" t="s">
        <v>134</v>
      </c>
      <c r="BE195" s="85">
        <f>IF($U$195="základní",$N$195,0)</f>
        <v>757</v>
      </c>
      <c r="BF195" s="85">
        <f>IF($U$195="snížená",$N$195,0)</f>
        <v>0</v>
      </c>
      <c r="BG195" s="85">
        <f>IF($U$195="zákl. přenesená",$N$195,0)</f>
        <v>0</v>
      </c>
      <c r="BH195" s="85">
        <f>IF($U$195="sníž. přenesená",$N$195,0)</f>
        <v>0</v>
      </c>
      <c r="BI195" s="85">
        <f>IF($U$195="nulová",$N$195,0)</f>
        <v>0</v>
      </c>
      <c r="BJ195" s="6" t="s">
        <v>21</v>
      </c>
      <c r="BK195" s="85">
        <f>ROUND($L$195*$K$195,2)</f>
        <v>757</v>
      </c>
      <c r="BL195" s="6" t="s">
        <v>139</v>
      </c>
      <c r="BM195" s="6" t="s">
        <v>269</v>
      </c>
    </row>
    <row r="196" spans="2:51" s="6" customFormat="1" ht="18.75" customHeight="1">
      <c r="B196" s="144"/>
      <c r="C196" s="145"/>
      <c r="D196" s="145"/>
      <c r="E196" s="145"/>
      <c r="F196" s="230" t="s">
        <v>270</v>
      </c>
      <c r="G196" s="231"/>
      <c r="H196" s="231"/>
      <c r="I196" s="231"/>
      <c r="J196" s="145"/>
      <c r="K196" s="145"/>
      <c r="L196" s="145"/>
      <c r="M196" s="145"/>
      <c r="N196" s="145"/>
      <c r="O196" s="145"/>
      <c r="P196" s="145"/>
      <c r="Q196" s="145"/>
      <c r="R196" s="146"/>
      <c r="T196" s="147"/>
      <c r="U196" s="145"/>
      <c r="V196" s="145"/>
      <c r="W196" s="145"/>
      <c r="X196" s="145"/>
      <c r="Y196" s="145"/>
      <c r="Z196" s="145"/>
      <c r="AA196" s="148"/>
      <c r="AT196" s="149" t="s">
        <v>142</v>
      </c>
      <c r="AU196" s="149" t="s">
        <v>91</v>
      </c>
      <c r="AV196" s="149" t="s">
        <v>21</v>
      </c>
      <c r="AW196" s="149" t="s">
        <v>98</v>
      </c>
      <c r="AX196" s="149" t="s">
        <v>76</v>
      </c>
      <c r="AY196" s="149" t="s">
        <v>134</v>
      </c>
    </row>
    <row r="197" spans="2:51" s="6" customFormat="1" ht="18.75" customHeight="1">
      <c r="B197" s="150"/>
      <c r="C197" s="151"/>
      <c r="D197" s="151"/>
      <c r="E197" s="151"/>
      <c r="F197" s="227" t="s">
        <v>21</v>
      </c>
      <c r="G197" s="228"/>
      <c r="H197" s="228"/>
      <c r="I197" s="228"/>
      <c r="J197" s="151"/>
      <c r="K197" s="152">
        <v>1</v>
      </c>
      <c r="L197" s="151"/>
      <c r="M197" s="151"/>
      <c r="N197" s="151"/>
      <c r="O197" s="151"/>
      <c r="P197" s="151"/>
      <c r="Q197" s="151"/>
      <c r="R197" s="153"/>
      <c r="T197" s="154"/>
      <c r="U197" s="151"/>
      <c r="V197" s="151"/>
      <c r="W197" s="151"/>
      <c r="X197" s="151"/>
      <c r="Y197" s="151"/>
      <c r="Z197" s="151"/>
      <c r="AA197" s="155"/>
      <c r="AT197" s="156" t="s">
        <v>142</v>
      </c>
      <c r="AU197" s="156" t="s">
        <v>91</v>
      </c>
      <c r="AV197" s="156" t="s">
        <v>91</v>
      </c>
      <c r="AW197" s="156" t="s">
        <v>98</v>
      </c>
      <c r="AX197" s="156" t="s">
        <v>21</v>
      </c>
      <c r="AY197" s="156" t="s">
        <v>134</v>
      </c>
    </row>
    <row r="198" spans="2:65" s="6" customFormat="1" ht="27" customHeight="1">
      <c r="B198" s="22"/>
      <c r="C198" s="137" t="s">
        <v>271</v>
      </c>
      <c r="D198" s="137" t="s">
        <v>135</v>
      </c>
      <c r="E198" s="138" t="s">
        <v>272</v>
      </c>
      <c r="F198" s="223" t="s">
        <v>273</v>
      </c>
      <c r="G198" s="224"/>
      <c r="H198" s="224"/>
      <c r="I198" s="224"/>
      <c r="J198" s="139" t="s">
        <v>138</v>
      </c>
      <c r="K198" s="140">
        <v>0.08</v>
      </c>
      <c r="L198" s="225">
        <v>2570</v>
      </c>
      <c r="M198" s="224"/>
      <c r="N198" s="226">
        <f>ROUND($L$198*$K$198,2)</f>
        <v>205.6</v>
      </c>
      <c r="O198" s="224"/>
      <c r="P198" s="224"/>
      <c r="Q198" s="224"/>
      <c r="R198" s="24"/>
      <c r="T198" s="141"/>
      <c r="U198" s="29" t="s">
        <v>41</v>
      </c>
      <c r="V198" s="23"/>
      <c r="W198" s="142">
        <f>$V$198*$K$198</f>
        <v>0</v>
      </c>
      <c r="X198" s="142">
        <v>2.234</v>
      </c>
      <c r="Y198" s="142">
        <f>$X$198*$K$198</f>
        <v>0.17872</v>
      </c>
      <c r="Z198" s="142">
        <v>0</v>
      </c>
      <c r="AA198" s="143">
        <f>$Z$198*$K$198</f>
        <v>0</v>
      </c>
      <c r="AR198" s="6" t="s">
        <v>139</v>
      </c>
      <c r="AT198" s="6" t="s">
        <v>135</v>
      </c>
      <c r="AU198" s="6" t="s">
        <v>91</v>
      </c>
      <c r="AY198" s="6" t="s">
        <v>134</v>
      </c>
      <c r="BE198" s="85">
        <f>IF($U$198="základní",$N$198,0)</f>
        <v>205.6</v>
      </c>
      <c r="BF198" s="85">
        <f>IF($U$198="snížená",$N$198,0)</f>
        <v>0</v>
      </c>
      <c r="BG198" s="85">
        <f>IF($U$198="zákl. přenesená",$N$198,0)</f>
        <v>0</v>
      </c>
      <c r="BH198" s="85">
        <f>IF($U$198="sníž. přenesená",$N$198,0)</f>
        <v>0</v>
      </c>
      <c r="BI198" s="85">
        <f>IF($U$198="nulová",$N$198,0)</f>
        <v>0</v>
      </c>
      <c r="BJ198" s="6" t="s">
        <v>21</v>
      </c>
      <c r="BK198" s="85">
        <f>ROUND($L$198*$K$198,2)</f>
        <v>205.6</v>
      </c>
      <c r="BL198" s="6" t="s">
        <v>139</v>
      </c>
      <c r="BM198" s="6" t="s">
        <v>274</v>
      </c>
    </row>
    <row r="199" spans="2:51" s="6" customFormat="1" ht="18.75" customHeight="1">
      <c r="B199" s="144"/>
      <c r="C199" s="145"/>
      <c r="D199" s="145"/>
      <c r="E199" s="145"/>
      <c r="F199" s="230" t="s">
        <v>275</v>
      </c>
      <c r="G199" s="231"/>
      <c r="H199" s="231"/>
      <c r="I199" s="231"/>
      <c r="J199" s="145"/>
      <c r="K199" s="145"/>
      <c r="L199" s="145"/>
      <c r="M199" s="145"/>
      <c r="N199" s="145"/>
      <c r="O199" s="145"/>
      <c r="P199" s="145"/>
      <c r="Q199" s="145"/>
      <c r="R199" s="146"/>
      <c r="T199" s="147"/>
      <c r="U199" s="145"/>
      <c r="V199" s="145"/>
      <c r="W199" s="145"/>
      <c r="X199" s="145"/>
      <c r="Y199" s="145"/>
      <c r="Z199" s="145"/>
      <c r="AA199" s="148"/>
      <c r="AT199" s="149" t="s">
        <v>142</v>
      </c>
      <c r="AU199" s="149" t="s">
        <v>91</v>
      </c>
      <c r="AV199" s="149" t="s">
        <v>21</v>
      </c>
      <c r="AW199" s="149" t="s">
        <v>98</v>
      </c>
      <c r="AX199" s="149" t="s">
        <v>76</v>
      </c>
      <c r="AY199" s="149" t="s">
        <v>134</v>
      </c>
    </row>
    <row r="200" spans="2:51" s="6" customFormat="1" ht="18.75" customHeight="1">
      <c r="B200" s="150"/>
      <c r="C200" s="151"/>
      <c r="D200" s="151"/>
      <c r="E200" s="151"/>
      <c r="F200" s="227" t="s">
        <v>276</v>
      </c>
      <c r="G200" s="228"/>
      <c r="H200" s="228"/>
      <c r="I200" s="228"/>
      <c r="J200" s="151"/>
      <c r="K200" s="152">
        <v>0.07</v>
      </c>
      <c r="L200" s="151"/>
      <c r="M200" s="151"/>
      <c r="N200" s="151"/>
      <c r="O200" s="151"/>
      <c r="P200" s="151"/>
      <c r="Q200" s="151"/>
      <c r="R200" s="153"/>
      <c r="T200" s="154"/>
      <c r="U200" s="151"/>
      <c r="V200" s="151"/>
      <c r="W200" s="151"/>
      <c r="X200" s="151"/>
      <c r="Y200" s="151"/>
      <c r="Z200" s="151"/>
      <c r="AA200" s="155"/>
      <c r="AT200" s="156" t="s">
        <v>142</v>
      </c>
      <c r="AU200" s="156" t="s">
        <v>91</v>
      </c>
      <c r="AV200" s="156" t="s">
        <v>91</v>
      </c>
      <c r="AW200" s="156" t="s">
        <v>98</v>
      </c>
      <c r="AX200" s="156" t="s">
        <v>76</v>
      </c>
      <c r="AY200" s="156" t="s">
        <v>134</v>
      </c>
    </row>
    <row r="201" spans="2:51" s="6" customFormat="1" ht="18.75" customHeight="1">
      <c r="B201" s="150"/>
      <c r="C201" s="151"/>
      <c r="D201" s="151"/>
      <c r="E201" s="151"/>
      <c r="F201" s="227" t="s">
        <v>277</v>
      </c>
      <c r="G201" s="228"/>
      <c r="H201" s="228"/>
      <c r="I201" s="228"/>
      <c r="J201" s="151"/>
      <c r="K201" s="152">
        <v>0.01</v>
      </c>
      <c r="L201" s="151"/>
      <c r="M201" s="151"/>
      <c r="N201" s="151"/>
      <c r="O201" s="151"/>
      <c r="P201" s="151"/>
      <c r="Q201" s="151"/>
      <c r="R201" s="153"/>
      <c r="T201" s="154"/>
      <c r="U201" s="151"/>
      <c r="V201" s="151"/>
      <c r="W201" s="151"/>
      <c r="X201" s="151"/>
      <c r="Y201" s="151"/>
      <c r="Z201" s="151"/>
      <c r="AA201" s="155"/>
      <c r="AT201" s="156" t="s">
        <v>142</v>
      </c>
      <c r="AU201" s="156" t="s">
        <v>91</v>
      </c>
      <c r="AV201" s="156" t="s">
        <v>91</v>
      </c>
      <c r="AW201" s="156" t="s">
        <v>98</v>
      </c>
      <c r="AX201" s="156" t="s">
        <v>76</v>
      </c>
      <c r="AY201" s="156" t="s">
        <v>134</v>
      </c>
    </row>
    <row r="202" spans="2:51" s="6" customFormat="1" ht="18.75" customHeight="1">
      <c r="B202" s="157"/>
      <c r="C202" s="158"/>
      <c r="D202" s="158"/>
      <c r="E202" s="158"/>
      <c r="F202" s="235" t="s">
        <v>153</v>
      </c>
      <c r="G202" s="236"/>
      <c r="H202" s="236"/>
      <c r="I202" s="236"/>
      <c r="J202" s="158"/>
      <c r="K202" s="159">
        <v>0.08</v>
      </c>
      <c r="L202" s="158"/>
      <c r="M202" s="158"/>
      <c r="N202" s="158"/>
      <c r="O202" s="158"/>
      <c r="P202" s="158"/>
      <c r="Q202" s="158"/>
      <c r="R202" s="160"/>
      <c r="T202" s="161"/>
      <c r="U202" s="158"/>
      <c r="V202" s="158"/>
      <c r="W202" s="158"/>
      <c r="X202" s="158"/>
      <c r="Y202" s="158"/>
      <c r="Z202" s="158"/>
      <c r="AA202" s="162"/>
      <c r="AT202" s="163" t="s">
        <v>142</v>
      </c>
      <c r="AU202" s="163" t="s">
        <v>91</v>
      </c>
      <c r="AV202" s="163" t="s">
        <v>139</v>
      </c>
      <c r="AW202" s="163" t="s">
        <v>98</v>
      </c>
      <c r="AX202" s="163" t="s">
        <v>21</v>
      </c>
      <c r="AY202" s="163" t="s">
        <v>134</v>
      </c>
    </row>
    <row r="203" spans="2:65" s="6" customFormat="1" ht="15.75" customHeight="1">
      <c r="B203" s="22"/>
      <c r="C203" s="137" t="s">
        <v>278</v>
      </c>
      <c r="D203" s="137" t="s">
        <v>135</v>
      </c>
      <c r="E203" s="138" t="s">
        <v>279</v>
      </c>
      <c r="F203" s="223" t="s">
        <v>280</v>
      </c>
      <c r="G203" s="224"/>
      <c r="H203" s="224"/>
      <c r="I203" s="224"/>
      <c r="J203" s="139" t="s">
        <v>170</v>
      </c>
      <c r="K203" s="140">
        <v>0.94</v>
      </c>
      <c r="L203" s="225">
        <v>368</v>
      </c>
      <c r="M203" s="224"/>
      <c r="N203" s="226">
        <f>ROUND($L$203*$K$203,2)</f>
        <v>345.92</v>
      </c>
      <c r="O203" s="224"/>
      <c r="P203" s="224"/>
      <c r="Q203" s="224"/>
      <c r="R203" s="24"/>
      <c r="T203" s="141"/>
      <c r="U203" s="29" t="s">
        <v>41</v>
      </c>
      <c r="V203" s="23"/>
      <c r="W203" s="142">
        <f>$V$203*$K$203</f>
        <v>0</v>
      </c>
      <c r="X203" s="142">
        <v>0.00639264</v>
      </c>
      <c r="Y203" s="142">
        <f>$X$203*$K$203</f>
        <v>0.0060090816</v>
      </c>
      <c r="Z203" s="142">
        <v>0</v>
      </c>
      <c r="AA203" s="143">
        <f>$Z$203*$K$203</f>
        <v>0</v>
      </c>
      <c r="AR203" s="6" t="s">
        <v>139</v>
      </c>
      <c r="AT203" s="6" t="s">
        <v>135</v>
      </c>
      <c r="AU203" s="6" t="s">
        <v>91</v>
      </c>
      <c r="AY203" s="6" t="s">
        <v>134</v>
      </c>
      <c r="BE203" s="85">
        <f>IF($U$203="základní",$N$203,0)</f>
        <v>345.92</v>
      </c>
      <c r="BF203" s="85">
        <f>IF($U$203="snížená",$N$203,0)</f>
        <v>0</v>
      </c>
      <c r="BG203" s="85">
        <f>IF($U$203="zákl. přenesená",$N$203,0)</f>
        <v>0</v>
      </c>
      <c r="BH203" s="85">
        <f>IF($U$203="sníž. přenesená",$N$203,0)</f>
        <v>0</v>
      </c>
      <c r="BI203" s="85">
        <f>IF($U$203="nulová",$N$203,0)</f>
        <v>0</v>
      </c>
      <c r="BJ203" s="6" t="s">
        <v>21</v>
      </c>
      <c r="BK203" s="85">
        <f>ROUND($L$203*$K$203,2)</f>
        <v>345.92</v>
      </c>
      <c r="BL203" s="6" t="s">
        <v>139</v>
      </c>
      <c r="BM203" s="6" t="s">
        <v>281</v>
      </c>
    </row>
    <row r="204" spans="2:51" s="6" customFormat="1" ht="18.75" customHeight="1">
      <c r="B204" s="144"/>
      <c r="C204" s="145"/>
      <c r="D204" s="145"/>
      <c r="E204" s="145"/>
      <c r="F204" s="230" t="s">
        <v>275</v>
      </c>
      <c r="G204" s="231"/>
      <c r="H204" s="231"/>
      <c r="I204" s="231"/>
      <c r="J204" s="145"/>
      <c r="K204" s="145"/>
      <c r="L204" s="145"/>
      <c r="M204" s="145"/>
      <c r="N204" s="145"/>
      <c r="O204" s="145"/>
      <c r="P204" s="145"/>
      <c r="Q204" s="145"/>
      <c r="R204" s="146"/>
      <c r="T204" s="147"/>
      <c r="U204" s="145"/>
      <c r="V204" s="145"/>
      <c r="W204" s="145"/>
      <c r="X204" s="145"/>
      <c r="Y204" s="145"/>
      <c r="Z204" s="145"/>
      <c r="AA204" s="148"/>
      <c r="AT204" s="149" t="s">
        <v>142</v>
      </c>
      <c r="AU204" s="149" t="s">
        <v>91</v>
      </c>
      <c r="AV204" s="149" t="s">
        <v>21</v>
      </c>
      <c r="AW204" s="149" t="s">
        <v>98</v>
      </c>
      <c r="AX204" s="149" t="s">
        <v>76</v>
      </c>
      <c r="AY204" s="149" t="s">
        <v>134</v>
      </c>
    </row>
    <row r="205" spans="2:51" s="6" customFormat="1" ht="18.75" customHeight="1">
      <c r="B205" s="150"/>
      <c r="C205" s="151"/>
      <c r="D205" s="151"/>
      <c r="E205" s="151"/>
      <c r="F205" s="227" t="s">
        <v>282</v>
      </c>
      <c r="G205" s="228"/>
      <c r="H205" s="228"/>
      <c r="I205" s="228"/>
      <c r="J205" s="151"/>
      <c r="K205" s="152">
        <v>0.46</v>
      </c>
      <c r="L205" s="151"/>
      <c r="M205" s="151"/>
      <c r="N205" s="151"/>
      <c r="O205" s="151"/>
      <c r="P205" s="151"/>
      <c r="Q205" s="151"/>
      <c r="R205" s="153"/>
      <c r="T205" s="154"/>
      <c r="U205" s="151"/>
      <c r="V205" s="151"/>
      <c r="W205" s="151"/>
      <c r="X205" s="151"/>
      <c r="Y205" s="151"/>
      <c r="Z205" s="151"/>
      <c r="AA205" s="155"/>
      <c r="AT205" s="156" t="s">
        <v>142</v>
      </c>
      <c r="AU205" s="156" t="s">
        <v>91</v>
      </c>
      <c r="AV205" s="156" t="s">
        <v>91</v>
      </c>
      <c r="AW205" s="156" t="s">
        <v>98</v>
      </c>
      <c r="AX205" s="156" t="s">
        <v>76</v>
      </c>
      <c r="AY205" s="156" t="s">
        <v>134</v>
      </c>
    </row>
    <row r="206" spans="2:51" s="6" customFormat="1" ht="18.75" customHeight="1">
      <c r="B206" s="150"/>
      <c r="C206" s="151"/>
      <c r="D206" s="151"/>
      <c r="E206" s="151"/>
      <c r="F206" s="227" t="s">
        <v>283</v>
      </c>
      <c r="G206" s="228"/>
      <c r="H206" s="228"/>
      <c r="I206" s="228"/>
      <c r="J206" s="151"/>
      <c r="K206" s="152">
        <v>0.32</v>
      </c>
      <c r="L206" s="151"/>
      <c r="M206" s="151"/>
      <c r="N206" s="151"/>
      <c r="O206" s="151"/>
      <c r="P206" s="151"/>
      <c r="Q206" s="151"/>
      <c r="R206" s="153"/>
      <c r="T206" s="154"/>
      <c r="U206" s="151"/>
      <c r="V206" s="151"/>
      <c r="W206" s="151"/>
      <c r="X206" s="151"/>
      <c r="Y206" s="151"/>
      <c r="Z206" s="151"/>
      <c r="AA206" s="155"/>
      <c r="AT206" s="156" t="s">
        <v>142</v>
      </c>
      <c r="AU206" s="156" t="s">
        <v>91</v>
      </c>
      <c r="AV206" s="156" t="s">
        <v>91</v>
      </c>
      <c r="AW206" s="156" t="s">
        <v>98</v>
      </c>
      <c r="AX206" s="156" t="s">
        <v>76</v>
      </c>
      <c r="AY206" s="156" t="s">
        <v>134</v>
      </c>
    </row>
    <row r="207" spans="2:51" s="6" customFormat="1" ht="18.75" customHeight="1">
      <c r="B207" s="150"/>
      <c r="C207" s="151"/>
      <c r="D207" s="151"/>
      <c r="E207" s="151"/>
      <c r="F207" s="227" t="s">
        <v>284</v>
      </c>
      <c r="G207" s="228"/>
      <c r="H207" s="228"/>
      <c r="I207" s="228"/>
      <c r="J207" s="151"/>
      <c r="K207" s="152">
        <v>0.16</v>
      </c>
      <c r="L207" s="151"/>
      <c r="M207" s="151"/>
      <c r="N207" s="151"/>
      <c r="O207" s="151"/>
      <c r="P207" s="151"/>
      <c r="Q207" s="151"/>
      <c r="R207" s="153"/>
      <c r="T207" s="154"/>
      <c r="U207" s="151"/>
      <c r="V207" s="151"/>
      <c r="W207" s="151"/>
      <c r="X207" s="151"/>
      <c r="Y207" s="151"/>
      <c r="Z207" s="151"/>
      <c r="AA207" s="155"/>
      <c r="AT207" s="156" t="s">
        <v>142</v>
      </c>
      <c r="AU207" s="156" t="s">
        <v>91</v>
      </c>
      <c r="AV207" s="156" t="s">
        <v>91</v>
      </c>
      <c r="AW207" s="156" t="s">
        <v>98</v>
      </c>
      <c r="AX207" s="156" t="s">
        <v>76</v>
      </c>
      <c r="AY207" s="156" t="s">
        <v>134</v>
      </c>
    </row>
    <row r="208" spans="2:51" s="6" customFormat="1" ht="18.75" customHeight="1">
      <c r="B208" s="157"/>
      <c r="C208" s="158"/>
      <c r="D208" s="158"/>
      <c r="E208" s="158"/>
      <c r="F208" s="235" t="s">
        <v>153</v>
      </c>
      <c r="G208" s="236"/>
      <c r="H208" s="236"/>
      <c r="I208" s="236"/>
      <c r="J208" s="158"/>
      <c r="K208" s="159">
        <v>0.94</v>
      </c>
      <c r="L208" s="158"/>
      <c r="M208" s="158"/>
      <c r="N208" s="158"/>
      <c r="O208" s="158"/>
      <c r="P208" s="158"/>
      <c r="Q208" s="158"/>
      <c r="R208" s="160"/>
      <c r="T208" s="161"/>
      <c r="U208" s="158"/>
      <c r="V208" s="158"/>
      <c r="W208" s="158"/>
      <c r="X208" s="158"/>
      <c r="Y208" s="158"/>
      <c r="Z208" s="158"/>
      <c r="AA208" s="162"/>
      <c r="AT208" s="163" t="s">
        <v>142</v>
      </c>
      <c r="AU208" s="163" t="s">
        <v>91</v>
      </c>
      <c r="AV208" s="163" t="s">
        <v>139</v>
      </c>
      <c r="AW208" s="163" t="s">
        <v>98</v>
      </c>
      <c r="AX208" s="163" t="s">
        <v>21</v>
      </c>
      <c r="AY208" s="163" t="s">
        <v>134</v>
      </c>
    </row>
    <row r="209" spans="2:63" s="126" customFormat="1" ht="30.75" customHeight="1">
      <c r="B209" s="127"/>
      <c r="C209" s="128"/>
      <c r="D209" s="136" t="s">
        <v>103</v>
      </c>
      <c r="E209" s="136"/>
      <c r="F209" s="136"/>
      <c r="G209" s="136"/>
      <c r="H209" s="136"/>
      <c r="I209" s="136"/>
      <c r="J209" s="136"/>
      <c r="K209" s="136"/>
      <c r="L209" s="136"/>
      <c r="M209" s="136"/>
      <c r="N209" s="219">
        <f>$BK$209</f>
        <v>11052.57</v>
      </c>
      <c r="O209" s="220"/>
      <c r="P209" s="220"/>
      <c r="Q209" s="220"/>
      <c r="R209" s="130"/>
      <c r="T209" s="131"/>
      <c r="U209" s="128"/>
      <c r="V209" s="128"/>
      <c r="W209" s="132">
        <f>SUM($W$210:$W$219)</f>
        <v>0</v>
      </c>
      <c r="X209" s="128"/>
      <c r="Y209" s="132">
        <f>SUM($Y$210:$Y$219)</f>
        <v>0</v>
      </c>
      <c r="Z209" s="128"/>
      <c r="AA209" s="133">
        <f>SUM($AA$210:$AA$219)</f>
        <v>0</v>
      </c>
      <c r="AR209" s="134" t="s">
        <v>21</v>
      </c>
      <c r="AT209" s="134" t="s">
        <v>75</v>
      </c>
      <c r="AU209" s="134" t="s">
        <v>21</v>
      </c>
      <c r="AY209" s="134" t="s">
        <v>134</v>
      </c>
      <c r="BK209" s="135">
        <f>SUM($BK$210:$BK$219)</f>
        <v>11052.57</v>
      </c>
    </row>
    <row r="210" spans="2:65" s="6" customFormat="1" ht="39" customHeight="1">
      <c r="B210" s="22"/>
      <c r="C210" s="137" t="s">
        <v>285</v>
      </c>
      <c r="D210" s="137" t="s">
        <v>135</v>
      </c>
      <c r="E210" s="138" t="s">
        <v>286</v>
      </c>
      <c r="F210" s="223" t="s">
        <v>287</v>
      </c>
      <c r="G210" s="224"/>
      <c r="H210" s="224"/>
      <c r="I210" s="224"/>
      <c r="J210" s="139" t="s">
        <v>170</v>
      </c>
      <c r="K210" s="140">
        <v>12</v>
      </c>
      <c r="L210" s="225">
        <v>196</v>
      </c>
      <c r="M210" s="224"/>
      <c r="N210" s="226">
        <f>ROUND($L$210*$K$210,2)</f>
        <v>2352</v>
      </c>
      <c r="O210" s="224"/>
      <c r="P210" s="224"/>
      <c r="Q210" s="224"/>
      <c r="R210" s="24"/>
      <c r="T210" s="141"/>
      <c r="U210" s="29" t="s">
        <v>41</v>
      </c>
      <c r="V210" s="23"/>
      <c r="W210" s="142">
        <f>$V$210*$K$210</f>
        <v>0</v>
      </c>
      <c r="X210" s="142">
        <v>0</v>
      </c>
      <c r="Y210" s="142">
        <f>$X$210*$K$210</f>
        <v>0</v>
      </c>
      <c r="Z210" s="142">
        <v>0</v>
      </c>
      <c r="AA210" s="143">
        <f>$Z$210*$K$210</f>
        <v>0</v>
      </c>
      <c r="AR210" s="6" t="s">
        <v>139</v>
      </c>
      <c r="AT210" s="6" t="s">
        <v>135</v>
      </c>
      <c r="AU210" s="6" t="s">
        <v>91</v>
      </c>
      <c r="AY210" s="6" t="s">
        <v>134</v>
      </c>
      <c r="BE210" s="85">
        <f>IF($U$210="základní",$N$210,0)</f>
        <v>2352</v>
      </c>
      <c r="BF210" s="85">
        <f>IF($U$210="snížená",$N$210,0)</f>
        <v>0</v>
      </c>
      <c r="BG210" s="85">
        <f>IF($U$210="zákl. přenesená",$N$210,0)</f>
        <v>0</v>
      </c>
      <c r="BH210" s="85">
        <f>IF($U$210="sníž. přenesená",$N$210,0)</f>
        <v>0</v>
      </c>
      <c r="BI210" s="85">
        <f>IF($U$210="nulová",$N$210,0)</f>
        <v>0</v>
      </c>
      <c r="BJ210" s="6" t="s">
        <v>21</v>
      </c>
      <c r="BK210" s="85">
        <f>ROUND($L$210*$K$210,2)</f>
        <v>2352</v>
      </c>
      <c r="BL210" s="6" t="s">
        <v>139</v>
      </c>
      <c r="BM210" s="6" t="s">
        <v>288</v>
      </c>
    </row>
    <row r="211" spans="2:51" s="6" customFormat="1" ht="18.75" customHeight="1">
      <c r="B211" s="144"/>
      <c r="C211" s="145"/>
      <c r="D211" s="145"/>
      <c r="E211" s="145"/>
      <c r="F211" s="230" t="s">
        <v>289</v>
      </c>
      <c r="G211" s="231"/>
      <c r="H211" s="231"/>
      <c r="I211" s="231"/>
      <c r="J211" s="145"/>
      <c r="K211" s="145"/>
      <c r="L211" s="145"/>
      <c r="M211" s="145"/>
      <c r="N211" s="145"/>
      <c r="O211" s="145"/>
      <c r="P211" s="145"/>
      <c r="Q211" s="145"/>
      <c r="R211" s="146"/>
      <c r="T211" s="147"/>
      <c r="U211" s="145"/>
      <c r="V211" s="145"/>
      <c r="W211" s="145"/>
      <c r="X211" s="145"/>
      <c r="Y211" s="145"/>
      <c r="Z211" s="145"/>
      <c r="AA211" s="148"/>
      <c r="AT211" s="149" t="s">
        <v>142</v>
      </c>
      <c r="AU211" s="149" t="s">
        <v>91</v>
      </c>
      <c r="AV211" s="149" t="s">
        <v>21</v>
      </c>
      <c r="AW211" s="149" t="s">
        <v>98</v>
      </c>
      <c r="AX211" s="149" t="s">
        <v>76</v>
      </c>
      <c r="AY211" s="149" t="s">
        <v>134</v>
      </c>
    </row>
    <row r="212" spans="2:51" s="6" customFormat="1" ht="18.75" customHeight="1">
      <c r="B212" s="150"/>
      <c r="C212" s="151"/>
      <c r="D212" s="151"/>
      <c r="E212" s="151"/>
      <c r="F212" s="227" t="s">
        <v>290</v>
      </c>
      <c r="G212" s="228"/>
      <c r="H212" s="228"/>
      <c r="I212" s="228"/>
      <c r="J212" s="151"/>
      <c r="K212" s="152">
        <v>12</v>
      </c>
      <c r="L212" s="151"/>
      <c r="M212" s="151"/>
      <c r="N212" s="151"/>
      <c r="O212" s="151"/>
      <c r="P212" s="151"/>
      <c r="Q212" s="151"/>
      <c r="R212" s="153"/>
      <c r="T212" s="154"/>
      <c r="U212" s="151"/>
      <c r="V212" s="151"/>
      <c r="W212" s="151"/>
      <c r="X212" s="151"/>
      <c r="Y212" s="151"/>
      <c r="Z212" s="151"/>
      <c r="AA212" s="155"/>
      <c r="AT212" s="156" t="s">
        <v>142</v>
      </c>
      <c r="AU212" s="156" t="s">
        <v>91</v>
      </c>
      <c r="AV212" s="156" t="s">
        <v>91</v>
      </c>
      <c r="AW212" s="156" t="s">
        <v>98</v>
      </c>
      <c r="AX212" s="156" t="s">
        <v>21</v>
      </c>
      <c r="AY212" s="156" t="s">
        <v>134</v>
      </c>
    </row>
    <row r="213" spans="2:65" s="6" customFormat="1" ht="39" customHeight="1">
      <c r="B213" s="22"/>
      <c r="C213" s="137" t="s">
        <v>291</v>
      </c>
      <c r="D213" s="137" t="s">
        <v>135</v>
      </c>
      <c r="E213" s="138" t="s">
        <v>292</v>
      </c>
      <c r="F213" s="223" t="s">
        <v>293</v>
      </c>
      <c r="G213" s="224"/>
      <c r="H213" s="224"/>
      <c r="I213" s="224"/>
      <c r="J213" s="139" t="s">
        <v>170</v>
      </c>
      <c r="K213" s="140">
        <v>12</v>
      </c>
      <c r="L213" s="225">
        <v>648</v>
      </c>
      <c r="M213" s="224"/>
      <c r="N213" s="226">
        <f>ROUND($L$213*$K$213,2)</f>
        <v>7776</v>
      </c>
      <c r="O213" s="224"/>
      <c r="P213" s="224"/>
      <c r="Q213" s="224"/>
      <c r="R213" s="24"/>
      <c r="T213" s="141"/>
      <c r="U213" s="29" t="s">
        <v>41</v>
      </c>
      <c r="V213" s="23"/>
      <c r="W213" s="142">
        <f>$V$213*$K$213</f>
        <v>0</v>
      </c>
      <c r="X213" s="142">
        <v>0</v>
      </c>
      <c r="Y213" s="142">
        <f>$X$213*$K$213</f>
        <v>0</v>
      </c>
      <c r="Z213" s="142">
        <v>0</v>
      </c>
      <c r="AA213" s="143">
        <f>$Z$213*$K$213</f>
        <v>0</v>
      </c>
      <c r="AR213" s="6" t="s">
        <v>139</v>
      </c>
      <c r="AT213" s="6" t="s">
        <v>135</v>
      </c>
      <c r="AU213" s="6" t="s">
        <v>91</v>
      </c>
      <c r="AY213" s="6" t="s">
        <v>134</v>
      </c>
      <c r="BE213" s="85">
        <f>IF($U$213="základní",$N$213,0)</f>
        <v>7776</v>
      </c>
      <c r="BF213" s="85">
        <f>IF($U$213="snížená",$N$213,0)</f>
        <v>0</v>
      </c>
      <c r="BG213" s="85">
        <f>IF($U$213="zákl. přenesená",$N$213,0)</f>
        <v>0</v>
      </c>
      <c r="BH213" s="85">
        <f>IF($U$213="sníž. přenesená",$N$213,0)</f>
        <v>0</v>
      </c>
      <c r="BI213" s="85">
        <f>IF($U$213="nulová",$N$213,0)</f>
        <v>0</v>
      </c>
      <c r="BJ213" s="6" t="s">
        <v>21</v>
      </c>
      <c r="BK213" s="85">
        <f>ROUND($L$213*$K$213,2)</f>
        <v>7776</v>
      </c>
      <c r="BL213" s="6" t="s">
        <v>139</v>
      </c>
      <c r="BM213" s="6" t="s">
        <v>294</v>
      </c>
    </row>
    <row r="214" spans="2:51" s="6" customFormat="1" ht="18.75" customHeight="1">
      <c r="B214" s="144"/>
      <c r="C214" s="145"/>
      <c r="D214" s="145"/>
      <c r="E214" s="145"/>
      <c r="F214" s="230" t="s">
        <v>295</v>
      </c>
      <c r="G214" s="231"/>
      <c r="H214" s="231"/>
      <c r="I214" s="231"/>
      <c r="J214" s="145"/>
      <c r="K214" s="145"/>
      <c r="L214" s="145"/>
      <c r="M214" s="145"/>
      <c r="N214" s="145"/>
      <c r="O214" s="145"/>
      <c r="P214" s="145"/>
      <c r="Q214" s="145"/>
      <c r="R214" s="146"/>
      <c r="T214" s="147"/>
      <c r="U214" s="145"/>
      <c r="V214" s="145"/>
      <c r="W214" s="145"/>
      <c r="X214" s="145"/>
      <c r="Y214" s="145"/>
      <c r="Z214" s="145"/>
      <c r="AA214" s="148"/>
      <c r="AT214" s="149" t="s">
        <v>142</v>
      </c>
      <c r="AU214" s="149" t="s">
        <v>91</v>
      </c>
      <c r="AV214" s="149" t="s">
        <v>21</v>
      </c>
      <c r="AW214" s="149" t="s">
        <v>98</v>
      </c>
      <c r="AX214" s="149" t="s">
        <v>76</v>
      </c>
      <c r="AY214" s="149" t="s">
        <v>134</v>
      </c>
    </row>
    <row r="215" spans="2:51" s="6" customFormat="1" ht="18.75" customHeight="1">
      <c r="B215" s="150"/>
      <c r="C215" s="151"/>
      <c r="D215" s="151"/>
      <c r="E215" s="151"/>
      <c r="F215" s="227" t="s">
        <v>290</v>
      </c>
      <c r="G215" s="228"/>
      <c r="H215" s="228"/>
      <c r="I215" s="228"/>
      <c r="J215" s="151"/>
      <c r="K215" s="152">
        <v>12</v>
      </c>
      <c r="L215" s="151"/>
      <c r="M215" s="151"/>
      <c r="N215" s="151"/>
      <c r="O215" s="151"/>
      <c r="P215" s="151"/>
      <c r="Q215" s="151"/>
      <c r="R215" s="153"/>
      <c r="T215" s="154"/>
      <c r="U215" s="151"/>
      <c r="V215" s="151"/>
      <c r="W215" s="151"/>
      <c r="X215" s="151"/>
      <c r="Y215" s="151"/>
      <c r="Z215" s="151"/>
      <c r="AA215" s="155"/>
      <c r="AT215" s="156" t="s">
        <v>142</v>
      </c>
      <c r="AU215" s="156" t="s">
        <v>91</v>
      </c>
      <c r="AV215" s="156" t="s">
        <v>91</v>
      </c>
      <c r="AW215" s="156" t="s">
        <v>98</v>
      </c>
      <c r="AX215" s="156" t="s">
        <v>21</v>
      </c>
      <c r="AY215" s="156" t="s">
        <v>134</v>
      </c>
    </row>
    <row r="216" spans="2:65" s="6" customFormat="1" ht="15.75" customHeight="1">
      <c r="B216" s="22"/>
      <c r="C216" s="137" t="s">
        <v>296</v>
      </c>
      <c r="D216" s="137" t="s">
        <v>135</v>
      </c>
      <c r="E216" s="138" t="s">
        <v>297</v>
      </c>
      <c r="F216" s="223" t="s">
        <v>298</v>
      </c>
      <c r="G216" s="224"/>
      <c r="H216" s="224"/>
      <c r="I216" s="224"/>
      <c r="J216" s="139" t="s">
        <v>299</v>
      </c>
      <c r="K216" s="140">
        <v>12</v>
      </c>
      <c r="L216" s="225">
        <v>53.9</v>
      </c>
      <c r="M216" s="224"/>
      <c r="N216" s="226">
        <f>ROUND($L$216*$K$216,2)</f>
        <v>646.8</v>
      </c>
      <c r="O216" s="224"/>
      <c r="P216" s="224"/>
      <c r="Q216" s="224"/>
      <c r="R216" s="24"/>
      <c r="T216" s="141"/>
      <c r="U216" s="29" t="s">
        <v>41</v>
      </c>
      <c r="V216" s="23"/>
      <c r="W216" s="142">
        <f>$V$216*$K$216</f>
        <v>0</v>
      </c>
      <c r="X216" s="142">
        <v>0</v>
      </c>
      <c r="Y216" s="142">
        <f>$X$216*$K$216</f>
        <v>0</v>
      </c>
      <c r="Z216" s="142">
        <v>0</v>
      </c>
      <c r="AA216" s="143">
        <f>$Z$216*$K$216</f>
        <v>0</v>
      </c>
      <c r="AR216" s="6" t="s">
        <v>139</v>
      </c>
      <c r="AT216" s="6" t="s">
        <v>135</v>
      </c>
      <c r="AU216" s="6" t="s">
        <v>91</v>
      </c>
      <c r="AY216" s="6" t="s">
        <v>134</v>
      </c>
      <c r="BE216" s="85">
        <f>IF($U$216="základní",$N$216,0)</f>
        <v>646.8</v>
      </c>
      <c r="BF216" s="85">
        <f>IF($U$216="snížená",$N$216,0)</f>
        <v>0</v>
      </c>
      <c r="BG216" s="85">
        <f>IF($U$216="zákl. přenesená",$N$216,0)</f>
        <v>0</v>
      </c>
      <c r="BH216" s="85">
        <f>IF($U$216="sníž. přenesená",$N$216,0)</f>
        <v>0</v>
      </c>
      <c r="BI216" s="85">
        <f>IF($U$216="nulová",$N$216,0)</f>
        <v>0</v>
      </c>
      <c r="BJ216" s="6" t="s">
        <v>21</v>
      </c>
      <c r="BK216" s="85">
        <f>ROUND($L$216*$K$216,2)</f>
        <v>646.8</v>
      </c>
      <c r="BL216" s="6" t="s">
        <v>139</v>
      </c>
      <c r="BM216" s="6" t="s">
        <v>300</v>
      </c>
    </row>
    <row r="217" spans="2:51" s="6" customFormat="1" ht="18.75" customHeight="1">
      <c r="B217" s="150"/>
      <c r="C217" s="151"/>
      <c r="D217" s="151"/>
      <c r="E217" s="151"/>
      <c r="F217" s="227" t="s">
        <v>290</v>
      </c>
      <c r="G217" s="228"/>
      <c r="H217" s="228"/>
      <c r="I217" s="228"/>
      <c r="J217" s="151"/>
      <c r="K217" s="152">
        <v>12</v>
      </c>
      <c r="L217" s="151"/>
      <c r="M217" s="151"/>
      <c r="N217" s="151"/>
      <c r="O217" s="151"/>
      <c r="P217" s="151"/>
      <c r="Q217" s="151"/>
      <c r="R217" s="153"/>
      <c r="T217" s="154"/>
      <c r="U217" s="151"/>
      <c r="V217" s="151"/>
      <c r="W217" s="151"/>
      <c r="X217" s="151"/>
      <c r="Y217" s="151"/>
      <c r="Z217" s="151"/>
      <c r="AA217" s="155"/>
      <c r="AT217" s="156" t="s">
        <v>142</v>
      </c>
      <c r="AU217" s="156" t="s">
        <v>91</v>
      </c>
      <c r="AV217" s="156" t="s">
        <v>91</v>
      </c>
      <c r="AW217" s="156" t="s">
        <v>98</v>
      </c>
      <c r="AX217" s="156" t="s">
        <v>21</v>
      </c>
      <c r="AY217" s="156" t="s">
        <v>134</v>
      </c>
    </row>
    <row r="218" spans="2:65" s="6" customFormat="1" ht="39" customHeight="1">
      <c r="B218" s="22"/>
      <c r="C218" s="137" t="s">
        <v>301</v>
      </c>
      <c r="D218" s="137" t="s">
        <v>135</v>
      </c>
      <c r="E218" s="138" t="s">
        <v>302</v>
      </c>
      <c r="F218" s="223" t="s">
        <v>303</v>
      </c>
      <c r="G218" s="224"/>
      <c r="H218" s="224"/>
      <c r="I218" s="224"/>
      <c r="J218" s="139" t="s">
        <v>191</v>
      </c>
      <c r="K218" s="140">
        <v>4.7</v>
      </c>
      <c r="L218" s="225">
        <v>59.1</v>
      </c>
      <c r="M218" s="224"/>
      <c r="N218" s="226">
        <f>ROUND($L$218*$K$218,2)</f>
        <v>277.77</v>
      </c>
      <c r="O218" s="224"/>
      <c r="P218" s="224"/>
      <c r="Q218" s="224"/>
      <c r="R218" s="24"/>
      <c r="T218" s="141"/>
      <c r="U218" s="29" t="s">
        <v>41</v>
      </c>
      <c r="V218" s="23"/>
      <c r="W218" s="142">
        <f>$V$218*$K$218</f>
        <v>0</v>
      </c>
      <c r="X218" s="142">
        <v>0</v>
      </c>
      <c r="Y218" s="142">
        <f>$X$218*$K$218</f>
        <v>0</v>
      </c>
      <c r="Z218" s="142">
        <v>0</v>
      </c>
      <c r="AA218" s="143">
        <f>$Z$218*$K$218</f>
        <v>0</v>
      </c>
      <c r="AR218" s="6" t="s">
        <v>139</v>
      </c>
      <c r="AT218" s="6" t="s">
        <v>135</v>
      </c>
      <c r="AU218" s="6" t="s">
        <v>91</v>
      </c>
      <c r="AY218" s="6" t="s">
        <v>134</v>
      </c>
      <c r="BE218" s="85">
        <f>IF($U$218="základní",$N$218,0)</f>
        <v>277.77</v>
      </c>
      <c r="BF218" s="85">
        <f>IF($U$218="snížená",$N$218,0)</f>
        <v>0</v>
      </c>
      <c r="BG218" s="85">
        <f>IF($U$218="zákl. přenesená",$N$218,0)</f>
        <v>0</v>
      </c>
      <c r="BH218" s="85">
        <f>IF($U$218="sníž. přenesená",$N$218,0)</f>
        <v>0</v>
      </c>
      <c r="BI218" s="85">
        <f>IF($U$218="nulová",$N$218,0)</f>
        <v>0</v>
      </c>
      <c r="BJ218" s="6" t="s">
        <v>21</v>
      </c>
      <c r="BK218" s="85">
        <f>ROUND($L$218*$K$218,2)</f>
        <v>277.77</v>
      </c>
      <c r="BL218" s="6" t="s">
        <v>139</v>
      </c>
      <c r="BM218" s="6" t="s">
        <v>304</v>
      </c>
    </row>
    <row r="219" spans="2:51" s="6" customFormat="1" ht="18.75" customHeight="1">
      <c r="B219" s="150"/>
      <c r="C219" s="151"/>
      <c r="D219" s="151"/>
      <c r="E219" s="151"/>
      <c r="F219" s="227" t="s">
        <v>305</v>
      </c>
      <c r="G219" s="228"/>
      <c r="H219" s="228"/>
      <c r="I219" s="228"/>
      <c r="J219" s="151"/>
      <c r="K219" s="152">
        <v>4.7</v>
      </c>
      <c r="L219" s="151"/>
      <c r="M219" s="151"/>
      <c r="N219" s="151"/>
      <c r="O219" s="151"/>
      <c r="P219" s="151"/>
      <c r="Q219" s="151"/>
      <c r="R219" s="153"/>
      <c r="T219" s="154"/>
      <c r="U219" s="151"/>
      <c r="V219" s="151"/>
      <c r="W219" s="151"/>
      <c r="X219" s="151"/>
      <c r="Y219" s="151"/>
      <c r="Z219" s="151"/>
      <c r="AA219" s="155"/>
      <c r="AT219" s="156" t="s">
        <v>142</v>
      </c>
      <c r="AU219" s="156" t="s">
        <v>91</v>
      </c>
      <c r="AV219" s="156" t="s">
        <v>91</v>
      </c>
      <c r="AW219" s="156" t="s">
        <v>98</v>
      </c>
      <c r="AX219" s="156" t="s">
        <v>21</v>
      </c>
      <c r="AY219" s="156" t="s">
        <v>134</v>
      </c>
    </row>
    <row r="220" spans="2:63" s="126" customFormat="1" ht="30.75" customHeight="1">
      <c r="B220" s="127"/>
      <c r="C220" s="128"/>
      <c r="D220" s="136" t="s">
        <v>104</v>
      </c>
      <c r="E220" s="136"/>
      <c r="F220" s="136"/>
      <c r="G220" s="136"/>
      <c r="H220" s="136"/>
      <c r="I220" s="136"/>
      <c r="J220" s="136"/>
      <c r="K220" s="136"/>
      <c r="L220" s="136"/>
      <c r="M220" s="136"/>
      <c r="N220" s="219">
        <f>$BK$220</f>
        <v>35299</v>
      </c>
      <c r="O220" s="220"/>
      <c r="P220" s="220"/>
      <c r="Q220" s="220"/>
      <c r="R220" s="130"/>
      <c r="T220" s="131"/>
      <c r="U220" s="128"/>
      <c r="V220" s="128"/>
      <c r="W220" s="132">
        <f>SUM($W$221:$W$250)</f>
        <v>0</v>
      </c>
      <c r="X220" s="128"/>
      <c r="Y220" s="132">
        <f>SUM($Y$221:$Y$250)</f>
        <v>0.06895</v>
      </c>
      <c r="Z220" s="128"/>
      <c r="AA220" s="133">
        <f>SUM($AA$221:$AA$250)</f>
        <v>0</v>
      </c>
      <c r="AR220" s="134" t="s">
        <v>21</v>
      </c>
      <c r="AT220" s="134" t="s">
        <v>75</v>
      </c>
      <c r="AU220" s="134" t="s">
        <v>21</v>
      </c>
      <c r="AY220" s="134" t="s">
        <v>134</v>
      </c>
      <c r="BK220" s="135">
        <f>SUM($BK$221:$BK$250)</f>
        <v>35299</v>
      </c>
    </row>
    <row r="221" spans="2:65" s="6" customFormat="1" ht="27" customHeight="1">
      <c r="B221" s="22"/>
      <c r="C221" s="137" t="s">
        <v>306</v>
      </c>
      <c r="D221" s="137" t="s">
        <v>135</v>
      </c>
      <c r="E221" s="138" t="s">
        <v>307</v>
      </c>
      <c r="F221" s="223" t="s">
        <v>308</v>
      </c>
      <c r="G221" s="224"/>
      <c r="H221" s="224"/>
      <c r="I221" s="224"/>
      <c r="J221" s="139" t="s">
        <v>268</v>
      </c>
      <c r="K221" s="140">
        <v>1</v>
      </c>
      <c r="L221" s="225">
        <v>5380</v>
      </c>
      <c r="M221" s="224"/>
      <c r="N221" s="226">
        <f>ROUND($L$221*$K$221,2)</f>
        <v>5380</v>
      </c>
      <c r="O221" s="224"/>
      <c r="P221" s="224"/>
      <c r="Q221" s="224"/>
      <c r="R221" s="24"/>
      <c r="T221" s="141"/>
      <c r="U221" s="29" t="s">
        <v>41</v>
      </c>
      <c r="V221" s="23"/>
      <c r="W221" s="142">
        <f>$V$221*$K$221</f>
        <v>0</v>
      </c>
      <c r="X221" s="142">
        <v>0</v>
      </c>
      <c r="Y221" s="142">
        <f>$X$221*$K$221</f>
        <v>0</v>
      </c>
      <c r="Z221" s="142">
        <v>0</v>
      </c>
      <c r="AA221" s="143">
        <f>$Z$221*$K$221</f>
        <v>0</v>
      </c>
      <c r="AR221" s="6" t="s">
        <v>139</v>
      </c>
      <c r="AT221" s="6" t="s">
        <v>135</v>
      </c>
      <c r="AU221" s="6" t="s">
        <v>91</v>
      </c>
      <c r="AY221" s="6" t="s">
        <v>134</v>
      </c>
      <c r="BE221" s="85">
        <f>IF($U$221="základní",$N$221,0)</f>
        <v>5380</v>
      </c>
      <c r="BF221" s="85">
        <f>IF($U$221="snížená",$N$221,0)</f>
        <v>0</v>
      </c>
      <c r="BG221" s="85">
        <f>IF($U$221="zákl. přenesená",$N$221,0)</f>
        <v>0</v>
      </c>
      <c r="BH221" s="85">
        <f>IF($U$221="sníž. přenesená",$N$221,0)</f>
        <v>0</v>
      </c>
      <c r="BI221" s="85">
        <f>IF($U$221="nulová",$N$221,0)</f>
        <v>0</v>
      </c>
      <c r="BJ221" s="6" t="s">
        <v>21</v>
      </c>
      <c r="BK221" s="85">
        <f>ROUND($L$221*$K$221,2)</f>
        <v>5380</v>
      </c>
      <c r="BL221" s="6" t="s">
        <v>139</v>
      </c>
      <c r="BM221" s="6" t="s">
        <v>309</v>
      </c>
    </row>
    <row r="222" spans="2:51" s="6" customFormat="1" ht="18.75" customHeight="1">
      <c r="B222" s="144"/>
      <c r="C222" s="145"/>
      <c r="D222" s="145"/>
      <c r="E222" s="145"/>
      <c r="F222" s="230" t="s">
        <v>310</v>
      </c>
      <c r="G222" s="231"/>
      <c r="H222" s="231"/>
      <c r="I222" s="231"/>
      <c r="J222" s="145"/>
      <c r="K222" s="145"/>
      <c r="L222" s="145"/>
      <c r="M222" s="145"/>
      <c r="N222" s="145"/>
      <c r="O222" s="145"/>
      <c r="P222" s="145"/>
      <c r="Q222" s="145"/>
      <c r="R222" s="146"/>
      <c r="T222" s="147"/>
      <c r="U222" s="145"/>
      <c r="V222" s="145"/>
      <c r="W222" s="145"/>
      <c r="X222" s="145"/>
      <c r="Y222" s="145"/>
      <c r="Z222" s="145"/>
      <c r="AA222" s="148"/>
      <c r="AT222" s="149" t="s">
        <v>142</v>
      </c>
      <c r="AU222" s="149" t="s">
        <v>91</v>
      </c>
      <c r="AV222" s="149" t="s">
        <v>21</v>
      </c>
      <c r="AW222" s="149" t="s">
        <v>98</v>
      </c>
      <c r="AX222" s="149" t="s">
        <v>76</v>
      </c>
      <c r="AY222" s="149" t="s">
        <v>134</v>
      </c>
    </row>
    <row r="223" spans="2:51" s="6" customFormat="1" ht="18.75" customHeight="1">
      <c r="B223" s="144"/>
      <c r="C223" s="145"/>
      <c r="D223" s="145"/>
      <c r="E223" s="145"/>
      <c r="F223" s="230" t="s">
        <v>311</v>
      </c>
      <c r="G223" s="231"/>
      <c r="H223" s="231"/>
      <c r="I223" s="231"/>
      <c r="J223" s="145"/>
      <c r="K223" s="145"/>
      <c r="L223" s="145"/>
      <c r="M223" s="145"/>
      <c r="N223" s="145"/>
      <c r="O223" s="145"/>
      <c r="P223" s="145"/>
      <c r="Q223" s="145"/>
      <c r="R223" s="146"/>
      <c r="T223" s="147"/>
      <c r="U223" s="145"/>
      <c r="V223" s="145"/>
      <c r="W223" s="145"/>
      <c r="X223" s="145"/>
      <c r="Y223" s="145"/>
      <c r="Z223" s="145"/>
      <c r="AA223" s="148"/>
      <c r="AT223" s="149" t="s">
        <v>142</v>
      </c>
      <c r="AU223" s="149" t="s">
        <v>91</v>
      </c>
      <c r="AV223" s="149" t="s">
        <v>21</v>
      </c>
      <c r="AW223" s="149" t="s">
        <v>98</v>
      </c>
      <c r="AX223" s="149" t="s">
        <v>76</v>
      </c>
      <c r="AY223" s="149" t="s">
        <v>134</v>
      </c>
    </row>
    <row r="224" spans="2:51" s="6" customFormat="1" ht="18.75" customHeight="1">
      <c r="B224" s="150"/>
      <c r="C224" s="151"/>
      <c r="D224" s="151"/>
      <c r="E224" s="151"/>
      <c r="F224" s="227" t="s">
        <v>21</v>
      </c>
      <c r="G224" s="228"/>
      <c r="H224" s="228"/>
      <c r="I224" s="228"/>
      <c r="J224" s="151"/>
      <c r="K224" s="152">
        <v>1</v>
      </c>
      <c r="L224" s="151"/>
      <c r="M224" s="151"/>
      <c r="N224" s="151"/>
      <c r="O224" s="151"/>
      <c r="P224" s="151"/>
      <c r="Q224" s="151"/>
      <c r="R224" s="153"/>
      <c r="T224" s="154"/>
      <c r="U224" s="151"/>
      <c r="V224" s="151"/>
      <c r="W224" s="151"/>
      <c r="X224" s="151"/>
      <c r="Y224" s="151"/>
      <c r="Z224" s="151"/>
      <c r="AA224" s="155"/>
      <c r="AT224" s="156" t="s">
        <v>142</v>
      </c>
      <c r="AU224" s="156" t="s">
        <v>91</v>
      </c>
      <c r="AV224" s="156" t="s">
        <v>91</v>
      </c>
      <c r="AW224" s="156" t="s">
        <v>98</v>
      </c>
      <c r="AX224" s="156" t="s">
        <v>21</v>
      </c>
      <c r="AY224" s="156" t="s">
        <v>134</v>
      </c>
    </row>
    <row r="225" spans="2:65" s="6" customFormat="1" ht="27" customHeight="1">
      <c r="B225" s="22"/>
      <c r="C225" s="137" t="s">
        <v>312</v>
      </c>
      <c r="D225" s="137" t="s">
        <v>135</v>
      </c>
      <c r="E225" s="138" t="s">
        <v>313</v>
      </c>
      <c r="F225" s="223" t="s">
        <v>314</v>
      </c>
      <c r="G225" s="224"/>
      <c r="H225" s="224"/>
      <c r="I225" s="224"/>
      <c r="J225" s="139" t="s">
        <v>268</v>
      </c>
      <c r="K225" s="140">
        <v>2</v>
      </c>
      <c r="L225" s="225">
        <v>720</v>
      </c>
      <c r="M225" s="224"/>
      <c r="N225" s="226">
        <f>ROUND($L$225*$K$225,2)</f>
        <v>1440</v>
      </c>
      <c r="O225" s="224"/>
      <c r="P225" s="224"/>
      <c r="Q225" s="224"/>
      <c r="R225" s="24"/>
      <c r="T225" s="141"/>
      <c r="U225" s="29" t="s">
        <v>41</v>
      </c>
      <c r="V225" s="23"/>
      <c r="W225" s="142">
        <f>$V$225*$K$225</f>
        <v>0</v>
      </c>
      <c r="X225" s="142">
        <v>0</v>
      </c>
      <c r="Y225" s="142">
        <f>$X$225*$K$225</f>
        <v>0</v>
      </c>
      <c r="Z225" s="142">
        <v>0</v>
      </c>
      <c r="AA225" s="143">
        <f>$Z$225*$K$225</f>
        <v>0</v>
      </c>
      <c r="AR225" s="6" t="s">
        <v>139</v>
      </c>
      <c r="AT225" s="6" t="s">
        <v>135</v>
      </c>
      <c r="AU225" s="6" t="s">
        <v>91</v>
      </c>
      <c r="AY225" s="6" t="s">
        <v>134</v>
      </c>
      <c r="BE225" s="85">
        <f>IF($U$225="základní",$N$225,0)</f>
        <v>1440</v>
      </c>
      <c r="BF225" s="85">
        <f>IF($U$225="snížená",$N$225,0)</f>
        <v>0</v>
      </c>
      <c r="BG225" s="85">
        <f>IF($U$225="zákl. přenesená",$N$225,0)</f>
        <v>0</v>
      </c>
      <c r="BH225" s="85">
        <f>IF($U$225="sníž. přenesená",$N$225,0)</f>
        <v>0</v>
      </c>
      <c r="BI225" s="85">
        <f>IF($U$225="nulová",$N$225,0)</f>
        <v>0</v>
      </c>
      <c r="BJ225" s="6" t="s">
        <v>21</v>
      </c>
      <c r="BK225" s="85">
        <f>ROUND($L$225*$K$225,2)</f>
        <v>1440</v>
      </c>
      <c r="BL225" s="6" t="s">
        <v>139</v>
      </c>
      <c r="BM225" s="6" t="s">
        <v>315</v>
      </c>
    </row>
    <row r="226" spans="2:51" s="6" customFormat="1" ht="18.75" customHeight="1">
      <c r="B226" s="144"/>
      <c r="C226" s="145"/>
      <c r="D226" s="145"/>
      <c r="E226" s="145"/>
      <c r="F226" s="230" t="s">
        <v>316</v>
      </c>
      <c r="G226" s="231"/>
      <c r="H226" s="231"/>
      <c r="I226" s="231"/>
      <c r="J226" s="145"/>
      <c r="K226" s="145"/>
      <c r="L226" s="145"/>
      <c r="M226" s="145"/>
      <c r="N226" s="145"/>
      <c r="O226" s="145"/>
      <c r="P226" s="145"/>
      <c r="Q226" s="145"/>
      <c r="R226" s="146"/>
      <c r="T226" s="147"/>
      <c r="U226" s="145"/>
      <c r="V226" s="145"/>
      <c r="W226" s="145"/>
      <c r="X226" s="145"/>
      <c r="Y226" s="145"/>
      <c r="Z226" s="145"/>
      <c r="AA226" s="148"/>
      <c r="AT226" s="149" t="s">
        <v>142</v>
      </c>
      <c r="AU226" s="149" t="s">
        <v>91</v>
      </c>
      <c r="AV226" s="149" t="s">
        <v>21</v>
      </c>
      <c r="AW226" s="149" t="s">
        <v>98</v>
      </c>
      <c r="AX226" s="149" t="s">
        <v>76</v>
      </c>
      <c r="AY226" s="149" t="s">
        <v>134</v>
      </c>
    </row>
    <row r="227" spans="2:51" s="6" customFormat="1" ht="18.75" customHeight="1">
      <c r="B227" s="144"/>
      <c r="C227" s="145"/>
      <c r="D227" s="145"/>
      <c r="E227" s="145"/>
      <c r="F227" s="230" t="s">
        <v>317</v>
      </c>
      <c r="G227" s="231"/>
      <c r="H227" s="231"/>
      <c r="I227" s="231"/>
      <c r="J227" s="145"/>
      <c r="K227" s="145"/>
      <c r="L227" s="145"/>
      <c r="M227" s="145"/>
      <c r="N227" s="145"/>
      <c r="O227" s="145"/>
      <c r="P227" s="145"/>
      <c r="Q227" s="145"/>
      <c r="R227" s="146"/>
      <c r="T227" s="147"/>
      <c r="U227" s="145"/>
      <c r="V227" s="145"/>
      <c r="W227" s="145"/>
      <c r="X227" s="145"/>
      <c r="Y227" s="145"/>
      <c r="Z227" s="145"/>
      <c r="AA227" s="148"/>
      <c r="AT227" s="149" t="s">
        <v>142</v>
      </c>
      <c r="AU227" s="149" t="s">
        <v>91</v>
      </c>
      <c r="AV227" s="149" t="s">
        <v>21</v>
      </c>
      <c r="AW227" s="149" t="s">
        <v>98</v>
      </c>
      <c r="AX227" s="149" t="s">
        <v>76</v>
      </c>
      <c r="AY227" s="149" t="s">
        <v>134</v>
      </c>
    </row>
    <row r="228" spans="2:51" s="6" customFormat="1" ht="18.75" customHeight="1">
      <c r="B228" s="150"/>
      <c r="C228" s="151"/>
      <c r="D228" s="151"/>
      <c r="E228" s="151"/>
      <c r="F228" s="227" t="s">
        <v>21</v>
      </c>
      <c r="G228" s="228"/>
      <c r="H228" s="228"/>
      <c r="I228" s="228"/>
      <c r="J228" s="151"/>
      <c r="K228" s="152">
        <v>1</v>
      </c>
      <c r="L228" s="151"/>
      <c r="M228" s="151"/>
      <c r="N228" s="151"/>
      <c r="O228" s="151"/>
      <c r="P228" s="151"/>
      <c r="Q228" s="151"/>
      <c r="R228" s="153"/>
      <c r="T228" s="154"/>
      <c r="U228" s="151"/>
      <c r="V228" s="151"/>
      <c r="W228" s="151"/>
      <c r="X228" s="151"/>
      <c r="Y228" s="151"/>
      <c r="Z228" s="151"/>
      <c r="AA228" s="155"/>
      <c r="AT228" s="156" t="s">
        <v>142</v>
      </c>
      <c r="AU228" s="156" t="s">
        <v>91</v>
      </c>
      <c r="AV228" s="156" t="s">
        <v>91</v>
      </c>
      <c r="AW228" s="156" t="s">
        <v>98</v>
      </c>
      <c r="AX228" s="156" t="s">
        <v>76</v>
      </c>
      <c r="AY228" s="156" t="s">
        <v>134</v>
      </c>
    </row>
    <row r="229" spans="2:51" s="6" customFormat="1" ht="18.75" customHeight="1">
      <c r="B229" s="144"/>
      <c r="C229" s="145"/>
      <c r="D229" s="145"/>
      <c r="E229" s="145"/>
      <c r="F229" s="230" t="s">
        <v>318</v>
      </c>
      <c r="G229" s="231"/>
      <c r="H229" s="231"/>
      <c r="I229" s="231"/>
      <c r="J229" s="145"/>
      <c r="K229" s="145"/>
      <c r="L229" s="145"/>
      <c r="M229" s="145"/>
      <c r="N229" s="145"/>
      <c r="O229" s="145"/>
      <c r="P229" s="145"/>
      <c r="Q229" s="145"/>
      <c r="R229" s="146"/>
      <c r="T229" s="147"/>
      <c r="U229" s="145"/>
      <c r="V229" s="145"/>
      <c r="W229" s="145"/>
      <c r="X229" s="145"/>
      <c r="Y229" s="145"/>
      <c r="Z229" s="145"/>
      <c r="AA229" s="148"/>
      <c r="AT229" s="149" t="s">
        <v>142</v>
      </c>
      <c r="AU229" s="149" t="s">
        <v>91</v>
      </c>
      <c r="AV229" s="149" t="s">
        <v>21</v>
      </c>
      <c r="AW229" s="149" t="s">
        <v>98</v>
      </c>
      <c r="AX229" s="149" t="s">
        <v>76</v>
      </c>
      <c r="AY229" s="149" t="s">
        <v>134</v>
      </c>
    </row>
    <row r="230" spans="2:51" s="6" customFormat="1" ht="18.75" customHeight="1">
      <c r="B230" s="150"/>
      <c r="C230" s="151"/>
      <c r="D230" s="151"/>
      <c r="E230" s="151"/>
      <c r="F230" s="227" t="s">
        <v>21</v>
      </c>
      <c r="G230" s="228"/>
      <c r="H230" s="228"/>
      <c r="I230" s="228"/>
      <c r="J230" s="151"/>
      <c r="K230" s="152">
        <v>1</v>
      </c>
      <c r="L230" s="151"/>
      <c r="M230" s="151"/>
      <c r="N230" s="151"/>
      <c r="O230" s="151"/>
      <c r="P230" s="151"/>
      <c r="Q230" s="151"/>
      <c r="R230" s="153"/>
      <c r="T230" s="154"/>
      <c r="U230" s="151"/>
      <c r="V230" s="151"/>
      <c r="W230" s="151"/>
      <c r="X230" s="151"/>
      <c r="Y230" s="151"/>
      <c r="Z230" s="151"/>
      <c r="AA230" s="155"/>
      <c r="AT230" s="156" t="s">
        <v>142</v>
      </c>
      <c r="AU230" s="156" t="s">
        <v>91</v>
      </c>
      <c r="AV230" s="156" t="s">
        <v>91</v>
      </c>
      <c r="AW230" s="156" t="s">
        <v>98</v>
      </c>
      <c r="AX230" s="156" t="s">
        <v>76</v>
      </c>
      <c r="AY230" s="156" t="s">
        <v>134</v>
      </c>
    </row>
    <row r="231" spans="2:51" s="6" customFormat="1" ht="18.75" customHeight="1">
      <c r="B231" s="157"/>
      <c r="C231" s="158"/>
      <c r="D231" s="158"/>
      <c r="E231" s="158"/>
      <c r="F231" s="235" t="s">
        <v>153</v>
      </c>
      <c r="G231" s="236"/>
      <c r="H231" s="236"/>
      <c r="I231" s="236"/>
      <c r="J231" s="158"/>
      <c r="K231" s="159">
        <v>2</v>
      </c>
      <c r="L231" s="158"/>
      <c r="M231" s="158"/>
      <c r="N231" s="158"/>
      <c r="O231" s="158"/>
      <c r="P231" s="158"/>
      <c r="Q231" s="158"/>
      <c r="R231" s="160"/>
      <c r="T231" s="161"/>
      <c r="U231" s="158"/>
      <c r="V231" s="158"/>
      <c r="W231" s="158"/>
      <c r="X231" s="158"/>
      <c r="Y231" s="158"/>
      <c r="Z231" s="158"/>
      <c r="AA231" s="162"/>
      <c r="AT231" s="163" t="s">
        <v>142</v>
      </c>
      <c r="AU231" s="163" t="s">
        <v>91</v>
      </c>
      <c r="AV231" s="163" t="s">
        <v>139</v>
      </c>
      <c r="AW231" s="163" t="s">
        <v>98</v>
      </c>
      <c r="AX231" s="163" t="s">
        <v>21</v>
      </c>
      <c r="AY231" s="163" t="s">
        <v>134</v>
      </c>
    </row>
    <row r="232" spans="2:65" s="6" customFormat="1" ht="15.75" customHeight="1">
      <c r="B232" s="22"/>
      <c r="C232" s="164" t="s">
        <v>319</v>
      </c>
      <c r="D232" s="164" t="s">
        <v>188</v>
      </c>
      <c r="E232" s="165" t="s">
        <v>320</v>
      </c>
      <c r="F232" s="232" t="s">
        <v>321</v>
      </c>
      <c r="G232" s="233"/>
      <c r="H232" s="233"/>
      <c r="I232" s="233"/>
      <c r="J232" s="166" t="s">
        <v>268</v>
      </c>
      <c r="K232" s="167">
        <v>1</v>
      </c>
      <c r="L232" s="234">
        <v>2690</v>
      </c>
      <c r="M232" s="233"/>
      <c r="N232" s="229">
        <f>ROUND($L$232*$K$232,2)</f>
        <v>2690</v>
      </c>
      <c r="O232" s="224"/>
      <c r="P232" s="224"/>
      <c r="Q232" s="224"/>
      <c r="R232" s="24"/>
      <c r="T232" s="141"/>
      <c r="U232" s="29" t="s">
        <v>41</v>
      </c>
      <c r="V232" s="23"/>
      <c r="W232" s="142">
        <f>$V$232*$K$232</f>
        <v>0</v>
      </c>
      <c r="X232" s="142">
        <v>0</v>
      </c>
      <c r="Y232" s="142">
        <f>$X$232*$K$232</f>
        <v>0</v>
      </c>
      <c r="Z232" s="142">
        <v>0</v>
      </c>
      <c r="AA232" s="143">
        <f>$Z$232*$K$232</f>
        <v>0</v>
      </c>
      <c r="AR232" s="6" t="s">
        <v>177</v>
      </c>
      <c r="AT232" s="6" t="s">
        <v>188</v>
      </c>
      <c r="AU232" s="6" t="s">
        <v>91</v>
      </c>
      <c r="AY232" s="6" t="s">
        <v>134</v>
      </c>
      <c r="BE232" s="85">
        <f>IF($U$232="základní",$N$232,0)</f>
        <v>2690</v>
      </c>
      <c r="BF232" s="85">
        <f>IF($U$232="snížená",$N$232,0)</f>
        <v>0</v>
      </c>
      <c r="BG232" s="85">
        <f>IF($U$232="zákl. přenesená",$N$232,0)</f>
        <v>0</v>
      </c>
      <c r="BH232" s="85">
        <f>IF($U$232="sníž. přenesená",$N$232,0)</f>
        <v>0</v>
      </c>
      <c r="BI232" s="85">
        <f>IF($U$232="nulová",$N$232,0)</f>
        <v>0</v>
      </c>
      <c r="BJ232" s="6" t="s">
        <v>21</v>
      </c>
      <c r="BK232" s="85">
        <f>ROUND($L$232*$K$232,2)</f>
        <v>2690</v>
      </c>
      <c r="BL232" s="6" t="s">
        <v>139</v>
      </c>
      <c r="BM232" s="6" t="s">
        <v>322</v>
      </c>
    </row>
    <row r="233" spans="2:65" s="6" customFormat="1" ht="15.75" customHeight="1">
      <c r="B233" s="22"/>
      <c r="C233" s="164" t="s">
        <v>323</v>
      </c>
      <c r="D233" s="164" t="s">
        <v>188</v>
      </c>
      <c r="E233" s="165" t="s">
        <v>324</v>
      </c>
      <c r="F233" s="232" t="s">
        <v>325</v>
      </c>
      <c r="G233" s="233"/>
      <c r="H233" s="233"/>
      <c r="I233" s="233"/>
      <c r="J233" s="166" t="s">
        <v>299</v>
      </c>
      <c r="K233" s="167">
        <v>0.5</v>
      </c>
      <c r="L233" s="234">
        <v>1850</v>
      </c>
      <c r="M233" s="233"/>
      <c r="N233" s="229">
        <f>ROUND($L$233*$K$233,2)</f>
        <v>925</v>
      </c>
      <c r="O233" s="224"/>
      <c r="P233" s="224"/>
      <c r="Q233" s="224"/>
      <c r="R233" s="24"/>
      <c r="T233" s="141"/>
      <c r="U233" s="29" t="s">
        <v>41</v>
      </c>
      <c r="V233" s="23"/>
      <c r="W233" s="142">
        <f>$V$233*$K$233</f>
        <v>0</v>
      </c>
      <c r="X233" s="142">
        <v>0.0177</v>
      </c>
      <c r="Y233" s="142">
        <f>$X$233*$K$233</f>
        <v>0.00885</v>
      </c>
      <c r="Z233" s="142">
        <v>0</v>
      </c>
      <c r="AA233" s="143">
        <f>$Z$233*$K$233</f>
        <v>0</v>
      </c>
      <c r="AR233" s="6" t="s">
        <v>177</v>
      </c>
      <c r="AT233" s="6" t="s">
        <v>188</v>
      </c>
      <c r="AU233" s="6" t="s">
        <v>91</v>
      </c>
      <c r="AY233" s="6" t="s">
        <v>134</v>
      </c>
      <c r="BE233" s="85">
        <f>IF($U$233="základní",$N$233,0)</f>
        <v>925</v>
      </c>
      <c r="BF233" s="85">
        <f>IF($U$233="snížená",$N$233,0)</f>
        <v>0</v>
      </c>
      <c r="BG233" s="85">
        <f>IF($U$233="zákl. přenesená",$N$233,0)</f>
        <v>0</v>
      </c>
      <c r="BH233" s="85">
        <f>IF($U$233="sníž. přenesená",$N$233,0)</f>
        <v>0</v>
      </c>
      <c r="BI233" s="85">
        <f>IF($U$233="nulová",$N$233,0)</f>
        <v>0</v>
      </c>
      <c r="BJ233" s="6" t="s">
        <v>21</v>
      </c>
      <c r="BK233" s="85">
        <f>ROUND($L$233*$K$233,2)</f>
        <v>925</v>
      </c>
      <c r="BL233" s="6" t="s">
        <v>139</v>
      </c>
      <c r="BM233" s="6" t="s">
        <v>326</v>
      </c>
    </row>
    <row r="234" spans="2:51" s="6" customFormat="1" ht="18.75" customHeight="1">
      <c r="B234" s="144"/>
      <c r="C234" s="145"/>
      <c r="D234" s="145"/>
      <c r="E234" s="145"/>
      <c r="F234" s="230" t="s">
        <v>327</v>
      </c>
      <c r="G234" s="231"/>
      <c r="H234" s="231"/>
      <c r="I234" s="231"/>
      <c r="J234" s="145"/>
      <c r="K234" s="145"/>
      <c r="L234" s="145"/>
      <c r="M234" s="145"/>
      <c r="N234" s="145"/>
      <c r="O234" s="145"/>
      <c r="P234" s="145"/>
      <c r="Q234" s="145"/>
      <c r="R234" s="146"/>
      <c r="T234" s="147"/>
      <c r="U234" s="145"/>
      <c r="V234" s="145"/>
      <c r="W234" s="145"/>
      <c r="X234" s="145"/>
      <c r="Y234" s="145"/>
      <c r="Z234" s="145"/>
      <c r="AA234" s="148"/>
      <c r="AT234" s="149" t="s">
        <v>142</v>
      </c>
      <c r="AU234" s="149" t="s">
        <v>91</v>
      </c>
      <c r="AV234" s="149" t="s">
        <v>21</v>
      </c>
      <c r="AW234" s="149" t="s">
        <v>98</v>
      </c>
      <c r="AX234" s="149" t="s">
        <v>76</v>
      </c>
      <c r="AY234" s="149" t="s">
        <v>134</v>
      </c>
    </row>
    <row r="235" spans="2:51" s="6" customFormat="1" ht="18.75" customHeight="1">
      <c r="B235" s="150"/>
      <c r="C235" s="151"/>
      <c r="D235" s="151"/>
      <c r="E235" s="151"/>
      <c r="F235" s="227" t="s">
        <v>328</v>
      </c>
      <c r="G235" s="228"/>
      <c r="H235" s="228"/>
      <c r="I235" s="228"/>
      <c r="J235" s="151"/>
      <c r="K235" s="152">
        <v>0.5</v>
      </c>
      <c r="L235" s="151"/>
      <c r="M235" s="151"/>
      <c r="N235" s="151"/>
      <c r="O235" s="151"/>
      <c r="P235" s="151"/>
      <c r="Q235" s="151"/>
      <c r="R235" s="153"/>
      <c r="T235" s="154"/>
      <c r="U235" s="151"/>
      <c r="V235" s="151"/>
      <c r="W235" s="151"/>
      <c r="X235" s="151"/>
      <c r="Y235" s="151"/>
      <c r="Z235" s="151"/>
      <c r="AA235" s="155"/>
      <c r="AT235" s="156" t="s">
        <v>142</v>
      </c>
      <c r="AU235" s="156" t="s">
        <v>91</v>
      </c>
      <c r="AV235" s="156" t="s">
        <v>91</v>
      </c>
      <c r="AW235" s="156" t="s">
        <v>98</v>
      </c>
      <c r="AX235" s="156" t="s">
        <v>21</v>
      </c>
      <c r="AY235" s="156" t="s">
        <v>134</v>
      </c>
    </row>
    <row r="236" spans="2:65" s="6" customFormat="1" ht="27" customHeight="1">
      <c r="B236" s="22"/>
      <c r="C236" s="137" t="s">
        <v>329</v>
      </c>
      <c r="D236" s="137" t="s">
        <v>135</v>
      </c>
      <c r="E236" s="138" t="s">
        <v>330</v>
      </c>
      <c r="F236" s="223" t="s">
        <v>331</v>
      </c>
      <c r="G236" s="224"/>
      <c r="H236" s="224"/>
      <c r="I236" s="224"/>
      <c r="J236" s="139" t="s">
        <v>268</v>
      </c>
      <c r="K236" s="140">
        <v>1</v>
      </c>
      <c r="L236" s="225">
        <v>464</v>
      </c>
      <c r="M236" s="224"/>
      <c r="N236" s="226">
        <f>ROUND($L$236*$K$236,2)</f>
        <v>464</v>
      </c>
      <c r="O236" s="224"/>
      <c r="P236" s="224"/>
      <c r="Q236" s="224"/>
      <c r="R236" s="24"/>
      <c r="T236" s="141"/>
      <c r="U236" s="29" t="s">
        <v>41</v>
      </c>
      <c r="V236" s="23"/>
      <c r="W236" s="142">
        <f>$V$236*$K$236</f>
        <v>0</v>
      </c>
      <c r="X236" s="142">
        <v>0</v>
      </c>
      <c r="Y236" s="142">
        <f>$X$236*$K$236</f>
        <v>0</v>
      </c>
      <c r="Z236" s="142">
        <v>0</v>
      </c>
      <c r="AA236" s="143">
        <f>$Z$236*$K$236</f>
        <v>0</v>
      </c>
      <c r="AR236" s="6" t="s">
        <v>139</v>
      </c>
      <c r="AT236" s="6" t="s">
        <v>135</v>
      </c>
      <c r="AU236" s="6" t="s">
        <v>91</v>
      </c>
      <c r="AY236" s="6" t="s">
        <v>134</v>
      </c>
      <c r="BE236" s="85">
        <f>IF($U$236="základní",$N$236,0)</f>
        <v>464</v>
      </c>
      <c r="BF236" s="85">
        <f>IF($U$236="snížená",$N$236,0)</f>
        <v>0</v>
      </c>
      <c r="BG236" s="85">
        <f>IF($U$236="zákl. přenesená",$N$236,0)</f>
        <v>0</v>
      </c>
      <c r="BH236" s="85">
        <f>IF($U$236="sníž. přenesená",$N$236,0)</f>
        <v>0</v>
      </c>
      <c r="BI236" s="85">
        <f>IF($U$236="nulová",$N$236,0)</f>
        <v>0</v>
      </c>
      <c r="BJ236" s="6" t="s">
        <v>21</v>
      </c>
      <c r="BK236" s="85">
        <f>ROUND($L$236*$K$236,2)</f>
        <v>464</v>
      </c>
      <c r="BL236" s="6" t="s">
        <v>139</v>
      </c>
      <c r="BM236" s="6" t="s">
        <v>332</v>
      </c>
    </row>
    <row r="237" spans="2:51" s="6" customFormat="1" ht="18.75" customHeight="1">
      <c r="B237" s="144"/>
      <c r="C237" s="145"/>
      <c r="D237" s="145"/>
      <c r="E237" s="145"/>
      <c r="F237" s="230" t="s">
        <v>333</v>
      </c>
      <c r="G237" s="231"/>
      <c r="H237" s="231"/>
      <c r="I237" s="231"/>
      <c r="J237" s="145"/>
      <c r="K237" s="145"/>
      <c r="L237" s="145"/>
      <c r="M237" s="145"/>
      <c r="N237" s="145"/>
      <c r="O237" s="145"/>
      <c r="P237" s="145"/>
      <c r="Q237" s="145"/>
      <c r="R237" s="146"/>
      <c r="T237" s="147"/>
      <c r="U237" s="145"/>
      <c r="V237" s="145"/>
      <c r="W237" s="145"/>
      <c r="X237" s="145"/>
      <c r="Y237" s="145"/>
      <c r="Z237" s="145"/>
      <c r="AA237" s="148"/>
      <c r="AT237" s="149" t="s">
        <v>142</v>
      </c>
      <c r="AU237" s="149" t="s">
        <v>91</v>
      </c>
      <c r="AV237" s="149" t="s">
        <v>21</v>
      </c>
      <c r="AW237" s="149" t="s">
        <v>98</v>
      </c>
      <c r="AX237" s="149" t="s">
        <v>76</v>
      </c>
      <c r="AY237" s="149" t="s">
        <v>134</v>
      </c>
    </row>
    <row r="238" spans="2:51" s="6" customFormat="1" ht="18.75" customHeight="1">
      <c r="B238" s="150"/>
      <c r="C238" s="151"/>
      <c r="D238" s="151"/>
      <c r="E238" s="151"/>
      <c r="F238" s="227" t="s">
        <v>21</v>
      </c>
      <c r="G238" s="228"/>
      <c r="H238" s="228"/>
      <c r="I238" s="228"/>
      <c r="J238" s="151"/>
      <c r="K238" s="152">
        <v>1</v>
      </c>
      <c r="L238" s="151"/>
      <c r="M238" s="151"/>
      <c r="N238" s="151"/>
      <c r="O238" s="151"/>
      <c r="P238" s="151"/>
      <c r="Q238" s="151"/>
      <c r="R238" s="153"/>
      <c r="T238" s="154"/>
      <c r="U238" s="151"/>
      <c r="V238" s="151"/>
      <c r="W238" s="151"/>
      <c r="X238" s="151"/>
      <c r="Y238" s="151"/>
      <c r="Z238" s="151"/>
      <c r="AA238" s="155"/>
      <c r="AT238" s="156" t="s">
        <v>142</v>
      </c>
      <c r="AU238" s="156" t="s">
        <v>91</v>
      </c>
      <c r="AV238" s="156" t="s">
        <v>91</v>
      </c>
      <c r="AW238" s="156" t="s">
        <v>98</v>
      </c>
      <c r="AX238" s="156" t="s">
        <v>21</v>
      </c>
      <c r="AY238" s="156" t="s">
        <v>134</v>
      </c>
    </row>
    <row r="239" spans="2:65" s="6" customFormat="1" ht="27" customHeight="1">
      <c r="B239" s="22"/>
      <c r="C239" s="164" t="s">
        <v>334</v>
      </c>
      <c r="D239" s="164" t="s">
        <v>188</v>
      </c>
      <c r="E239" s="165" t="s">
        <v>335</v>
      </c>
      <c r="F239" s="232" t="s">
        <v>336</v>
      </c>
      <c r="G239" s="233"/>
      <c r="H239" s="233"/>
      <c r="I239" s="233"/>
      <c r="J239" s="166" t="s">
        <v>268</v>
      </c>
      <c r="K239" s="167">
        <v>1</v>
      </c>
      <c r="L239" s="234">
        <v>3240</v>
      </c>
      <c r="M239" s="233"/>
      <c r="N239" s="229">
        <f>ROUND($L$239*$K$239,2)</f>
        <v>3240</v>
      </c>
      <c r="O239" s="224"/>
      <c r="P239" s="224"/>
      <c r="Q239" s="224"/>
      <c r="R239" s="24"/>
      <c r="T239" s="141"/>
      <c r="U239" s="29" t="s">
        <v>41</v>
      </c>
      <c r="V239" s="23"/>
      <c r="W239" s="142">
        <f>$V$239*$K$239</f>
        <v>0</v>
      </c>
      <c r="X239" s="142">
        <v>0.0125</v>
      </c>
      <c r="Y239" s="142">
        <f>$X$239*$K$239</f>
        <v>0.0125</v>
      </c>
      <c r="Z239" s="142">
        <v>0</v>
      </c>
      <c r="AA239" s="143">
        <f>$Z$239*$K$239</f>
        <v>0</v>
      </c>
      <c r="AR239" s="6" t="s">
        <v>177</v>
      </c>
      <c r="AT239" s="6" t="s">
        <v>188</v>
      </c>
      <c r="AU239" s="6" t="s">
        <v>91</v>
      </c>
      <c r="AY239" s="6" t="s">
        <v>134</v>
      </c>
      <c r="BE239" s="85">
        <f>IF($U$239="základní",$N$239,0)</f>
        <v>3240</v>
      </c>
      <c r="BF239" s="85">
        <f>IF($U$239="snížená",$N$239,0)</f>
        <v>0</v>
      </c>
      <c r="BG239" s="85">
        <f>IF($U$239="zákl. přenesená",$N$239,0)</f>
        <v>0</v>
      </c>
      <c r="BH239" s="85">
        <f>IF($U$239="sníž. přenesená",$N$239,0)</f>
        <v>0</v>
      </c>
      <c r="BI239" s="85">
        <f>IF($U$239="nulová",$N$239,0)</f>
        <v>0</v>
      </c>
      <c r="BJ239" s="6" t="s">
        <v>21</v>
      </c>
      <c r="BK239" s="85">
        <f>ROUND($L$239*$K$239,2)</f>
        <v>3240</v>
      </c>
      <c r="BL239" s="6" t="s">
        <v>139</v>
      </c>
      <c r="BM239" s="6" t="s">
        <v>337</v>
      </c>
    </row>
    <row r="240" spans="2:65" s="6" customFormat="1" ht="27" customHeight="1">
      <c r="B240" s="22"/>
      <c r="C240" s="137" t="s">
        <v>338</v>
      </c>
      <c r="D240" s="137" t="s">
        <v>135</v>
      </c>
      <c r="E240" s="138" t="s">
        <v>339</v>
      </c>
      <c r="F240" s="223" t="s">
        <v>340</v>
      </c>
      <c r="G240" s="224"/>
      <c r="H240" s="224"/>
      <c r="I240" s="224"/>
      <c r="J240" s="139" t="s">
        <v>268</v>
      </c>
      <c r="K240" s="140">
        <v>5</v>
      </c>
      <c r="L240" s="225">
        <v>594</v>
      </c>
      <c r="M240" s="224"/>
      <c r="N240" s="226">
        <f>ROUND($L$240*$K$240,2)</f>
        <v>2970</v>
      </c>
      <c r="O240" s="224"/>
      <c r="P240" s="224"/>
      <c r="Q240" s="224"/>
      <c r="R240" s="24"/>
      <c r="T240" s="141"/>
      <c r="U240" s="29" t="s">
        <v>41</v>
      </c>
      <c r="V240" s="23"/>
      <c r="W240" s="142">
        <f>$V$240*$K$240</f>
        <v>0</v>
      </c>
      <c r="X240" s="142">
        <v>0.0008</v>
      </c>
      <c r="Y240" s="142">
        <f>$X$240*$K$240</f>
        <v>0.004</v>
      </c>
      <c r="Z240" s="142">
        <v>0</v>
      </c>
      <c r="AA240" s="143">
        <f>$Z$240*$K$240</f>
        <v>0</v>
      </c>
      <c r="AR240" s="6" t="s">
        <v>139</v>
      </c>
      <c r="AT240" s="6" t="s">
        <v>135</v>
      </c>
      <c r="AU240" s="6" t="s">
        <v>91</v>
      </c>
      <c r="AY240" s="6" t="s">
        <v>134</v>
      </c>
      <c r="BE240" s="85">
        <f>IF($U$240="základní",$N$240,0)</f>
        <v>2970</v>
      </c>
      <c r="BF240" s="85">
        <f>IF($U$240="snížená",$N$240,0)</f>
        <v>0</v>
      </c>
      <c r="BG240" s="85">
        <f>IF($U$240="zákl. přenesená",$N$240,0)</f>
        <v>0</v>
      </c>
      <c r="BH240" s="85">
        <f>IF($U$240="sníž. přenesená",$N$240,0)</f>
        <v>0</v>
      </c>
      <c r="BI240" s="85">
        <f>IF($U$240="nulová",$N$240,0)</f>
        <v>0</v>
      </c>
      <c r="BJ240" s="6" t="s">
        <v>21</v>
      </c>
      <c r="BK240" s="85">
        <f>ROUND($L$240*$K$240,2)</f>
        <v>2970</v>
      </c>
      <c r="BL240" s="6" t="s">
        <v>139</v>
      </c>
      <c r="BM240" s="6" t="s">
        <v>341</v>
      </c>
    </row>
    <row r="241" spans="2:51" s="6" customFormat="1" ht="18.75" customHeight="1">
      <c r="B241" s="144"/>
      <c r="C241" s="145"/>
      <c r="D241" s="145"/>
      <c r="E241" s="145"/>
      <c r="F241" s="230" t="s">
        <v>342</v>
      </c>
      <c r="G241" s="231"/>
      <c r="H241" s="231"/>
      <c r="I241" s="231"/>
      <c r="J241" s="145"/>
      <c r="K241" s="145"/>
      <c r="L241" s="145"/>
      <c r="M241" s="145"/>
      <c r="N241" s="145"/>
      <c r="O241" s="145"/>
      <c r="P241" s="145"/>
      <c r="Q241" s="145"/>
      <c r="R241" s="146"/>
      <c r="T241" s="147"/>
      <c r="U241" s="145"/>
      <c r="V241" s="145"/>
      <c r="W241" s="145"/>
      <c r="X241" s="145"/>
      <c r="Y241" s="145"/>
      <c r="Z241" s="145"/>
      <c r="AA241" s="148"/>
      <c r="AT241" s="149" t="s">
        <v>142</v>
      </c>
      <c r="AU241" s="149" t="s">
        <v>91</v>
      </c>
      <c r="AV241" s="149" t="s">
        <v>21</v>
      </c>
      <c r="AW241" s="149" t="s">
        <v>98</v>
      </c>
      <c r="AX241" s="149" t="s">
        <v>76</v>
      </c>
      <c r="AY241" s="149" t="s">
        <v>134</v>
      </c>
    </row>
    <row r="242" spans="2:51" s="6" customFormat="1" ht="18.75" customHeight="1">
      <c r="B242" s="150"/>
      <c r="C242" s="151"/>
      <c r="D242" s="151"/>
      <c r="E242" s="151"/>
      <c r="F242" s="227" t="s">
        <v>343</v>
      </c>
      <c r="G242" s="228"/>
      <c r="H242" s="228"/>
      <c r="I242" s="228"/>
      <c r="J242" s="151"/>
      <c r="K242" s="152">
        <v>2</v>
      </c>
      <c r="L242" s="151"/>
      <c r="M242" s="151"/>
      <c r="N242" s="151"/>
      <c r="O242" s="151"/>
      <c r="P242" s="151"/>
      <c r="Q242" s="151"/>
      <c r="R242" s="153"/>
      <c r="T242" s="154"/>
      <c r="U242" s="151"/>
      <c r="V242" s="151"/>
      <c r="W242" s="151"/>
      <c r="X242" s="151"/>
      <c r="Y242" s="151"/>
      <c r="Z242" s="151"/>
      <c r="AA242" s="155"/>
      <c r="AT242" s="156" t="s">
        <v>142</v>
      </c>
      <c r="AU242" s="156" t="s">
        <v>91</v>
      </c>
      <c r="AV242" s="156" t="s">
        <v>91</v>
      </c>
      <c r="AW242" s="156" t="s">
        <v>98</v>
      </c>
      <c r="AX242" s="156" t="s">
        <v>76</v>
      </c>
      <c r="AY242" s="156" t="s">
        <v>134</v>
      </c>
    </row>
    <row r="243" spans="2:51" s="6" customFormat="1" ht="18.75" customHeight="1">
      <c r="B243" s="144"/>
      <c r="C243" s="145"/>
      <c r="D243" s="145"/>
      <c r="E243" s="145"/>
      <c r="F243" s="230" t="s">
        <v>344</v>
      </c>
      <c r="G243" s="231"/>
      <c r="H243" s="231"/>
      <c r="I243" s="231"/>
      <c r="J243" s="145"/>
      <c r="K243" s="145"/>
      <c r="L243" s="145"/>
      <c r="M243" s="145"/>
      <c r="N243" s="145"/>
      <c r="O243" s="145"/>
      <c r="P243" s="145"/>
      <c r="Q243" s="145"/>
      <c r="R243" s="146"/>
      <c r="T243" s="147"/>
      <c r="U243" s="145"/>
      <c r="V243" s="145"/>
      <c r="W243" s="145"/>
      <c r="X243" s="145"/>
      <c r="Y243" s="145"/>
      <c r="Z243" s="145"/>
      <c r="AA243" s="148"/>
      <c r="AT243" s="149" t="s">
        <v>142</v>
      </c>
      <c r="AU243" s="149" t="s">
        <v>91</v>
      </c>
      <c r="AV243" s="149" t="s">
        <v>21</v>
      </c>
      <c r="AW243" s="149" t="s">
        <v>98</v>
      </c>
      <c r="AX243" s="149" t="s">
        <v>76</v>
      </c>
      <c r="AY243" s="149" t="s">
        <v>134</v>
      </c>
    </row>
    <row r="244" spans="2:51" s="6" customFormat="1" ht="18.75" customHeight="1">
      <c r="B244" s="150"/>
      <c r="C244" s="151"/>
      <c r="D244" s="151"/>
      <c r="E244" s="151"/>
      <c r="F244" s="227" t="s">
        <v>91</v>
      </c>
      <c r="G244" s="228"/>
      <c r="H244" s="228"/>
      <c r="I244" s="228"/>
      <c r="J244" s="151"/>
      <c r="K244" s="152">
        <v>2</v>
      </c>
      <c r="L244" s="151"/>
      <c r="M244" s="151"/>
      <c r="N244" s="151"/>
      <c r="O244" s="151"/>
      <c r="P244" s="151"/>
      <c r="Q244" s="151"/>
      <c r="R244" s="153"/>
      <c r="T244" s="154"/>
      <c r="U244" s="151"/>
      <c r="V244" s="151"/>
      <c r="W244" s="151"/>
      <c r="X244" s="151"/>
      <c r="Y244" s="151"/>
      <c r="Z244" s="151"/>
      <c r="AA244" s="155"/>
      <c r="AT244" s="156" t="s">
        <v>142</v>
      </c>
      <c r="AU244" s="156" t="s">
        <v>91</v>
      </c>
      <c r="AV244" s="156" t="s">
        <v>91</v>
      </c>
      <c r="AW244" s="156" t="s">
        <v>98</v>
      </c>
      <c r="AX244" s="156" t="s">
        <v>76</v>
      </c>
      <c r="AY244" s="156" t="s">
        <v>134</v>
      </c>
    </row>
    <row r="245" spans="2:51" s="6" customFormat="1" ht="18.75" customHeight="1">
      <c r="B245" s="144"/>
      <c r="C245" s="145"/>
      <c r="D245" s="145"/>
      <c r="E245" s="145"/>
      <c r="F245" s="230" t="s">
        <v>345</v>
      </c>
      <c r="G245" s="231"/>
      <c r="H245" s="231"/>
      <c r="I245" s="231"/>
      <c r="J245" s="145"/>
      <c r="K245" s="145"/>
      <c r="L245" s="145"/>
      <c r="M245" s="145"/>
      <c r="N245" s="145"/>
      <c r="O245" s="145"/>
      <c r="P245" s="145"/>
      <c r="Q245" s="145"/>
      <c r="R245" s="146"/>
      <c r="T245" s="147"/>
      <c r="U245" s="145"/>
      <c r="V245" s="145"/>
      <c r="W245" s="145"/>
      <c r="X245" s="145"/>
      <c r="Y245" s="145"/>
      <c r="Z245" s="145"/>
      <c r="AA245" s="148"/>
      <c r="AT245" s="149" t="s">
        <v>142</v>
      </c>
      <c r="AU245" s="149" t="s">
        <v>91</v>
      </c>
      <c r="AV245" s="149" t="s">
        <v>21</v>
      </c>
      <c r="AW245" s="149" t="s">
        <v>98</v>
      </c>
      <c r="AX245" s="149" t="s">
        <v>76</v>
      </c>
      <c r="AY245" s="149" t="s">
        <v>134</v>
      </c>
    </row>
    <row r="246" spans="2:51" s="6" customFormat="1" ht="18.75" customHeight="1">
      <c r="B246" s="150"/>
      <c r="C246" s="151"/>
      <c r="D246" s="151"/>
      <c r="E246" s="151"/>
      <c r="F246" s="227" t="s">
        <v>21</v>
      </c>
      <c r="G246" s="228"/>
      <c r="H246" s="228"/>
      <c r="I246" s="228"/>
      <c r="J246" s="151"/>
      <c r="K246" s="152">
        <v>1</v>
      </c>
      <c r="L246" s="151"/>
      <c r="M246" s="151"/>
      <c r="N246" s="151"/>
      <c r="O246" s="151"/>
      <c r="P246" s="151"/>
      <c r="Q246" s="151"/>
      <c r="R246" s="153"/>
      <c r="T246" s="154"/>
      <c r="U246" s="151"/>
      <c r="V246" s="151"/>
      <c r="W246" s="151"/>
      <c r="X246" s="151"/>
      <c r="Y246" s="151"/>
      <c r="Z246" s="151"/>
      <c r="AA246" s="155"/>
      <c r="AT246" s="156" t="s">
        <v>142</v>
      </c>
      <c r="AU246" s="156" t="s">
        <v>91</v>
      </c>
      <c r="AV246" s="156" t="s">
        <v>91</v>
      </c>
      <c r="AW246" s="156" t="s">
        <v>98</v>
      </c>
      <c r="AX246" s="156" t="s">
        <v>76</v>
      </c>
      <c r="AY246" s="156" t="s">
        <v>134</v>
      </c>
    </row>
    <row r="247" spans="2:51" s="6" customFormat="1" ht="18.75" customHeight="1">
      <c r="B247" s="157"/>
      <c r="C247" s="158"/>
      <c r="D247" s="158"/>
      <c r="E247" s="158"/>
      <c r="F247" s="235" t="s">
        <v>153</v>
      </c>
      <c r="G247" s="236"/>
      <c r="H247" s="236"/>
      <c r="I247" s="236"/>
      <c r="J247" s="158"/>
      <c r="K247" s="159">
        <v>5</v>
      </c>
      <c r="L247" s="158"/>
      <c r="M247" s="158"/>
      <c r="N247" s="158"/>
      <c r="O247" s="158"/>
      <c r="P247" s="158"/>
      <c r="Q247" s="158"/>
      <c r="R247" s="160"/>
      <c r="T247" s="161"/>
      <c r="U247" s="158"/>
      <c r="V247" s="158"/>
      <c r="W247" s="158"/>
      <c r="X247" s="158"/>
      <c r="Y247" s="158"/>
      <c r="Z247" s="158"/>
      <c r="AA247" s="162"/>
      <c r="AT247" s="163" t="s">
        <v>142</v>
      </c>
      <c r="AU247" s="163" t="s">
        <v>91</v>
      </c>
      <c r="AV247" s="163" t="s">
        <v>139</v>
      </c>
      <c r="AW247" s="163" t="s">
        <v>98</v>
      </c>
      <c r="AX247" s="163" t="s">
        <v>21</v>
      </c>
      <c r="AY247" s="163" t="s">
        <v>134</v>
      </c>
    </row>
    <row r="248" spans="2:65" s="6" customFormat="1" ht="27" customHeight="1">
      <c r="B248" s="22"/>
      <c r="C248" s="164" t="s">
        <v>346</v>
      </c>
      <c r="D248" s="164" t="s">
        <v>188</v>
      </c>
      <c r="E248" s="165" t="s">
        <v>347</v>
      </c>
      <c r="F248" s="232" t="s">
        <v>348</v>
      </c>
      <c r="G248" s="233"/>
      <c r="H248" s="233"/>
      <c r="I248" s="233"/>
      <c r="J248" s="166" t="s">
        <v>268</v>
      </c>
      <c r="K248" s="167">
        <v>2</v>
      </c>
      <c r="L248" s="234">
        <v>4180</v>
      </c>
      <c r="M248" s="233"/>
      <c r="N248" s="229">
        <f>ROUND($L$248*$K$248,2)</f>
        <v>8360</v>
      </c>
      <c r="O248" s="224"/>
      <c r="P248" s="224"/>
      <c r="Q248" s="224"/>
      <c r="R248" s="24"/>
      <c r="T248" s="141"/>
      <c r="U248" s="29" t="s">
        <v>41</v>
      </c>
      <c r="V248" s="23"/>
      <c r="W248" s="142">
        <f>$V$248*$K$248</f>
        <v>0</v>
      </c>
      <c r="X248" s="142">
        <v>0.0084</v>
      </c>
      <c r="Y248" s="142">
        <f>$X$248*$K$248</f>
        <v>0.0168</v>
      </c>
      <c r="Z248" s="142">
        <v>0</v>
      </c>
      <c r="AA248" s="143">
        <f>$Z$248*$K$248</f>
        <v>0</v>
      </c>
      <c r="AR248" s="6" t="s">
        <v>177</v>
      </c>
      <c r="AT248" s="6" t="s">
        <v>188</v>
      </c>
      <c r="AU248" s="6" t="s">
        <v>91</v>
      </c>
      <c r="AY248" s="6" t="s">
        <v>134</v>
      </c>
      <c r="BE248" s="85">
        <f>IF($U$248="základní",$N$248,0)</f>
        <v>8360</v>
      </c>
      <c r="BF248" s="85">
        <f>IF($U$248="snížená",$N$248,0)</f>
        <v>0</v>
      </c>
      <c r="BG248" s="85">
        <f>IF($U$248="zákl. přenesená",$N$248,0)</f>
        <v>0</v>
      </c>
      <c r="BH248" s="85">
        <f>IF($U$248="sníž. přenesená",$N$248,0)</f>
        <v>0</v>
      </c>
      <c r="BI248" s="85">
        <f>IF($U$248="nulová",$N$248,0)</f>
        <v>0</v>
      </c>
      <c r="BJ248" s="6" t="s">
        <v>21</v>
      </c>
      <c r="BK248" s="85">
        <f>ROUND($L$248*$K$248,2)</f>
        <v>8360</v>
      </c>
      <c r="BL248" s="6" t="s">
        <v>139</v>
      </c>
      <c r="BM248" s="6" t="s">
        <v>349</v>
      </c>
    </row>
    <row r="249" spans="2:65" s="6" customFormat="1" ht="27" customHeight="1">
      <c r="B249" s="22"/>
      <c r="C249" s="164" t="s">
        <v>350</v>
      </c>
      <c r="D249" s="164" t="s">
        <v>188</v>
      </c>
      <c r="E249" s="165" t="s">
        <v>351</v>
      </c>
      <c r="F249" s="232" t="s">
        <v>352</v>
      </c>
      <c r="G249" s="233"/>
      <c r="H249" s="233"/>
      <c r="I249" s="233"/>
      <c r="J249" s="166" t="s">
        <v>268</v>
      </c>
      <c r="K249" s="167">
        <v>2</v>
      </c>
      <c r="L249" s="234">
        <v>4090</v>
      </c>
      <c r="M249" s="233"/>
      <c r="N249" s="229">
        <f>ROUND($L$249*$K$249,2)</f>
        <v>8180</v>
      </c>
      <c r="O249" s="224"/>
      <c r="P249" s="224"/>
      <c r="Q249" s="224"/>
      <c r="R249" s="24"/>
      <c r="T249" s="141"/>
      <c r="U249" s="29" t="s">
        <v>41</v>
      </c>
      <c r="V249" s="23"/>
      <c r="W249" s="142">
        <f>$V$249*$K$249</f>
        <v>0</v>
      </c>
      <c r="X249" s="142">
        <v>0.0134</v>
      </c>
      <c r="Y249" s="142">
        <f>$X$249*$K$249</f>
        <v>0.0268</v>
      </c>
      <c r="Z249" s="142">
        <v>0</v>
      </c>
      <c r="AA249" s="143">
        <f>$Z$249*$K$249</f>
        <v>0</v>
      </c>
      <c r="AR249" s="6" t="s">
        <v>177</v>
      </c>
      <c r="AT249" s="6" t="s">
        <v>188</v>
      </c>
      <c r="AU249" s="6" t="s">
        <v>91</v>
      </c>
      <c r="AY249" s="6" t="s">
        <v>134</v>
      </c>
      <c r="BE249" s="85">
        <f>IF($U$249="základní",$N$249,0)</f>
        <v>8180</v>
      </c>
      <c r="BF249" s="85">
        <f>IF($U$249="snížená",$N$249,0)</f>
        <v>0</v>
      </c>
      <c r="BG249" s="85">
        <f>IF($U$249="zákl. přenesená",$N$249,0)</f>
        <v>0</v>
      </c>
      <c r="BH249" s="85">
        <f>IF($U$249="sníž. přenesená",$N$249,0)</f>
        <v>0</v>
      </c>
      <c r="BI249" s="85">
        <f>IF($U$249="nulová",$N$249,0)</f>
        <v>0</v>
      </c>
      <c r="BJ249" s="6" t="s">
        <v>21</v>
      </c>
      <c r="BK249" s="85">
        <f>ROUND($L$249*$K$249,2)</f>
        <v>8180</v>
      </c>
      <c r="BL249" s="6" t="s">
        <v>139</v>
      </c>
      <c r="BM249" s="6" t="s">
        <v>353</v>
      </c>
    </row>
    <row r="250" spans="2:65" s="6" customFormat="1" ht="15.75" customHeight="1">
      <c r="B250" s="22"/>
      <c r="C250" s="164" t="s">
        <v>354</v>
      </c>
      <c r="D250" s="164" t="s">
        <v>188</v>
      </c>
      <c r="E250" s="165" t="s">
        <v>355</v>
      </c>
      <c r="F250" s="232" t="s">
        <v>356</v>
      </c>
      <c r="G250" s="233"/>
      <c r="H250" s="233"/>
      <c r="I250" s="233"/>
      <c r="J250" s="166" t="s">
        <v>268</v>
      </c>
      <c r="K250" s="167">
        <v>1</v>
      </c>
      <c r="L250" s="234">
        <v>1650</v>
      </c>
      <c r="M250" s="233"/>
      <c r="N250" s="229">
        <f>ROUND($L$250*$K$250,2)</f>
        <v>1650</v>
      </c>
      <c r="O250" s="224"/>
      <c r="P250" s="224"/>
      <c r="Q250" s="224"/>
      <c r="R250" s="24"/>
      <c r="T250" s="141"/>
      <c r="U250" s="29" t="s">
        <v>41</v>
      </c>
      <c r="V250" s="23"/>
      <c r="W250" s="142">
        <f>$V$250*$K$250</f>
        <v>0</v>
      </c>
      <c r="X250" s="142">
        <v>0</v>
      </c>
      <c r="Y250" s="142">
        <f>$X$250*$K$250</f>
        <v>0</v>
      </c>
      <c r="Z250" s="142">
        <v>0</v>
      </c>
      <c r="AA250" s="143">
        <f>$Z$250*$K$250</f>
        <v>0</v>
      </c>
      <c r="AR250" s="6" t="s">
        <v>177</v>
      </c>
      <c r="AT250" s="6" t="s">
        <v>188</v>
      </c>
      <c r="AU250" s="6" t="s">
        <v>91</v>
      </c>
      <c r="AY250" s="6" t="s">
        <v>134</v>
      </c>
      <c r="BE250" s="85">
        <f>IF($U$250="základní",$N$250,0)</f>
        <v>1650</v>
      </c>
      <c r="BF250" s="85">
        <f>IF($U$250="snížená",$N$250,0)</f>
        <v>0</v>
      </c>
      <c r="BG250" s="85">
        <f>IF($U$250="zákl. přenesená",$N$250,0)</f>
        <v>0</v>
      </c>
      <c r="BH250" s="85">
        <f>IF($U$250="sníž. přenesená",$N$250,0)</f>
        <v>0</v>
      </c>
      <c r="BI250" s="85">
        <f>IF($U$250="nulová",$N$250,0)</f>
        <v>0</v>
      </c>
      <c r="BJ250" s="6" t="s">
        <v>21</v>
      </c>
      <c r="BK250" s="85">
        <f>ROUND($L$250*$K$250,2)</f>
        <v>1650</v>
      </c>
      <c r="BL250" s="6" t="s">
        <v>139</v>
      </c>
      <c r="BM250" s="6" t="s">
        <v>357</v>
      </c>
    </row>
    <row r="251" spans="2:63" s="126" customFormat="1" ht="30.75" customHeight="1">
      <c r="B251" s="127"/>
      <c r="C251" s="128"/>
      <c r="D251" s="136" t="s">
        <v>105</v>
      </c>
      <c r="E251" s="136"/>
      <c r="F251" s="136"/>
      <c r="G251" s="136"/>
      <c r="H251" s="136"/>
      <c r="I251" s="136"/>
      <c r="J251" s="136"/>
      <c r="K251" s="136"/>
      <c r="L251" s="136"/>
      <c r="M251" s="136"/>
      <c r="N251" s="219">
        <f>$BK$251</f>
        <v>69419.56999999999</v>
      </c>
      <c r="O251" s="220"/>
      <c r="P251" s="220"/>
      <c r="Q251" s="220"/>
      <c r="R251" s="130"/>
      <c r="T251" s="131"/>
      <c r="U251" s="128"/>
      <c r="V251" s="128"/>
      <c r="W251" s="132">
        <f>SUM($W$252:$W$270)</f>
        <v>0</v>
      </c>
      <c r="X251" s="128"/>
      <c r="Y251" s="132">
        <f>SUM($Y$252:$Y$270)</f>
        <v>0.227606</v>
      </c>
      <c r="Z251" s="128"/>
      <c r="AA251" s="133">
        <f>SUM($AA$252:$AA$270)</f>
        <v>0</v>
      </c>
      <c r="AR251" s="134" t="s">
        <v>21</v>
      </c>
      <c r="AT251" s="134" t="s">
        <v>75</v>
      </c>
      <c r="AU251" s="134" t="s">
        <v>21</v>
      </c>
      <c r="AY251" s="134" t="s">
        <v>134</v>
      </c>
      <c r="BK251" s="135">
        <f>SUM($BK$252:$BK$270)</f>
        <v>69419.56999999999</v>
      </c>
    </row>
    <row r="252" spans="2:65" s="6" customFormat="1" ht="39" customHeight="1">
      <c r="B252" s="22"/>
      <c r="C252" s="137" t="s">
        <v>358</v>
      </c>
      <c r="D252" s="137" t="s">
        <v>135</v>
      </c>
      <c r="E252" s="138" t="s">
        <v>359</v>
      </c>
      <c r="F252" s="223" t="s">
        <v>360</v>
      </c>
      <c r="G252" s="224"/>
      <c r="H252" s="224"/>
      <c r="I252" s="224"/>
      <c r="J252" s="139" t="s">
        <v>299</v>
      </c>
      <c r="K252" s="140">
        <v>310</v>
      </c>
      <c r="L252" s="225">
        <v>76.5</v>
      </c>
      <c r="M252" s="224"/>
      <c r="N252" s="226">
        <f>ROUND($L$252*$K$252,2)</f>
        <v>23715</v>
      </c>
      <c r="O252" s="224"/>
      <c r="P252" s="224"/>
      <c r="Q252" s="224"/>
      <c r="R252" s="24"/>
      <c r="T252" s="141"/>
      <c r="U252" s="29" t="s">
        <v>41</v>
      </c>
      <c r="V252" s="23"/>
      <c r="W252" s="142">
        <f>$V$252*$K$252</f>
        <v>0</v>
      </c>
      <c r="X252" s="142">
        <v>0</v>
      </c>
      <c r="Y252" s="142">
        <f>$X$252*$K$252</f>
        <v>0</v>
      </c>
      <c r="Z252" s="142">
        <v>0</v>
      </c>
      <c r="AA252" s="143">
        <f>$Z$252*$K$252</f>
        <v>0</v>
      </c>
      <c r="AR252" s="6" t="s">
        <v>139</v>
      </c>
      <c r="AT252" s="6" t="s">
        <v>135</v>
      </c>
      <c r="AU252" s="6" t="s">
        <v>91</v>
      </c>
      <c r="AY252" s="6" t="s">
        <v>134</v>
      </c>
      <c r="BE252" s="85">
        <f>IF($U$252="základní",$N$252,0)</f>
        <v>23715</v>
      </c>
      <c r="BF252" s="85">
        <f>IF($U$252="snížená",$N$252,0)</f>
        <v>0</v>
      </c>
      <c r="BG252" s="85">
        <f>IF($U$252="zákl. přenesená",$N$252,0)</f>
        <v>0</v>
      </c>
      <c r="BH252" s="85">
        <f>IF($U$252="sníž. přenesená",$N$252,0)</f>
        <v>0</v>
      </c>
      <c r="BI252" s="85">
        <f>IF($U$252="nulová",$N$252,0)</f>
        <v>0</v>
      </c>
      <c r="BJ252" s="6" t="s">
        <v>21</v>
      </c>
      <c r="BK252" s="85">
        <f>ROUND($L$252*$K$252,2)</f>
        <v>23715</v>
      </c>
      <c r="BL252" s="6" t="s">
        <v>139</v>
      </c>
      <c r="BM252" s="6" t="s">
        <v>361</v>
      </c>
    </row>
    <row r="253" spans="2:65" s="6" customFormat="1" ht="27" customHeight="1">
      <c r="B253" s="22"/>
      <c r="C253" s="164" t="s">
        <v>362</v>
      </c>
      <c r="D253" s="164" t="s">
        <v>188</v>
      </c>
      <c r="E253" s="165" t="s">
        <v>363</v>
      </c>
      <c r="F253" s="232" t="s">
        <v>364</v>
      </c>
      <c r="G253" s="233"/>
      <c r="H253" s="233"/>
      <c r="I253" s="233"/>
      <c r="J253" s="166" t="s">
        <v>299</v>
      </c>
      <c r="K253" s="167">
        <v>314.65</v>
      </c>
      <c r="L253" s="234">
        <v>66.1</v>
      </c>
      <c r="M253" s="233"/>
      <c r="N253" s="229">
        <f>ROUND($L$253*$K$253,2)</f>
        <v>20798.37</v>
      </c>
      <c r="O253" s="224"/>
      <c r="P253" s="224"/>
      <c r="Q253" s="224"/>
      <c r="R253" s="24"/>
      <c r="T253" s="141"/>
      <c r="U253" s="29" t="s">
        <v>41</v>
      </c>
      <c r="V253" s="23"/>
      <c r="W253" s="142">
        <f>$V$253*$K$253</f>
        <v>0</v>
      </c>
      <c r="X253" s="142">
        <v>0.00072</v>
      </c>
      <c r="Y253" s="142">
        <f>$X$253*$K$253</f>
        <v>0.226548</v>
      </c>
      <c r="Z253" s="142">
        <v>0</v>
      </c>
      <c r="AA253" s="143">
        <f>$Z$253*$K$253</f>
        <v>0</v>
      </c>
      <c r="AR253" s="6" t="s">
        <v>177</v>
      </c>
      <c r="AT253" s="6" t="s">
        <v>188</v>
      </c>
      <c r="AU253" s="6" t="s">
        <v>91</v>
      </c>
      <c r="AY253" s="6" t="s">
        <v>134</v>
      </c>
      <c r="BE253" s="85">
        <f>IF($U$253="základní",$N$253,0)</f>
        <v>20798.37</v>
      </c>
      <c r="BF253" s="85">
        <f>IF($U$253="snížená",$N$253,0)</f>
        <v>0</v>
      </c>
      <c r="BG253" s="85">
        <f>IF($U$253="zákl. přenesená",$N$253,0)</f>
        <v>0</v>
      </c>
      <c r="BH253" s="85">
        <f>IF($U$253="sníž. přenesená",$N$253,0)</f>
        <v>0</v>
      </c>
      <c r="BI253" s="85">
        <f>IF($U$253="nulová",$N$253,0)</f>
        <v>0</v>
      </c>
      <c r="BJ253" s="6" t="s">
        <v>21</v>
      </c>
      <c r="BK253" s="85">
        <f>ROUND($L$253*$K$253,2)</f>
        <v>20798.37</v>
      </c>
      <c r="BL253" s="6" t="s">
        <v>139</v>
      </c>
      <c r="BM253" s="6" t="s">
        <v>365</v>
      </c>
    </row>
    <row r="254" spans="2:51" s="6" customFormat="1" ht="18.75" customHeight="1">
      <c r="B254" s="150"/>
      <c r="C254" s="151"/>
      <c r="D254" s="151"/>
      <c r="E254" s="151"/>
      <c r="F254" s="227" t="s">
        <v>366</v>
      </c>
      <c r="G254" s="228"/>
      <c r="H254" s="228"/>
      <c r="I254" s="228"/>
      <c r="J254" s="151"/>
      <c r="K254" s="152">
        <v>314.65</v>
      </c>
      <c r="L254" s="151"/>
      <c r="M254" s="151"/>
      <c r="N254" s="151"/>
      <c r="O254" s="151"/>
      <c r="P254" s="151"/>
      <c r="Q254" s="151"/>
      <c r="R254" s="153"/>
      <c r="T254" s="154"/>
      <c r="U254" s="151"/>
      <c r="V254" s="151"/>
      <c r="W254" s="151"/>
      <c r="X254" s="151"/>
      <c r="Y254" s="151"/>
      <c r="Z254" s="151"/>
      <c r="AA254" s="155"/>
      <c r="AT254" s="156" t="s">
        <v>142</v>
      </c>
      <c r="AU254" s="156" t="s">
        <v>91</v>
      </c>
      <c r="AV254" s="156" t="s">
        <v>91</v>
      </c>
      <c r="AW254" s="156" t="s">
        <v>98</v>
      </c>
      <c r="AX254" s="156" t="s">
        <v>21</v>
      </c>
      <c r="AY254" s="156" t="s">
        <v>134</v>
      </c>
    </row>
    <row r="255" spans="2:51" s="6" customFormat="1" ht="18.75" customHeight="1">
      <c r="B255" s="144"/>
      <c r="C255" s="145"/>
      <c r="D255" s="145"/>
      <c r="E255" s="145"/>
      <c r="F255" s="230" t="s">
        <v>367</v>
      </c>
      <c r="G255" s="231"/>
      <c r="H255" s="231"/>
      <c r="I255" s="231"/>
      <c r="J255" s="145"/>
      <c r="K255" s="145"/>
      <c r="L255" s="145"/>
      <c r="M255" s="145"/>
      <c r="N255" s="145"/>
      <c r="O255" s="145"/>
      <c r="P255" s="145"/>
      <c r="Q255" s="145"/>
      <c r="R255" s="146"/>
      <c r="T255" s="147"/>
      <c r="U255" s="145"/>
      <c r="V255" s="145"/>
      <c r="W255" s="145"/>
      <c r="X255" s="145"/>
      <c r="Y255" s="145"/>
      <c r="Z255" s="145"/>
      <c r="AA255" s="148"/>
      <c r="AT255" s="149" t="s">
        <v>142</v>
      </c>
      <c r="AU255" s="149" t="s">
        <v>91</v>
      </c>
      <c r="AV255" s="149" t="s">
        <v>21</v>
      </c>
      <c r="AW255" s="149" t="s">
        <v>98</v>
      </c>
      <c r="AX255" s="149" t="s">
        <v>76</v>
      </c>
      <c r="AY255" s="149" t="s">
        <v>134</v>
      </c>
    </row>
    <row r="256" spans="2:65" s="6" customFormat="1" ht="39" customHeight="1">
      <c r="B256" s="22"/>
      <c r="C256" s="137" t="s">
        <v>368</v>
      </c>
      <c r="D256" s="137" t="s">
        <v>135</v>
      </c>
      <c r="E256" s="138" t="s">
        <v>369</v>
      </c>
      <c r="F256" s="223" t="s">
        <v>370</v>
      </c>
      <c r="G256" s="224"/>
      <c r="H256" s="224"/>
      <c r="I256" s="224"/>
      <c r="J256" s="139" t="s">
        <v>268</v>
      </c>
      <c r="K256" s="140">
        <v>10</v>
      </c>
      <c r="L256" s="225">
        <v>188</v>
      </c>
      <c r="M256" s="224"/>
      <c r="N256" s="226">
        <f>ROUND($L$256*$K$256,2)</f>
        <v>1880</v>
      </c>
      <c r="O256" s="224"/>
      <c r="P256" s="224"/>
      <c r="Q256" s="224"/>
      <c r="R256" s="24"/>
      <c r="T256" s="141"/>
      <c r="U256" s="29" t="s">
        <v>41</v>
      </c>
      <c r="V256" s="23"/>
      <c r="W256" s="142">
        <f>$V$256*$K$256</f>
        <v>0</v>
      </c>
      <c r="X256" s="142">
        <v>0</v>
      </c>
      <c r="Y256" s="142">
        <f>$X$256*$K$256</f>
        <v>0</v>
      </c>
      <c r="Z256" s="142">
        <v>0</v>
      </c>
      <c r="AA256" s="143">
        <f>$Z$256*$K$256</f>
        <v>0</v>
      </c>
      <c r="AR256" s="6" t="s">
        <v>139</v>
      </c>
      <c r="AT256" s="6" t="s">
        <v>135</v>
      </c>
      <c r="AU256" s="6" t="s">
        <v>91</v>
      </c>
      <c r="AY256" s="6" t="s">
        <v>134</v>
      </c>
      <c r="BE256" s="85">
        <f>IF($U$256="základní",$N$256,0)</f>
        <v>1880</v>
      </c>
      <c r="BF256" s="85">
        <f>IF($U$256="snížená",$N$256,0)</f>
        <v>0</v>
      </c>
      <c r="BG256" s="85">
        <f>IF($U$256="zákl. přenesená",$N$256,0)</f>
        <v>0</v>
      </c>
      <c r="BH256" s="85">
        <f>IF($U$256="sníž. přenesená",$N$256,0)</f>
        <v>0</v>
      </c>
      <c r="BI256" s="85">
        <f>IF($U$256="nulová",$N$256,0)</f>
        <v>0</v>
      </c>
      <c r="BJ256" s="6" t="s">
        <v>21</v>
      </c>
      <c r="BK256" s="85">
        <f>ROUND($L$256*$K$256,2)</f>
        <v>1880</v>
      </c>
      <c r="BL256" s="6" t="s">
        <v>139</v>
      </c>
      <c r="BM256" s="6" t="s">
        <v>371</v>
      </c>
    </row>
    <row r="257" spans="2:51" s="6" customFormat="1" ht="18.75" customHeight="1">
      <c r="B257" s="144"/>
      <c r="C257" s="145"/>
      <c r="D257" s="145"/>
      <c r="E257" s="145"/>
      <c r="F257" s="230" t="s">
        <v>372</v>
      </c>
      <c r="G257" s="231"/>
      <c r="H257" s="231"/>
      <c r="I257" s="231"/>
      <c r="J257" s="145"/>
      <c r="K257" s="145"/>
      <c r="L257" s="145"/>
      <c r="M257" s="145"/>
      <c r="N257" s="145"/>
      <c r="O257" s="145"/>
      <c r="P257" s="145"/>
      <c r="Q257" s="145"/>
      <c r="R257" s="146"/>
      <c r="T257" s="147"/>
      <c r="U257" s="145"/>
      <c r="V257" s="145"/>
      <c r="W257" s="145"/>
      <c r="X257" s="145"/>
      <c r="Y257" s="145"/>
      <c r="Z257" s="145"/>
      <c r="AA257" s="148"/>
      <c r="AT257" s="149" t="s">
        <v>142</v>
      </c>
      <c r="AU257" s="149" t="s">
        <v>91</v>
      </c>
      <c r="AV257" s="149" t="s">
        <v>21</v>
      </c>
      <c r="AW257" s="149" t="s">
        <v>98</v>
      </c>
      <c r="AX257" s="149" t="s">
        <v>76</v>
      </c>
      <c r="AY257" s="149" t="s">
        <v>134</v>
      </c>
    </row>
    <row r="258" spans="2:51" s="6" customFormat="1" ht="18.75" customHeight="1">
      <c r="B258" s="150"/>
      <c r="C258" s="151"/>
      <c r="D258" s="151"/>
      <c r="E258" s="151"/>
      <c r="F258" s="227" t="s">
        <v>91</v>
      </c>
      <c r="G258" s="228"/>
      <c r="H258" s="228"/>
      <c r="I258" s="228"/>
      <c r="J258" s="151"/>
      <c r="K258" s="152">
        <v>2</v>
      </c>
      <c r="L258" s="151"/>
      <c r="M258" s="151"/>
      <c r="N258" s="151"/>
      <c r="O258" s="151"/>
      <c r="P258" s="151"/>
      <c r="Q258" s="151"/>
      <c r="R258" s="153"/>
      <c r="T258" s="154"/>
      <c r="U258" s="151"/>
      <c r="V258" s="151"/>
      <c r="W258" s="151"/>
      <c r="X258" s="151"/>
      <c r="Y258" s="151"/>
      <c r="Z258" s="151"/>
      <c r="AA258" s="155"/>
      <c r="AT258" s="156" t="s">
        <v>142</v>
      </c>
      <c r="AU258" s="156" t="s">
        <v>91</v>
      </c>
      <c r="AV258" s="156" t="s">
        <v>91</v>
      </c>
      <c r="AW258" s="156" t="s">
        <v>98</v>
      </c>
      <c r="AX258" s="156" t="s">
        <v>76</v>
      </c>
      <c r="AY258" s="156" t="s">
        <v>134</v>
      </c>
    </row>
    <row r="259" spans="2:51" s="6" customFormat="1" ht="18.75" customHeight="1">
      <c r="B259" s="144"/>
      <c r="C259" s="145"/>
      <c r="D259" s="145"/>
      <c r="E259" s="145"/>
      <c r="F259" s="230" t="s">
        <v>373</v>
      </c>
      <c r="G259" s="231"/>
      <c r="H259" s="231"/>
      <c r="I259" s="231"/>
      <c r="J259" s="145"/>
      <c r="K259" s="145"/>
      <c r="L259" s="145"/>
      <c r="M259" s="145"/>
      <c r="N259" s="145"/>
      <c r="O259" s="145"/>
      <c r="P259" s="145"/>
      <c r="Q259" s="145"/>
      <c r="R259" s="146"/>
      <c r="T259" s="147"/>
      <c r="U259" s="145"/>
      <c r="V259" s="145"/>
      <c r="W259" s="145"/>
      <c r="X259" s="145"/>
      <c r="Y259" s="145"/>
      <c r="Z259" s="145"/>
      <c r="AA259" s="148"/>
      <c r="AT259" s="149" t="s">
        <v>142</v>
      </c>
      <c r="AU259" s="149" t="s">
        <v>91</v>
      </c>
      <c r="AV259" s="149" t="s">
        <v>21</v>
      </c>
      <c r="AW259" s="149" t="s">
        <v>98</v>
      </c>
      <c r="AX259" s="149" t="s">
        <v>76</v>
      </c>
      <c r="AY259" s="149" t="s">
        <v>134</v>
      </c>
    </row>
    <row r="260" spans="2:51" s="6" customFormat="1" ht="18.75" customHeight="1">
      <c r="B260" s="150"/>
      <c r="C260" s="151"/>
      <c r="D260" s="151"/>
      <c r="E260" s="151"/>
      <c r="F260" s="227" t="s">
        <v>173</v>
      </c>
      <c r="G260" s="228"/>
      <c r="H260" s="228"/>
      <c r="I260" s="228"/>
      <c r="J260" s="151"/>
      <c r="K260" s="152">
        <v>7</v>
      </c>
      <c r="L260" s="151"/>
      <c r="M260" s="151"/>
      <c r="N260" s="151"/>
      <c r="O260" s="151"/>
      <c r="P260" s="151"/>
      <c r="Q260" s="151"/>
      <c r="R260" s="153"/>
      <c r="T260" s="154"/>
      <c r="U260" s="151"/>
      <c r="V260" s="151"/>
      <c r="W260" s="151"/>
      <c r="X260" s="151"/>
      <c r="Y260" s="151"/>
      <c r="Z260" s="151"/>
      <c r="AA260" s="155"/>
      <c r="AT260" s="156" t="s">
        <v>142</v>
      </c>
      <c r="AU260" s="156" t="s">
        <v>91</v>
      </c>
      <c r="AV260" s="156" t="s">
        <v>91</v>
      </c>
      <c r="AW260" s="156" t="s">
        <v>98</v>
      </c>
      <c r="AX260" s="156" t="s">
        <v>76</v>
      </c>
      <c r="AY260" s="156" t="s">
        <v>134</v>
      </c>
    </row>
    <row r="261" spans="2:51" s="6" customFormat="1" ht="18.75" customHeight="1">
      <c r="B261" s="144"/>
      <c r="C261" s="145"/>
      <c r="D261" s="145"/>
      <c r="E261" s="145"/>
      <c r="F261" s="230" t="s">
        <v>374</v>
      </c>
      <c r="G261" s="231"/>
      <c r="H261" s="231"/>
      <c r="I261" s="231"/>
      <c r="J261" s="145"/>
      <c r="K261" s="145"/>
      <c r="L261" s="145"/>
      <c r="M261" s="145"/>
      <c r="N261" s="145"/>
      <c r="O261" s="145"/>
      <c r="P261" s="145"/>
      <c r="Q261" s="145"/>
      <c r="R261" s="146"/>
      <c r="T261" s="147"/>
      <c r="U261" s="145"/>
      <c r="V261" s="145"/>
      <c r="W261" s="145"/>
      <c r="X261" s="145"/>
      <c r="Y261" s="145"/>
      <c r="Z261" s="145"/>
      <c r="AA261" s="148"/>
      <c r="AT261" s="149" t="s">
        <v>142</v>
      </c>
      <c r="AU261" s="149" t="s">
        <v>91</v>
      </c>
      <c r="AV261" s="149" t="s">
        <v>21</v>
      </c>
      <c r="AW261" s="149" t="s">
        <v>98</v>
      </c>
      <c r="AX261" s="149" t="s">
        <v>76</v>
      </c>
      <c r="AY261" s="149" t="s">
        <v>134</v>
      </c>
    </row>
    <row r="262" spans="2:51" s="6" customFormat="1" ht="18.75" customHeight="1">
      <c r="B262" s="150"/>
      <c r="C262" s="151"/>
      <c r="D262" s="151"/>
      <c r="E262" s="151"/>
      <c r="F262" s="227" t="s">
        <v>21</v>
      </c>
      <c r="G262" s="228"/>
      <c r="H262" s="228"/>
      <c r="I262" s="228"/>
      <c r="J262" s="151"/>
      <c r="K262" s="152">
        <v>1</v>
      </c>
      <c r="L262" s="151"/>
      <c r="M262" s="151"/>
      <c r="N262" s="151"/>
      <c r="O262" s="151"/>
      <c r="P262" s="151"/>
      <c r="Q262" s="151"/>
      <c r="R262" s="153"/>
      <c r="T262" s="154"/>
      <c r="U262" s="151"/>
      <c r="V262" s="151"/>
      <c r="W262" s="151"/>
      <c r="X262" s="151"/>
      <c r="Y262" s="151"/>
      <c r="Z262" s="151"/>
      <c r="AA262" s="155"/>
      <c r="AT262" s="156" t="s">
        <v>142</v>
      </c>
      <c r="AU262" s="156" t="s">
        <v>91</v>
      </c>
      <c r="AV262" s="156" t="s">
        <v>91</v>
      </c>
      <c r="AW262" s="156" t="s">
        <v>98</v>
      </c>
      <c r="AX262" s="156" t="s">
        <v>76</v>
      </c>
      <c r="AY262" s="156" t="s">
        <v>134</v>
      </c>
    </row>
    <row r="263" spans="2:51" s="6" customFormat="1" ht="18.75" customHeight="1">
      <c r="B263" s="157"/>
      <c r="C263" s="158"/>
      <c r="D263" s="158"/>
      <c r="E263" s="158"/>
      <c r="F263" s="235" t="s">
        <v>153</v>
      </c>
      <c r="G263" s="236"/>
      <c r="H263" s="236"/>
      <c r="I263" s="236"/>
      <c r="J263" s="158"/>
      <c r="K263" s="159">
        <v>10</v>
      </c>
      <c r="L263" s="158"/>
      <c r="M263" s="158"/>
      <c r="N263" s="158"/>
      <c r="O263" s="158"/>
      <c r="P263" s="158"/>
      <c r="Q263" s="158"/>
      <c r="R263" s="160"/>
      <c r="T263" s="161"/>
      <c r="U263" s="158"/>
      <c r="V263" s="158"/>
      <c r="W263" s="158"/>
      <c r="X263" s="158"/>
      <c r="Y263" s="158"/>
      <c r="Z263" s="158"/>
      <c r="AA263" s="162"/>
      <c r="AT263" s="163" t="s">
        <v>142</v>
      </c>
      <c r="AU263" s="163" t="s">
        <v>91</v>
      </c>
      <c r="AV263" s="163" t="s">
        <v>139</v>
      </c>
      <c r="AW263" s="163" t="s">
        <v>98</v>
      </c>
      <c r="AX263" s="163" t="s">
        <v>21</v>
      </c>
      <c r="AY263" s="163" t="s">
        <v>134</v>
      </c>
    </row>
    <row r="264" spans="2:65" s="6" customFormat="1" ht="15.75" customHeight="1">
      <c r="B264" s="22"/>
      <c r="C264" s="164" t="s">
        <v>375</v>
      </c>
      <c r="D264" s="164" t="s">
        <v>188</v>
      </c>
      <c r="E264" s="165" t="s">
        <v>376</v>
      </c>
      <c r="F264" s="232" t="s">
        <v>377</v>
      </c>
      <c r="G264" s="233"/>
      <c r="H264" s="233"/>
      <c r="I264" s="233"/>
      <c r="J264" s="166" t="s">
        <v>268</v>
      </c>
      <c r="K264" s="167">
        <v>2</v>
      </c>
      <c r="L264" s="234">
        <v>185</v>
      </c>
      <c r="M264" s="233"/>
      <c r="N264" s="229">
        <f>ROUND($L$264*$K$264,2)</f>
        <v>370</v>
      </c>
      <c r="O264" s="224"/>
      <c r="P264" s="224"/>
      <c r="Q264" s="224"/>
      <c r="R264" s="24"/>
      <c r="T264" s="141"/>
      <c r="U264" s="29" t="s">
        <v>41</v>
      </c>
      <c r="V264" s="23"/>
      <c r="W264" s="142">
        <f>$V$264*$K$264</f>
        <v>0</v>
      </c>
      <c r="X264" s="142">
        <v>0.000169</v>
      </c>
      <c r="Y264" s="142">
        <f>$X$264*$K$264</f>
        <v>0.000338</v>
      </c>
      <c r="Z264" s="142">
        <v>0</v>
      </c>
      <c r="AA264" s="143">
        <f>$Z$264*$K$264</f>
        <v>0</v>
      </c>
      <c r="AR264" s="6" t="s">
        <v>177</v>
      </c>
      <c r="AT264" s="6" t="s">
        <v>188</v>
      </c>
      <c r="AU264" s="6" t="s">
        <v>91</v>
      </c>
      <c r="AY264" s="6" t="s">
        <v>134</v>
      </c>
      <c r="BE264" s="85">
        <f>IF($U$264="základní",$N$264,0)</f>
        <v>370</v>
      </c>
      <c r="BF264" s="85">
        <f>IF($U$264="snížená",$N$264,0)</f>
        <v>0</v>
      </c>
      <c r="BG264" s="85">
        <f>IF($U$264="zákl. přenesená",$N$264,0)</f>
        <v>0</v>
      </c>
      <c r="BH264" s="85">
        <f>IF($U$264="sníž. přenesená",$N$264,0)</f>
        <v>0</v>
      </c>
      <c r="BI264" s="85">
        <f>IF($U$264="nulová",$N$264,0)</f>
        <v>0</v>
      </c>
      <c r="BJ264" s="6" t="s">
        <v>21</v>
      </c>
      <c r="BK264" s="85">
        <f>ROUND($L$264*$K$264,2)</f>
        <v>370</v>
      </c>
      <c r="BL264" s="6" t="s">
        <v>139</v>
      </c>
      <c r="BM264" s="6" t="s">
        <v>378</v>
      </c>
    </row>
    <row r="265" spans="2:65" s="6" customFormat="1" ht="27" customHeight="1">
      <c r="B265" s="22"/>
      <c r="C265" s="164" t="s">
        <v>379</v>
      </c>
      <c r="D265" s="164" t="s">
        <v>188</v>
      </c>
      <c r="E265" s="165" t="s">
        <v>380</v>
      </c>
      <c r="F265" s="232" t="s">
        <v>381</v>
      </c>
      <c r="G265" s="233"/>
      <c r="H265" s="233"/>
      <c r="I265" s="233"/>
      <c r="J265" s="166" t="s">
        <v>268</v>
      </c>
      <c r="K265" s="167">
        <v>7</v>
      </c>
      <c r="L265" s="234">
        <v>2960</v>
      </c>
      <c r="M265" s="233"/>
      <c r="N265" s="229">
        <f>ROUND($L$265*$K$265,2)</f>
        <v>20720</v>
      </c>
      <c r="O265" s="224"/>
      <c r="P265" s="224"/>
      <c r="Q265" s="224"/>
      <c r="R265" s="24"/>
      <c r="T265" s="141"/>
      <c r="U265" s="29" t="s">
        <v>41</v>
      </c>
      <c r="V265" s="23"/>
      <c r="W265" s="142">
        <f>$V$265*$K$265</f>
        <v>0</v>
      </c>
      <c r="X265" s="142">
        <v>0</v>
      </c>
      <c r="Y265" s="142">
        <f>$X$265*$K$265</f>
        <v>0</v>
      </c>
      <c r="Z265" s="142">
        <v>0</v>
      </c>
      <c r="AA265" s="143">
        <f>$Z$265*$K$265</f>
        <v>0</v>
      </c>
      <c r="AR265" s="6" t="s">
        <v>177</v>
      </c>
      <c r="AT265" s="6" t="s">
        <v>188</v>
      </c>
      <c r="AU265" s="6" t="s">
        <v>91</v>
      </c>
      <c r="AY265" s="6" t="s">
        <v>134</v>
      </c>
      <c r="BE265" s="85">
        <f>IF($U$265="základní",$N$265,0)</f>
        <v>20720</v>
      </c>
      <c r="BF265" s="85">
        <f>IF($U$265="snížená",$N$265,0)</f>
        <v>0</v>
      </c>
      <c r="BG265" s="85">
        <f>IF($U$265="zákl. přenesená",$N$265,0)</f>
        <v>0</v>
      </c>
      <c r="BH265" s="85">
        <f>IF($U$265="sníž. přenesená",$N$265,0)</f>
        <v>0</v>
      </c>
      <c r="BI265" s="85">
        <f>IF($U$265="nulová",$N$265,0)</f>
        <v>0</v>
      </c>
      <c r="BJ265" s="6" t="s">
        <v>21</v>
      </c>
      <c r="BK265" s="85">
        <f>ROUND($L$265*$K$265,2)</f>
        <v>20720</v>
      </c>
      <c r="BL265" s="6" t="s">
        <v>139</v>
      </c>
      <c r="BM265" s="6" t="s">
        <v>382</v>
      </c>
    </row>
    <row r="266" spans="2:65" s="6" customFormat="1" ht="15.75" customHeight="1">
      <c r="B266" s="22"/>
      <c r="C266" s="164" t="s">
        <v>383</v>
      </c>
      <c r="D266" s="164" t="s">
        <v>188</v>
      </c>
      <c r="E266" s="165" t="s">
        <v>384</v>
      </c>
      <c r="F266" s="232" t="s">
        <v>385</v>
      </c>
      <c r="G266" s="233"/>
      <c r="H266" s="233"/>
      <c r="I266" s="233"/>
      <c r="J266" s="166" t="s">
        <v>268</v>
      </c>
      <c r="K266" s="167">
        <v>1</v>
      </c>
      <c r="L266" s="234">
        <v>520</v>
      </c>
      <c r="M266" s="233"/>
      <c r="N266" s="229">
        <f>ROUND($L$266*$K$266,2)</f>
        <v>520</v>
      </c>
      <c r="O266" s="224"/>
      <c r="P266" s="224"/>
      <c r="Q266" s="224"/>
      <c r="R266" s="24"/>
      <c r="T266" s="141"/>
      <c r="U266" s="29" t="s">
        <v>41</v>
      </c>
      <c r="V266" s="23"/>
      <c r="W266" s="142">
        <f>$V$266*$K$266</f>
        <v>0</v>
      </c>
      <c r="X266" s="142">
        <v>0</v>
      </c>
      <c r="Y266" s="142">
        <f>$X$266*$K$266</f>
        <v>0</v>
      </c>
      <c r="Z266" s="142">
        <v>0</v>
      </c>
      <c r="AA266" s="143">
        <f>$Z$266*$K$266</f>
        <v>0</v>
      </c>
      <c r="AR266" s="6" t="s">
        <v>177</v>
      </c>
      <c r="AT266" s="6" t="s">
        <v>188</v>
      </c>
      <c r="AU266" s="6" t="s">
        <v>91</v>
      </c>
      <c r="AY266" s="6" t="s">
        <v>134</v>
      </c>
      <c r="BE266" s="85">
        <f>IF($U$266="základní",$N$266,0)</f>
        <v>520</v>
      </c>
      <c r="BF266" s="85">
        <f>IF($U$266="snížená",$N$266,0)</f>
        <v>0</v>
      </c>
      <c r="BG266" s="85">
        <f>IF($U$266="zákl. přenesená",$N$266,0)</f>
        <v>0</v>
      </c>
      <c r="BH266" s="85">
        <f>IF($U$266="sníž. přenesená",$N$266,0)</f>
        <v>0</v>
      </c>
      <c r="BI266" s="85">
        <f>IF($U$266="nulová",$N$266,0)</f>
        <v>0</v>
      </c>
      <c r="BJ266" s="6" t="s">
        <v>21</v>
      </c>
      <c r="BK266" s="85">
        <f>ROUND($L$266*$K$266,2)</f>
        <v>520</v>
      </c>
      <c r="BL266" s="6" t="s">
        <v>139</v>
      </c>
      <c r="BM266" s="6" t="s">
        <v>386</v>
      </c>
    </row>
    <row r="267" spans="2:65" s="6" customFormat="1" ht="39" customHeight="1">
      <c r="B267" s="22"/>
      <c r="C267" s="137" t="s">
        <v>387</v>
      </c>
      <c r="D267" s="137" t="s">
        <v>135</v>
      </c>
      <c r="E267" s="138" t="s">
        <v>388</v>
      </c>
      <c r="F267" s="223" t="s">
        <v>389</v>
      </c>
      <c r="G267" s="224"/>
      <c r="H267" s="224"/>
      <c r="I267" s="224"/>
      <c r="J267" s="139" t="s">
        <v>268</v>
      </c>
      <c r="K267" s="140">
        <v>2</v>
      </c>
      <c r="L267" s="225">
        <v>232.1</v>
      </c>
      <c r="M267" s="224"/>
      <c r="N267" s="226">
        <f>ROUND($L$267*$K$267,2)</f>
        <v>464.2</v>
      </c>
      <c r="O267" s="224"/>
      <c r="P267" s="224"/>
      <c r="Q267" s="224"/>
      <c r="R267" s="24"/>
      <c r="T267" s="141"/>
      <c r="U267" s="29" t="s">
        <v>41</v>
      </c>
      <c r="V267" s="23"/>
      <c r="W267" s="142">
        <f>$V$267*$K$267</f>
        <v>0</v>
      </c>
      <c r="X267" s="142">
        <v>0</v>
      </c>
      <c r="Y267" s="142">
        <f>$X$267*$K$267</f>
        <v>0</v>
      </c>
      <c r="Z267" s="142">
        <v>0</v>
      </c>
      <c r="AA267" s="143">
        <f>$Z$267*$K$267</f>
        <v>0</v>
      </c>
      <c r="AR267" s="6" t="s">
        <v>139</v>
      </c>
      <c r="AT267" s="6" t="s">
        <v>135</v>
      </c>
      <c r="AU267" s="6" t="s">
        <v>91</v>
      </c>
      <c r="AY267" s="6" t="s">
        <v>134</v>
      </c>
      <c r="BE267" s="85">
        <f>IF($U$267="základní",$N$267,0)</f>
        <v>464.2</v>
      </c>
      <c r="BF267" s="85">
        <f>IF($U$267="snížená",$N$267,0)</f>
        <v>0</v>
      </c>
      <c r="BG267" s="85">
        <f>IF($U$267="zákl. přenesená",$N$267,0)</f>
        <v>0</v>
      </c>
      <c r="BH267" s="85">
        <f>IF($U$267="sníž. přenesená",$N$267,0)</f>
        <v>0</v>
      </c>
      <c r="BI267" s="85">
        <f>IF($U$267="nulová",$N$267,0)</f>
        <v>0</v>
      </c>
      <c r="BJ267" s="6" t="s">
        <v>21</v>
      </c>
      <c r="BK267" s="85">
        <f>ROUND($L$267*$K$267,2)</f>
        <v>464.2</v>
      </c>
      <c r="BL267" s="6" t="s">
        <v>139</v>
      </c>
      <c r="BM267" s="6" t="s">
        <v>390</v>
      </c>
    </row>
    <row r="268" spans="2:51" s="6" customFormat="1" ht="18.75" customHeight="1">
      <c r="B268" s="144"/>
      <c r="C268" s="145"/>
      <c r="D268" s="145"/>
      <c r="E268" s="145"/>
      <c r="F268" s="230" t="s">
        <v>391</v>
      </c>
      <c r="G268" s="231"/>
      <c r="H268" s="231"/>
      <c r="I268" s="231"/>
      <c r="J268" s="145"/>
      <c r="K268" s="145"/>
      <c r="L268" s="145"/>
      <c r="M268" s="145"/>
      <c r="N268" s="145"/>
      <c r="O268" s="145"/>
      <c r="P268" s="145"/>
      <c r="Q268" s="145"/>
      <c r="R268" s="146"/>
      <c r="T268" s="147"/>
      <c r="U268" s="145"/>
      <c r="V268" s="145"/>
      <c r="W268" s="145"/>
      <c r="X268" s="145"/>
      <c r="Y268" s="145"/>
      <c r="Z268" s="145"/>
      <c r="AA268" s="148"/>
      <c r="AT268" s="149" t="s">
        <v>142</v>
      </c>
      <c r="AU268" s="149" t="s">
        <v>91</v>
      </c>
      <c r="AV268" s="149" t="s">
        <v>21</v>
      </c>
      <c r="AW268" s="149" t="s">
        <v>98</v>
      </c>
      <c r="AX268" s="149" t="s">
        <v>76</v>
      </c>
      <c r="AY268" s="149" t="s">
        <v>134</v>
      </c>
    </row>
    <row r="269" spans="2:51" s="6" customFormat="1" ht="18.75" customHeight="1">
      <c r="B269" s="150"/>
      <c r="C269" s="151"/>
      <c r="D269" s="151"/>
      <c r="E269" s="151"/>
      <c r="F269" s="227" t="s">
        <v>91</v>
      </c>
      <c r="G269" s="228"/>
      <c r="H269" s="228"/>
      <c r="I269" s="228"/>
      <c r="J269" s="151"/>
      <c r="K269" s="152">
        <v>2</v>
      </c>
      <c r="L269" s="151"/>
      <c r="M269" s="151"/>
      <c r="N269" s="151"/>
      <c r="O269" s="151"/>
      <c r="P269" s="151"/>
      <c r="Q269" s="151"/>
      <c r="R269" s="153"/>
      <c r="T269" s="154"/>
      <c r="U269" s="151"/>
      <c r="V269" s="151"/>
      <c r="W269" s="151"/>
      <c r="X269" s="151"/>
      <c r="Y269" s="151"/>
      <c r="Z269" s="151"/>
      <c r="AA269" s="155"/>
      <c r="AT269" s="156" t="s">
        <v>142</v>
      </c>
      <c r="AU269" s="156" t="s">
        <v>91</v>
      </c>
      <c r="AV269" s="156" t="s">
        <v>91</v>
      </c>
      <c r="AW269" s="156" t="s">
        <v>98</v>
      </c>
      <c r="AX269" s="156" t="s">
        <v>21</v>
      </c>
      <c r="AY269" s="156" t="s">
        <v>134</v>
      </c>
    </row>
    <row r="270" spans="2:65" s="6" customFormat="1" ht="15.75" customHeight="1">
      <c r="B270" s="22"/>
      <c r="C270" s="164" t="s">
        <v>392</v>
      </c>
      <c r="D270" s="164" t="s">
        <v>188</v>
      </c>
      <c r="E270" s="165" t="s">
        <v>393</v>
      </c>
      <c r="F270" s="232" t="s">
        <v>394</v>
      </c>
      <c r="G270" s="233"/>
      <c r="H270" s="233"/>
      <c r="I270" s="233"/>
      <c r="J270" s="166" t="s">
        <v>268</v>
      </c>
      <c r="K270" s="167">
        <v>2</v>
      </c>
      <c r="L270" s="234">
        <v>476</v>
      </c>
      <c r="M270" s="233"/>
      <c r="N270" s="229">
        <f>ROUND($L$270*$K$270,2)</f>
        <v>952</v>
      </c>
      <c r="O270" s="224"/>
      <c r="P270" s="224"/>
      <c r="Q270" s="224"/>
      <c r="R270" s="24"/>
      <c r="T270" s="141"/>
      <c r="U270" s="29" t="s">
        <v>41</v>
      </c>
      <c r="V270" s="23"/>
      <c r="W270" s="142">
        <f>$V$270*$K$270</f>
        <v>0</v>
      </c>
      <c r="X270" s="142">
        <v>0.00036</v>
      </c>
      <c r="Y270" s="142">
        <f>$X$270*$K$270</f>
        <v>0.00072</v>
      </c>
      <c r="Z270" s="142">
        <v>0</v>
      </c>
      <c r="AA270" s="143">
        <f>$Z$270*$K$270</f>
        <v>0</v>
      </c>
      <c r="AR270" s="6" t="s">
        <v>177</v>
      </c>
      <c r="AT270" s="6" t="s">
        <v>188</v>
      </c>
      <c r="AU270" s="6" t="s">
        <v>91</v>
      </c>
      <c r="AY270" s="6" t="s">
        <v>134</v>
      </c>
      <c r="BE270" s="85">
        <f>IF($U$270="základní",$N$270,0)</f>
        <v>952</v>
      </c>
      <c r="BF270" s="85">
        <f>IF($U$270="snížená",$N$270,0)</f>
        <v>0</v>
      </c>
      <c r="BG270" s="85">
        <f>IF($U$270="zákl. přenesená",$N$270,0)</f>
        <v>0</v>
      </c>
      <c r="BH270" s="85">
        <f>IF($U$270="sníž. přenesená",$N$270,0)</f>
        <v>0</v>
      </c>
      <c r="BI270" s="85">
        <f>IF($U$270="nulová",$N$270,0)</f>
        <v>0</v>
      </c>
      <c r="BJ270" s="6" t="s">
        <v>21</v>
      </c>
      <c r="BK270" s="85">
        <f>ROUND($L$270*$K$270,2)</f>
        <v>952</v>
      </c>
      <c r="BL270" s="6" t="s">
        <v>139</v>
      </c>
      <c r="BM270" s="6" t="s">
        <v>395</v>
      </c>
    </row>
    <row r="271" spans="2:63" s="126" customFormat="1" ht="30.75" customHeight="1">
      <c r="B271" s="127"/>
      <c r="C271" s="128"/>
      <c r="D271" s="136" t="s">
        <v>106</v>
      </c>
      <c r="E271" s="136"/>
      <c r="F271" s="136"/>
      <c r="G271" s="136"/>
      <c r="H271" s="136"/>
      <c r="I271" s="136"/>
      <c r="J271" s="136"/>
      <c r="K271" s="136"/>
      <c r="L271" s="136"/>
      <c r="M271" s="136"/>
      <c r="N271" s="219">
        <f>$BK$271</f>
        <v>96272.5</v>
      </c>
      <c r="O271" s="220"/>
      <c r="P271" s="220"/>
      <c r="Q271" s="220"/>
      <c r="R271" s="130"/>
      <c r="T271" s="131"/>
      <c r="U271" s="128"/>
      <c r="V271" s="128"/>
      <c r="W271" s="132">
        <f>SUM($W$272:$W$302)</f>
        <v>0</v>
      </c>
      <c r="X271" s="128"/>
      <c r="Y271" s="132">
        <f>SUM($Y$272:$Y$302)</f>
        <v>1.89178</v>
      </c>
      <c r="Z271" s="128"/>
      <c r="AA271" s="133">
        <f>SUM($AA$272:$AA$302)</f>
        <v>0</v>
      </c>
      <c r="AR271" s="134" t="s">
        <v>21</v>
      </c>
      <c r="AT271" s="134" t="s">
        <v>75</v>
      </c>
      <c r="AU271" s="134" t="s">
        <v>21</v>
      </c>
      <c r="AY271" s="134" t="s">
        <v>134</v>
      </c>
      <c r="BK271" s="135">
        <f>SUM($BK$272:$BK$302)</f>
        <v>96272.5</v>
      </c>
    </row>
    <row r="272" spans="2:65" s="6" customFormat="1" ht="27" customHeight="1">
      <c r="B272" s="22"/>
      <c r="C272" s="137" t="s">
        <v>396</v>
      </c>
      <c r="D272" s="137" t="s">
        <v>135</v>
      </c>
      <c r="E272" s="138" t="s">
        <v>397</v>
      </c>
      <c r="F272" s="223" t="s">
        <v>398</v>
      </c>
      <c r="G272" s="224"/>
      <c r="H272" s="224"/>
      <c r="I272" s="224"/>
      <c r="J272" s="139" t="s">
        <v>268</v>
      </c>
      <c r="K272" s="140">
        <v>1</v>
      </c>
      <c r="L272" s="225">
        <v>588</v>
      </c>
      <c r="M272" s="224"/>
      <c r="N272" s="226">
        <f>ROUND($L$272*$K$272,2)</f>
        <v>588</v>
      </c>
      <c r="O272" s="224"/>
      <c r="P272" s="224"/>
      <c r="Q272" s="224"/>
      <c r="R272" s="24"/>
      <c r="T272" s="141"/>
      <c r="U272" s="29" t="s">
        <v>41</v>
      </c>
      <c r="V272" s="23"/>
      <c r="W272" s="142">
        <f>$V$272*$K$272</f>
        <v>0</v>
      </c>
      <c r="X272" s="142">
        <v>0.00069</v>
      </c>
      <c r="Y272" s="142">
        <f>$X$272*$K$272</f>
        <v>0.00069</v>
      </c>
      <c r="Z272" s="142">
        <v>0</v>
      </c>
      <c r="AA272" s="143">
        <f>$Z$272*$K$272</f>
        <v>0</v>
      </c>
      <c r="AR272" s="6" t="s">
        <v>139</v>
      </c>
      <c r="AT272" s="6" t="s">
        <v>135</v>
      </c>
      <c r="AU272" s="6" t="s">
        <v>91</v>
      </c>
      <c r="AY272" s="6" t="s">
        <v>134</v>
      </c>
      <c r="BE272" s="85">
        <f>IF($U$272="základní",$N$272,0)</f>
        <v>588</v>
      </c>
      <c r="BF272" s="85">
        <f>IF($U$272="snížená",$N$272,0)</f>
        <v>0</v>
      </c>
      <c r="BG272" s="85">
        <f>IF($U$272="zákl. přenesená",$N$272,0)</f>
        <v>0</v>
      </c>
      <c r="BH272" s="85">
        <f>IF($U$272="sníž. přenesená",$N$272,0)</f>
        <v>0</v>
      </c>
      <c r="BI272" s="85">
        <f>IF($U$272="nulová",$N$272,0)</f>
        <v>0</v>
      </c>
      <c r="BJ272" s="6" t="s">
        <v>21</v>
      </c>
      <c r="BK272" s="85">
        <f>ROUND($L$272*$K$272,2)</f>
        <v>588</v>
      </c>
      <c r="BL272" s="6" t="s">
        <v>139</v>
      </c>
      <c r="BM272" s="6" t="s">
        <v>399</v>
      </c>
    </row>
    <row r="273" spans="2:51" s="6" customFormat="1" ht="18.75" customHeight="1">
      <c r="B273" s="144"/>
      <c r="C273" s="145"/>
      <c r="D273" s="145"/>
      <c r="E273" s="145"/>
      <c r="F273" s="230" t="s">
        <v>400</v>
      </c>
      <c r="G273" s="231"/>
      <c r="H273" s="231"/>
      <c r="I273" s="231"/>
      <c r="J273" s="145"/>
      <c r="K273" s="145"/>
      <c r="L273" s="145"/>
      <c r="M273" s="145"/>
      <c r="N273" s="145"/>
      <c r="O273" s="145"/>
      <c r="P273" s="145"/>
      <c r="Q273" s="145"/>
      <c r="R273" s="146"/>
      <c r="T273" s="147"/>
      <c r="U273" s="145"/>
      <c r="V273" s="145"/>
      <c r="W273" s="145"/>
      <c r="X273" s="145"/>
      <c r="Y273" s="145"/>
      <c r="Z273" s="145"/>
      <c r="AA273" s="148"/>
      <c r="AT273" s="149" t="s">
        <v>142</v>
      </c>
      <c r="AU273" s="149" t="s">
        <v>91</v>
      </c>
      <c r="AV273" s="149" t="s">
        <v>21</v>
      </c>
      <c r="AW273" s="149" t="s">
        <v>98</v>
      </c>
      <c r="AX273" s="149" t="s">
        <v>76</v>
      </c>
      <c r="AY273" s="149" t="s">
        <v>134</v>
      </c>
    </row>
    <row r="274" spans="2:51" s="6" customFormat="1" ht="18.75" customHeight="1">
      <c r="B274" s="150"/>
      <c r="C274" s="151"/>
      <c r="D274" s="151"/>
      <c r="E274" s="151"/>
      <c r="F274" s="227" t="s">
        <v>21</v>
      </c>
      <c r="G274" s="228"/>
      <c r="H274" s="228"/>
      <c r="I274" s="228"/>
      <c r="J274" s="151"/>
      <c r="K274" s="152">
        <v>1</v>
      </c>
      <c r="L274" s="151"/>
      <c r="M274" s="151"/>
      <c r="N274" s="151"/>
      <c r="O274" s="151"/>
      <c r="P274" s="151"/>
      <c r="Q274" s="151"/>
      <c r="R274" s="153"/>
      <c r="T274" s="154"/>
      <c r="U274" s="151"/>
      <c r="V274" s="151"/>
      <c r="W274" s="151"/>
      <c r="X274" s="151"/>
      <c r="Y274" s="151"/>
      <c r="Z274" s="151"/>
      <c r="AA274" s="155"/>
      <c r="AT274" s="156" t="s">
        <v>142</v>
      </c>
      <c r="AU274" s="156" t="s">
        <v>91</v>
      </c>
      <c r="AV274" s="156" t="s">
        <v>91</v>
      </c>
      <c r="AW274" s="156" t="s">
        <v>98</v>
      </c>
      <c r="AX274" s="156" t="s">
        <v>21</v>
      </c>
      <c r="AY274" s="156" t="s">
        <v>134</v>
      </c>
    </row>
    <row r="275" spans="2:65" s="6" customFormat="1" ht="27" customHeight="1">
      <c r="B275" s="22"/>
      <c r="C275" s="137" t="s">
        <v>401</v>
      </c>
      <c r="D275" s="137" t="s">
        <v>135</v>
      </c>
      <c r="E275" s="138" t="s">
        <v>402</v>
      </c>
      <c r="F275" s="223" t="s">
        <v>403</v>
      </c>
      <c r="G275" s="224"/>
      <c r="H275" s="224"/>
      <c r="I275" s="224"/>
      <c r="J275" s="139" t="s">
        <v>268</v>
      </c>
      <c r="K275" s="140">
        <v>1</v>
      </c>
      <c r="L275" s="225">
        <v>677</v>
      </c>
      <c r="M275" s="224"/>
      <c r="N275" s="226">
        <f>ROUND($L$275*$K$275,2)</f>
        <v>677</v>
      </c>
      <c r="O275" s="224"/>
      <c r="P275" s="224"/>
      <c r="Q275" s="224"/>
      <c r="R275" s="24"/>
      <c r="T275" s="141"/>
      <c r="U275" s="29" t="s">
        <v>41</v>
      </c>
      <c r="V275" s="23"/>
      <c r="W275" s="142">
        <f>$V$275*$K$275</f>
        <v>0</v>
      </c>
      <c r="X275" s="142">
        <v>0.0008</v>
      </c>
      <c r="Y275" s="142">
        <f>$X$275*$K$275</f>
        <v>0.0008</v>
      </c>
      <c r="Z275" s="142">
        <v>0</v>
      </c>
      <c r="AA275" s="143">
        <f>$Z$275*$K$275</f>
        <v>0</v>
      </c>
      <c r="AR275" s="6" t="s">
        <v>139</v>
      </c>
      <c r="AT275" s="6" t="s">
        <v>135</v>
      </c>
      <c r="AU275" s="6" t="s">
        <v>91</v>
      </c>
      <c r="AY275" s="6" t="s">
        <v>134</v>
      </c>
      <c r="BE275" s="85">
        <f>IF($U$275="základní",$N$275,0)</f>
        <v>677</v>
      </c>
      <c r="BF275" s="85">
        <f>IF($U$275="snížená",$N$275,0)</f>
        <v>0</v>
      </c>
      <c r="BG275" s="85">
        <f>IF($U$275="zákl. přenesená",$N$275,0)</f>
        <v>0</v>
      </c>
      <c r="BH275" s="85">
        <f>IF($U$275="sníž. přenesená",$N$275,0)</f>
        <v>0</v>
      </c>
      <c r="BI275" s="85">
        <f>IF($U$275="nulová",$N$275,0)</f>
        <v>0</v>
      </c>
      <c r="BJ275" s="6" t="s">
        <v>21</v>
      </c>
      <c r="BK275" s="85">
        <f>ROUND($L$275*$K$275,2)</f>
        <v>677</v>
      </c>
      <c r="BL275" s="6" t="s">
        <v>139</v>
      </c>
      <c r="BM275" s="6" t="s">
        <v>404</v>
      </c>
    </row>
    <row r="276" spans="2:51" s="6" customFormat="1" ht="18.75" customHeight="1">
      <c r="B276" s="144"/>
      <c r="C276" s="145"/>
      <c r="D276" s="145"/>
      <c r="E276" s="145"/>
      <c r="F276" s="230" t="s">
        <v>405</v>
      </c>
      <c r="G276" s="231"/>
      <c r="H276" s="231"/>
      <c r="I276" s="231"/>
      <c r="J276" s="145"/>
      <c r="K276" s="145"/>
      <c r="L276" s="145"/>
      <c r="M276" s="145"/>
      <c r="N276" s="145"/>
      <c r="O276" s="145"/>
      <c r="P276" s="145"/>
      <c r="Q276" s="145"/>
      <c r="R276" s="146"/>
      <c r="T276" s="147"/>
      <c r="U276" s="145"/>
      <c r="V276" s="145"/>
      <c r="W276" s="145"/>
      <c r="X276" s="145"/>
      <c r="Y276" s="145"/>
      <c r="Z276" s="145"/>
      <c r="AA276" s="148"/>
      <c r="AT276" s="149" t="s">
        <v>142</v>
      </c>
      <c r="AU276" s="149" t="s">
        <v>91</v>
      </c>
      <c r="AV276" s="149" t="s">
        <v>21</v>
      </c>
      <c r="AW276" s="149" t="s">
        <v>98</v>
      </c>
      <c r="AX276" s="149" t="s">
        <v>76</v>
      </c>
      <c r="AY276" s="149" t="s">
        <v>134</v>
      </c>
    </row>
    <row r="277" spans="2:51" s="6" customFormat="1" ht="18.75" customHeight="1">
      <c r="B277" s="150"/>
      <c r="C277" s="151"/>
      <c r="D277" s="151"/>
      <c r="E277" s="151"/>
      <c r="F277" s="227" t="s">
        <v>21</v>
      </c>
      <c r="G277" s="228"/>
      <c r="H277" s="228"/>
      <c r="I277" s="228"/>
      <c r="J277" s="151"/>
      <c r="K277" s="152">
        <v>1</v>
      </c>
      <c r="L277" s="151"/>
      <c r="M277" s="151"/>
      <c r="N277" s="151"/>
      <c r="O277" s="151"/>
      <c r="P277" s="151"/>
      <c r="Q277" s="151"/>
      <c r="R277" s="153"/>
      <c r="T277" s="154"/>
      <c r="U277" s="151"/>
      <c r="V277" s="151"/>
      <c r="W277" s="151"/>
      <c r="X277" s="151"/>
      <c r="Y277" s="151"/>
      <c r="Z277" s="151"/>
      <c r="AA277" s="155"/>
      <c r="AT277" s="156" t="s">
        <v>142</v>
      </c>
      <c r="AU277" s="156" t="s">
        <v>91</v>
      </c>
      <c r="AV277" s="156" t="s">
        <v>91</v>
      </c>
      <c r="AW277" s="156" t="s">
        <v>98</v>
      </c>
      <c r="AX277" s="156" t="s">
        <v>21</v>
      </c>
      <c r="AY277" s="156" t="s">
        <v>134</v>
      </c>
    </row>
    <row r="278" spans="2:65" s="6" customFormat="1" ht="15.75" customHeight="1">
      <c r="B278" s="22"/>
      <c r="C278" s="137" t="s">
        <v>406</v>
      </c>
      <c r="D278" s="137" t="s">
        <v>135</v>
      </c>
      <c r="E278" s="138" t="s">
        <v>407</v>
      </c>
      <c r="F278" s="223" t="s">
        <v>408</v>
      </c>
      <c r="G278" s="224"/>
      <c r="H278" s="224"/>
      <c r="I278" s="224"/>
      <c r="J278" s="139" t="s">
        <v>268</v>
      </c>
      <c r="K278" s="140">
        <v>2</v>
      </c>
      <c r="L278" s="225">
        <v>355</v>
      </c>
      <c r="M278" s="224"/>
      <c r="N278" s="226">
        <f>ROUND($L$278*$K$278,2)</f>
        <v>710</v>
      </c>
      <c r="O278" s="224"/>
      <c r="P278" s="224"/>
      <c r="Q278" s="224"/>
      <c r="R278" s="24"/>
      <c r="T278" s="141"/>
      <c r="U278" s="29" t="s">
        <v>41</v>
      </c>
      <c r="V278" s="23"/>
      <c r="W278" s="142">
        <f>$V$278*$K$278</f>
        <v>0</v>
      </c>
      <c r="X278" s="142">
        <v>0.12303</v>
      </c>
      <c r="Y278" s="142">
        <f>$X$278*$K$278</f>
        <v>0.24606</v>
      </c>
      <c r="Z278" s="142">
        <v>0</v>
      </c>
      <c r="AA278" s="143">
        <f>$Z$278*$K$278</f>
        <v>0</v>
      </c>
      <c r="AR278" s="6" t="s">
        <v>139</v>
      </c>
      <c r="AT278" s="6" t="s">
        <v>135</v>
      </c>
      <c r="AU278" s="6" t="s">
        <v>91</v>
      </c>
      <c r="AY278" s="6" t="s">
        <v>134</v>
      </c>
      <c r="BE278" s="85">
        <f>IF($U$278="základní",$N$278,0)</f>
        <v>710</v>
      </c>
      <c r="BF278" s="85">
        <f>IF($U$278="snížená",$N$278,0)</f>
        <v>0</v>
      </c>
      <c r="BG278" s="85">
        <f>IF($U$278="zákl. přenesená",$N$278,0)</f>
        <v>0</v>
      </c>
      <c r="BH278" s="85">
        <f>IF($U$278="sníž. přenesená",$N$278,0)</f>
        <v>0</v>
      </c>
      <c r="BI278" s="85">
        <f>IF($U$278="nulová",$N$278,0)</f>
        <v>0</v>
      </c>
      <c r="BJ278" s="6" t="s">
        <v>21</v>
      </c>
      <c r="BK278" s="85">
        <f>ROUND($L$278*$K$278,2)</f>
        <v>710</v>
      </c>
      <c r="BL278" s="6" t="s">
        <v>139</v>
      </c>
      <c r="BM278" s="6" t="s">
        <v>409</v>
      </c>
    </row>
    <row r="279" spans="2:65" s="6" customFormat="1" ht="39" customHeight="1">
      <c r="B279" s="22"/>
      <c r="C279" s="164" t="s">
        <v>410</v>
      </c>
      <c r="D279" s="164" t="s">
        <v>188</v>
      </c>
      <c r="E279" s="165" t="s">
        <v>411</v>
      </c>
      <c r="F279" s="232" t="s">
        <v>412</v>
      </c>
      <c r="G279" s="233"/>
      <c r="H279" s="233"/>
      <c r="I279" s="233"/>
      <c r="J279" s="166" t="s">
        <v>413</v>
      </c>
      <c r="K279" s="167">
        <v>1</v>
      </c>
      <c r="L279" s="234">
        <v>6880</v>
      </c>
      <c r="M279" s="233"/>
      <c r="N279" s="229">
        <f>ROUND($L$279*$K$279,2)</f>
        <v>6880</v>
      </c>
      <c r="O279" s="224"/>
      <c r="P279" s="224"/>
      <c r="Q279" s="224"/>
      <c r="R279" s="24"/>
      <c r="T279" s="141"/>
      <c r="U279" s="29" t="s">
        <v>41</v>
      </c>
      <c r="V279" s="23"/>
      <c r="W279" s="142">
        <f>$V$279*$K$279</f>
        <v>0</v>
      </c>
      <c r="X279" s="142">
        <v>0</v>
      </c>
      <c r="Y279" s="142">
        <f>$X$279*$K$279</f>
        <v>0</v>
      </c>
      <c r="Z279" s="142">
        <v>0</v>
      </c>
      <c r="AA279" s="143">
        <f>$Z$279*$K$279</f>
        <v>0</v>
      </c>
      <c r="AR279" s="6" t="s">
        <v>177</v>
      </c>
      <c r="AT279" s="6" t="s">
        <v>188</v>
      </c>
      <c r="AU279" s="6" t="s">
        <v>91</v>
      </c>
      <c r="AY279" s="6" t="s">
        <v>134</v>
      </c>
      <c r="BE279" s="85">
        <f>IF($U$279="základní",$N$279,0)</f>
        <v>6880</v>
      </c>
      <c r="BF279" s="85">
        <f>IF($U$279="snížená",$N$279,0)</f>
        <v>0</v>
      </c>
      <c r="BG279" s="85">
        <f>IF($U$279="zákl. přenesená",$N$279,0)</f>
        <v>0</v>
      </c>
      <c r="BH279" s="85">
        <f>IF($U$279="sníž. přenesená",$N$279,0)</f>
        <v>0</v>
      </c>
      <c r="BI279" s="85">
        <f>IF($U$279="nulová",$N$279,0)</f>
        <v>0</v>
      </c>
      <c r="BJ279" s="6" t="s">
        <v>21</v>
      </c>
      <c r="BK279" s="85">
        <f>ROUND($L$279*$K$279,2)</f>
        <v>6880</v>
      </c>
      <c r="BL279" s="6" t="s">
        <v>139</v>
      </c>
      <c r="BM279" s="6" t="s">
        <v>414</v>
      </c>
    </row>
    <row r="280" spans="2:65" s="6" customFormat="1" ht="39" customHeight="1">
      <c r="B280" s="22"/>
      <c r="C280" s="164" t="s">
        <v>415</v>
      </c>
      <c r="D280" s="164" t="s">
        <v>188</v>
      </c>
      <c r="E280" s="165" t="s">
        <v>416</v>
      </c>
      <c r="F280" s="232" t="s">
        <v>417</v>
      </c>
      <c r="G280" s="233"/>
      <c r="H280" s="233"/>
      <c r="I280" s="233"/>
      <c r="J280" s="166" t="s">
        <v>413</v>
      </c>
      <c r="K280" s="167">
        <v>1</v>
      </c>
      <c r="L280" s="234">
        <v>7980</v>
      </c>
      <c r="M280" s="233"/>
      <c r="N280" s="229">
        <f>ROUND($L$280*$K$280,2)</f>
        <v>7980</v>
      </c>
      <c r="O280" s="224"/>
      <c r="P280" s="224"/>
      <c r="Q280" s="224"/>
      <c r="R280" s="24"/>
      <c r="T280" s="141"/>
      <c r="U280" s="29" t="s">
        <v>41</v>
      </c>
      <c r="V280" s="23"/>
      <c r="W280" s="142">
        <f>$V$280*$K$280</f>
        <v>0</v>
      </c>
      <c r="X280" s="142">
        <v>0</v>
      </c>
      <c r="Y280" s="142">
        <f>$X$280*$K$280</f>
        <v>0</v>
      </c>
      <c r="Z280" s="142">
        <v>0</v>
      </c>
      <c r="AA280" s="143">
        <f>$Z$280*$K$280</f>
        <v>0</v>
      </c>
      <c r="AR280" s="6" t="s">
        <v>177</v>
      </c>
      <c r="AT280" s="6" t="s">
        <v>188</v>
      </c>
      <c r="AU280" s="6" t="s">
        <v>91</v>
      </c>
      <c r="AY280" s="6" t="s">
        <v>134</v>
      </c>
      <c r="BE280" s="85">
        <f>IF($U$280="základní",$N$280,0)</f>
        <v>7980</v>
      </c>
      <c r="BF280" s="85">
        <f>IF($U$280="snížená",$N$280,0)</f>
        <v>0</v>
      </c>
      <c r="BG280" s="85">
        <f>IF($U$280="zákl. přenesená",$N$280,0)</f>
        <v>0</v>
      </c>
      <c r="BH280" s="85">
        <f>IF($U$280="sníž. přenesená",$N$280,0)</f>
        <v>0</v>
      </c>
      <c r="BI280" s="85">
        <f>IF($U$280="nulová",$N$280,0)</f>
        <v>0</v>
      </c>
      <c r="BJ280" s="6" t="s">
        <v>21</v>
      </c>
      <c r="BK280" s="85">
        <f>ROUND($L$280*$K$280,2)</f>
        <v>7980</v>
      </c>
      <c r="BL280" s="6" t="s">
        <v>139</v>
      </c>
      <c r="BM280" s="6" t="s">
        <v>418</v>
      </c>
    </row>
    <row r="281" spans="2:65" s="6" customFormat="1" ht="15.75" customHeight="1">
      <c r="B281" s="22"/>
      <c r="C281" s="137" t="s">
        <v>419</v>
      </c>
      <c r="D281" s="137" t="s">
        <v>135</v>
      </c>
      <c r="E281" s="138" t="s">
        <v>420</v>
      </c>
      <c r="F281" s="223" t="s">
        <v>421</v>
      </c>
      <c r="G281" s="224"/>
      <c r="H281" s="224"/>
      <c r="I281" s="224"/>
      <c r="J281" s="139" t="s">
        <v>268</v>
      </c>
      <c r="K281" s="140">
        <v>2</v>
      </c>
      <c r="L281" s="225">
        <v>678</v>
      </c>
      <c r="M281" s="224"/>
      <c r="N281" s="226">
        <f>ROUND($L$281*$K$281,2)</f>
        <v>1356</v>
      </c>
      <c r="O281" s="224"/>
      <c r="P281" s="224"/>
      <c r="Q281" s="224"/>
      <c r="R281" s="24"/>
      <c r="T281" s="141"/>
      <c r="U281" s="29" t="s">
        <v>41</v>
      </c>
      <c r="V281" s="23"/>
      <c r="W281" s="142">
        <f>$V$281*$K$281</f>
        <v>0</v>
      </c>
      <c r="X281" s="142">
        <v>0.00034</v>
      </c>
      <c r="Y281" s="142">
        <f>$X$281*$K$281</f>
        <v>0.00068</v>
      </c>
      <c r="Z281" s="142">
        <v>0</v>
      </c>
      <c r="AA281" s="143">
        <f>$Z$281*$K$281</f>
        <v>0</v>
      </c>
      <c r="AR281" s="6" t="s">
        <v>139</v>
      </c>
      <c r="AT281" s="6" t="s">
        <v>135</v>
      </c>
      <c r="AU281" s="6" t="s">
        <v>91</v>
      </c>
      <c r="AY281" s="6" t="s">
        <v>134</v>
      </c>
      <c r="BE281" s="85">
        <f>IF($U$281="základní",$N$281,0)</f>
        <v>1356</v>
      </c>
      <c r="BF281" s="85">
        <f>IF($U$281="snížená",$N$281,0)</f>
        <v>0</v>
      </c>
      <c r="BG281" s="85">
        <f>IF($U$281="zákl. přenesená",$N$281,0)</f>
        <v>0</v>
      </c>
      <c r="BH281" s="85">
        <f>IF($U$281="sníž. přenesená",$N$281,0)</f>
        <v>0</v>
      </c>
      <c r="BI281" s="85">
        <f>IF($U$281="nulová",$N$281,0)</f>
        <v>0</v>
      </c>
      <c r="BJ281" s="6" t="s">
        <v>21</v>
      </c>
      <c r="BK281" s="85">
        <f>ROUND($L$281*$K$281,2)</f>
        <v>1356</v>
      </c>
      <c r="BL281" s="6" t="s">
        <v>139</v>
      </c>
      <c r="BM281" s="6" t="s">
        <v>422</v>
      </c>
    </row>
    <row r="282" spans="2:65" s="6" customFormat="1" ht="15.75" customHeight="1">
      <c r="B282" s="22"/>
      <c r="C282" s="164" t="s">
        <v>423</v>
      </c>
      <c r="D282" s="164" t="s">
        <v>188</v>
      </c>
      <c r="E282" s="165" t="s">
        <v>424</v>
      </c>
      <c r="F282" s="232" t="s">
        <v>425</v>
      </c>
      <c r="G282" s="233"/>
      <c r="H282" s="233"/>
      <c r="I282" s="233"/>
      <c r="J282" s="166" t="s">
        <v>268</v>
      </c>
      <c r="K282" s="167">
        <v>2</v>
      </c>
      <c r="L282" s="234">
        <v>18800</v>
      </c>
      <c r="M282" s="233"/>
      <c r="N282" s="229">
        <f>ROUND($L$282*$K$282,2)</f>
        <v>37600</v>
      </c>
      <c r="O282" s="224"/>
      <c r="P282" s="224"/>
      <c r="Q282" s="224"/>
      <c r="R282" s="24"/>
      <c r="T282" s="141"/>
      <c r="U282" s="29" t="s">
        <v>41</v>
      </c>
      <c r="V282" s="23"/>
      <c r="W282" s="142">
        <f>$V$282*$K$282</f>
        <v>0</v>
      </c>
      <c r="X282" s="142">
        <v>0</v>
      </c>
      <c r="Y282" s="142">
        <f>$X$282*$K$282</f>
        <v>0</v>
      </c>
      <c r="Z282" s="142">
        <v>0</v>
      </c>
      <c r="AA282" s="143">
        <f>$Z$282*$K$282</f>
        <v>0</v>
      </c>
      <c r="AR282" s="6" t="s">
        <v>177</v>
      </c>
      <c r="AT282" s="6" t="s">
        <v>188</v>
      </c>
      <c r="AU282" s="6" t="s">
        <v>91</v>
      </c>
      <c r="AY282" s="6" t="s">
        <v>134</v>
      </c>
      <c r="BE282" s="85">
        <f>IF($U$282="základní",$N$282,0)</f>
        <v>37600</v>
      </c>
      <c r="BF282" s="85">
        <f>IF($U$282="snížená",$N$282,0)</f>
        <v>0</v>
      </c>
      <c r="BG282" s="85">
        <f>IF($U$282="zákl. přenesená",$N$282,0)</f>
        <v>0</v>
      </c>
      <c r="BH282" s="85">
        <f>IF($U$282="sníž. přenesená",$N$282,0)</f>
        <v>0</v>
      </c>
      <c r="BI282" s="85">
        <f>IF($U$282="nulová",$N$282,0)</f>
        <v>0</v>
      </c>
      <c r="BJ282" s="6" t="s">
        <v>21</v>
      </c>
      <c r="BK282" s="85">
        <f>ROUND($L$282*$K$282,2)</f>
        <v>37600</v>
      </c>
      <c r="BL282" s="6" t="s">
        <v>139</v>
      </c>
      <c r="BM282" s="6" t="s">
        <v>426</v>
      </c>
    </row>
    <row r="283" spans="2:65" s="6" customFormat="1" ht="15.75" customHeight="1">
      <c r="B283" s="22"/>
      <c r="C283" s="137" t="s">
        <v>427</v>
      </c>
      <c r="D283" s="137" t="s">
        <v>135</v>
      </c>
      <c r="E283" s="138" t="s">
        <v>428</v>
      </c>
      <c r="F283" s="223" t="s">
        <v>429</v>
      </c>
      <c r="G283" s="224"/>
      <c r="H283" s="224"/>
      <c r="I283" s="224"/>
      <c r="J283" s="139" t="s">
        <v>268</v>
      </c>
      <c r="K283" s="140">
        <v>2</v>
      </c>
      <c r="L283" s="225">
        <v>686</v>
      </c>
      <c r="M283" s="224"/>
      <c r="N283" s="226">
        <f>ROUND($L$283*$K$283,2)</f>
        <v>1372</v>
      </c>
      <c r="O283" s="224"/>
      <c r="P283" s="224"/>
      <c r="Q283" s="224"/>
      <c r="R283" s="24"/>
      <c r="T283" s="141"/>
      <c r="U283" s="29" t="s">
        <v>41</v>
      </c>
      <c r="V283" s="23"/>
      <c r="W283" s="142">
        <f>$V$283*$K$283</f>
        <v>0</v>
      </c>
      <c r="X283" s="142">
        <v>0.32906</v>
      </c>
      <c r="Y283" s="142">
        <f>$X$283*$K$283</f>
        <v>0.65812</v>
      </c>
      <c r="Z283" s="142">
        <v>0</v>
      </c>
      <c r="AA283" s="143">
        <f>$Z$283*$K$283</f>
        <v>0</v>
      </c>
      <c r="AR283" s="6" t="s">
        <v>139</v>
      </c>
      <c r="AT283" s="6" t="s">
        <v>135</v>
      </c>
      <c r="AU283" s="6" t="s">
        <v>91</v>
      </c>
      <c r="AY283" s="6" t="s">
        <v>134</v>
      </c>
      <c r="BE283" s="85">
        <f>IF($U$283="základní",$N$283,0)</f>
        <v>1372</v>
      </c>
      <c r="BF283" s="85">
        <f>IF($U$283="snížená",$N$283,0)</f>
        <v>0</v>
      </c>
      <c r="BG283" s="85">
        <f>IF($U$283="zákl. přenesená",$N$283,0)</f>
        <v>0</v>
      </c>
      <c r="BH283" s="85">
        <f>IF($U$283="sníž. přenesená",$N$283,0)</f>
        <v>0</v>
      </c>
      <c r="BI283" s="85">
        <f>IF($U$283="nulová",$N$283,0)</f>
        <v>0</v>
      </c>
      <c r="BJ283" s="6" t="s">
        <v>21</v>
      </c>
      <c r="BK283" s="85">
        <f>ROUND($L$283*$K$283,2)</f>
        <v>1372</v>
      </c>
      <c r="BL283" s="6" t="s">
        <v>139</v>
      </c>
      <c r="BM283" s="6" t="s">
        <v>430</v>
      </c>
    </row>
    <row r="284" spans="2:65" s="6" customFormat="1" ht="15.75" customHeight="1">
      <c r="B284" s="22"/>
      <c r="C284" s="164" t="s">
        <v>431</v>
      </c>
      <c r="D284" s="164" t="s">
        <v>188</v>
      </c>
      <c r="E284" s="165" t="s">
        <v>432</v>
      </c>
      <c r="F284" s="232" t="s">
        <v>433</v>
      </c>
      <c r="G284" s="233"/>
      <c r="H284" s="233"/>
      <c r="I284" s="233"/>
      <c r="J284" s="166" t="s">
        <v>268</v>
      </c>
      <c r="K284" s="167">
        <v>2</v>
      </c>
      <c r="L284" s="234">
        <v>1815</v>
      </c>
      <c r="M284" s="233"/>
      <c r="N284" s="229">
        <f>ROUND($L$284*$K$284,2)</f>
        <v>3630</v>
      </c>
      <c r="O284" s="224"/>
      <c r="P284" s="224"/>
      <c r="Q284" s="224"/>
      <c r="R284" s="24"/>
      <c r="T284" s="141"/>
      <c r="U284" s="29" t="s">
        <v>41</v>
      </c>
      <c r="V284" s="23"/>
      <c r="W284" s="142">
        <f>$V$284*$K$284</f>
        <v>0</v>
      </c>
      <c r="X284" s="142">
        <v>0</v>
      </c>
      <c r="Y284" s="142">
        <f>$X$284*$K$284</f>
        <v>0</v>
      </c>
      <c r="Z284" s="142">
        <v>0</v>
      </c>
      <c r="AA284" s="143">
        <f>$Z$284*$K$284</f>
        <v>0</v>
      </c>
      <c r="AR284" s="6" t="s">
        <v>177</v>
      </c>
      <c r="AT284" s="6" t="s">
        <v>188</v>
      </c>
      <c r="AU284" s="6" t="s">
        <v>91</v>
      </c>
      <c r="AY284" s="6" t="s">
        <v>134</v>
      </c>
      <c r="BE284" s="85">
        <f>IF($U$284="základní",$N$284,0)</f>
        <v>3630</v>
      </c>
      <c r="BF284" s="85">
        <f>IF($U$284="snížená",$N$284,0)</f>
        <v>0</v>
      </c>
      <c r="BG284" s="85">
        <f>IF($U$284="zákl. přenesená",$N$284,0)</f>
        <v>0</v>
      </c>
      <c r="BH284" s="85">
        <f>IF($U$284="sníž. přenesená",$N$284,0)</f>
        <v>0</v>
      </c>
      <c r="BI284" s="85">
        <f>IF($U$284="nulová",$N$284,0)</f>
        <v>0</v>
      </c>
      <c r="BJ284" s="6" t="s">
        <v>21</v>
      </c>
      <c r="BK284" s="85">
        <f>ROUND($L$284*$K$284,2)</f>
        <v>3630</v>
      </c>
      <c r="BL284" s="6" t="s">
        <v>139</v>
      </c>
      <c r="BM284" s="6" t="s">
        <v>434</v>
      </c>
    </row>
    <row r="285" spans="2:65" s="6" customFormat="1" ht="27" customHeight="1">
      <c r="B285" s="22"/>
      <c r="C285" s="137" t="s">
        <v>435</v>
      </c>
      <c r="D285" s="137" t="s">
        <v>135</v>
      </c>
      <c r="E285" s="138" t="s">
        <v>436</v>
      </c>
      <c r="F285" s="223" t="s">
        <v>437</v>
      </c>
      <c r="G285" s="224"/>
      <c r="H285" s="224"/>
      <c r="I285" s="224"/>
      <c r="J285" s="139" t="s">
        <v>268</v>
      </c>
      <c r="K285" s="140">
        <v>1</v>
      </c>
      <c r="L285" s="225">
        <v>614</v>
      </c>
      <c r="M285" s="224"/>
      <c r="N285" s="226">
        <f>ROUND($L$285*$K$285,2)</f>
        <v>614</v>
      </c>
      <c r="O285" s="224"/>
      <c r="P285" s="224"/>
      <c r="Q285" s="224"/>
      <c r="R285" s="24"/>
      <c r="T285" s="141"/>
      <c r="U285" s="29" t="s">
        <v>41</v>
      </c>
      <c r="V285" s="23"/>
      <c r="W285" s="142">
        <f>$V$285*$K$285</f>
        <v>0</v>
      </c>
      <c r="X285" s="142">
        <v>0.01424</v>
      </c>
      <c r="Y285" s="142">
        <f>$X$285*$K$285</f>
        <v>0.01424</v>
      </c>
      <c r="Z285" s="142">
        <v>0</v>
      </c>
      <c r="AA285" s="143">
        <f>$Z$285*$K$285</f>
        <v>0</v>
      </c>
      <c r="AR285" s="6" t="s">
        <v>139</v>
      </c>
      <c r="AT285" s="6" t="s">
        <v>135</v>
      </c>
      <c r="AU285" s="6" t="s">
        <v>91</v>
      </c>
      <c r="AY285" s="6" t="s">
        <v>134</v>
      </c>
      <c r="BE285" s="85">
        <f>IF($U$285="základní",$N$285,0)</f>
        <v>614</v>
      </c>
      <c r="BF285" s="85">
        <f>IF($U$285="snížená",$N$285,0)</f>
        <v>0</v>
      </c>
      <c r="BG285" s="85">
        <f>IF($U$285="zákl. přenesená",$N$285,0)</f>
        <v>0</v>
      </c>
      <c r="BH285" s="85">
        <f>IF($U$285="sníž. přenesená",$N$285,0)</f>
        <v>0</v>
      </c>
      <c r="BI285" s="85">
        <f>IF($U$285="nulová",$N$285,0)</f>
        <v>0</v>
      </c>
      <c r="BJ285" s="6" t="s">
        <v>21</v>
      </c>
      <c r="BK285" s="85">
        <f>ROUND($L$285*$K$285,2)</f>
        <v>614</v>
      </c>
      <c r="BL285" s="6" t="s">
        <v>139</v>
      </c>
      <c r="BM285" s="6" t="s">
        <v>438</v>
      </c>
    </row>
    <row r="286" spans="2:51" s="6" customFormat="1" ht="18.75" customHeight="1">
      <c r="B286" s="144"/>
      <c r="C286" s="145"/>
      <c r="D286" s="145"/>
      <c r="E286" s="145"/>
      <c r="F286" s="230" t="s">
        <v>270</v>
      </c>
      <c r="G286" s="231"/>
      <c r="H286" s="231"/>
      <c r="I286" s="231"/>
      <c r="J286" s="145"/>
      <c r="K286" s="145"/>
      <c r="L286" s="145"/>
      <c r="M286" s="145"/>
      <c r="N286" s="145"/>
      <c r="O286" s="145"/>
      <c r="P286" s="145"/>
      <c r="Q286" s="145"/>
      <c r="R286" s="146"/>
      <c r="T286" s="147"/>
      <c r="U286" s="145"/>
      <c r="V286" s="145"/>
      <c r="W286" s="145"/>
      <c r="X286" s="145"/>
      <c r="Y286" s="145"/>
      <c r="Z286" s="145"/>
      <c r="AA286" s="148"/>
      <c r="AT286" s="149" t="s">
        <v>142</v>
      </c>
      <c r="AU286" s="149" t="s">
        <v>91</v>
      </c>
      <c r="AV286" s="149" t="s">
        <v>21</v>
      </c>
      <c r="AW286" s="149" t="s">
        <v>98</v>
      </c>
      <c r="AX286" s="149" t="s">
        <v>76</v>
      </c>
      <c r="AY286" s="149" t="s">
        <v>134</v>
      </c>
    </row>
    <row r="287" spans="2:51" s="6" customFormat="1" ht="18.75" customHeight="1">
      <c r="B287" s="150"/>
      <c r="C287" s="151"/>
      <c r="D287" s="151"/>
      <c r="E287" s="151"/>
      <c r="F287" s="227" t="s">
        <v>21</v>
      </c>
      <c r="G287" s="228"/>
      <c r="H287" s="228"/>
      <c r="I287" s="228"/>
      <c r="J287" s="151"/>
      <c r="K287" s="152">
        <v>1</v>
      </c>
      <c r="L287" s="151"/>
      <c r="M287" s="151"/>
      <c r="N287" s="151"/>
      <c r="O287" s="151"/>
      <c r="P287" s="151"/>
      <c r="Q287" s="151"/>
      <c r="R287" s="153"/>
      <c r="T287" s="154"/>
      <c r="U287" s="151"/>
      <c r="V287" s="151"/>
      <c r="W287" s="151"/>
      <c r="X287" s="151"/>
      <c r="Y287" s="151"/>
      <c r="Z287" s="151"/>
      <c r="AA287" s="155"/>
      <c r="AT287" s="156" t="s">
        <v>142</v>
      </c>
      <c r="AU287" s="156" t="s">
        <v>91</v>
      </c>
      <c r="AV287" s="156" t="s">
        <v>91</v>
      </c>
      <c r="AW287" s="156" t="s">
        <v>98</v>
      </c>
      <c r="AX287" s="156" t="s">
        <v>21</v>
      </c>
      <c r="AY287" s="156" t="s">
        <v>134</v>
      </c>
    </row>
    <row r="288" spans="2:65" s="6" customFormat="1" ht="27" customHeight="1">
      <c r="B288" s="22"/>
      <c r="C288" s="164" t="s">
        <v>439</v>
      </c>
      <c r="D288" s="164" t="s">
        <v>188</v>
      </c>
      <c r="E288" s="165" t="s">
        <v>440</v>
      </c>
      <c r="F288" s="232" t="s">
        <v>441</v>
      </c>
      <c r="G288" s="233"/>
      <c r="H288" s="233"/>
      <c r="I288" s="233"/>
      <c r="J288" s="166" t="s">
        <v>268</v>
      </c>
      <c r="K288" s="167">
        <v>1</v>
      </c>
      <c r="L288" s="234">
        <v>1550</v>
      </c>
      <c r="M288" s="233"/>
      <c r="N288" s="229">
        <f>ROUND($L$288*$K$288,2)</f>
        <v>1550</v>
      </c>
      <c r="O288" s="224"/>
      <c r="P288" s="224"/>
      <c r="Q288" s="224"/>
      <c r="R288" s="24"/>
      <c r="T288" s="141"/>
      <c r="U288" s="29" t="s">
        <v>41</v>
      </c>
      <c r="V288" s="23"/>
      <c r="W288" s="142">
        <f>$V$288*$K$288</f>
        <v>0</v>
      </c>
      <c r="X288" s="142">
        <v>0.37</v>
      </c>
      <c r="Y288" s="142">
        <f>$X$288*$K$288</f>
        <v>0.37</v>
      </c>
      <c r="Z288" s="142">
        <v>0</v>
      </c>
      <c r="AA288" s="143">
        <f>$Z$288*$K$288</f>
        <v>0</v>
      </c>
      <c r="AR288" s="6" t="s">
        <v>177</v>
      </c>
      <c r="AT288" s="6" t="s">
        <v>188</v>
      </c>
      <c r="AU288" s="6" t="s">
        <v>91</v>
      </c>
      <c r="AY288" s="6" t="s">
        <v>134</v>
      </c>
      <c r="BE288" s="85">
        <f>IF($U$288="základní",$N$288,0)</f>
        <v>1550</v>
      </c>
      <c r="BF288" s="85">
        <f>IF($U$288="snížená",$N$288,0)</f>
        <v>0</v>
      </c>
      <c r="BG288" s="85">
        <f>IF($U$288="zákl. přenesená",$N$288,0)</f>
        <v>0</v>
      </c>
      <c r="BH288" s="85">
        <f>IF($U$288="sníž. přenesená",$N$288,0)</f>
        <v>0</v>
      </c>
      <c r="BI288" s="85">
        <f>IF($U$288="nulová",$N$288,0)</f>
        <v>0</v>
      </c>
      <c r="BJ288" s="6" t="s">
        <v>21</v>
      </c>
      <c r="BK288" s="85">
        <f>ROUND($L$288*$K$288,2)</f>
        <v>1550</v>
      </c>
      <c r="BL288" s="6" t="s">
        <v>139</v>
      </c>
      <c r="BM288" s="6" t="s">
        <v>442</v>
      </c>
    </row>
    <row r="289" spans="2:65" s="6" customFormat="1" ht="27" customHeight="1">
      <c r="B289" s="22"/>
      <c r="C289" s="137" t="s">
        <v>443</v>
      </c>
      <c r="D289" s="137" t="s">
        <v>135</v>
      </c>
      <c r="E289" s="138" t="s">
        <v>444</v>
      </c>
      <c r="F289" s="223" t="s">
        <v>445</v>
      </c>
      <c r="G289" s="224"/>
      <c r="H289" s="224"/>
      <c r="I289" s="224"/>
      <c r="J289" s="139" t="s">
        <v>268</v>
      </c>
      <c r="K289" s="140">
        <v>1</v>
      </c>
      <c r="L289" s="225">
        <v>641</v>
      </c>
      <c r="M289" s="224"/>
      <c r="N289" s="226">
        <f>ROUND($L$289*$K$289,2)</f>
        <v>641</v>
      </c>
      <c r="O289" s="224"/>
      <c r="P289" s="224"/>
      <c r="Q289" s="224"/>
      <c r="R289" s="24"/>
      <c r="T289" s="141"/>
      <c r="U289" s="29" t="s">
        <v>41</v>
      </c>
      <c r="V289" s="23"/>
      <c r="W289" s="142">
        <f>$V$289*$K$289</f>
        <v>0</v>
      </c>
      <c r="X289" s="142">
        <v>0.02137</v>
      </c>
      <c r="Y289" s="142">
        <f>$X$289*$K$289</f>
        <v>0.02137</v>
      </c>
      <c r="Z289" s="142">
        <v>0</v>
      </c>
      <c r="AA289" s="143">
        <f>$Z$289*$K$289</f>
        <v>0</v>
      </c>
      <c r="AR289" s="6" t="s">
        <v>139</v>
      </c>
      <c r="AT289" s="6" t="s">
        <v>135</v>
      </c>
      <c r="AU289" s="6" t="s">
        <v>91</v>
      </c>
      <c r="AY289" s="6" t="s">
        <v>134</v>
      </c>
      <c r="BE289" s="85">
        <f>IF($U$289="základní",$N$289,0)</f>
        <v>641</v>
      </c>
      <c r="BF289" s="85">
        <f>IF($U$289="snížená",$N$289,0)</f>
        <v>0</v>
      </c>
      <c r="BG289" s="85">
        <f>IF($U$289="zákl. přenesená",$N$289,0)</f>
        <v>0</v>
      </c>
      <c r="BH289" s="85">
        <f>IF($U$289="sníž. přenesená",$N$289,0)</f>
        <v>0</v>
      </c>
      <c r="BI289" s="85">
        <f>IF($U$289="nulová",$N$289,0)</f>
        <v>0</v>
      </c>
      <c r="BJ289" s="6" t="s">
        <v>21</v>
      </c>
      <c r="BK289" s="85">
        <f>ROUND($L$289*$K$289,2)</f>
        <v>641</v>
      </c>
      <c r="BL289" s="6" t="s">
        <v>139</v>
      </c>
      <c r="BM289" s="6" t="s">
        <v>446</v>
      </c>
    </row>
    <row r="290" spans="2:51" s="6" customFormat="1" ht="18.75" customHeight="1">
      <c r="B290" s="144"/>
      <c r="C290" s="145"/>
      <c r="D290" s="145"/>
      <c r="E290" s="145"/>
      <c r="F290" s="230" t="s">
        <v>270</v>
      </c>
      <c r="G290" s="231"/>
      <c r="H290" s="231"/>
      <c r="I290" s="231"/>
      <c r="J290" s="145"/>
      <c r="K290" s="145"/>
      <c r="L290" s="145"/>
      <c r="M290" s="145"/>
      <c r="N290" s="145"/>
      <c r="O290" s="145"/>
      <c r="P290" s="145"/>
      <c r="Q290" s="145"/>
      <c r="R290" s="146"/>
      <c r="T290" s="147"/>
      <c r="U290" s="145"/>
      <c r="V290" s="145"/>
      <c r="W290" s="145"/>
      <c r="X290" s="145"/>
      <c r="Y290" s="145"/>
      <c r="Z290" s="145"/>
      <c r="AA290" s="148"/>
      <c r="AT290" s="149" t="s">
        <v>142</v>
      </c>
      <c r="AU290" s="149" t="s">
        <v>91</v>
      </c>
      <c r="AV290" s="149" t="s">
        <v>21</v>
      </c>
      <c r="AW290" s="149" t="s">
        <v>98</v>
      </c>
      <c r="AX290" s="149" t="s">
        <v>76</v>
      </c>
      <c r="AY290" s="149" t="s">
        <v>134</v>
      </c>
    </row>
    <row r="291" spans="2:51" s="6" customFormat="1" ht="18.75" customHeight="1">
      <c r="B291" s="150"/>
      <c r="C291" s="151"/>
      <c r="D291" s="151"/>
      <c r="E291" s="151"/>
      <c r="F291" s="227" t="s">
        <v>21</v>
      </c>
      <c r="G291" s="228"/>
      <c r="H291" s="228"/>
      <c r="I291" s="228"/>
      <c r="J291" s="151"/>
      <c r="K291" s="152">
        <v>1</v>
      </c>
      <c r="L291" s="151"/>
      <c r="M291" s="151"/>
      <c r="N291" s="151"/>
      <c r="O291" s="151"/>
      <c r="P291" s="151"/>
      <c r="Q291" s="151"/>
      <c r="R291" s="153"/>
      <c r="T291" s="154"/>
      <c r="U291" s="151"/>
      <c r="V291" s="151"/>
      <c r="W291" s="151"/>
      <c r="X291" s="151"/>
      <c r="Y291" s="151"/>
      <c r="Z291" s="151"/>
      <c r="AA291" s="155"/>
      <c r="AT291" s="156" t="s">
        <v>142</v>
      </c>
      <c r="AU291" s="156" t="s">
        <v>91</v>
      </c>
      <c r="AV291" s="156" t="s">
        <v>91</v>
      </c>
      <c r="AW291" s="156" t="s">
        <v>98</v>
      </c>
      <c r="AX291" s="156" t="s">
        <v>21</v>
      </c>
      <c r="AY291" s="156" t="s">
        <v>134</v>
      </c>
    </row>
    <row r="292" spans="2:65" s="6" customFormat="1" ht="27" customHeight="1">
      <c r="B292" s="22"/>
      <c r="C292" s="164" t="s">
        <v>447</v>
      </c>
      <c r="D292" s="164" t="s">
        <v>188</v>
      </c>
      <c r="E292" s="165" t="s">
        <v>448</v>
      </c>
      <c r="F292" s="232" t="s">
        <v>449</v>
      </c>
      <c r="G292" s="233"/>
      <c r="H292" s="233"/>
      <c r="I292" s="233"/>
      <c r="J292" s="166" t="s">
        <v>268</v>
      </c>
      <c r="K292" s="167">
        <v>1</v>
      </c>
      <c r="L292" s="234">
        <v>1860</v>
      </c>
      <c r="M292" s="233"/>
      <c r="N292" s="229">
        <f>ROUND($L$292*$K$292,2)</f>
        <v>1860</v>
      </c>
      <c r="O292" s="224"/>
      <c r="P292" s="224"/>
      <c r="Q292" s="224"/>
      <c r="R292" s="24"/>
      <c r="T292" s="141"/>
      <c r="U292" s="29" t="s">
        <v>41</v>
      </c>
      <c r="V292" s="23"/>
      <c r="W292" s="142">
        <f>$V$292*$K$292</f>
        <v>0</v>
      </c>
      <c r="X292" s="142">
        <v>0.396</v>
      </c>
      <c r="Y292" s="142">
        <f>$X$292*$K$292</f>
        <v>0.396</v>
      </c>
      <c r="Z292" s="142">
        <v>0</v>
      </c>
      <c r="AA292" s="143">
        <f>$Z$292*$K$292</f>
        <v>0</v>
      </c>
      <c r="AR292" s="6" t="s">
        <v>177</v>
      </c>
      <c r="AT292" s="6" t="s">
        <v>188</v>
      </c>
      <c r="AU292" s="6" t="s">
        <v>91</v>
      </c>
      <c r="AY292" s="6" t="s">
        <v>134</v>
      </c>
      <c r="BE292" s="85">
        <f>IF($U$292="základní",$N$292,0)</f>
        <v>1860</v>
      </c>
      <c r="BF292" s="85">
        <f>IF($U$292="snížená",$N$292,0)</f>
        <v>0</v>
      </c>
      <c r="BG292" s="85">
        <f>IF($U$292="zákl. přenesená",$N$292,0)</f>
        <v>0</v>
      </c>
      <c r="BH292" s="85">
        <f>IF($U$292="sníž. přenesená",$N$292,0)</f>
        <v>0</v>
      </c>
      <c r="BI292" s="85">
        <f>IF($U$292="nulová",$N$292,0)</f>
        <v>0</v>
      </c>
      <c r="BJ292" s="6" t="s">
        <v>21</v>
      </c>
      <c r="BK292" s="85">
        <f>ROUND($L$292*$K$292,2)</f>
        <v>1860</v>
      </c>
      <c r="BL292" s="6" t="s">
        <v>139</v>
      </c>
      <c r="BM292" s="6" t="s">
        <v>450</v>
      </c>
    </row>
    <row r="293" spans="2:65" s="6" customFormat="1" ht="27" customHeight="1">
      <c r="B293" s="22"/>
      <c r="C293" s="164" t="s">
        <v>451</v>
      </c>
      <c r="D293" s="164" t="s">
        <v>188</v>
      </c>
      <c r="E293" s="165" t="s">
        <v>452</v>
      </c>
      <c r="F293" s="232" t="s">
        <v>453</v>
      </c>
      <c r="G293" s="233"/>
      <c r="H293" s="233"/>
      <c r="I293" s="233"/>
      <c r="J293" s="166" t="s">
        <v>268</v>
      </c>
      <c r="K293" s="167">
        <v>1</v>
      </c>
      <c r="L293" s="234">
        <v>171</v>
      </c>
      <c r="M293" s="233"/>
      <c r="N293" s="229">
        <f>ROUND($L$293*$K$293,2)</f>
        <v>171</v>
      </c>
      <c r="O293" s="224"/>
      <c r="P293" s="224"/>
      <c r="Q293" s="224"/>
      <c r="R293" s="24"/>
      <c r="T293" s="141"/>
      <c r="U293" s="29" t="s">
        <v>41</v>
      </c>
      <c r="V293" s="23"/>
      <c r="W293" s="142">
        <f>$V$293*$K$293</f>
        <v>0</v>
      </c>
      <c r="X293" s="142">
        <v>0.002</v>
      </c>
      <c r="Y293" s="142">
        <f>$X$293*$K$293</f>
        <v>0.002</v>
      </c>
      <c r="Z293" s="142">
        <v>0</v>
      </c>
      <c r="AA293" s="143">
        <f>$Z$293*$K$293</f>
        <v>0</v>
      </c>
      <c r="AR293" s="6" t="s">
        <v>177</v>
      </c>
      <c r="AT293" s="6" t="s">
        <v>188</v>
      </c>
      <c r="AU293" s="6" t="s">
        <v>91</v>
      </c>
      <c r="AY293" s="6" t="s">
        <v>134</v>
      </c>
      <c r="BE293" s="85">
        <f>IF($U$293="základní",$N$293,0)</f>
        <v>171</v>
      </c>
      <c r="BF293" s="85">
        <f>IF($U$293="snížená",$N$293,0)</f>
        <v>0</v>
      </c>
      <c r="BG293" s="85">
        <f>IF($U$293="zákl. přenesená",$N$293,0)</f>
        <v>0</v>
      </c>
      <c r="BH293" s="85">
        <f>IF($U$293="sníž. přenesená",$N$293,0)</f>
        <v>0</v>
      </c>
      <c r="BI293" s="85">
        <f>IF($U$293="nulová",$N$293,0)</f>
        <v>0</v>
      </c>
      <c r="BJ293" s="6" t="s">
        <v>21</v>
      </c>
      <c r="BK293" s="85">
        <f>ROUND($L$293*$K$293,2)</f>
        <v>171</v>
      </c>
      <c r="BL293" s="6" t="s">
        <v>139</v>
      </c>
      <c r="BM293" s="6" t="s">
        <v>454</v>
      </c>
    </row>
    <row r="294" spans="2:65" s="6" customFormat="1" ht="27" customHeight="1">
      <c r="B294" s="22"/>
      <c r="C294" s="137" t="s">
        <v>455</v>
      </c>
      <c r="D294" s="137" t="s">
        <v>135</v>
      </c>
      <c r="E294" s="138" t="s">
        <v>456</v>
      </c>
      <c r="F294" s="223" t="s">
        <v>457</v>
      </c>
      <c r="G294" s="224"/>
      <c r="H294" s="224"/>
      <c r="I294" s="224"/>
      <c r="J294" s="139" t="s">
        <v>268</v>
      </c>
      <c r="K294" s="140">
        <v>1</v>
      </c>
      <c r="L294" s="225">
        <v>539</v>
      </c>
      <c r="M294" s="224"/>
      <c r="N294" s="226">
        <f>ROUND($L$294*$K$294,2)</f>
        <v>539</v>
      </c>
      <c r="O294" s="224"/>
      <c r="P294" s="224"/>
      <c r="Q294" s="224"/>
      <c r="R294" s="24"/>
      <c r="T294" s="141"/>
      <c r="U294" s="29" t="s">
        <v>41</v>
      </c>
      <c r="V294" s="23"/>
      <c r="W294" s="142">
        <f>$V$294*$K$294</f>
        <v>0</v>
      </c>
      <c r="X294" s="142">
        <v>0.00702</v>
      </c>
      <c r="Y294" s="142">
        <f>$X$294*$K$294</f>
        <v>0.00702</v>
      </c>
      <c r="Z294" s="142">
        <v>0</v>
      </c>
      <c r="AA294" s="143">
        <f>$Z$294*$K$294</f>
        <v>0</v>
      </c>
      <c r="AR294" s="6" t="s">
        <v>139</v>
      </c>
      <c r="AT294" s="6" t="s">
        <v>135</v>
      </c>
      <c r="AU294" s="6" t="s">
        <v>91</v>
      </c>
      <c r="AY294" s="6" t="s">
        <v>134</v>
      </c>
      <c r="BE294" s="85">
        <f>IF($U$294="základní",$N$294,0)</f>
        <v>539</v>
      </c>
      <c r="BF294" s="85">
        <f>IF($U$294="snížená",$N$294,0)</f>
        <v>0</v>
      </c>
      <c r="BG294" s="85">
        <f>IF($U$294="zákl. přenesená",$N$294,0)</f>
        <v>0</v>
      </c>
      <c r="BH294" s="85">
        <f>IF($U$294="sníž. přenesená",$N$294,0)</f>
        <v>0</v>
      </c>
      <c r="BI294" s="85">
        <f>IF($U$294="nulová",$N$294,0)</f>
        <v>0</v>
      </c>
      <c r="BJ294" s="6" t="s">
        <v>21</v>
      </c>
      <c r="BK294" s="85">
        <f>ROUND($L$294*$K$294,2)</f>
        <v>539</v>
      </c>
      <c r="BL294" s="6" t="s">
        <v>139</v>
      </c>
      <c r="BM294" s="6" t="s">
        <v>458</v>
      </c>
    </row>
    <row r="295" spans="2:51" s="6" customFormat="1" ht="18.75" customHeight="1">
      <c r="B295" s="144"/>
      <c r="C295" s="145"/>
      <c r="D295" s="145"/>
      <c r="E295" s="145"/>
      <c r="F295" s="230" t="s">
        <v>270</v>
      </c>
      <c r="G295" s="231"/>
      <c r="H295" s="231"/>
      <c r="I295" s="231"/>
      <c r="J295" s="145"/>
      <c r="K295" s="145"/>
      <c r="L295" s="145"/>
      <c r="M295" s="145"/>
      <c r="N295" s="145"/>
      <c r="O295" s="145"/>
      <c r="P295" s="145"/>
      <c r="Q295" s="145"/>
      <c r="R295" s="146"/>
      <c r="T295" s="147"/>
      <c r="U295" s="145"/>
      <c r="V295" s="145"/>
      <c r="W295" s="145"/>
      <c r="X295" s="145"/>
      <c r="Y295" s="145"/>
      <c r="Z295" s="145"/>
      <c r="AA295" s="148"/>
      <c r="AT295" s="149" t="s">
        <v>142</v>
      </c>
      <c r="AU295" s="149" t="s">
        <v>91</v>
      </c>
      <c r="AV295" s="149" t="s">
        <v>21</v>
      </c>
      <c r="AW295" s="149" t="s">
        <v>98</v>
      </c>
      <c r="AX295" s="149" t="s">
        <v>76</v>
      </c>
      <c r="AY295" s="149" t="s">
        <v>134</v>
      </c>
    </row>
    <row r="296" spans="2:51" s="6" customFormat="1" ht="18.75" customHeight="1">
      <c r="B296" s="150"/>
      <c r="C296" s="151"/>
      <c r="D296" s="151"/>
      <c r="E296" s="151"/>
      <c r="F296" s="227" t="s">
        <v>21</v>
      </c>
      <c r="G296" s="228"/>
      <c r="H296" s="228"/>
      <c r="I296" s="228"/>
      <c r="J296" s="151"/>
      <c r="K296" s="152">
        <v>1</v>
      </c>
      <c r="L296" s="151"/>
      <c r="M296" s="151"/>
      <c r="N296" s="151"/>
      <c r="O296" s="151"/>
      <c r="P296" s="151"/>
      <c r="Q296" s="151"/>
      <c r="R296" s="153"/>
      <c r="T296" s="154"/>
      <c r="U296" s="151"/>
      <c r="V296" s="151"/>
      <c r="W296" s="151"/>
      <c r="X296" s="151"/>
      <c r="Y296" s="151"/>
      <c r="Z296" s="151"/>
      <c r="AA296" s="155"/>
      <c r="AT296" s="156" t="s">
        <v>142</v>
      </c>
      <c r="AU296" s="156" t="s">
        <v>91</v>
      </c>
      <c r="AV296" s="156" t="s">
        <v>91</v>
      </c>
      <c r="AW296" s="156" t="s">
        <v>98</v>
      </c>
      <c r="AX296" s="156" t="s">
        <v>21</v>
      </c>
      <c r="AY296" s="156" t="s">
        <v>134</v>
      </c>
    </row>
    <row r="297" spans="2:65" s="6" customFormat="1" ht="27" customHeight="1">
      <c r="B297" s="22"/>
      <c r="C297" s="164" t="s">
        <v>459</v>
      </c>
      <c r="D297" s="164" t="s">
        <v>188</v>
      </c>
      <c r="E297" s="165" t="s">
        <v>460</v>
      </c>
      <c r="F297" s="232" t="s">
        <v>461</v>
      </c>
      <c r="G297" s="233"/>
      <c r="H297" s="233"/>
      <c r="I297" s="233"/>
      <c r="J297" s="166" t="s">
        <v>268</v>
      </c>
      <c r="K297" s="167">
        <v>1</v>
      </c>
      <c r="L297" s="234">
        <v>4080</v>
      </c>
      <c r="M297" s="233"/>
      <c r="N297" s="229">
        <f>ROUND($L$297*$K$297,2)</f>
        <v>4080</v>
      </c>
      <c r="O297" s="224"/>
      <c r="P297" s="224"/>
      <c r="Q297" s="224"/>
      <c r="R297" s="24"/>
      <c r="T297" s="141"/>
      <c r="U297" s="29" t="s">
        <v>41</v>
      </c>
      <c r="V297" s="23"/>
      <c r="W297" s="142">
        <f>$V$297*$K$297</f>
        <v>0</v>
      </c>
      <c r="X297" s="142">
        <v>0.088</v>
      </c>
      <c r="Y297" s="142">
        <f>$X$297*$K$297</f>
        <v>0.088</v>
      </c>
      <c r="Z297" s="142">
        <v>0</v>
      </c>
      <c r="AA297" s="143">
        <f>$Z$297*$K$297</f>
        <v>0</v>
      </c>
      <c r="AR297" s="6" t="s">
        <v>177</v>
      </c>
      <c r="AT297" s="6" t="s">
        <v>188</v>
      </c>
      <c r="AU297" s="6" t="s">
        <v>91</v>
      </c>
      <c r="AY297" s="6" t="s">
        <v>134</v>
      </c>
      <c r="BE297" s="85">
        <f>IF($U$297="základní",$N$297,0)</f>
        <v>4080</v>
      </c>
      <c r="BF297" s="85">
        <f>IF($U$297="snížená",$N$297,0)</f>
        <v>0</v>
      </c>
      <c r="BG297" s="85">
        <f>IF($U$297="zákl. přenesená",$N$297,0)</f>
        <v>0</v>
      </c>
      <c r="BH297" s="85">
        <f>IF($U$297="sníž. přenesená",$N$297,0)</f>
        <v>0</v>
      </c>
      <c r="BI297" s="85">
        <f>IF($U$297="nulová",$N$297,0)</f>
        <v>0</v>
      </c>
      <c r="BJ297" s="6" t="s">
        <v>21</v>
      </c>
      <c r="BK297" s="85">
        <f>ROUND($L$297*$K$297,2)</f>
        <v>4080</v>
      </c>
      <c r="BL297" s="6" t="s">
        <v>139</v>
      </c>
      <c r="BM297" s="6" t="s">
        <v>462</v>
      </c>
    </row>
    <row r="298" spans="2:65" s="6" customFormat="1" ht="27" customHeight="1">
      <c r="B298" s="22"/>
      <c r="C298" s="137" t="s">
        <v>463</v>
      </c>
      <c r="D298" s="137" t="s">
        <v>135</v>
      </c>
      <c r="E298" s="138" t="s">
        <v>464</v>
      </c>
      <c r="F298" s="223" t="s">
        <v>465</v>
      </c>
      <c r="G298" s="224"/>
      <c r="H298" s="224"/>
      <c r="I298" s="224"/>
      <c r="J298" s="139" t="s">
        <v>299</v>
      </c>
      <c r="K298" s="140">
        <v>310</v>
      </c>
      <c r="L298" s="225">
        <v>37.7</v>
      </c>
      <c r="M298" s="224"/>
      <c r="N298" s="226">
        <f>ROUND($L$298*$K$298,2)</f>
        <v>11687</v>
      </c>
      <c r="O298" s="224"/>
      <c r="P298" s="224"/>
      <c r="Q298" s="224"/>
      <c r="R298" s="24"/>
      <c r="T298" s="141"/>
      <c r="U298" s="29" t="s">
        <v>41</v>
      </c>
      <c r="V298" s="23"/>
      <c r="W298" s="142">
        <f>$V$298*$K$298</f>
        <v>0</v>
      </c>
      <c r="X298" s="142">
        <v>0.00019</v>
      </c>
      <c r="Y298" s="142">
        <f>$X$298*$K$298</f>
        <v>0.0589</v>
      </c>
      <c r="Z298" s="142">
        <v>0</v>
      </c>
      <c r="AA298" s="143">
        <f>$Z$298*$K$298</f>
        <v>0</v>
      </c>
      <c r="AR298" s="6" t="s">
        <v>139</v>
      </c>
      <c r="AT298" s="6" t="s">
        <v>135</v>
      </c>
      <c r="AU298" s="6" t="s">
        <v>91</v>
      </c>
      <c r="AY298" s="6" t="s">
        <v>134</v>
      </c>
      <c r="BE298" s="85">
        <f>IF($U$298="základní",$N$298,0)</f>
        <v>11687</v>
      </c>
      <c r="BF298" s="85">
        <f>IF($U$298="snížená",$N$298,0)</f>
        <v>0</v>
      </c>
      <c r="BG298" s="85">
        <f>IF($U$298="zákl. přenesená",$N$298,0)</f>
        <v>0</v>
      </c>
      <c r="BH298" s="85">
        <f>IF($U$298="sníž. přenesená",$N$298,0)</f>
        <v>0</v>
      </c>
      <c r="BI298" s="85">
        <f>IF($U$298="nulová",$N$298,0)</f>
        <v>0</v>
      </c>
      <c r="BJ298" s="6" t="s">
        <v>21</v>
      </c>
      <c r="BK298" s="85">
        <f>ROUND($L$298*$K$298,2)</f>
        <v>11687</v>
      </c>
      <c r="BL298" s="6" t="s">
        <v>139</v>
      </c>
      <c r="BM298" s="6" t="s">
        <v>466</v>
      </c>
    </row>
    <row r="299" spans="2:65" s="6" customFormat="1" ht="27" customHeight="1">
      <c r="B299" s="22"/>
      <c r="C299" s="137" t="s">
        <v>467</v>
      </c>
      <c r="D299" s="137" t="s">
        <v>135</v>
      </c>
      <c r="E299" s="138" t="s">
        <v>468</v>
      </c>
      <c r="F299" s="223" t="s">
        <v>469</v>
      </c>
      <c r="G299" s="224"/>
      <c r="H299" s="224"/>
      <c r="I299" s="224"/>
      <c r="J299" s="139" t="s">
        <v>299</v>
      </c>
      <c r="K299" s="140">
        <v>310</v>
      </c>
      <c r="L299" s="225">
        <v>11.1</v>
      </c>
      <c r="M299" s="224"/>
      <c r="N299" s="226">
        <f>ROUND($L$299*$K$299,2)</f>
        <v>3441</v>
      </c>
      <c r="O299" s="224"/>
      <c r="P299" s="224"/>
      <c r="Q299" s="224"/>
      <c r="R299" s="24"/>
      <c r="T299" s="141"/>
      <c r="U299" s="29" t="s">
        <v>41</v>
      </c>
      <c r="V299" s="23"/>
      <c r="W299" s="142">
        <f>$V$299*$K$299</f>
        <v>0</v>
      </c>
      <c r="X299" s="142">
        <v>9E-05</v>
      </c>
      <c r="Y299" s="142">
        <f>$X$299*$K$299</f>
        <v>0.0279</v>
      </c>
      <c r="Z299" s="142">
        <v>0</v>
      </c>
      <c r="AA299" s="143">
        <f>$Z$299*$K$299</f>
        <v>0</v>
      </c>
      <c r="AR299" s="6" t="s">
        <v>139</v>
      </c>
      <c r="AT299" s="6" t="s">
        <v>135</v>
      </c>
      <c r="AU299" s="6" t="s">
        <v>91</v>
      </c>
      <c r="AY299" s="6" t="s">
        <v>134</v>
      </c>
      <c r="BE299" s="85">
        <f>IF($U$299="základní",$N$299,0)</f>
        <v>3441</v>
      </c>
      <c r="BF299" s="85">
        <f>IF($U$299="snížená",$N$299,0)</f>
        <v>0</v>
      </c>
      <c r="BG299" s="85">
        <f>IF($U$299="zákl. přenesená",$N$299,0)</f>
        <v>0</v>
      </c>
      <c r="BH299" s="85">
        <f>IF($U$299="sníž. přenesená",$N$299,0)</f>
        <v>0</v>
      </c>
      <c r="BI299" s="85">
        <f>IF($U$299="nulová",$N$299,0)</f>
        <v>0</v>
      </c>
      <c r="BJ299" s="6" t="s">
        <v>21</v>
      </c>
      <c r="BK299" s="85">
        <f>ROUND($L$299*$K$299,2)</f>
        <v>3441</v>
      </c>
      <c r="BL299" s="6" t="s">
        <v>139</v>
      </c>
      <c r="BM299" s="6" t="s">
        <v>470</v>
      </c>
    </row>
    <row r="300" spans="2:65" s="6" customFormat="1" ht="15.75" customHeight="1">
      <c r="B300" s="22"/>
      <c r="C300" s="137" t="s">
        <v>471</v>
      </c>
      <c r="D300" s="137" t="s">
        <v>135</v>
      </c>
      <c r="E300" s="138" t="s">
        <v>472</v>
      </c>
      <c r="F300" s="223" t="s">
        <v>473</v>
      </c>
      <c r="G300" s="224"/>
      <c r="H300" s="224"/>
      <c r="I300" s="224"/>
      <c r="J300" s="139" t="s">
        <v>299</v>
      </c>
      <c r="K300" s="140">
        <v>310</v>
      </c>
      <c r="L300" s="225">
        <v>13.7</v>
      </c>
      <c r="M300" s="224"/>
      <c r="N300" s="226">
        <f>ROUND($L$300*$K$300,2)</f>
        <v>4247</v>
      </c>
      <c r="O300" s="224"/>
      <c r="P300" s="224"/>
      <c r="Q300" s="224"/>
      <c r="R300" s="24"/>
      <c r="T300" s="141"/>
      <c r="U300" s="29" t="s">
        <v>41</v>
      </c>
      <c r="V300" s="23"/>
      <c r="W300" s="142">
        <f>$V$300*$K$300</f>
        <v>0</v>
      </c>
      <c r="X300" s="142">
        <v>0</v>
      </c>
      <c r="Y300" s="142">
        <f>$X$300*$K$300</f>
        <v>0</v>
      </c>
      <c r="Z300" s="142">
        <v>0</v>
      </c>
      <c r="AA300" s="143">
        <f>$Z$300*$K$300</f>
        <v>0</v>
      </c>
      <c r="AR300" s="6" t="s">
        <v>139</v>
      </c>
      <c r="AT300" s="6" t="s">
        <v>135</v>
      </c>
      <c r="AU300" s="6" t="s">
        <v>91</v>
      </c>
      <c r="AY300" s="6" t="s">
        <v>134</v>
      </c>
      <c r="BE300" s="85">
        <f>IF($U$300="základní",$N$300,0)</f>
        <v>4247</v>
      </c>
      <c r="BF300" s="85">
        <f>IF($U$300="snížená",$N$300,0)</f>
        <v>0</v>
      </c>
      <c r="BG300" s="85">
        <f>IF($U$300="zákl. přenesená",$N$300,0)</f>
        <v>0</v>
      </c>
      <c r="BH300" s="85">
        <f>IF($U$300="sníž. přenesená",$N$300,0)</f>
        <v>0</v>
      </c>
      <c r="BI300" s="85">
        <f>IF($U$300="nulová",$N$300,0)</f>
        <v>0</v>
      </c>
      <c r="BJ300" s="6" t="s">
        <v>21</v>
      </c>
      <c r="BK300" s="85">
        <f>ROUND($L$300*$K$300,2)</f>
        <v>4247</v>
      </c>
      <c r="BL300" s="6" t="s">
        <v>139</v>
      </c>
      <c r="BM300" s="6" t="s">
        <v>474</v>
      </c>
    </row>
    <row r="301" spans="2:65" s="6" customFormat="1" ht="27" customHeight="1">
      <c r="B301" s="22"/>
      <c r="C301" s="137" t="s">
        <v>475</v>
      </c>
      <c r="D301" s="137" t="s">
        <v>135</v>
      </c>
      <c r="E301" s="138" t="s">
        <v>476</v>
      </c>
      <c r="F301" s="223" t="s">
        <v>477</v>
      </c>
      <c r="G301" s="224"/>
      <c r="H301" s="224"/>
      <c r="I301" s="224"/>
      <c r="J301" s="139" t="s">
        <v>299</v>
      </c>
      <c r="K301" s="140">
        <v>310</v>
      </c>
      <c r="L301" s="225">
        <v>21.45</v>
      </c>
      <c r="M301" s="224"/>
      <c r="N301" s="226">
        <f>ROUND($L$301*$K$301,2)</f>
        <v>6649.5</v>
      </c>
      <c r="O301" s="224"/>
      <c r="P301" s="224"/>
      <c r="Q301" s="224"/>
      <c r="R301" s="24"/>
      <c r="T301" s="141"/>
      <c r="U301" s="29" t="s">
        <v>41</v>
      </c>
      <c r="V301" s="23"/>
      <c r="W301" s="142">
        <f>$V$301*$K$301</f>
        <v>0</v>
      </c>
      <c r="X301" s="142">
        <v>0</v>
      </c>
      <c r="Y301" s="142">
        <f>$X$301*$K$301</f>
        <v>0</v>
      </c>
      <c r="Z301" s="142">
        <v>0</v>
      </c>
      <c r="AA301" s="143">
        <f>$Z$301*$K$301</f>
        <v>0</v>
      </c>
      <c r="AR301" s="6" t="s">
        <v>139</v>
      </c>
      <c r="AT301" s="6" t="s">
        <v>135</v>
      </c>
      <c r="AU301" s="6" t="s">
        <v>91</v>
      </c>
      <c r="AY301" s="6" t="s">
        <v>134</v>
      </c>
      <c r="BE301" s="85">
        <f>IF($U$301="základní",$N$301,0)</f>
        <v>6649.5</v>
      </c>
      <c r="BF301" s="85">
        <f>IF($U$301="snížená",$N$301,0)</f>
        <v>0</v>
      </c>
      <c r="BG301" s="85">
        <f>IF($U$301="zákl. přenesená",$N$301,0)</f>
        <v>0</v>
      </c>
      <c r="BH301" s="85">
        <f>IF($U$301="sníž. přenesená",$N$301,0)</f>
        <v>0</v>
      </c>
      <c r="BI301" s="85">
        <f>IF($U$301="nulová",$N$301,0)</f>
        <v>0</v>
      </c>
      <c r="BJ301" s="6" t="s">
        <v>21</v>
      </c>
      <c r="BK301" s="85">
        <f>ROUND($L$301*$K$301,2)</f>
        <v>6649.5</v>
      </c>
      <c r="BL301" s="6" t="s">
        <v>139</v>
      </c>
      <c r="BM301" s="6" t="s">
        <v>478</v>
      </c>
    </row>
    <row r="302" spans="2:65" s="6" customFormat="1" ht="27" customHeight="1">
      <c r="B302" s="22"/>
      <c r="C302" s="137" t="s">
        <v>479</v>
      </c>
      <c r="D302" s="137" t="s">
        <v>135</v>
      </c>
      <c r="E302" s="138" t="s">
        <v>480</v>
      </c>
      <c r="F302" s="223" t="s">
        <v>481</v>
      </c>
      <c r="G302" s="224"/>
      <c r="H302" s="224"/>
      <c r="I302" s="224"/>
      <c r="J302" s="139"/>
      <c r="K302" s="140">
        <v>0</v>
      </c>
      <c r="L302" s="225">
        <v>5418</v>
      </c>
      <c r="M302" s="224"/>
      <c r="N302" s="226">
        <f>ROUND($L$302*$K$302,2)</f>
        <v>0</v>
      </c>
      <c r="O302" s="224"/>
      <c r="P302" s="224"/>
      <c r="Q302" s="224"/>
      <c r="R302" s="24"/>
      <c r="T302" s="141"/>
      <c r="U302" s="29" t="s">
        <v>41</v>
      </c>
      <c r="V302" s="23"/>
      <c r="W302" s="142">
        <f>$V$302*$K$302</f>
        <v>0</v>
      </c>
      <c r="X302" s="142">
        <v>0</v>
      </c>
      <c r="Y302" s="142">
        <f>$X$302*$K$302</f>
        <v>0</v>
      </c>
      <c r="Z302" s="142">
        <v>0</v>
      </c>
      <c r="AA302" s="143">
        <f>$Z$302*$K$302</f>
        <v>0</v>
      </c>
      <c r="AR302" s="6" t="s">
        <v>139</v>
      </c>
      <c r="AT302" s="6" t="s">
        <v>135</v>
      </c>
      <c r="AU302" s="6" t="s">
        <v>91</v>
      </c>
      <c r="AY302" s="6" t="s">
        <v>134</v>
      </c>
      <c r="BE302" s="85">
        <f>IF($U$302="základní",$N$302,0)</f>
        <v>0</v>
      </c>
      <c r="BF302" s="85">
        <f>IF($U$302="snížená",$N$302,0)</f>
        <v>0</v>
      </c>
      <c r="BG302" s="85">
        <f>IF($U$302="zákl. přenesená",$N$302,0)</f>
        <v>0</v>
      </c>
      <c r="BH302" s="85">
        <f>IF($U$302="sníž. přenesená",$N$302,0)</f>
        <v>0</v>
      </c>
      <c r="BI302" s="85">
        <f>IF($U$302="nulová",$N$302,0)</f>
        <v>0</v>
      </c>
      <c r="BJ302" s="6" t="s">
        <v>21</v>
      </c>
      <c r="BK302" s="85">
        <f>ROUND($L$302*$K$302,2)</f>
        <v>0</v>
      </c>
      <c r="BL302" s="6" t="s">
        <v>139</v>
      </c>
      <c r="BM302" s="6" t="s">
        <v>482</v>
      </c>
    </row>
    <row r="303" spans="2:63" s="126" customFormat="1" ht="30.75" customHeight="1">
      <c r="B303" s="127"/>
      <c r="C303" s="128"/>
      <c r="D303" s="136" t="s">
        <v>107</v>
      </c>
      <c r="E303" s="136"/>
      <c r="F303" s="136"/>
      <c r="G303" s="136"/>
      <c r="H303" s="136"/>
      <c r="I303" s="136"/>
      <c r="J303" s="136"/>
      <c r="K303" s="136"/>
      <c r="L303" s="136"/>
      <c r="M303" s="136"/>
      <c r="N303" s="219">
        <f>$BK$303</f>
        <v>853.2</v>
      </c>
      <c r="O303" s="220"/>
      <c r="P303" s="220"/>
      <c r="Q303" s="220"/>
      <c r="R303" s="130"/>
      <c r="T303" s="131"/>
      <c r="U303" s="128"/>
      <c r="V303" s="128"/>
      <c r="W303" s="132">
        <f>SUM($W$304:$W$305)</f>
        <v>0</v>
      </c>
      <c r="X303" s="128"/>
      <c r="Y303" s="132">
        <f>SUM($Y$304:$Y$305)</f>
        <v>0</v>
      </c>
      <c r="Z303" s="128"/>
      <c r="AA303" s="133">
        <f>SUM($AA$304:$AA$305)</f>
        <v>0</v>
      </c>
      <c r="AR303" s="134" t="s">
        <v>21</v>
      </c>
      <c r="AT303" s="134" t="s">
        <v>75</v>
      </c>
      <c r="AU303" s="134" t="s">
        <v>21</v>
      </c>
      <c r="AY303" s="134" t="s">
        <v>134</v>
      </c>
      <c r="BK303" s="135">
        <f>SUM($BK$304:$BK$305)</f>
        <v>853.2</v>
      </c>
    </row>
    <row r="304" spans="2:65" s="6" customFormat="1" ht="15.75" customHeight="1">
      <c r="B304" s="22"/>
      <c r="C304" s="137" t="s">
        <v>483</v>
      </c>
      <c r="D304" s="137" t="s">
        <v>135</v>
      </c>
      <c r="E304" s="138" t="s">
        <v>484</v>
      </c>
      <c r="F304" s="223" t="s">
        <v>485</v>
      </c>
      <c r="G304" s="224"/>
      <c r="H304" s="224"/>
      <c r="I304" s="224"/>
      <c r="J304" s="139" t="s">
        <v>299</v>
      </c>
      <c r="K304" s="140">
        <v>12</v>
      </c>
      <c r="L304" s="225">
        <v>71.1</v>
      </c>
      <c r="M304" s="224"/>
      <c r="N304" s="226">
        <f>ROUND($L$304*$K$304,2)</f>
        <v>853.2</v>
      </c>
      <c r="O304" s="224"/>
      <c r="P304" s="224"/>
      <c r="Q304" s="224"/>
      <c r="R304" s="24"/>
      <c r="T304" s="141"/>
      <c r="U304" s="29" t="s">
        <v>41</v>
      </c>
      <c r="V304" s="23"/>
      <c r="W304" s="142">
        <f>$V$304*$K$304</f>
        <v>0</v>
      </c>
      <c r="X304" s="142">
        <v>0</v>
      </c>
      <c r="Y304" s="142">
        <f>$X$304*$K$304</f>
        <v>0</v>
      </c>
      <c r="Z304" s="142">
        <v>0</v>
      </c>
      <c r="AA304" s="143">
        <f>$Z$304*$K$304</f>
        <v>0</v>
      </c>
      <c r="AR304" s="6" t="s">
        <v>139</v>
      </c>
      <c r="AT304" s="6" t="s">
        <v>135</v>
      </c>
      <c r="AU304" s="6" t="s">
        <v>91</v>
      </c>
      <c r="AY304" s="6" t="s">
        <v>134</v>
      </c>
      <c r="BE304" s="85">
        <f>IF($U$304="základní",$N$304,0)</f>
        <v>853.2</v>
      </c>
      <c r="BF304" s="85">
        <f>IF($U$304="snížená",$N$304,0)</f>
        <v>0</v>
      </c>
      <c r="BG304" s="85">
        <f>IF($U$304="zákl. přenesená",$N$304,0)</f>
        <v>0</v>
      </c>
      <c r="BH304" s="85">
        <f>IF($U$304="sníž. přenesená",$N$304,0)</f>
        <v>0</v>
      </c>
      <c r="BI304" s="85">
        <f>IF($U$304="nulová",$N$304,0)</f>
        <v>0</v>
      </c>
      <c r="BJ304" s="6" t="s">
        <v>21</v>
      </c>
      <c r="BK304" s="85">
        <f>ROUND($L$304*$K$304,2)</f>
        <v>853.2</v>
      </c>
      <c r="BL304" s="6" t="s">
        <v>139</v>
      </c>
      <c r="BM304" s="6" t="s">
        <v>486</v>
      </c>
    </row>
    <row r="305" spans="2:51" s="6" customFormat="1" ht="18.75" customHeight="1">
      <c r="B305" s="150"/>
      <c r="C305" s="151"/>
      <c r="D305" s="151"/>
      <c r="E305" s="151"/>
      <c r="F305" s="227" t="s">
        <v>290</v>
      </c>
      <c r="G305" s="228"/>
      <c r="H305" s="228"/>
      <c r="I305" s="228"/>
      <c r="J305" s="151"/>
      <c r="K305" s="152">
        <v>12</v>
      </c>
      <c r="L305" s="151"/>
      <c r="M305" s="151"/>
      <c r="N305" s="151"/>
      <c r="O305" s="151"/>
      <c r="P305" s="151"/>
      <c r="Q305" s="151"/>
      <c r="R305" s="153"/>
      <c r="T305" s="154"/>
      <c r="U305" s="151"/>
      <c r="V305" s="151"/>
      <c r="W305" s="151"/>
      <c r="X305" s="151"/>
      <c r="Y305" s="151"/>
      <c r="Z305" s="151"/>
      <c r="AA305" s="155"/>
      <c r="AT305" s="156" t="s">
        <v>142</v>
      </c>
      <c r="AU305" s="156" t="s">
        <v>91</v>
      </c>
      <c r="AV305" s="156" t="s">
        <v>91</v>
      </c>
      <c r="AW305" s="156" t="s">
        <v>98</v>
      </c>
      <c r="AX305" s="156" t="s">
        <v>21</v>
      </c>
      <c r="AY305" s="156" t="s">
        <v>134</v>
      </c>
    </row>
    <row r="306" spans="2:63" s="126" customFormat="1" ht="30.75" customHeight="1">
      <c r="B306" s="127"/>
      <c r="C306" s="128"/>
      <c r="D306" s="136" t="s">
        <v>108</v>
      </c>
      <c r="E306" s="136"/>
      <c r="F306" s="136"/>
      <c r="G306" s="136"/>
      <c r="H306" s="136"/>
      <c r="I306" s="136"/>
      <c r="J306" s="136"/>
      <c r="K306" s="136"/>
      <c r="L306" s="136"/>
      <c r="M306" s="136"/>
      <c r="N306" s="219">
        <f>$BK$306</f>
        <v>2798.2</v>
      </c>
      <c r="O306" s="220"/>
      <c r="P306" s="220"/>
      <c r="Q306" s="220"/>
      <c r="R306" s="130"/>
      <c r="T306" s="131"/>
      <c r="U306" s="128"/>
      <c r="V306" s="128"/>
      <c r="W306" s="132">
        <f>$W$307</f>
        <v>0</v>
      </c>
      <c r="X306" s="128"/>
      <c r="Y306" s="132">
        <f>$Y$307</f>
        <v>0</v>
      </c>
      <c r="Z306" s="128"/>
      <c r="AA306" s="133">
        <f>$AA$307</f>
        <v>0</v>
      </c>
      <c r="AR306" s="134" t="s">
        <v>21</v>
      </c>
      <c r="AT306" s="134" t="s">
        <v>75</v>
      </c>
      <c r="AU306" s="134" t="s">
        <v>21</v>
      </c>
      <c r="AY306" s="134" t="s">
        <v>134</v>
      </c>
      <c r="BK306" s="135">
        <f>$BK$307</f>
        <v>2798.2</v>
      </c>
    </row>
    <row r="307" spans="2:65" s="6" customFormat="1" ht="27" customHeight="1">
      <c r="B307" s="22"/>
      <c r="C307" s="137" t="s">
        <v>487</v>
      </c>
      <c r="D307" s="137" t="s">
        <v>135</v>
      </c>
      <c r="E307" s="138" t="s">
        <v>488</v>
      </c>
      <c r="F307" s="223" t="s">
        <v>489</v>
      </c>
      <c r="G307" s="224"/>
      <c r="H307" s="224"/>
      <c r="I307" s="224"/>
      <c r="J307" s="139" t="s">
        <v>191</v>
      </c>
      <c r="K307" s="140">
        <v>3.4</v>
      </c>
      <c r="L307" s="225">
        <v>823</v>
      </c>
      <c r="M307" s="224"/>
      <c r="N307" s="226">
        <f>ROUND($L$307*$K$307,2)</f>
        <v>2798.2</v>
      </c>
      <c r="O307" s="224"/>
      <c r="P307" s="224"/>
      <c r="Q307" s="224"/>
      <c r="R307" s="24"/>
      <c r="T307" s="141"/>
      <c r="U307" s="29" t="s">
        <v>41</v>
      </c>
      <c r="V307" s="23"/>
      <c r="W307" s="142">
        <f>$V$307*$K$307</f>
        <v>0</v>
      </c>
      <c r="X307" s="142">
        <v>0</v>
      </c>
      <c r="Y307" s="142">
        <f>$X$307*$K$307</f>
        <v>0</v>
      </c>
      <c r="Z307" s="142">
        <v>0</v>
      </c>
      <c r="AA307" s="143">
        <f>$Z$307*$K$307</f>
        <v>0</v>
      </c>
      <c r="AR307" s="6" t="s">
        <v>139</v>
      </c>
      <c r="AT307" s="6" t="s">
        <v>135</v>
      </c>
      <c r="AU307" s="6" t="s">
        <v>91</v>
      </c>
      <c r="AY307" s="6" t="s">
        <v>134</v>
      </c>
      <c r="BE307" s="85">
        <f>IF($U$307="základní",$N$307,0)</f>
        <v>2798.2</v>
      </c>
      <c r="BF307" s="85">
        <f>IF($U$307="snížená",$N$307,0)</f>
        <v>0</v>
      </c>
      <c r="BG307" s="85">
        <f>IF($U$307="zákl. přenesená",$N$307,0)</f>
        <v>0</v>
      </c>
      <c r="BH307" s="85">
        <f>IF($U$307="sníž. přenesená",$N$307,0)</f>
        <v>0</v>
      </c>
      <c r="BI307" s="85">
        <f>IF($U$307="nulová",$N$307,0)</f>
        <v>0</v>
      </c>
      <c r="BJ307" s="6" t="s">
        <v>21</v>
      </c>
      <c r="BK307" s="85">
        <f>ROUND($L$307*$K$307,2)</f>
        <v>2798.2</v>
      </c>
      <c r="BL307" s="6" t="s">
        <v>139</v>
      </c>
      <c r="BM307" s="6" t="s">
        <v>490</v>
      </c>
    </row>
    <row r="308" spans="2:63" s="126" customFormat="1" ht="37.5" customHeight="1">
      <c r="B308" s="127"/>
      <c r="C308" s="128"/>
      <c r="D308" s="129" t="s">
        <v>109</v>
      </c>
      <c r="E308" s="129"/>
      <c r="F308" s="129"/>
      <c r="G308" s="129"/>
      <c r="H308" s="129"/>
      <c r="I308" s="129"/>
      <c r="J308" s="129"/>
      <c r="K308" s="129"/>
      <c r="L308" s="129"/>
      <c r="M308" s="129"/>
      <c r="N308" s="221">
        <f>$BK$308</f>
        <v>55000</v>
      </c>
      <c r="O308" s="220"/>
      <c r="P308" s="220"/>
      <c r="Q308" s="220"/>
      <c r="R308" s="130"/>
      <c r="T308" s="131"/>
      <c r="U308" s="128"/>
      <c r="V308" s="128"/>
      <c r="W308" s="132">
        <f>SUM($W$309:$W$311)</f>
        <v>0</v>
      </c>
      <c r="X308" s="128"/>
      <c r="Y308" s="132">
        <f>SUM($Y$309:$Y$311)</f>
        <v>0</v>
      </c>
      <c r="Z308" s="128"/>
      <c r="AA308" s="133">
        <f>SUM($AA$309:$AA$311)</f>
        <v>0</v>
      </c>
      <c r="AR308" s="134" t="s">
        <v>163</v>
      </c>
      <c r="AT308" s="134" t="s">
        <v>75</v>
      </c>
      <c r="AU308" s="134" t="s">
        <v>76</v>
      </c>
      <c r="AY308" s="134" t="s">
        <v>134</v>
      </c>
      <c r="BK308" s="135">
        <f>SUM($BK$309:$BK$311)</f>
        <v>55000</v>
      </c>
    </row>
    <row r="309" spans="2:65" s="6" customFormat="1" ht="15.75" customHeight="1">
      <c r="B309" s="22"/>
      <c r="C309" s="137" t="s">
        <v>491</v>
      </c>
      <c r="D309" s="137" t="s">
        <v>135</v>
      </c>
      <c r="E309" s="138" t="s">
        <v>492</v>
      </c>
      <c r="F309" s="223" t="s">
        <v>493</v>
      </c>
      <c r="G309" s="224"/>
      <c r="H309" s="224"/>
      <c r="I309" s="224"/>
      <c r="J309" s="139" t="s">
        <v>494</v>
      </c>
      <c r="K309" s="140">
        <v>1</v>
      </c>
      <c r="L309" s="225">
        <v>8000</v>
      </c>
      <c r="M309" s="224"/>
      <c r="N309" s="226">
        <f>ROUND($L$309*$K$309,2)</f>
        <v>8000</v>
      </c>
      <c r="O309" s="224"/>
      <c r="P309" s="224"/>
      <c r="Q309" s="224"/>
      <c r="R309" s="24"/>
      <c r="T309" s="141"/>
      <c r="U309" s="29" t="s">
        <v>41</v>
      </c>
      <c r="V309" s="23"/>
      <c r="W309" s="142">
        <f>$V$309*$K$309</f>
        <v>0</v>
      </c>
      <c r="X309" s="142">
        <v>0</v>
      </c>
      <c r="Y309" s="142">
        <f>$X$309*$K$309</f>
        <v>0</v>
      </c>
      <c r="Z309" s="142">
        <v>0</v>
      </c>
      <c r="AA309" s="143">
        <f>$Z$309*$K$309</f>
        <v>0</v>
      </c>
      <c r="AR309" s="6" t="s">
        <v>495</v>
      </c>
      <c r="AT309" s="6" t="s">
        <v>135</v>
      </c>
      <c r="AU309" s="6" t="s">
        <v>21</v>
      </c>
      <c r="AY309" s="6" t="s">
        <v>134</v>
      </c>
      <c r="BE309" s="85">
        <f>IF($U$309="základní",$N$309,0)</f>
        <v>8000</v>
      </c>
      <c r="BF309" s="85">
        <f>IF($U$309="snížená",$N$309,0)</f>
        <v>0</v>
      </c>
      <c r="BG309" s="85">
        <f>IF($U$309="zákl. přenesená",$N$309,0)</f>
        <v>0</v>
      </c>
      <c r="BH309" s="85">
        <f>IF($U$309="sníž. přenesená",$N$309,0)</f>
        <v>0</v>
      </c>
      <c r="BI309" s="85">
        <f>IF($U$309="nulová",$N$309,0)</f>
        <v>0</v>
      </c>
      <c r="BJ309" s="6" t="s">
        <v>21</v>
      </c>
      <c r="BK309" s="85">
        <f>ROUND($L$309*$K$309,2)</f>
        <v>8000</v>
      </c>
      <c r="BL309" s="6" t="s">
        <v>495</v>
      </c>
      <c r="BM309" s="6" t="s">
        <v>496</v>
      </c>
    </row>
    <row r="310" spans="2:65" s="6" customFormat="1" ht="15.75" customHeight="1">
      <c r="B310" s="22"/>
      <c r="C310" s="137" t="s">
        <v>497</v>
      </c>
      <c r="D310" s="137" t="s">
        <v>135</v>
      </c>
      <c r="E310" s="138" t="s">
        <v>498</v>
      </c>
      <c r="F310" s="223" t="s">
        <v>499</v>
      </c>
      <c r="G310" s="224"/>
      <c r="H310" s="224"/>
      <c r="I310" s="224"/>
      <c r="J310" s="139" t="s">
        <v>494</v>
      </c>
      <c r="K310" s="140">
        <v>1</v>
      </c>
      <c r="L310" s="225">
        <v>12000</v>
      </c>
      <c r="M310" s="224"/>
      <c r="N310" s="226">
        <f>ROUND($L$310*$K$310,2)</f>
        <v>12000</v>
      </c>
      <c r="O310" s="224"/>
      <c r="P310" s="224"/>
      <c r="Q310" s="224"/>
      <c r="R310" s="24"/>
      <c r="T310" s="141"/>
      <c r="U310" s="29" t="s">
        <v>41</v>
      </c>
      <c r="V310" s="23"/>
      <c r="W310" s="142">
        <f>$V$310*$K$310</f>
        <v>0</v>
      </c>
      <c r="X310" s="142">
        <v>0</v>
      </c>
      <c r="Y310" s="142">
        <f>$X$310*$K$310</f>
        <v>0</v>
      </c>
      <c r="Z310" s="142">
        <v>0</v>
      </c>
      <c r="AA310" s="143">
        <f>$Z$310*$K$310</f>
        <v>0</v>
      </c>
      <c r="AR310" s="6" t="s">
        <v>495</v>
      </c>
      <c r="AT310" s="6" t="s">
        <v>135</v>
      </c>
      <c r="AU310" s="6" t="s">
        <v>21</v>
      </c>
      <c r="AY310" s="6" t="s">
        <v>134</v>
      </c>
      <c r="BE310" s="85">
        <f>IF($U$310="základní",$N$310,0)</f>
        <v>12000</v>
      </c>
      <c r="BF310" s="85">
        <f>IF($U$310="snížená",$N$310,0)</f>
        <v>0</v>
      </c>
      <c r="BG310" s="85">
        <f>IF($U$310="zákl. přenesená",$N$310,0)</f>
        <v>0</v>
      </c>
      <c r="BH310" s="85">
        <f>IF($U$310="sníž. přenesená",$N$310,0)</f>
        <v>0</v>
      </c>
      <c r="BI310" s="85">
        <f>IF($U$310="nulová",$N$310,0)</f>
        <v>0</v>
      </c>
      <c r="BJ310" s="6" t="s">
        <v>21</v>
      </c>
      <c r="BK310" s="85">
        <f>ROUND($L$310*$K$310,2)</f>
        <v>12000</v>
      </c>
      <c r="BL310" s="6" t="s">
        <v>495</v>
      </c>
      <c r="BM310" s="6" t="s">
        <v>500</v>
      </c>
    </row>
    <row r="311" spans="2:65" s="6" customFormat="1" ht="15.75" customHeight="1">
      <c r="B311" s="22"/>
      <c r="C311" s="137" t="s">
        <v>501</v>
      </c>
      <c r="D311" s="137" t="s">
        <v>135</v>
      </c>
      <c r="E311" s="138" t="s">
        <v>502</v>
      </c>
      <c r="F311" s="223" t="s">
        <v>111</v>
      </c>
      <c r="G311" s="224"/>
      <c r="H311" s="224"/>
      <c r="I311" s="224"/>
      <c r="J311" s="139" t="s">
        <v>494</v>
      </c>
      <c r="K311" s="140">
        <v>1</v>
      </c>
      <c r="L311" s="225">
        <v>35000</v>
      </c>
      <c r="M311" s="224"/>
      <c r="N311" s="226">
        <f>ROUND($L$311*$K$311,2)</f>
        <v>35000</v>
      </c>
      <c r="O311" s="224"/>
      <c r="P311" s="224"/>
      <c r="Q311" s="224"/>
      <c r="R311" s="24"/>
      <c r="T311" s="141"/>
      <c r="U311" s="29" t="s">
        <v>41</v>
      </c>
      <c r="V311" s="23"/>
      <c r="W311" s="142">
        <f>$V$311*$K$311</f>
        <v>0</v>
      </c>
      <c r="X311" s="142">
        <v>0</v>
      </c>
      <c r="Y311" s="142">
        <f>$X$311*$K$311</f>
        <v>0</v>
      </c>
      <c r="Z311" s="142">
        <v>0</v>
      </c>
      <c r="AA311" s="143">
        <f>$Z$311*$K$311</f>
        <v>0</v>
      </c>
      <c r="AR311" s="6" t="s">
        <v>495</v>
      </c>
      <c r="AT311" s="6" t="s">
        <v>135</v>
      </c>
      <c r="AU311" s="6" t="s">
        <v>21</v>
      </c>
      <c r="AY311" s="6" t="s">
        <v>134</v>
      </c>
      <c r="BE311" s="85">
        <f>IF($U$311="základní",$N$311,0)</f>
        <v>35000</v>
      </c>
      <c r="BF311" s="85">
        <f>IF($U$311="snížená",$N$311,0)</f>
        <v>0</v>
      </c>
      <c r="BG311" s="85">
        <f>IF($U$311="zákl. přenesená",$N$311,0)</f>
        <v>0</v>
      </c>
      <c r="BH311" s="85">
        <f>IF($U$311="sníž. přenesená",$N$311,0)</f>
        <v>0</v>
      </c>
      <c r="BI311" s="85">
        <f>IF($U$311="nulová",$N$311,0)</f>
        <v>0</v>
      </c>
      <c r="BJ311" s="6" t="s">
        <v>21</v>
      </c>
      <c r="BK311" s="85">
        <f>ROUND($L$311*$K$311,2)</f>
        <v>35000</v>
      </c>
      <c r="BL311" s="6" t="s">
        <v>495</v>
      </c>
      <c r="BM311" s="6" t="s">
        <v>503</v>
      </c>
    </row>
    <row r="312" spans="2:63" s="6" customFormat="1" ht="51" customHeight="1">
      <c r="B312" s="22"/>
      <c r="C312" s="23"/>
      <c r="D312" s="129" t="s">
        <v>504</v>
      </c>
      <c r="E312" s="23"/>
      <c r="F312" s="23"/>
      <c r="G312" s="23"/>
      <c r="H312" s="23"/>
      <c r="I312" s="23"/>
      <c r="J312" s="23"/>
      <c r="K312" s="23"/>
      <c r="L312" s="23"/>
      <c r="M312" s="23"/>
      <c r="N312" s="221">
        <f>$BK$312</f>
        <v>0</v>
      </c>
      <c r="O312" s="182"/>
      <c r="P312" s="182"/>
      <c r="Q312" s="182"/>
      <c r="R312" s="24"/>
      <c r="T312" s="168"/>
      <c r="U312" s="41"/>
      <c r="V312" s="41"/>
      <c r="W312" s="41"/>
      <c r="X312" s="41"/>
      <c r="Y312" s="41"/>
      <c r="Z312" s="41"/>
      <c r="AA312" s="43"/>
      <c r="AT312" s="6" t="s">
        <v>75</v>
      </c>
      <c r="AU312" s="6" t="s">
        <v>76</v>
      </c>
      <c r="AY312" s="6" t="s">
        <v>505</v>
      </c>
      <c r="BK312" s="85">
        <v>0</v>
      </c>
    </row>
    <row r="313" spans="2:18" s="6" customFormat="1" ht="7.5" customHeight="1">
      <c r="B313" s="44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6"/>
    </row>
    <row r="314" s="2" customFormat="1" ht="14.25" customHeight="1"/>
  </sheetData>
  <sheetProtection password="CC35" sheet="1" objects="1" scenarios="1" formatColumns="0" formatRows="0" sort="0" autoFilter="0"/>
  <mergeCells count="407">
    <mergeCell ref="E14:L14"/>
    <mergeCell ref="O14:P14"/>
    <mergeCell ref="C2:Q2"/>
    <mergeCell ref="C4:Q4"/>
    <mergeCell ref="F6:P6"/>
    <mergeCell ref="O8:P8"/>
    <mergeCell ref="O16:P16"/>
    <mergeCell ref="O17:P17"/>
    <mergeCell ref="O19:P19"/>
    <mergeCell ref="O20:P20"/>
    <mergeCell ref="O10:P10"/>
    <mergeCell ref="O11:P11"/>
    <mergeCell ref="O13:P13"/>
    <mergeCell ref="H31:J31"/>
    <mergeCell ref="M31:P31"/>
    <mergeCell ref="H32:J32"/>
    <mergeCell ref="M32:P32"/>
    <mergeCell ref="E23:L23"/>
    <mergeCell ref="M26:P26"/>
    <mergeCell ref="M27:P27"/>
    <mergeCell ref="M29:P29"/>
    <mergeCell ref="H35:J35"/>
    <mergeCell ref="M35:P35"/>
    <mergeCell ref="L37:P37"/>
    <mergeCell ref="C76:Q76"/>
    <mergeCell ref="H33:J33"/>
    <mergeCell ref="M33:P33"/>
    <mergeCell ref="H34:J34"/>
    <mergeCell ref="M34:P34"/>
    <mergeCell ref="C85:G85"/>
    <mergeCell ref="N85:Q85"/>
    <mergeCell ref="N87:Q87"/>
    <mergeCell ref="N88:Q88"/>
    <mergeCell ref="F78:P78"/>
    <mergeCell ref="M80:P80"/>
    <mergeCell ref="M82:Q82"/>
    <mergeCell ref="M83:Q83"/>
    <mergeCell ref="N93:Q93"/>
    <mergeCell ref="N94:Q94"/>
    <mergeCell ref="N95:Q95"/>
    <mergeCell ref="N96:Q96"/>
    <mergeCell ref="N89:Q89"/>
    <mergeCell ref="N90:Q90"/>
    <mergeCell ref="N91:Q91"/>
    <mergeCell ref="N92:Q92"/>
    <mergeCell ref="D102:H102"/>
    <mergeCell ref="N102:Q102"/>
    <mergeCell ref="D103:H103"/>
    <mergeCell ref="N103:Q103"/>
    <mergeCell ref="N97:Q97"/>
    <mergeCell ref="N98:Q98"/>
    <mergeCell ref="N100:Q100"/>
    <mergeCell ref="D101:H101"/>
    <mergeCell ref="N101:Q101"/>
    <mergeCell ref="N106:Q106"/>
    <mergeCell ref="L108:Q108"/>
    <mergeCell ref="C114:Q114"/>
    <mergeCell ref="F116:P116"/>
    <mergeCell ref="D104:H104"/>
    <mergeCell ref="N104:Q104"/>
    <mergeCell ref="D105:H105"/>
    <mergeCell ref="N105:Q105"/>
    <mergeCell ref="M118:P118"/>
    <mergeCell ref="M120:Q120"/>
    <mergeCell ref="M121:Q121"/>
    <mergeCell ref="F123:I123"/>
    <mergeCell ref="L123:M123"/>
    <mergeCell ref="N123:Q123"/>
    <mergeCell ref="F129:I129"/>
    <mergeCell ref="F130:I130"/>
    <mergeCell ref="L130:M130"/>
    <mergeCell ref="N130:Q130"/>
    <mergeCell ref="F127:I127"/>
    <mergeCell ref="L127:M127"/>
    <mergeCell ref="N127:Q127"/>
    <mergeCell ref="F128:I128"/>
    <mergeCell ref="F135:I135"/>
    <mergeCell ref="F136:I136"/>
    <mergeCell ref="F137:I137"/>
    <mergeCell ref="F138:I138"/>
    <mergeCell ref="F131:I131"/>
    <mergeCell ref="F132:I132"/>
    <mergeCell ref="F133:I133"/>
    <mergeCell ref="F134:I134"/>
    <mergeCell ref="L138:M138"/>
    <mergeCell ref="N138:Q138"/>
    <mergeCell ref="F139:I139"/>
    <mergeCell ref="F140:I140"/>
    <mergeCell ref="L140:M140"/>
    <mergeCell ref="N140:Q140"/>
    <mergeCell ref="N143:Q143"/>
    <mergeCell ref="F144:I144"/>
    <mergeCell ref="F145:I145"/>
    <mergeCell ref="L145:M145"/>
    <mergeCell ref="N145:Q145"/>
    <mergeCell ref="F141:I141"/>
    <mergeCell ref="F142:I142"/>
    <mergeCell ref="F143:I143"/>
    <mergeCell ref="L143:M143"/>
    <mergeCell ref="F148:I148"/>
    <mergeCell ref="L148:M148"/>
    <mergeCell ref="N148:Q148"/>
    <mergeCell ref="F149:I149"/>
    <mergeCell ref="F146:I146"/>
    <mergeCell ref="F147:I147"/>
    <mergeCell ref="L147:M147"/>
    <mergeCell ref="N147:Q147"/>
    <mergeCell ref="F152:I152"/>
    <mergeCell ref="F153:I153"/>
    <mergeCell ref="L153:M153"/>
    <mergeCell ref="N153:Q153"/>
    <mergeCell ref="F150:I150"/>
    <mergeCell ref="F151:I151"/>
    <mergeCell ref="L151:M151"/>
    <mergeCell ref="N151:Q151"/>
    <mergeCell ref="L157:M157"/>
    <mergeCell ref="N157:Q157"/>
    <mergeCell ref="F158:I158"/>
    <mergeCell ref="F159:I159"/>
    <mergeCell ref="F154:I154"/>
    <mergeCell ref="F155:I155"/>
    <mergeCell ref="F156:I156"/>
    <mergeCell ref="F157:I157"/>
    <mergeCell ref="L163:M163"/>
    <mergeCell ref="N163:Q163"/>
    <mergeCell ref="F164:I164"/>
    <mergeCell ref="F165:I165"/>
    <mergeCell ref="F160:I160"/>
    <mergeCell ref="F161:I161"/>
    <mergeCell ref="F162:I162"/>
    <mergeCell ref="F163:I163"/>
    <mergeCell ref="F166:I166"/>
    <mergeCell ref="L166:M166"/>
    <mergeCell ref="N166:Q166"/>
    <mergeCell ref="F167:I167"/>
    <mergeCell ref="L167:M167"/>
    <mergeCell ref="N167:Q167"/>
    <mergeCell ref="N170:Q170"/>
    <mergeCell ref="F171:I171"/>
    <mergeCell ref="L171:M171"/>
    <mergeCell ref="N171:Q171"/>
    <mergeCell ref="F168:I168"/>
    <mergeCell ref="F169:I169"/>
    <mergeCell ref="F170:I170"/>
    <mergeCell ref="L170:M170"/>
    <mergeCell ref="N180:Q180"/>
    <mergeCell ref="F174:I174"/>
    <mergeCell ref="F175:I175"/>
    <mergeCell ref="F176:I176"/>
    <mergeCell ref="F177:I177"/>
    <mergeCell ref="F172:I172"/>
    <mergeCell ref="F173:I173"/>
    <mergeCell ref="L173:M173"/>
    <mergeCell ref="N173:Q173"/>
    <mergeCell ref="F181:I181"/>
    <mergeCell ref="F182:I182"/>
    <mergeCell ref="F183:I183"/>
    <mergeCell ref="L183:M183"/>
    <mergeCell ref="F178:I178"/>
    <mergeCell ref="F180:I180"/>
    <mergeCell ref="L180:M180"/>
    <mergeCell ref="N183:Q183"/>
    <mergeCell ref="F184:I184"/>
    <mergeCell ref="F185:I185"/>
    <mergeCell ref="F186:I186"/>
    <mergeCell ref="L186:M186"/>
    <mergeCell ref="N186:Q186"/>
    <mergeCell ref="F189:I189"/>
    <mergeCell ref="F190:I190"/>
    <mergeCell ref="L190:M190"/>
    <mergeCell ref="N190:Q190"/>
    <mergeCell ref="F187:I187"/>
    <mergeCell ref="F188:I188"/>
    <mergeCell ref="L188:M188"/>
    <mergeCell ref="N188:Q188"/>
    <mergeCell ref="N195:Q195"/>
    <mergeCell ref="F191:I191"/>
    <mergeCell ref="F193:I193"/>
    <mergeCell ref="L193:M193"/>
    <mergeCell ref="N193:Q193"/>
    <mergeCell ref="N192:Q192"/>
    <mergeCell ref="F196:I196"/>
    <mergeCell ref="F197:I197"/>
    <mergeCell ref="F198:I198"/>
    <mergeCell ref="L198:M198"/>
    <mergeCell ref="F194:I194"/>
    <mergeCell ref="F195:I195"/>
    <mergeCell ref="L195:M195"/>
    <mergeCell ref="F202:I202"/>
    <mergeCell ref="F203:I203"/>
    <mergeCell ref="L203:M203"/>
    <mergeCell ref="N203:Q203"/>
    <mergeCell ref="N198:Q198"/>
    <mergeCell ref="F199:I199"/>
    <mergeCell ref="F200:I200"/>
    <mergeCell ref="F201:I201"/>
    <mergeCell ref="N210:Q210"/>
    <mergeCell ref="N209:Q209"/>
    <mergeCell ref="F204:I204"/>
    <mergeCell ref="F205:I205"/>
    <mergeCell ref="F206:I206"/>
    <mergeCell ref="F207:I207"/>
    <mergeCell ref="F211:I211"/>
    <mergeCell ref="F212:I212"/>
    <mergeCell ref="F213:I213"/>
    <mergeCell ref="L213:M213"/>
    <mergeCell ref="F208:I208"/>
    <mergeCell ref="F210:I210"/>
    <mergeCell ref="L210:M210"/>
    <mergeCell ref="N213:Q213"/>
    <mergeCell ref="F214:I214"/>
    <mergeCell ref="F215:I215"/>
    <mergeCell ref="F216:I216"/>
    <mergeCell ref="L216:M216"/>
    <mergeCell ref="N216:Q216"/>
    <mergeCell ref="F219:I219"/>
    <mergeCell ref="F221:I221"/>
    <mergeCell ref="L221:M221"/>
    <mergeCell ref="N221:Q221"/>
    <mergeCell ref="N220:Q220"/>
    <mergeCell ref="F217:I217"/>
    <mergeCell ref="F218:I218"/>
    <mergeCell ref="L218:M218"/>
    <mergeCell ref="N218:Q218"/>
    <mergeCell ref="L225:M225"/>
    <mergeCell ref="N225:Q225"/>
    <mergeCell ref="F226:I226"/>
    <mergeCell ref="F227:I227"/>
    <mergeCell ref="F222:I222"/>
    <mergeCell ref="F223:I223"/>
    <mergeCell ref="F224:I224"/>
    <mergeCell ref="F225:I225"/>
    <mergeCell ref="N232:Q232"/>
    <mergeCell ref="F233:I233"/>
    <mergeCell ref="L233:M233"/>
    <mergeCell ref="N233:Q233"/>
    <mergeCell ref="F228:I228"/>
    <mergeCell ref="F229:I229"/>
    <mergeCell ref="F230:I230"/>
    <mergeCell ref="F231:I231"/>
    <mergeCell ref="F234:I234"/>
    <mergeCell ref="F235:I235"/>
    <mergeCell ref="F236:I236"/>
    <mergeCell ref="L236:M236"/>
    <mergeCell ref="F232:I232"/>
    <mergeCell ref="L232:M232"/>
    <mergeCell ref="N240:Q240"/>
    <mergeCell ref="F241:I241"/>
    <mergeCell ref="N236:Q236"/>
    <mergeCell ref="F237:I237"/>
    <mergeCell ref="F238:I238"/>
    <mergeCell ref="F239:I239"/>
    <mergeCell ref="L239:M239"/>
    <mergeCell ref="N239:Q239"/>
    <mergeCell ref="F242:I242"/>
    <mergeCell ref="F243:I243"/>
    <mergeCell ref="F244:I244"/>
    <mergeCell ref="F245:I245"/>
    <mergeCell ref="F240:I240"/>
    <mergeCell ref="L240:M240"/>
    <mergeCell ref="N248:Q248"/>
    <mergeCell ref="F249:I249"/>
    <mergeCell ref="L249:M249"/>
    <mergeCell ref="N249:Q249"/>
    <mergeCell ref="F246:I246"/>
    <mergeCell ref="F247:I247"/>
    <mergeCell ref="F248:I248"/>
    <mergeCell ref="L248:M248"/>
    <mergeCell ref="F250:I250"/>
    <mergeCell ref="L250:M250"/>
    <mergeCell ref="N250:Q250"/>
    <mergeCell ref="F252:I252"/>
    <mergeCell ref="L252:M252"/>
    <mergeCell ref="N252:Q252"/>
    <mergeCell ref="N251:Q251"/>
    <mergeCell ref="F255:I255"/>
    <mergeCell ref="F256:I256"/>
    <mergeCell ref="L256:M256"/>
    <mergeCell ref="N256:Q256"/>
    <mergeCell ref="F253:I253"/>
    <mergeCell ref="L253:M253"/>
    <mergeCell ref="N253:Q253"/>
    <mergeCell ref="F254:I254"/>
    <mergeCell ref="F261:I261"/>
    <mergeCell ref="F262:I262"/>
    <mergeCell ref="F263:I263"/>
    <mergeCell ref="F264:I264"/>
    <mergeCell ref="F257:I257"/>
    <mergeCell ref="F258:I258"/>
    <mergeCell ref="F259:I259"/>
    <mergeCell ref="F260:I260"/>
    <mergeCell ref="N266:Q266"/>
    <mergeCell ref="F267:I267"/>
    <mergeCell ref="L267:M267"/>
    <mergeCell ref="N267:Q267"/>
    <mergeCell ref="L264:M264"/>
    <mergeCell ref="N264:Q264"/>
    <mergeCell ref="F265:I265"/>
    <mergeCell ref="L265:M265"/>
    <mergeCell ref="N265:Q265"/>
    <mergeCell ref="F268:I268"/>
    <mergeCell ref="F269:I269"/>
    <mergeCell ref="F270:I270"/>
    <mergeCell ref="L270:M270"/>
    <mergeCell ref="F266:I266"/>
    <mergeCell ref="L266:M266"/>
    <mergeCell ref="F273:I273"/>
    <mergeCell ref="F274:I274"/>
    <mergeCell ref="F275:I275"/>
    <mergeCell ref="L275:M275"/>
    <mergeCell ref="N270:Q270"/>
    <mergeCell ref="F272:I272"/>
    <mergeCell ref="L272:M272"/>
    <mergeCell ref="N272:Q272"/>
    <mergeCell ref="N271:Q271"/>
    <mergeCell ref="N275:Q275"/>
    <mergeCell ref="F276:I276"/>
    <mergeCell ref="F277:I277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83:I283"/>
    <mergeCell ref="L283:M283"/>
    <mergeCell ref="N283:Q283"/>
    <mergeCell ref="F284:I284"/>
    <mergeCell ref="L284:M284"/>
    <mergeCell ref="N284:Q284"/>
    <mergeCell ref="F287:I287"/>
    <mergeCell ref="F288:I288"/>
    <mergeCell ref="L288:M288"/>
    <mergeCell ref="N288:Q288"/>
    <mergeCell ref="F285:I285"/>
    <mergeCell ref="L285:M285"/>
    <mergeCell ref="N285:Q285"/>
    <mergeCell ref="F286:I286"/>
    <mergeCell ref="F291:I291"/>
    <mergeCell ref="F292:I292"/>
    <mergeCell ref="L292:M292"/>
    <mergeCell ref="N292:Q292"/>
    <mergeCell ref="F289:I289"/>
    <mergeCell ref="L289:M289"/>
    <mergeCell ref="N289:Q289"/>
    <mergeCell ref="F290:I290"/>
    <mergeCell ref="F293:I293"/>
    <mergeCell ref="L293:M293"/>
    <mergeCell ref="N293:Q293"/>
    <mergeCell ref="F294:I294"/>
    <mergeCell ref="L294:M294"/>
    <mergeCell ref="N294:Q294"/>
    <mergeCell ref="N297:Q297"/>
    <mergeCell ref="F298:I298"/>
    <mergeCell ref="L298:M298"/>
    <mergeCell ref="N298:Q298"/>
    <mergeCell ref="F295:I295"/>
    <mergeCell ref="F296:I296"/>
    <mergeCell ref="F297:I297"/>
    <mergeCell ref="L297:M297"/>
    <mergeCell ref="F299:I299"/>
    <mergeCell ref="L299:M299"/>
    <mergeCell ref="N299:Q299"/>
    <mergeCell ref="F300:I300"/>
    <mergeCell ref="L300:M300"/>
    <mergeCell ref="N300:Q300"/>
    <mergeCell ref="F304:I304"/>
    <mergeCell ref="L304:M304"/>
    <mergeCell ref="N304:Q304"/>
    <mergeCell ref="F305:I305"/>
    <mergeCell ref="F301:I301"/>
    <mergeCell ref="L301:M301"/>
    <mergeCell ref="N301:Q301"/>
    <mergeCell ref="F302:I302"/>
    <mergeCell ref="L302:M302"/>
    <mergeCell ref="N302:Q302"/>
    <mergeCell ref="F307:I307"/>
    <mergeCell ref="L307:M307"/>
    <mergeCell ref="N307:Q307"/>
    <mergeCell ref="F309:I309"/>
    <mergeCell ref="L309:M309"/>
    <mergeCell ref="N309:Q309"/>
    <mergeCell ref="F310:I310"/>
    <mergeCell ref="L310:M310"/>
    <mergeCell ref="N310:Q310"/>
    <mergeCell ref="F311:I311"/>
    <mergeCell ref="L311:M311"/>
    <mergeCell ref="N311:Q311"/>
    <mergeCell ref="H1:K1"/>
    <mergeCell ref="S2:AC2"/>
    <mergeCell ref="N303:Q303"/>
    <mergeCell ref="N306:Q306"/>
    <mergeCell ref="N308:Q308"/>
    <mergeCell ref="N312:Q312"/>
    <mergeCell ref="N124:Q124"/>
    <mergeCell ref="N125:Q125"/>
    <mergeCell ref="N126:Q126"/>
    <mergeCell ref="N179:Q179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23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1"/>
  <headerFooter alignWithMargins="0"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Ladislav Sadílek</cp:lastModifiedBy>
  <cp:lastPrinted>2017-01-27T10:54:29Z</cp:lastPrinted>
  <dcterms:modified xsi:type="dcterms:W3CDTF">2017-01-27T10:56:10Z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