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/>
  <mc:AlternateContent xmlns:mc="http://schemas.openxmlformats.org/markup-compatibility/2006">
    <mc:Choice Requires="x15">
      <x15ac:absPath xmlns:x15ac="http://schemas.microsoft.com/office/spreadsheetml/2010/11/ac" url="C:\Users\Mikroregion\Documents\01_Dokumenty_Tomin\Rotava - bezbariérová trasa\Část A\Příloha č. 4 Soupisy prací, dodávek a služeb + souhrnný soupis\"/>
    </mc:Choice>
  </mc:AlternateContent>
  <xr:revisionPtr revIDLastSave="0" documentId="10_ncr:8100000_{2A18ED93-9CAE-48E2-BADA-5BD5B1D44A4B}" xr6:coauthVersionLast="34" xr6:coauthVersionMax="34" xr10:uidLastSave="{00000000-0000-0000-0000-000000000000}"/>
  <bookViews>
    <workbookView xWindow="510" yWindow="540" windowWidth="22695" windowHeight="9150" xr2:uid="{00000000-000D-0000-FFFF-FFFF00000000}"/>
  </bookViews>
  <sheets>
    <sheet name="Rekapitulace stavby" sheetId="1" r:id="rId1"/>
    <sheet name="10 - Stavební část" sheetId="2" r:id="rId2"/>
    <sheet name="Pokyny pro vyplnění" sheetId="3" r:id="rId3"/>
  </sheets>
  <definedNames>
    <definedName name="_xlnm._FilterDatabase" localSheetId="1" hidden="1">'10 - Stavební část'!$C$99:$K$278</definedName>
    <definedName name="_xlnm.Print_Titles" localSheetId="1">'10 - Stavební část'!$99:$99</definedName>
    <definedName name="_xlnm.Print_Titles" localSheetId="0">'Rekapitulace stavby'!$49:$49</definedName>
    <definedName name="_xlnm.Print_Area" localSheetId="1">'10 - Stavební část'!$C$4:$J$36,'10 - Stavební část'!$C$42:$J$81,'10 - Stavební část'!$C$87:$K$278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278" i="2"/>
  <c r="BH278" i="2"/>
  <c r="BG278" i="2"/>
  <c r="BF278" i="2"/>
  <c r="T278" i="2"/>
  <c r="T277" i="2" s="1"/>
  <c r="T276" i="2" s="1"/>
  <c r="R278" i="2"/>
  <c r="R277" i="2" s="1"/>
  <c r="R276" i="2" s="1"/>
  <c r="P278" i="2"/>
  <c r="P277" i="2" s="1"/>
  <c r="P276" i="2" s="1"/>
  <c r="BK278" i="2"/>
  <c r="BK277" i="2" s="1"/>
  <c r="J278" i="2"/>
  <c r="BE278" i="2" s="1"/>
  <c r="BI275" i="2"/>
  <c r="BH275" i="2"/>
  <c r="BG275" i="2"/>
  <c r="BF275" i="2"/>
  <c r="T275" i="2"/>
  <c r="R275" i="2"/>
  <c r="P275" i="2"/>
  <c r="BK275" i="2"/>
  <c r="J275" i="2"/>
  <c r="BE275" i="2" s="1"/>
  <c r="BI270" i="2"/>
  <c r="BH270" i="2"/>
  <c r="BG270" i="2"/>
  <c r="BF270" i="2"/>
  <c r="T270" i="2"/>
  <c r="R270" i="2"/>
  <c r="R269" i="2" s="1"/>
  <c r="P270" i="2"/>
  <c r="BK270" i="2"/>
  <c r="BK269" i="2" s="1"/>
  <c r="J269" i="2" s="1"/>
  <c r="J78" i="2" s="1"/>
  <c r="J270" i="2"/>
  <c r="BE270" i="2" s="1"/>
  <c r="BI267" i="2"/>
  <c r="BH267" i="2"/>
  <c r="BG267" i="2"/>
  <c r="BF267" i="2"/>
  <c r="T267" i="2"/>
  <c r="R267" i="2"/>
  <c r="P267" i="2"/>
  <c r="BK267" i="2"/>
  <c r="J267" i="2"/>
  <c r="BE267" i="2" s="1"/>
  <c r="BI266" i="2"/>
  <c r="BH266" i="2"/>
  <c r="BG266" i="2"/>
  <c r="BF266" i="2"/>
  <c r="T266" i="2"/>
  <c r="R266" i="2"/>
  <c r="P266" i="2"/>
  <c r="BK266" i="2"/>
  <c r="J266" i="2"/>
  <c r="BE266" i="2" s="1"/>
  <c r="BI264" i="2"/>
  <c r="BH264" i="2"/>
  <c r="BG264" i="2"/>
  <c r="BF264" i="2"/>
  <c r="T264" i="2"/>
  <c r="T263" i="2" s="1"/>
  <c r="R264" i="2"/>
  <c r="P264" i="2"/>
  <c r="P263" i="2" s="1"/>
  <c r="BK264" i="2"/>
  <c r="BK263" i="2" s="1"/>
  <c r="J263" i="2" s="1"/>
  <c r="J77" i="2" s="1"/>
  <c r="J264" i="2"/>
  <c r="BE264" i="2" s="1"/>
  <c r="BI262" i="2"/>
  <c r="BH262" i="2"/>
  <c r="BG262" i="2"/>
  <c r="BF262" i="2"/>
  <c r="T262" i="2"/>
  <c r="R262" i="2"/>
  <c r="P262" i="2"/>
  <c r="BK262" i="2"/>
  <c r="J262" i="2"/>
  <c r="BE262" i="2" s="1"/>
  <c r="BI260" i="2"/>
  <c r="BH260" i="2"/>
  <c r="BG260" i="2"/>
  <c r="BF260" i="2"/>
  <c r="T260" i="2"/>
  <c r="R260" i="2"/>
  <c r="P260" i="2"/>
  <c r="BK260" i="2"/>
  <c r="J260" i="2"/>
  <c r="BE260" i="2" s="1"/>
  <c r="BI259" i="2"/>
  <c r="BH259" i="2"/>
  <c r="BG259" i="2"/>
  <c r="BF259" i="2"/>
  <c r="T259" i="2"/>
  <c r="R259" i="2"/>
  <c r="P259" i="2"/>
  <c r="BK259" i="2"/>
  <c r="J259" i="2"/>
  <c r="BE259" i="2" s="1"/>
  <c r="BI257" i="2"/>
  <c r="BH257" i="2"/>
  <c r="BG257" i="2"/>
  <c r="BF257" i="2"/>
  <c r="T257" i="2"/>
  <c r="R257" i="2"/>
  <c r="P257" i="2"/>
  <c r="BK257" i="2"/>
  <c r="J257" i="2"/>
  <c r="BE257" i="2" s="1"/>
  <c r="BI255" i="2"/>
  <c r="BH255" i="2"/>
  <c r="BG255" i="2"/>
  <c r="BF255" i="2"/>
  <c r="T255" i="2"/>
  <c r="T254" i="2" s="1"/>
  <c r="R255" i="2"/>
  <c r="P255" i="2"/>
  <c r="BK255" i="2"/>
  <c r="J255" i="2"/>
  <c r="BE255" i="2" s="1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 s="1"/>
  <c r="BI247" i="2"/>
  <c r="BH247" i="2"/>
  <c r="BG247" i="2"/>
  <c r="BF247" i="2"/>
  <c r="T247" i="2"/>
  <c r="T246" i="2" s="1"/>
  <c r="R247" i="2"/>
  <c r="P247" i="2"/>
  <c r="BK247" i="2"/>
  <c r="J247" i="2"/>
  <c r="BE247" i="2" s="1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 s="1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T240" i="2"/>
  <c r="R240" i="2"/>
  <c r="P240" i="2"/>
  <c r="BK240" i="2"/>
  <c r="J240" i="2"/>
  <c r="BE240" i="2" s="1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R237" i="2" s="1"/>
  <c r="P238" i="2"/>
  <c r="BK238" i="2"/>
  <c r="BK237" i="2" s="1"/>
  <c r="J237" i="2" s="1"/>
  <c r="J74" i="2" s="1"/>
  <c r="J238" i="2"/>
  <c r="BE238" i="2" s="1"/>
  <c r="BI236" i="2"/>
  <c r="BH236" i="2"/>
  <c r="BG236" i="2"/>
  <c r="BF236" i="2"/>
  <c r="T236" i="2"/>
  <c r="R236" i="2"/>
  <c r="P236" i="2"/>
  <c r="BK236" i="2"/>
  <c r="J236" i="2"/>
  <c r="BE236" i="2" s="1"/>
  <c r="BI234" i="2"/>
  <c r="BH234" i="2"/>
  <c r="BG234" i="2"/>
  <c r="BF234" i="2"/>
  <c r="T234" i="2"/>
  <c r="R234" i="2"/>
  <c r="P234" i="2"/>
  <c r="BK234" i="2"/>
  <c r="J234" i="2"/>
  <c r="BE234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T229" i="2" s="1"/>
  <c r="R230" i="2"/>
  <c r="R229" i="2" s="1"/>
  <c r="P230" i="2"/>
  <c r="P229" i="2" s="1"/>
  <c r="BK230" i="2"/>
  <c r="BK229" i="2" s="1"/>
  <c r="J229" i="2" s="1"/>
  <c r="J73" i="2" s="1"/>
  <c r="J230" i="2"/>
  <c r="BE230" i="2" s="1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R223" i="2" s="1"/>
  <c r="P224" i="2"/>
  <c r="BK224" i="2"/>
  <c r="J224" i="2"/>
  <c r="BE224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1" i="2"/>
  <c r="BH201" i="2"/>
  <c r="BG201" i="2"/>
  <c r="BF201" i="2"/>
  <c r="T201" i="2"/>
  <c r="T200" i="2" s="1"/>
  <c r="R201" i="2"/>
  <c r="R200" i="2" s="1"/>
  <c r="P201" i="2"/>
  <c r="P200" i="2" s="1"/>
  <c r="BK201" i="2"/>
  <c r="BK200" i="2" s="1"/>
  <c r="J200" i="2" s="1"/>
  <c r="J71" i="2" s="1"/>
  <c r="J201" i="2"/>
  <c r="BE201" i="2" s="1"/>
  <c r="BI199" i="2"/>
  <c r="BH199" i="2"/>
  <c r="BG199" i="2"/>
  <c r="BF199" i="2"/>
  <c r="T199" i="2"/>
  <c r="R199" i="2"/>
  <c r="P199" i="2"/>
  <c r="BK199" i="2"/>
  <c r="J199" i="2"/>
  <c r="BE199" i="2" s="1"/>
  <c r="BI198" i="2"/>
  <c r="BH198" i="2"/>
  <c r="BG198" i="2"/>
  <c r="BF198" i="2"/>
  <c r="T198" i="2"/>
  <c r="T197" i="2" s="1"/>
  <c r="R198" i="2"/>
  <c r="P198" i="2"/>
  <c r="P197" i="2" s="1"/>
  <c r="BK198" i="2"/>
  <c r="J198" i="2"/>
  <c r="BE198" i="2" s="1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 s="1"/>
  <c r="BI190" i="2"/>
  <c r="BH190" i="2"/>
  <c r="BG190" i="2"/>
  <c r="BF190" i="2"/>
  <c r="T190" i="2"/>
  <c r="R190" i="2"/>
  <c r="P190" i="2"/>
  <c r="BK190" i="2"/>
  <c r="J190" i="2"/>
  <c r="BE190" i="2" s="1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T182" i="2" s="1"/>
  <c r="R184" i="2"/>
  <c r="P184" i="2"/>
  <c r="BK184" i="2"/>
  <c r="J184" i="2"/>
  <c r="BE184" i="2" s="1"/>
  <c r="BI183" i="2"/>
  <c r="BH183" i="2"/>
  <c r="BG183" i="2"/>
  <c r="BF183" i="2"/>
  <c r="T183" i="2"/>
  <c r="R183" i="2"/>
  <c r="R182" i="2" s="1"/>
  <c r="P183" i="2"/>
  <c r="BK183" i="2"/>
  <c r="J183" i="2"/>
  <c r="BE183" i="2" s="1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T179" i="2" s="1"/>
  <c r="R180" i="2"/>
  <c r="R179" i="2" s="1"/>
  <c r="P180" i="2"/>
  <c r="P179" i="2" s="1"/>
  <c r="BK180" i="2"/>
  <c r="BK179" i="2" s="1"/>
  <c r="J179" i="2" s="1"/>
  <c r="J68" i="2" s="1"/>
  <c r="J180" i="2"/>
  <c r="BE180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 s="1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T170" i="2" s="1"/>
  <c r="R172" i="2"/>
  <c r="P172" i="2"/>
  <c r="BK172" i="2"/>
  <c r="J172" i="2"/>
  <c r="BE172" i="2" s="1"/>
  <c r="BI171" i="2"/>
  <c r="BH171" i="2"/>
  <c r="BG171" i="2"/>
  <c r="BF171" i="2"/>
  <c r="T171" i="2"/>
  <c r="R171" i="2"/>
  <c r="R170" i="2" s="1"/>
  <c r="P171" i="2"/>
  <c r="BK171" i="2"/>
  <c r="BK170" i="2" s="1"/>
  <c r="J170" i="2" s="1"/>
  <c r="J67" i="2" s="1"/>
  <c r="J171" i="2"/>
  <c r="BE171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T151" i="2" s="1"/>
  <c r="R152" i="2"/>
  <c r="R151" i="2" s="1"/>
  <c r="P152" i="2"/>
  <c r="P151" i="2"/>
  <c r="BK152" i="2"/>
  <c r="BK151" i="2" s="1"/>
  <c r="J151" i="2" s="1"/>
  <c r="J63" i="2" s="1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R145" i="2" s="1"/>
  <c r="P146" i="2"/>
  <c r="BK146" i="2"/>
  <c r="BK145" i="2" s="1"/>
  <c r="J145" i="2" s="1"/>
  <c r="J62" i="2" s="1"/>
  <c r="J146" i="2"/>
  <c r="BE146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T131" i="2" s="1"/>
  <c r="R133" i="2"/>
  <c r="P133" i="2"/>
  <c r="BK133" i="2"/>
  <c r="J133" i="2"/>
  <c r="BE133" i="2" s="1"/>
  <c r="BI132" i="2"/>
  <c r="BH132" i="2"/>
  <c r="BG132" i="2"/>
  <c r="BF132" i="2"/>
  <c r="T132" i="2"/>
  <c r="R132" i="2"/>
  <c r="R131" i="2" s="1"/>
  <c r="P132" i="2"/>
  <c r="BK132" i="2"/>
  <c r="BK131" i="2" s="1"/>
  <c r="J131" i="2" s="1"/>
  <c r="J61" i="2" s="1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 s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R119" i="2"/>
  <c r="P119" i="2"/>
  <c r="BK119" i="2"/>
  <c r="J119" i="2"/>
  <c r="BE119" i="2" s="1"/>
  <c r="BI117" i="2"/>
  <c r="BH117" i="2"/>
  <c r="BG117" i="2"/>
  <c r="BF117" i="2"/>
  <c r="T117" i="2"/>
  <c r="T116" i="2" s="1"/>
  <c r="R117" i="2"/>
  <c r="R116" i="2"/>
  <c r="P117" i="2"/>
  <c r="BK117" i="2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T110" i="2"/>
  <c r="R110" i="2"/>
  <c r="P110" i="2"/>
  <c r="BK110" i="2"/>
  <c r="J110" i="2"/>
  <c r="BE110" i="2" s="1"/>
  <c r="BI108" i="2"/>
  <c r="BH108" i="2"/>
  <c r="BG108" i="2"/>
  <c r="BF108" i="2"/>
  <c r="T108" i="2"/>
  <c r="R108" i="2"/>
  <c r="R107" i="2" s="1"/>
  <c r="P108" i="2"/>
  <c r="BK108" i="2"/>
  <c r="J108" i="2"/>
  <c r="BE108" i="2" s="1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T102" i="2" s="1"/>
  <c r="R103" i="2"/>
  <c r="P103" i="2"/>
  <c r="P102" i="2" s="1"/>
  <c r="BK103" i="2"/>
  <c r="J103" i="2"/>
  <c r="BE103" i="2" s="1"/>
  <c r="J96" i="2"/>
  <c r="F96" i="2"/>
  <c r="F94" i="2"/>
  <c r="E92" i="2"/>
  <c r="J51" i="2"/>
  <c r="F51" i="2"/>
  <c r="F49" i="2"/>
  <c r="E47" i="2"/>
  <c r="J18" i="2"/>
  <c r="E18" i="2"/>
  <c r="F97" i="2" s="1"/>
  <c r="J17" i="2"/>
  <c r="J12" i="2"/>
  <c r="J94" i="2" s="1"/>
  <c r="E7" i="2"/>
  <c r="E45" i="2" s="1"/>
  <c r="AS51" i="1"/>
  <c r="L47" i="1"/>
  <c r="AM46" i="1"/>
  <c r="L46" i="1"/>
  <c r="AM44" i="1"/>
  <c r="L44" i="1"/>
  <c r="L42" i="1"/>
  <c r="L41" i="1"/>
  <c r="BK116" i="2" l="1"/>
  <c r="J116" i="2" s="1"/>
  <c r="J60" i="2" s="1"/>
  <c r="BK182" i="2"/>
  <c r="J182" i="2" s="1"/>
  <c r="J69" i="2" s="1"/>
  <c r="BK223" i="2"/>
  <c r="J223" i="2" s="1"/>
  <c r="J72" i="2" s="1"/>
  <c r="BK246" i="2"/>
  <c r="J246" i="2" s="1"/>
  <c r="J75" i="2" s="1"/>
  <c r="BK254" i="2"/>
  <c r="J254" i="2" s="1"/>
  <c r="J76" i="2" s="1"/>
  <c r="F30" i="2"/>
  <c r="AZ52" i="1" s="1"/>
  <c r="AZ51" i="1" s="1"/>
  <c r="W26" i="1" s="1"/>
  <c r="F52" i="2"/>
  <c r="BK102" i="2"/>
  <c r="R102" i="2"/>
  <c r="R101" i="2" s="1"/>
  <c r="F31" i="2"/>
  <c r="BA52" i="1" s="1"/>
  <c r="BA51" i="1" s="1"/>
  <c r="W27" i="1" s="1"/>
  <c r="F33" i="2"/>
  <c r="BC52" i="1" s="1"/>
  <c r="BC51" i="1" s="1"/>
  <c r="W29" i="1" s="1"/>
  <c r="F34" i="2"/>
  <c r="BD52" i="1" s="1"/>
  <c r="BD51" i="1" s="1"/>
  <c r="W30" i="1" s="1"/>
  <c r="BK107" i="2"/>
  <c r="J107" i="2" s="1"/>
  <c r="J59" i="2" s="1"/>
  <c r="T107" i="2"/>
  <c r="P145" i="2"/>
  <c r="R154" i="2"/>
  <c r="BK197" i="2"/>
  <c r="J197" i="2" s="1"/>
  <c r="J70" i="2" s="1"/>
  <c r="R197" i="2"/>
  <c r="P223" i="2"/>
  <c r="T223" i="2"/>
  <c r="P237" i="2"/>
  <c r="T237" i="2"/>
  <c r="P246" i="2"/>
  <c r="P254" i="2"/>
  <c r="R263" i="2"/>
  <c r="P269" i="2"/>
  <c r="T269" i="2"/>
  <c r="P131" i="2"/>
  <c r="P170" i="2"/>
  <c r="P182" i="2"/>
  <c r="J49" i="2"/>
  <c r="J31" i="2"/>
  <c r="AW52" i="1" s="1"/>
  <c r="F32" i="2"/>
  <c r="BB52" i="1" s="1"/>
  <c r="BB51" i="1" s="1"/>
  <c r="AX51" i="1" s="1"/>
  <c r="P107" i="2"/>
  <c r="P101" i="2" s="1"/>
  <c r="P116" i="2"/>
  <c r="T145" i="2"/>
  <c r="T101" i="2" s="1"/>
  <c r="BK154" i="2"/>
  <c r="T154" i="2"/>
  <c r="P154" i="2"/>
  <c r="BK162" i="2"/>
  <c r="J162" i="2" s="1"/>
  <c r="J66" i="2" s="1"/>
  <c r="R162" i="2"/>
  <c r="T162" i="2"/>
  <c r="P162" i="2"/>
  <c r="R246" i="2"/>
  <c r="R254" i="2"/>
  <c r="AW51" i="1"/>
  <c r="AK27" i="1" s="1"/>
  <c r="J102" i="2"/>
  <c r="J58" i="2" s="1"/>
  <c r="BK276" i="2"/>
  <c r="J276" i="2" s="1"/>
  <c r="J79" i="2" s="1"/>
  <c r="J277" i="2"/>
  <c r="J80" i="2" s="1"/>
  <c r="R153" i="2"/>
  <c r="J154" i="2"/>
  <c r="J65" i="2" s="1"/>
  <c r="BK153" i="2"/>
  <c r="J153" i="2" s="1"/>
  <c r="J64" i="2" s="1"/>
  <c r="AY51" i="1"/>
  <c r="E90" i="2"/>
  <c r="J30" i="2"/>
  <c r="AV52" i="1" s="1"/>
  <c r="W28" i="1" l="1"/>
  <c r="AV51" i="1"/>
  <c r="AK26" i="1" s="1"/>
  <c r="R100" i="2"/>
  <c r="BK101" i="2"/>
  <c r="BK100" i="2" s="1"/>
  <c r="J100" i="2" s="1"/>
  <c r="T153" i="2"/>
  <c r="T100" i="2" s="1"/>
  <c r="AT52" i="1"/>
  <c r="P153" i="2"/>
  <c r="P100" i="2" s="1"/>
  <c r="AU52" i="1" s="1"/>
  <c r="AU51" i="1" s="1"/>
  <c r="J101" i="2"/>
  <c r="J57" i="2" s="1"/>
  <c r="AT51" i="1" l="1"/>
  <c r="J56" i="2"/>
  <c r="J27" i="2"/>
  <c r="J36" i="2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<sst xmlns="http://schemas.openxmlformats.org/spreadsheetml/2006/main" count="2976" uniqueCount="861">
  <si>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</si>
  <si>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</si>
  <si>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</si>
  <si>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</si>
  <si>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</si>
  <si>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</si>
  <si>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</si>
  <si>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{62623bdb-88e0-4e4b-9a0d-80da53c31963}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</si>
  <si>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</si>
  <si>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</si>
  <si>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</si>
  <si>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</si>
  <si>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</si>
  <si>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</si>
  <si>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</si>
  <si>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</si>
  <si>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Y161</t>
  </si>
  <si>
    <t>Stavba:</t>
  </si>
  <si>
    <t>Vybudování WC ZTP v objektu MÚ Rotava</t>
  </si>
  <si>
    <t>KSO:</t>
  </si>
  <si>
    <t>CC-CZ:</t>
  </si>
  <si>
    <t>Místo:</t>
  </si>
  <si>
    <t>Rotava</t>
  </si>
  <si>
    <t>Datum:</t>
  </si>
  <si>
    <t>12. 1. 2018</t>
  </si>
  <si>
    <t>Zadavatel:</t>
  </si>
  <si>
    <t>IČ:</t>
  </si>
  <si>
    <t>Město Rotava</t>
  </si>
  <si>
    <t>DIČ:</t>
  </si>
  <si>
    <t>Uchazeč:</t>
  </si>
  <si>
    <t xml:space="preserve"> </t>
  </si>
  <si>
    <t>Projektant:</t>
  </si>
  <si>
    <t>ing.Volný Martin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</si>
  <si>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</si>
  <si>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</si>
  <si>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</si>
  <si>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</si>
  <si>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</si>
  <si>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</si>
  <si>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</si>
  <si>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</si>
  <si>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</si>
  <si>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</si>
  <si>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</si>
  <si>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</si>
  <si>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</si>
  <si>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</si>
  <si>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</si>
  <si>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</si>
  <si>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</si>
  <si>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</si>
  <si>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</si>
  <si>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</si>
  <si>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</si>
  <si>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</si>
  <si>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</si>
  <si>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</si>
  <si>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</si>
  <si>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</si>
  <si>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</si>
  <si>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</si>
  <si>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</si>
  <si>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</si>
  <si>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</si>
  <si>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</si>
  <si>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</si>
  <si>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</si>
  <si>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</si>
  <si>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</si>
  <si>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</si>
  <si>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</si>
  <si>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</si>
  <si>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</si>
  <si>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</si>
  <si>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</t>
  </si>
  <si>
    <t>Stavební část</t>
  </si>
  <si>
    <t>STA</t>
  </si>
  <si>
    <t>1</t>
  </si>
  <si>
    <t>{c3bdd4eb-00ed-4638-aa9d-4841f906751c}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</si>
  <si>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</si>
  <si>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</si>
  <si>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</si>
  <si>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</si>
  <si>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</si>
  <si>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</si>
  <si>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</si>
  <si>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</si>
  <si>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</si>
  <si>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</si>
  <si>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</si>
  <si>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</si>
  <si>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</si>
  <si>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</si>
  <si>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</si>
  <si>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</si>
  <si>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</si>
  <si>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</si>
  <si>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</si>
  <si>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</si>
  <si>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</si>
  <si>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</si>
  <si>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</si>
  <si>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</si>
  <si>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</si>
  <si>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</si>
  <si>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</si>
  <si>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</si>
  <si>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</si>
  <si>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</si>
  <si>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</si>
  <si>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</si>
  <si>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</si>
  <si>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</si>
  <si>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</si>
  <si>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</si>
  <si>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</si>
  <si>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 xml:space="preserve">    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</si>
  <si>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</si>
  <si>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</si>
  <si>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</si>
  <si>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</si>
  <si>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</si>
  <si>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</si>
  <si>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</si>
  <si>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</si>
  <si>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</si>
  <si>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</si>
  <si>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</si>
  <si>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</si>
  <si>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</si>
  <si>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</si>
  <si>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</si>
  <si>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</si>
  <si>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</si>
  <si>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</si>
  <si>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</si>
  <si>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</si>
  <si>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310279842</t>
  </si>
  <si>
    <t>Zazdívka otvorů pl do 4 m2 ve zdivu nadzákladovém z nepálených tvárnic tl do 300 mm</t>
  </si>
  <si>
    <t>m3</t>
  </si>
  <si>
    <t>CS ÚRS 2018 01</t>
  </si>
  <si>
    <t>4</t>
  </si>
  <si>
    <t>1146251324</t>
  </si>
  <si>
    <t>VV</t>
  </si>
  <si>
    <t>1*2*0,3</t>
  </si>
  <si>
    <t>317944321</t>
  </si>
  <si>
    <t>Válcované nosníky do č.12 dodatečně osazované do připravených otvorů</t>
  </si>
  <si>
    <t>t</t>
  </si>
  <si>
    <t>-1565909646</t>
  </si>
  <si>
    <t>2,6*10,6*1,05/1000</t>
  </si>
  <si>
    <t>Vodorovné konstrukce</t>
  </si>
  <si>
    <t>413321515</t>
  </si>
  <si>
    <t>Nosníky ze ŽB tř. C 20/25</t>
  </si>
  <si>
    <t>554221448</t>
  </si>
  <si>
    <t>1,3*0,3*0,15</t>
  </si>
  <si>
    <t>413351111</t>
  </si>
  <si>
    <t>Zřízení bednění nosníků a průvlaků bez podpěrné kce výšky do 100 cm</t>
  </si>
  <si>
    <t>m2</t>
  </si>
  <si>
    <t>-459326983</t>
  </si>
  <si>
    <t>1,3*0,15*2+1*0,3</t>
  </si>
  <si>
    <t>5</t>
  </si>
  <si>
    <t>413351112</t>
  </si>
  <si>
    <t>Odstranění bednění nosníků a průvlaků bez podpěrné kce výšky do 100 cm</t>
  </si>
  <si>
    <t>-1386644986</t>
  </si>
  <si>
    <t>6</t>
  </si>
  <si>
    <t>413352111</t>
  </si>
  <si>
    <t>Zřízení podpěrné konstrukce nosníků výšky podepření do 4 m pro nosník výšky do 100 cm</t>
  </si>
  <si>
    <t>316197148</t>
  </si>
  <si>
    <t>1*0,3</t>
  </si>
  <si>
    <t>7</t>
  </si>
  <si>
    <t>413352112</t>
  </si>
  <si>
    <t>Odstranění podpěrné konstrukce nosníků výšky podepření do 4 m pro nosník výšky do 100 cm</t>
  </si>
  <si>
    <t>-1279757229</t>
  </si>
  <si>
    <t>Úpravy povrchů, podlahy a osazování výplní</t>
  </si>
  <si>
    <t>8</t>
  </si>
  <si>
    <t>611311131</t>
  </si>
  <si>
    <t>Potažení vnitřních rovných stropů vápenným štukem tloušťky do 3 mm</t>
  </si>
  <si>
    <t>-446054435</t>
  </si>
  <si>
    <t>1,7*2,13</t>
  </si>
  <si>
    <t>9</t>
  </si>
  <si>
    <t>612135101</t>
  </si>
  <si>
    <t>Hrubá výplň rýh ve stěnách maltou jakékoli šířky rýhy</t>
  </si>
  <si>
    <t>1601631712</t>
  </si>
  <si>
    <t>20*0,06</t>
  </si>
  <si>
    <t>612315215</t>
  </si>
  <si>
    <t>Vápenná hladká omítka malých ploch do 4,0 m2 na stěnách</t>
  </si>
  <si>
    <t>kus</t>
  </si>
  <si>
    <t>509310158</t>
  </si>
  <si>
    <t>1*2</t>
  </si>
  <si>
    <t>11</t>
  </si>
  <si>
    <t>612315225</t>
  </si>
  <si>
    <t>Vápenná štuková omítka malých ploch do 4,0 m2 na stěnách</t>
  </si>
  <si>
    <t>-302994244</t>
  </si>
  <si>
    <t>12</t>
  </si>
  <si>
    <t>612315302</t>
  </si>
  <si>
    <t>Vápenná štuková omítka ostění nebo nadpraží</t>
  </si>
  <si>
    <t>-1428027227</t>
  </si>
  <si>
    <t>(2,1*2+1)*0,4</t>
  </si>
  <si>
    <t>13</t>
  </si>
  <si>
    <t>632451101</t>
  </si>
  <si>
    <t>Cementový samonivelační potěr ze suchých směsí tloušťky do 5 mm</t>
  </si>
  <si>
    <t>-1148059719</t>
  </si>
  <si>
    <t>14</t>
  </si>
  <si>
    <t>642944121</t>
  </si>
  <si>
    <t>Osazování ocelových zárubní dodatečné pl do 2,5 m2</t>
  </si>
  <si>
    <t>1849431042</t>
  </si>
  <si>
    <t>M</t>
  </si>
  <si>
    <t>55331104</t>
  </si>
  <si>
    <t>zárubeň ocelová pro běžné zdění hranatý profil 95 800 L/P</t>
  </si>
  <si>
    <t>-124672075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</si>
  <si>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</si>
  <si>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</si>
  <si>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</si>
  <si>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</si>
  <si>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-1629887809</t>
  </si>
  <si>
    <t>17</t>
  </si>
  <si>
    <t>952901111</t>
  </si>
  <si>
    <t>Vyčištění budov bytové a občanské výstavby při výšce podlaží do 4 m</t>
  </si>
  <si>
    <t>-1004007274</t>
  </si>
  <si>
    <t>18</t>
  </si>
  <si>
    <t>968072455</t>
  </si>
  <si>
    <t>Vybourání kovových dveřních zárubní pl do 2 m2</t>
  </si>
  <si>
    <t>-146695598</t>
  </si>
  <si>
    <t>0,9*2</t>
  </si>
  <si>
    <t>19</t>
  </si>
  <si>
    <t>971033641</t>
  </si>
  <si>
    <t>Vybourání otvorů ve zdivu cihelném pl do 4 m2 na MVC nebo MV tl do 300 mm</t>
  </si>
  <si>
    <t>-1818379320</t>
  </si>
  <si>
    <t>1*2,1*0,3</t>
  </si>
  <si>
    <t>20</t>
  </si>
  <si>
    <t>974031132</t>
  </si>
  <si>
    <t>Vysekání rýh ve zdivu cihelném hl do 50 mm š do 70 mm</t>
  </si>
  <si>
    <t>m</t>
  </si>
  <si>
    <t>-605281761</t>
  </si>
  <si>
    <t>974031664</t>
  </si>
  <si>
    <t>Vysekání rýh ve zdivu cihelném pro vtahování nosníků hl do 150 mm v do 150 mm</t>
  </si>
  <si>
    <t>-530386270</t>
  </si>
  <si>
    <t>1,3*2</t>
  </si>
  <si>
    <t>22</t>
  </si>
  <si>
    <t>977151112</t>
  </si>
  <si>
    <t>Jádrové vrty diamantovými korunkami do D 40 mm do stavebních materiálů</t>
  </si>
  <si>
    <t>-1985507812</t>
  </si>
  <si>
    <t>0,2*7</t>
  </si>
  <si>
    <t>23</t>
  </si>
  <si>
    <t>977151119</t>
  </si>
  <si>
    <t>Jádrové vrty diamantovými korunkami do D 110 mm do stavebních materiálů</t>
  </si>
  <si>
    <t>1150727445</t>
  </si>
  <si>
    <t>0,45+0,1</t>
  </si>
  <si>
    <t>997</t>
  </si>
  <si>
    <t>Přesun sutě</t>
  </si>
  <si>
    <t>24</t>
  </si>
  <si>
    <t>997013211</t>
  </si>
  <si>
    <t>Vnitrostaveništní doprava suti a vybouraných hmot pro budovy v do 6 m ručně</t>
  </si>
  <si>
    <t>1208761481</t>
  </si>
  <si>
    <t>25</t>
  </si>
  <si>
    <t>997013501</t>
  </si>
  <si>
    <t>Odvoz suti a vybouraných hmot na skládku nebo meziskládku do 1 km se složením</t>
  </si>
  <si>
    <t>380850272</t>
  </si>
  <si>
    <t>26</t>
  </si>
  <si>
    <t>997013509</t>
  </si>
  <si>
    <t>Příplatek k odvozu suti a vybouraných hmot na skládku ZKD 1 km přes 1 km</t>
  </si>
  <si>
    <t>204262607</t>
  </si>
  <si>
    <t>1,6*9 'Přepočtené koeficientem množství</t>
  </si>
  <si>
    <t>27</t>
  </si>
  <si>
    <t>997013803</t>
  </si>
  <si>
    <t>Poplatek za uložení na skládce (skládkovné) stavebního odpadu cihelného kód odpadu 170 102</t>
  </si>
  <si>
    <t>751497958</t>
  </si>
  <si>
    <t>998</t>
  </si>
  <si>
    <t>Přesun hmot</t>
  </si>
  <si>
    <t>28</t>
  </si>
  <si>
    <t>998018001</t>
  </si>
  <si>
    <t>Přesun hmot ruční pro budovy v do 6 m</t>
  </si>
  <si>
    <t>1649438251</t>
  </si>
  <si>
    <t>PSV</t>
  </si>
  <si>
    <t>Práce a dodávky PSV</t>
  </si>
  <si>
    <t>711</t>
  </si>
  <si>
    <t>Izolace proti vodě, vlhkosti a plynům</t>
  </si>
  <si>
    <t>29</t>
  </si>
  <si>
    <t>711193121</t>
  </si>
  <si>
    <t>Izolace proti zemní vlhkosti na vodorovné ploše těsnicí kaší minerální</t>
  </si>
  <si>
    <t>-382665269</t>
  </si>
  <si>
    <t>30</t>
  </si>
  <si>
    <t>711193131</t>
  </si>
  <si>
    <t>Izolace proti zemní vlhkosti na svislé ploše těsnicí kaší minerální</t>
  </si>
  <si>
    <t>306283535</t>
  </si>
  <si>
    <t>(1,7*2+2,13*2)*0,15</t>
  </si>
  <si>
    <t>31</t>
  </si>
  <si>
    <t>711199900</t>
  </si>
  <si>
    <t>vybandážování rohů</t>
  </si>
  <si>
    <t>R-pol.</t>
  </si>
  <si>
    <t>-1295609207</t>
  </si>
  <si>
    <t>1,7*2+2,13*2+0,15*4</t>
  </si>
  <si>
    <t>32</t>
  </si>
  <si>
    <t>998711201</t>
  </si>
  <si>
    <t>Přesun hmot procentní pro izolace proti vodě, vlhkosti a plynům v objektech v do 6 m</t>
  </si>
  <si>
    <t>%</t>
  </si>
  <si>
    <t>-74768693</t>
  </si>
  <si>
    <t>721</t>
  </si>
  <si>
    <t>Zdravotechnika - vnitřní kanalizace</t>
  </si>
  <si>
    <t>33</t>
  </si>
  <si>
    <t>721171905</t>
  </si>
  <si>
    <t>Potrubí z PP vsazení odbočky do hrdla DN 110</t>
  </si>
  <si>
    <t>278700545</t>
  </si>
  <si>
    <t>34</t>
  </si>
  <si>
    <t>721174041</t>
  </si>
  <si>
    <t>Potrubí kanalizační z PP připojovací DN 32</t>
  </si>
  <si>
    <t>-677841022</t>
  </si>
  <si>
    <t>35</t>
  </si>
  <si>
    <t>721174043</t>
  </si>
  <si>
    <t>Potrubí kanalizační z PP připojovací DN 50</t>
  </si>
  <si>
    <t>1141114764</t>
  </si>
  <si>
    <t>36</t>
  </si>
  <si>
    <t>721174045</t>
  </si>
  <si>
    <t>Potrubí kanalizační z PP připojovací DN 100</t>
  </si>
  <si>
    <t>-2090455573</t>
  </si>
  <si>
    <t>37</t>
  </si>
  <si>
    <t>721194105</t>
  </si>
  <si>
    <t>Vyvedení a upevnění odpadních výpustek DN 50</t>
  </si>
  <si>
    <t>1268570053</t>
  </si>
  <si>
    <t>38</t>
  </si>
  <si>
    <t>721194109</t>
  </si>
  <si>
    <t>Vyvedení a upevnění odpadních výpustek DN 100</t>
  </si>
  <si>
    <t>122654598</t>
  </si>
  <si>
    <t>39</t>
  </si>
  <si>
    <t>998721201</t>
  </si>
  <si>
    <t>Přesun hmot procentní pro vnitřní kanalizace v objektech v do 6 m</t>
  </si>
  <si>
    <t>1769804804</t>
  </si>
  <si>
    <t>722</t>
  </si>
  <si>
    <t>Zdravotechnika - vnitřní vodovod</t>
  </si>
  <si>
    <t>40</t>
  </si>
  <si>
    <t>722174002</t>
  </si>
  <si>
    <t>Potrubí vodovodní plastové PPR svar polyfuze PN 16 D 20 x 2,8 mm</t>
  </si>
  <si>
    <t>-1856876478</t>
  </si>
  <si>
    <t>41</t>
  </si>
  <si>
    <t>722174003</t>
  </si>
  <si>
    <t>Potrubí vodovodní plastové PPR svar polyfuze PN 16 D 25 x 3,5 mm</t>
  </si>
  <si>
    <t>252463591</t>
  </si>
  <si>
    <t>42</t>
  </si>
  <si>
    <t>722181221</t>
  </si>
  <si>
    <t>Ochrana vodovodního potrubí přilepenými termoizolačními trubicemi z PE tl do 9 mm DN do 22 mm</t>
  </si>
  <si>
    <t>929976880</t>
  </si>
  <si>
    <t>43</t>
  </si>
  <si>
    <t>722181222</t>
  </si>
  <si>
    <t>Ochrana vodovodního potrubí přilepenými termoizolačními trubicemi z PE tl do 9 mm DN do 45 mm</t>
  </si>
  <si>
    <t>1270048636</t>
  </si>
  <si>
    <t>44</t>
  </si>
  <si>
    <t>722190401</t>
  </si>
  <si>
    <t>Vyvedení a upevnění výpustku do DN 25</t>
  </si>
  <si>
    <t>-1469564553</t>
  </si>
  <si>
    <t>45</t>
  </si>
  <si>
    <t>722290226</t>
  </si>
  <si>
    <t>Zkouška těsnosti vodovodního potrubí závitového do DN 50</t>
  </si>
  <si>
    <t>-1914558529</t>
  </si>
  <si>
    <t>46</t>
  </si>
  <si>
    <t>722290234</t>
  </si>
  <si>
    <t>Proplach a dezinfekce vodovodního potrubí do DN 80</t>
  </si>
  <si>
    <t>688583060</t>
  </si>
  <si>
    <t>47</t>
  </si>
  <si>
    <t>998722201</t>
  </si>
  <si>
    <t>Přesun hmot procentní pro vnitřní vodovod v objektech v do 6 m</t>
  </si>
  <si>
    <t>-1659416790</t>
  </si>
  <si>
    <t>724</t>
  </si>
  <si>
    <t>Zdravotechnika - strojní vybavení</t>
  </si>
  <si>
    <t>48</t>
  </si>
  <si>
    <t>724-01</t>
  </si>
  <si>
    <t>M+D čepadla splaškových vod pro WC - viz PD</t>
  </si>
  <si>
    <t>903908838</t>
  </si>
  <si>
    <t>49</t>
  </si>
  <si>
    <t>998724201</t>
  </si>
  <si>
    <t>Přesun hmot procentní pro strojní vybavení v objektech v do 6 m</t>
  </si>
  <si>
    <t>-1524768283</t>
  </si>
  <si>
    <t>725</t>
  </si>
  <si>
    <t>Zdravotechnika - zařizovací předměty</t>
  </si>
  <si>
    <t>50</t>
  </si>
  <si>
    <t>725112022</t>
  </si>
  <si>
    <t>Klozet keramický závěsný na nosné stěny s hlubokým splachováním odpad vodorovný</t>
  </si>
  <si>
    <t>soubor</t>
  </si>
  <si>
    <t>-1081429668</t>
  </si>
  <si>
    <t>51</t>
  </si>
  <si>
    <t>725211681</t>
  </si>
  <si>
    <t>Umyvadlo keramické zdravotní připevněné na stěnu šrouby bílé 640 mm</t>
  </si>
  <si>
    <t>146065205</t>
  </si>
  <si>
    <t>52</t>
  </si>
  <si>
    <t>725291511</t>
  </si>
  <si>
    <t>Doplňky zařízení koupelen a záchodů plastové dávkovač tekutého mýdla na 350 ml</t>
  </si>
  <si>
    <t>-154393291</t>
  </si>
  <si>
    <t>53</t>
  </si>
  <si>
    <t>725291621</t>
  </si>
  <si>
    <t>Doplňky zařízení koupelen a záchodů nerezové zásobník toaletních papírů</t>
  </si>
  <si>
    <t>-274479225</t>
  </si>
  <si>
    <t>54</t>
  </si>
  <si>
    <t>725291631</t>
  </si>
  <si>
    <t>Doplňky zařízení koupelen a záchodů nerezové zásobník papírových ručníků</t>
  </si>
  <si>
    <t>1374527264</t>
  </si>
  <si>
    <t>55</t>
  </si>
  <si>
    <t>725291703</t>
  </si>
  <si>
    <t>Doplňky zařízení koupelen a záchodů smaltované madlo rovné dl 500 mm</t>
  </si>
  <si>
    <t>17531081</t>
  </si>
  <si>
    <t>56</t>
  </si>
  <si>
    <t>725291711</t>
  </si>
  <si>
    <t>Doplňky zařízení koupelen a záchodů smaltované madlo krakorcové dl 550 mm</t>
  </si>
  <si>
    <t>-629247253</t>
  </si>
  <si>
    <t>57</t>
  </si>
  <si>
    <t>725291712</t>
  </si>
  <si>
    <t>Doplňky zařízení koupelen a záchodů smaltované madlo krakorcové dl 834 mm</t>
  </si>
  <si>
    <t>1750916014</t>
  </si>
  <si>
    <t>58</t>
  </si>
  <si>
    <t>725291722</t>
  </si>
  <si>
    <t>Doplňky zařízení koupelen a záchodů smaltované madlo krakorcové sklopné dl 834 mm</t>
  </si>
  <si>
    <t>-1281993469</t>
  </si>
  <si>
    <t>59</t>
  </si>
  <si>
    <t>725299999</t>
  </si>
  <si>
    <t>Doplňky zařízení koupelen a záchodů koš na odpadky</t>
  </si>
  <si>
    <t>1775102026</t>
  </si>
  <si>
    <t>60</t>
  </si>
  <si>
    <t>725813111</t>
  </si>
  <si>
    <t>Ventil rohový bez připojovací trubičky nebo flexi hadičky G 1/2</t>
  </si>
  <si>
    <t>-2087600046</t>
  </si>
  <si>
    <t>61</t>
  </si>
  <si>
    <t>722-01</t>
  </si>
  <si>
    <t>Napojení na stávající rozvod</t>
  </si>
  <si>
    <t>-1988541871</t>
  </si>
  <si>
    <t>62</t>
  </si>
  <si>
    <t>725822611</t>
  </si>
  <si>
    <t>Baterie umyvadlová stojánková páková bez výpusti</t>
  </si>
  <si>
    <t>-1971679285</t>
  </si>
  <si>
    <t>63</t>
  </si>
  <si>
    <t>998725201</t>
  </si>
  <si>
    <t>Přesun hmot procentní pro zařizovací předměty v objektech v do 6 m</t>
  </si>
  <si>
    <t>-701774172</t>
  </si>
  <si>
    <t>726</t>
  </si>
  <si>
    <t>Zdravotechnika - předstěnové instalace</t>
  </si>
  <si>
    <t>64</t>
  </si>
  <si>
    <t>726111031</t>
  </si>
  <si>
    <t>Instalační předstěna - klozet s ovládáním zepředu v 1080 mm závěsný do masivní zděné kce</t>
  </si>
  <si>
    <t>368862311</t>
  </si>
  <si>
    <t>65</t>
  </si>
  <si>
    <t>998726211</t>
  </si>
  <si>
    <t>Přesun hmot procentní pro instalační prefabrikáty v objektech v do 6 m</t>
  </si>
  <si>
    <t>-1714949769</t>
  </si>
  <si>
    <t>741</t>
  </si>
  <si>
    <t>Elektroinstalace - silnoproud</t>
  </si>
  <si>
    <t>66</t>
  </si>
  <si>
    <t>741-01</t>
  </si>
  <si>
    <t>Napojení na stávající rozvod elektroinstalace - viz PD</t>
  </si>
  <si>
    <t>615825739</t>
  </si>
  <si>
    <t>67</t>
  </si>
  <si>
    <t>741-02</t>
  </si>
  <si>
    <t>Stavební výpomoce</t>
  </si>
  <si>
    <t>h</t>
  </si>
  <si>
    <t>1088035485</t>
  </si>
  <si>
    <t>68</t>
  </si>
  <si>
    <t>741112001</t>
  </si>
  <si>
    <t>Montáž krabice zapuštěná plastová kruhová</t>
  </si>
  <si>
    <t>1258712577</t>
  </si>
  <si>
    <t>69</t>
  </si>
  <si>
    <t>345715110</t>
  </si>
  <si>
    <t>krabice přístrojová instalační KP 68/2</t>
  </si>
  <si>
    <t>-1361705054</t>
  </si>
  <si>
    <t>70</t>
  </si>
  <si>
    <t>741120001</t>
  </si>
  <si>
    <t>Montáž vodič Cu izolovaný plný a laněný žíla 0,35-6 mm2 pod omítku (CY)</t>
  </si>
  <si>
    <t>366500010</t>
  </si>
  <si>
    <t>71</t>
  </si>
  <si>
    <t>341408250</t>
  </si>
  <si>
    <t>vodič silový s Cu jádrem CY H07 V-U 4 mm2</t>
  </si>
  <si>
    <t>1189128417</t>
  </si>
  <si>
    <t>10*1,05 'Přepočtené koeficientem množství</t>
  </si>
  <si>
    <t>72</t>
  </si>
  <si>
    <t>741122005</t>
  </si>
  <si>
    <t>Montáž kabel Cu bez ukončení uložený pod omítku plný plochý 3x1 až 2,5 mm2 (CYKYLo)</t>
  </si>
  <si>
    <t>1923720553</t>
  </si>
  <si>
    <t>73</t>
  </si>
  <si>
    <t>341110300</t>
  </si>
  <si>
    <t>kabel silový s Cu jádrem CYKY 3x1,5 mm2</t>
  </si>
  <si>
    <t>-1567564758</t>
  </si>
  <si>
    <t>20*1,05 'Přepočtené koeficientem množství</t>
  </si>
  <si>
    <t>74</t>
  </si>
  <si>
    <t>-726570202</t>
  </si>
  <si>
    <t>75</t>
  </si>
  <si>
    <t>341110360</t>
  </si>
  <si>
    <t>kabel silový s Cu jádrem CYKY 3x2,5 mm2</t>
  </si>
  <si>
    <t>-1935239323</t>
  </si>
  <si>
    <t>76</t>
  </si>
  <si>
    <t>741130021</t>
  </si>
  <si>
    <t>Ukončení vodič izolovaný do 2,5 mm2 na svorkovnici</t>
  </si>
  <si>
    <t>967647432</t>
  </si>
  <si>
    <t>77</t>
  </si>
  <si>
    <t>8500169971</t>
  </si>
  <si>
    <t>Svorka krabicová WAGO 3 pólová (30ks/bal.)</t>
  </si>
  <si>
    <t>bal.</t>
  </si>
  <si>
    <t>1574107386</t>
  </si>
  <si>
    <t>78</t>
  </si>
  <si>
    <t>741311031</t>
  </si>
  <si>
    <t>Montáž spínač koncový řazení 0/1, 1/0 se zapojením vodičů</t>
  </si>
  <si>
    <t>1178008997</t>
  </si>
  <si>
    <t>79</t>
  </si>
  <si>
    <t>345355120</t>
  </si>
  <si>
    <t>spínač jednopólový 10A Classic 3553-01289 bílý</t>
  </si>
  <si>
    <t>504355571</t>
  </si>
  <si>
    <t>80</t>
  </si>
  <si>
    <t>741313001</t>
  </si>
  <si>
    <t>Montáž zásuvka (polo)zapuštěná bezšroubové připojení 2P+PE se zapojením vodičů</t>
  </si>
  <si>
    <t>-221049454</t>
  </si>
  <si>
    <t>81</t>
  </si>
  <si>
    <t>345551000</t>
  </si>
  <si>
    <t>zásuvka 1násobná 16A Classic 3553-01289 bílá</t>
  </si>
  <si>
    <t>790457892</t>
  </si>
  <si>
    <t>82</t>
  </si>
  <si>
    <t>741370003</t>
  </si>
  <si>
    <t>Montáž svítidlo žárovkové bytové stropní přisazené 2 zdroje</t>
  </si>
  <si>
    <t>-981769805</t>
  </si>
  <si>
    <t>83</t>
  </si>
  <si>
    <t>348212750-1</t>
  </si>
  <si>
    <t>svítidlo stropní přisazené LED</t>
  </si>
  <si>
    <t>1850363837</t>
  </si>
  <si>
    <t>84</t>
  </si>
  <si>
    <t>741810001</t>
  </si>
  <si>
    <t>Celková prohlídka elektrického rozvodu a zařízení do 100 000,- Kč</t>
  </si>
  <si>
    <t>-425850549</t>
  </si>
  <si>
    <t>751</t>
  </si>
  <si>
    <t>Vzduchotechnika</t>
  </si>
  <si>
    <t>85</t>
  </si>
  <si>
    <t>751111011</t>
  </si>
  <si>
    <t>Mtž vent ax ntl nástěnného základního D do 100 mm</t>
  </si>
  <si>
    <t>734611618</t>
  </si>
  <si>
    <t>86</t>
  </si>
  <si>
    <t>42914111</t>
  </si>
  <si>
    <t>ventilátor axiální stěnový skříň z plastu zpětná klapka IP44 17W</t>
  </si>
  <si>
    <t>-2038439395</t>
  </si>
  <si>
    <t>87</t>
  </si>
  <si>
    <t>751398011</t>
  </si>
  <si>
    <t>Mtž větrací mřížky na kruhové potrubí D do 100 mm</t>
  </si>
  <si>
    <t>423948533</t>
  </si>
  <si>
    <t>88</t>
  </si>
  <si>
    <t>55341431</t>
  </si>
  <si>
    <t>mřížka větrací nerezová 100 kruhová se síťovinou</t>
  </si>
  <si>
    <t>-1578986284</t>
  </si>
  <si>
    <t>89</t>
  </si>
  <si>
    <t>751510041</t>
  </si>
  <si>
    <t>Vzduchotechnické potrubí pozink kruhové spirálně vinuté D do 100 mm</t>
  </si>
  <si>
    <t>1134898697</t>
  </si>
  <si>
    <t>763</t>
  </si>
  <si>
    <t>Konstrukce suché výstavby</t>
  </si>
  <si>
    <t>90</t>
  </si>
  <si>
    <t>763111723</t>
  </si>
  <si>
    <t>SDK příčka Al úhelník k ochraně rohů</t>
  </si>
  <si>
    <t>-1646853986</t>
  </si>
  <si>
    <t>91</t>
  </si>
  <si>
    <t>763121411</t>
  </si>
  <si>
    <t>SDK stěna předsazená tl 62,5 mm profil CW+UW 50 deska 1xA 12,5 bez TI EI 15</t>
  </si>
  <si>
    <t>1960467201</t>
  </si>
  <si>
    <t>5,5*(0,3+0,15*2) " zakrytí rozvodů</t>
  </si>
  <si>
    <t>4,62*(0,25+0,25*2)</t>
  </si>
  <si>
    <t>92</t>
  </si>
  <si>
    <t>763121715</t>
  </si>
  <si>
    <t>SDK stěna předsazená úprava styku stěny a podhledu separační páskou a silikonováním</t>
  </si>
  <si>
    <t>-270047705</t>
  </si>
  <si>
    <t>5,5*2+4,62*2</t>
  </si>
  <si>
    <t>93</t>
  </si>
  <si>
    <t>998763200</t>
  </si>
  <si>
    <t>Přesun hmot procentní pro dřevostavby v objektech v do 6 m</t>
  </si>
  <si>
    <t>-791808189</t>
  </si>
  <si>
    <t>766</t>
  </si>
  <si>
    <t>Konstrukce truhlářské</t>
  </si>
  <si>
    <t>94</t>
  </si>
  <si>
    <t>76666-01</t>
  </si>
  <si>
    <t>M+D nových dveří prosklenných plastových ve stěně 900+500x1970 - viz PD</t>
  </si>
  <si>
    <t>-637151510</t>
  </si>
  <si>
    <t>95</t>
  </si>
  <si>
    <t>766660001</t>
  </si>
  <si>
    <t>Montáž dveřních křídel otvíravých 1křídlových š do 0,8 m do ocelové zárubně</t>
  </si>
  <si>
    <t>-1495095184</t>
  </si>
  <si>
    <t>96</t>
  </si>
  <si>
    <t>61162857</t>
  </si>
  <si>
    <t>dveře vnitřní foliované plné 1křídlové 80x197 cm</t>
  </si>
  <si>
    <t>1673995043</t>
  </si>
  <si>
    <t>97</t>
  </si>
  <si>
    <t>766660722</t>
  </si>
  <si>
    <t>Montáž dveřního kování - zámku</t>
  </si>
  <si>
    <t>1682302961</t>
  </si>
  <si>
    <t>98</t>
  </si>
  <si>
    <t>54926043</t>
  </si>
  <si>
    <t>zámek stavební zadlabací vložkový 24026 s převodem L HB</t>
  </si>
  <si>
    <t>1742937986</t>
  </si>
  <si>
    <t>99</t>
  </si>
  <si>
    <t>54926099</t>
  </si>
  <si>
    <t>kování</t>
  </si>
  <si>
    <t>-2016095190</t>
  </si>
  <si>
    <t>100</t>
  </si>
  <si>
    <t>766691914</t>
  </si>
  <si>
    <t>Vyvěšení nebo zavěšení dřevěných křídel dveří pl do 2 m2</t>
  </si>
  <si>
    <t>1485320787</t>
  </si>
  <si>
    <t>101</t>
  </si>
  <si>
    <t>998766201</t>
  </si>
  <si>
    <t>Přesun hmot procentní pro konstrukce truhlářské v objektech v do 6 m</t>
  </si>
  <si>
    <t>1919793373</t>
  </si>
  <si>
    <t>771</t>
  </si>
  <si>
    <t>Podlahy z dlaždic</t>
  </si>
  <si>
    <t>102</t>
  </si>
  <si>
    <t>771574116</t>
  </si>
  <si>
    <t>Montáž podlah keramických režných hladkých lepených flexibilním lepidlem do 25 ks/m2</t>
  </si>
  <si>
    <t>-1172345333</t>
  </si>
  <si>
    <t>103</t>
  </si>
  <si>
    <t>59761406</t>
  </si>
  <si>
    <t>dlaždice keramické slinuté neglazované mrazuvzdorné přes 19 do 25 ks/m2</t>
  </si>
  <si>
    <t>1112984485</t>
  </si>
  <si>
    <t>3,621*1,1 'Přepočtené koeficientem množství</t>
  </si>
  <si>
    <t>104</t>
  </si>
  <si>
    <t>771579191</t>
  </si>
  <si>
    <t>Příplatek k montáž podlah keramických za plochu do 5 m2</t>
  </si>
  <si>
    <t>-1910712643</t>
  </si>
  <si>
    <t>105</t>
  </si>
  <si>
    <t>771591111</t>
  </si>
  <si>
    <t>Podlahy penetrace podkladu</t>
  </si>
  <si>
    <t>1027934679</t>
  </si>
  <si>
    <t>106</t>
  </si>
  <si>
    <t>998771201</t>
  </si>
  <si>
    <t>Přesun hmot procentní pro podlahy z dlaždic v objektech v do 6 m</t>
  </si>
  <si>
    <t>620819237</t>
  </si>
  <si>
    <t>781</t>
  </si>
  <si>
    <t>Dokončovací práce - obklady</t>
  </si>
  <si>
    <t>107</t>
  </si>
  <si>
    <t>781474115</t>
  </si>
  <si>
    <t>Montáž obkladů vnitřních keramických hladkých do 25 ks/m2 lepených flexibilním lepidlem</t>
  </si>
  <si>
    <t>741490986</t>
  </si>
  <si>
    <t>(1,7*2+2,13*2)*3-0,8*2</t>
  </si>
  <si>
    <t>108</t>
  </si>
  <si>
    <t>59761039</t>
  </si>
  <si>
    <t>obkládačky keramické koupelnové (bílé i barevné) přes 22 do 25 ks/m2</t>
  </si>
  <si>
    <t>-47367115</t>
  </si>
  <si>
    <t>21,38*1,1 'Přepočtené koeficientem množství</t>
  </si>
  <si>
    <t>109</t>
  </si>
  <si>
    <t>781479191</t>
  </si>
  <si>
    <t>Příplatek k montáži obkladů vnitřních keramických hladkých za plochu do 10 m2</t>
  </si>
  <si>
    <t>-310977562</t>
  </si>
  <si>
    <t>110</t>
  </si>
  <si>
    <t>781495115</t>
  </si>
  <si>
    <t>Spárování vnitřních obkladů silikonem</t>
  </si>
  <si>
    <t>853481887</t>
  </si>
  <si>
    <t>1,7*2+2,13*2+3*4</t>
  </si>
  <si>
    <t>111</t>
  </si>
  <si>
    <t>998781201</t>
  </si>
  <si>
    <t>Přesun hmot procentní pro obklady keramické v objektech v do 6 m</t>
  </si>
  <si>
    <t>1149788196</t>
  </si>
  <si>
    <t>783</t>
  </si>
  <si>
    <t>Dokončovací práce - nátěry</t>
  </si>
  <si>
    <t>112</t>
  </si>
  <si>
    <t>783301303</t>
  </si>
  <si>
    <t>Bezoplachové odrezivění zámečnických konstrukcí</t>
  </si>
  <si>
    <t>54491594</t>
  </si>
  <si>
    <t>4,8*0,3</t>
  </si>
  <si>
    <t>113</t>
  </si>
  <si>
    <t>783314101</t>
  </si>
  <si>
    <t>Základní jednonásobný syntetický nátěr zámečnických konstrukcí</t>
  </si>
  <si>
    <t>671098388</t>
  </si>
  <si>
    <t>114</t>
  </si>
  <si>
    <t>783317101</t>
  </si>
  <si>
    <t>Krycí jednonásobný syntetický standardní nátěr zámečnických konstrukcí</t>
  </si>
  <si>
    <t>-904502993</t>
  </si>
  <si>
    <t>1,440*2</t>
  </si>
  <si>
    <t>784</t>
  </si>
  <si>
    <t>Dokončovací práce - malby a tapety</t>
  </si>
  <si>
    <t>115</t>
  </si>
  <si>
    <t>784181101</t>
  </si>
  <si>
    <t>Základní akrylátová jednonásobná penetrace podkladu v místnostech výšky do 3,80m</t>
  </si>
  <si>
    <t>389805114</t>
  </si>
  <si>
    <t>2*3+2,5*3</t>
  </si>
  <si>
    <t>116</t>
  </si>
  <si>
    <t>784221101</t>
  </si>
  <si>
    <t>Dvojnásobné bílé malby  ze směsí za sucha dobře otěruvzdorných v místnostech do 3,80 m</t>
  </si>
  <si>
    <t>1488417321</t>
  </si>
  <si>
    <t>OST</t>
  </si>
  <si>
    <t>Ostatní</t>
  </si>
  <si>
    <t>VRN</t>
  </si>
  <si>
    <t>Vedlejší rozpočtové náklady</t>
  </si>
  <si>
    <t>117</t>
  </si>
  <si>
    <t>999-01</t>
  </si>
  <si>
    <t>Vedlejší náklady</t>
  </si>
  <si>
    <t>1458671439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</si>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</sst>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27" fillId="2" borderId="0" xfId="1" applyFont="1" applyFill="1" applyAlignment="1" applyProtection="1">
      <alignment vertical="center"/>
    </xf>
    <xf numFmtId="0" fontId="40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2" fillId="0" borderId="28" xfId="0" applyFont="1" applyBorder="1" applyAlignment="1" applyProtection="1">
      <alignment horizontal="center" vertical="center"/>
      <protection locked="0"/>
    </xf>
    <xf numFmtId="49" fontId="32" fillId="0" borderId="28" xfId="0" applyNumberFormat="1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167" fontId="32" fillId="0" borderId="28" xfId="0" applyNumberFormat="1" applyFont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  <protection locked="0"/>
    </xf>
    <xf numFmtId="0" fontId="32" fillId="0" borderId="5" xfId="0" applyFont="1" applyBorder="1" applyAlignment="1">
      <alignment vertical="center"/>
    </xf>
    <xf numFmtId="0" fontId="32" fillId="0" borderId="28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5" fillId="0" borderId="34" xfId="0" applyFont="1" applyBorder="1" applyAlignment="1" applyProtection="1">
      <alignment horizontal="left" wrapText="1"/>
      <protection locked="0"/>
    </xf>
    <xf numFmtId="4" fontId="0" fillId="6" borderId="28" xfId="0" applyNumberFormat="1" applyFont="1" applyFill="1" applyBorder="1" applyAlignment="1" applyProtection="1">
      <alignment vertical="center"/>
      <protection locked="0"/>
    </xf>
    <xf numFmtId="4" fontId="32" fillId="6" borderId="28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6" activePane="bottomLeft" state="frozen"/>
      <selection pane="bottomLeft" activeCell="AN51" sqref="AN51:AP5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69" t="s">
        <v>8</v>
      </c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S4" s="21" t="s">
        <v>14</v>
      </c>
    </row>
    <row r="5" spans="1:74" ht="14.45" customHeight="1">
      <c r="B5" s="25"/>
      <c r="C5" s="26"/>
      <c r="D5" s="30" t="s">
        <v>15</v>
      </c>
      <c r="E5" s="26"/>
      <c r="F5" s="26"/>
      <c r="G5" s="26"/>
      <c r="H5" s="26"/>
      <c r="I5" s="26"/>
      <c r="J5" s="26"/>
      <c r="K5" s="255" t="s">
        <v>16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6"/>
      <c r="AQ5" s="28"/>
      <c r="BS5" s="21" t="s">
        <v>9</v>
      </c>
    </row>
    <row r="6" spans="1:74" ht="36.950000000000003" customHeight="1">
      <c r="B6" s="25"/>
      <c r="C6" s="26"/>
      <c r="D6" s="32" t="s">
        <v>17</v>
      </c>
      <c r="E6" s="26"/>
      <c r="F6" s="26"/>
      <c r="G6" s="26"/>
      <c r="H6" s="26"/>
      <c r="I6" s="26"/>
      <c r="J6" s="26"/>
      <c r="K6" s="257" t="s">
        <v>18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6"/>
      <c r="AQ6" s="28"/>
      <c r="BS6" s="21" t="s">
        <v>9</v>
      </c>
    </row>
    <row r="7" spans="1:74" ht="14.45" customHeight="1">
      <c r="B7" s="25"/>
      <c r="C7" s="26"/>
      <c r="D7" s="33" t="s">
        <v>19</v>
      </c>
      <c r="E7" s="26"/>
      <c r="F7" s="26"/>
      <c r="G7" s="26"/>
      <c r="H7" s="26"/>
      <c r="I7" s="26"/>
      <c r="J7" s="26"/>
      <c r="K7" s="31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3" t="s">
        <v>20</v>
      </c>
      <c r="AL7" s="26"/>
      <c r="AM7" s="26"/>
      <c r="AN7" s="31" t="s">
        <v>5</v>
      </c>
      <c r="AO7" s="26"/>
      <c r="AP7" s="26"/>
      <c r="AQ7" s="28"/>
      <c r="BS7" s="21" t="s">
        <v>9</v>
      </c>
    </row>
    <row r="8" spans="1:74" ht="14.45" customHeight="1">
      <c r="B8" s="25"/>
      <c r="C8" s="26"/>
      <c r="D8" s="33" t="s">
        <v>21</v>
      </c>
      <c r="E8" s="26"/>
      <c r="F8" s="26"/>
      <c r="G8" s="26"/>
      <c r="H8" s="26"/>
      <c r="I8" s="26"/>
      <c r="J8" s="26"/>
      <c r="K8" s="31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3" t="s">
        <v>23</v>
      </c>
      <c r="AL8" s="26"/>
      <c r="AM8" s="26"/>
      <c r="AN8" s="31" t="s">
        <v>24</v>
      </c>
      <c r="AO8" s="26"/>
      <c r="AP8" s="26"/>
      <c r="AQ8" s="28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S9" s="21" t="s">
        <v>9</v>
      </c>
    </row>
    <row r="10" spans="1:74" ht="14.45" customHeight="1">
      <c r="B10" s="25"/>
      <c r="C10" s="26"/>
      <c r="D10" s="33" t="s">
        <v>25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3" t="s">
        <v>26</v>
      </c>
      <c r="AL10" s="26"/>
      <c r="AM10" s="26"/>
      <c r="AN10" s="31" t="s">
        <v>5</v>
      </c>
      <c r="AO10" s="26"/>
      <c r="AP10" s="26"/>
      <c r="AQ10" s="28"/>
      <c r="BS10" s="21" t="s">
        <v>9</v>
      </c>
    </row>
    <row r="11" spans="1:74" ht="18.399999999999999" customHeight="1">
      <c r="B11" s="25"/>
      <c r="C11" s="26"/>
      <c r="D11" s="26"/>
      <c r="E11" s="31" t="s">
        <v>27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3" t="s">
        <v>28</v>
      </c>
      <c r="AL11" s="26"/>
      <c r="AM11" s="26"/>
      <c r="AN11" s="31" t="s">
        <v>5</v>
      </c>
      <c r="AO11" s="26"/>
      <c r="AP11" s="26"/>
      <c r="AQ11" s="28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S12" s="21" t="s">
        <v>9</v>
      </c>
    </row>
    <row r="13" spans="1:74" ht="14.45" customHeight="1">
      <c r="B13" s="25"/>
      <c r="C13" s="26"/>
      <c r="D13" s="33" t="s">
        <v>29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3" t="s">
        <v>26</v>
      </c>
      <c r="AL13" s="26"/>
      <c r="AM13" s="26"/>
      <c r="AN13" s="31" t="s">
        <v>5</v>
      </c>
      <c r="AO13" s="26"/>
      <c r="AP13" s="26"/>
      <c r="AQ13" s="28"/>
      <c r="BS13" s="21" t="s">
        <v>9</v>
      </c>
    </row>
    <row r="14" spans="1:74" ht="15">
      <c r="B14" s="25"/>
      <c r="C14" s="26"/>
      <c r="D14" s="26"/>
      <c r="E14" s="31" t="s">
        <v>30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3" t="s">
        <v>28</v>
      </c>
      <c r="AL14" s="26"/>
      <c r="AM14" s="26"/>
      <c r="AN14" s="31" t="s">
        <v>5</v>
      </c>
      <c r="AO14" s="26"/>
      <c r="AP14" s="26"/>
      <c r="AQ14" s="28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S15" s="21" t="s">
        <v>6</v>
      </c>
    </row>
    <row r="16" spans="1:74" ht="14.45" customHeight="1">
      <c r="B16" s="25"/>
      <c r="C16" s="26"/>
      <c r="D16" s="33" t="s">
        <v>31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3" t="s">
        <v>26</v>
      </c>
      <c r="AL16" s="26"/>
      <c r="AM16" s="26"/>
      <c r="AN16" s="31" t="s">
        <v>5</v>
      </c>
      <c r="AO16" s="26"/>
      <c r="AP16" s="26"/>
      <c r="AQ16" s="28"/>
      <c r="BS16" s="21" t="s">
        <v>6</v>
      </c>
    </row>
    <row r="17" spans="2:71" ht="18.399999999999999" customHeight="1">
      <c r="B17" s="25"/>
      <c r="C17" s="26"/>
      <c r="D17" s="26"/>
      <c r="E17" s="31" t="s">
        <v>32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3" t="s">
        <v>28</v>
      </c>
      <c r="AL17" s="26"/>
      <c r="AM17" s="26"/>
      <c r="AN17" s="31" t="s">
        <v>5</v>
      </c>
      <c r="AO17" s="26"/>
      <c r="AP17" s="26"/>
      <c r="AQ17" s="28"/>
      <c r="BS17" s="21" t="s">
        <v>33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S18" s="21" t="s">
        <v>9</v>
      </c>
    </row>
    <row r="19" spans="2:71" ht="14.45" customHeight="1">
      <c r="B19" s="25"/>
      <c r="C19" s="26"/>
      <c r="D19" s="33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S19" s="21" t="s">
        <v>9</v>
      </c>
    </row>
    <row r="20" spans="2:71" ht="16.5" customHeight="1">
      <c r="B20" s="25"/>
      <c r="C20" s="26"/>
      <c r="D20" s="26"/>
      <c r="E20" s="258" t="s">
        <v>5</v>
      </c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  <c r="U20" s="258"/>
      <c r="V20" s="258"/>
      <c r="W20" s="258"/>
      <c r="X20" s="258"/>
      <c r="Y20" s="258"/>
      <c r="Z20" s="258"/>
      <c r="AA20" s="258"/>
      <c r="AB20" s="258"/>
      <c r="AC20" s="258"/>
      <c r="AD20" s="258"/>
      <c r="AE20" s="258"/>
      <c r="AF20" s="258"/>
      <c r="AG20" s="258"/>
      <c r="AH20" s="258"/>
      <c r="AI20" s="258"/>
      <c r="AJ20" s="258"/>
      <c r="AK20" s="258"/>
      <c r="AL20" s="258"/>
      <c r="AM20" s="258"/>
      <c r="AN20" s="258"/>
      <c r="AO20" s="26"/>
      <c r="AP20" s="26"/>
      <c r="AQ20" s="28"/>
      <c r="BS20" s="21" t="s">
        <v>33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</row>
    <row r="22" spans="2:71" ht="6.95" customHeight="1">
      <c r="B22" s="25"/>
      <c r="C22" s="2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6"/>
      <c r="AQ22" s="28"/>
    </row>
    <row r="23" spans="2:71" s="1" customFormat="1" ht="25.9" customHeight="1">
      <c r="B23" s="35"/>
      <c r="C23" s="36"/>
      <c r="D23" s="37" t="s">
        <v>35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59">
        <f>ROUND(AG51,2)</f>
        <v>0</v>
      </c>
      <c r="AL23" s="260"/>
      <c r="AM23" s="260"/>
      <c r="AN23" s="260"/>
      <c r="AO23" s="260"/>
      <c r="AP23" s="36"/>
      <c r="AQ23" s="39"/>
    </row>
    <row r="24" spans="2:71" s="1" customFormat="1" ht="6.95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</row>
    <row r="25" spans="2:71" s="1" customForma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61" t="s">
        <v>36</v>
      </c>
      <c r="M25" s="261"/>
      <c r="N25" s="261"/>
      <c r="O25" s="261"/>
      <c r="P25" s="36"/>
      <c r="Q25" s="36"/>
      <c r="R25" s="36"/>
      <c r="S25" s="36"/>
      <c r="T25" s="36"/>
      <c r="U25" s="36"/>
      <c r="V25" s="36"/>
      <c r="W25" s="261" t="s">
        <v>37</v>
      </c>
      <c r="X25" s="261"/>
      <c r="Y25" s="261"/>
      <c r="Z25" s="261"/>
      <c r="AA25" s="261"/>
      <c r="AB25" s="261"/>
      <c r="AC25" s="261"/>
      <c r="AD25" s="261"/>
      <c r="AE25" s="261"/>
      <c r="AF25" s="36"/>
      <c r="AG25" s="36"/>
      <c r="AH25" s="36"/>
      <c r="AI25" s="36"/>
      <c r="AJ25" s="36"/>
      <c r="AK25" s="261" t="s">
        <v>38</v>
      </c>
      <c r="AL25" s="261"/>
      <c r="AM25" s="261"/>
      <c r="AN25" s="261"/>
      <c r="AO25" s="261"/>
      <c r="AP25" s="36"/>
      <c r="AQ25" s="39"/>
    </row>
    <row r="26" spans="2:71" s="2" customFormat="1" ht="14.45" customHeight="1">
      <c r="B26" s="41"/>
      <c r="C26" s="42"/>
      <c r="D26" s="43" t="s">
        <v>39</v>
      </c>
      <c r="E26" s="42"/>
      <c r="F26" s="43" t="s">
        <v>40</v>
      </c>
      <c r="G26" s="42"/>
      <c r="H26" s="42"/>
      <c r="I26" s="42"/>
      <c r="J26" s="42"/>
      <c r="K26" s="42"/>
      <c r="L26" s="262">
        <v>0.21</v>
      </c>
      <c r="M26" s="263"/>
      <c r="N26" s="263"/>
      <c r="O26" s="263"/>
      <c r="P26" s="42"/>
      <c r="Q26" s="42"/>
      <c r="R26" s="42"/>
      <c r="S26" s="42"/>
      <c r="T26" s="42"/>
      <c r="U26" s="42"/>
      <c r="V26" s="42"/>
      <c r="W26" s="264">
        <f>ROUND(AZ51,2)</f>
        <v>0</v>
      </c>
      <c r="X26" s="263"/>
      <c r="Y26" s="263"/>
      <c r="Z26" s="263"/>
      <c r="AA26" s="263"/>
      <c r="AB26" s="263"/>
      <c r="AC26" s="263"/>
      <c r="AD26" s="263"/>
      <c r="AE26" s="263"/>
      <c r="AF26" s="42"/>
      <c r="AG26" s="42"/>
      <c r="AH26" s="42"/>
      <c r="AI26" s="42"/>
      <c r="AJ26" s="42"/>
      <c r="AK26" s="264">
        <f>ROUND(AV51,2)</f>
        <v>0</v>
      </c>
      <c r="AL26" s="263"/>
      <c r="AM26" s="263"/>
      <c r="AN26" s="263"/>
      <c r="AO26" s="263"/>
      <c r="AP26" s="42"/>
      <c r="AQ26" s="44"/>
    </row>
    <row r="27" spans="2:71" s="2" customFormat="1" ht="14.45" customHeight="1">
      <c r="B27" s="41"/>
      <c r="C27" s="42"/>
      <c r="D27" s="42"/>
      <c r="E27" s="42"/>
      <c r="F27" s="43" t="s">
        <v>41</v>
      </c>
      <c r="G27" s="42"/>
      <c r="H27" s="42"/>
      <c r="I27" s="42"/>
      <c r="J27" s="42"/>
      <c r="K27" s="42"/>
      <c r="L27" s="262">
        <v>0.15</v>
      </c>
      <c r="M27" s="263"/>
      <c r="N27" s="263"/>
      <c r="O27" s="263"/>
      <c r="P27" s="42"/>
      <c r="Q27" s="42"/>
      <c r="R27" s="42"/>
      <c r="S27" s="42"/>
      <c r="T27" s="42"/>
      <c r="U27" s="42"/>
      <c r="V27" s="42"/>
      <c r="W27" s="264">
        <f>ROUND(BA51,2)</f>
        <v>0</v>
      </c>
      <c r="X27" s="263"/>
      <c r="Y27" s="263"/>
      <c r="Z27" s="263"/>
      <c r="AA27" s="263"/>
      <c r="AB27" s="263"/>
      <c r="AC27" s="263"/>
      <c r="AD27" s="263"/>
      <c r="AE27" s="263"/>
      <c r="AF27" s="42"/>
      <c r="AG27" s="42"/>
      <c r="AH27" s="42"/>
      <c r="AI27" s="42"/>
      <c r="AJ27" s="42"/>
      <c r="AK27" s="264">
        <f>ROUND(AW51,2)</f>
        <v>0</v>
      </c>
      <c r="AL27" s="263"/>
      <c r="AM27" s="263"/>
      <c r="AN27" s="263"/>
      <c r="AO27" s="263"/>
      <c r="AP27" s="42"/>
      <c r="AQ27" s="44"/>
    </row>
    <row r="28" spans="2:71" s="2" customFormat="1" ht="14.45" hidden="1" customHeight="1">
      <c r="B28" s="41"/>
      <c r="C28" s="42"/>
      <c r="D28" s="42"/>
      <c r="E28" s="42"/>
      <c r="F28" s="43" t="s">
        <v>42</v>
      </c>
      <c r="G28" s="42"/>
      <c r="H28" s="42"/>
      <c r="I28" s="42"/>
      <c r="J28" s="42"/>
      <c r="K28" s="42"/>
      <c r="L28" s="262">
        <v>0.21</v>
      </c>
      <c r="M28" s="263"/>
      <c r="N28" s="263"/>
      <c r="O28" s="263"/>
      <c r="P28" s="42"/>
      <c r="Q28" s="42"/>
      <c r="R28" s="42"/>
      <c r="S28" s="42"/>
      <c r="T28" s="42"/>
      <c r="U28" s="42"/>
      <c r="V28" s="42"/>
      <c r="W28" s="264">
        <f>ROUND(BB51,2)</f>
        <v>0</v>
      </c>
      <c r="X28" s="263"/>
      <c r="Y28" s="263"/>
      <c r="Z28" s="263"/>
      <c r="AA28" s="263"/>
      <c r="AB28" s="263"/>
      <c r="AC28" s="263"/>
      <c r="AD28" s="263"/>
      <c r="AE28" s="263"/>
      <c r="AF28" s="42"/>
      <c r="AG28" s="42"/>
      <c r="AH28" s="42"/>
      <c r="AI28" s="42"/>
      <c r="AJ28" s="42"/>
      <c r="AK28" s="264">
        <v>0</v>
      </c>
      <c r="AL28" s="263"/>
      <c r="AM28" s="263"/>
      <c r="AN28" s="263"/>
      <c r="AO28" s="263"/>
      <c r="AP28" s="42"/>
      <c r="AQ28" s="44"/>
    </row>
    <row r="29" spans="2:71" s="2" customFormat="1" ht="14.45" hidden="1" customHeight="1">
      <c r="B29" s="41"/>
      <c r="C29" s="42"/>
      <c r="D29" s="42"/>
      <c r="E29" s="42"/>
      <c r="F29" s="43" t="s">
        <v>43</v>
      </c>
      <c r="G29" s="42"/>
      <c r="H29" s="42"/>
      <c r="I29" s="42"/>
      <c r="J29" s="42"/>
      <c r="K29" s="42"/>
      <c r="L29" s="262">
        <v>0.15</v>
      </c>
      <c r="M29" s="263"/>
      <c r="N29" s="263"/>
      <c r="O29" s="263"/>
      <c r="P29" s="42"/>
      <c r="Q29" s="42"/>
      <c r="R29" s="42"/>
      <c r="S29" s="42"/>
      <c r="T29" s="42"/>
      <c r="U29" s="42"/>
      <c r="V29" s="42"/>
      <c r="W29" s="264">
        <f>ROUND(BC51,2)</f>
        <v>0</v>
      </c>
      <c r="X29" s="263"/>
      <c r="Y29" s="263"/>
      <c r="Z29" s="263"/>
      <c r="AA29" s="263"/>
      <c r="AB29" s="263"/>
      <c r="AC29" s="263"/>
      <c r="AD29" s="263"/>
      <c r="AE29" s="263"/>
      <c r="AF29" s="42"/>
      <c r="AG29" s="42"/>
      <c r="AH29" s="42"/>
      <c r="AI29" s="42"/>
      <c r="AJ29" s="42"/>
      <c r="AK29" s="264">
        <v>0</v>
      </c>
      <c r="AL29" s="263"/>
      <c r="AM29" s="263"/>
      <c r="AN29" s="263"/>
      <c r="AO29" s="263"/>
      <c r="AP29" s="42"/>
      <c r="AQ29" s="44"/>
    </row>
    <row r="30" spans="2:71" s="2" customFormat="1" ht="14.45" hidden="1" customHeight="1">
      <c r="B30" s="41"/>
      <c r="C30" s="42"/>
      <c r="D30" s="42"/>
      <c r="E30" s="42"/>
      <c r="F30" s="43" t="s">
        <v>44</v>
      </c>
      <c r="G30" s="42"/>
      <c r="H30" s="42"/>
      <c r="I30" s="42"/>
      <c r="J30" s="42"/>
      <c r="K30" s="42"/>
      <c r="L30" s="262">
        <v>0</v>
      </c>
      <c r="M30" s="263"/>
      <c r="N30" s="263"/>
      <c r="O30" s="263"/>
      <c r="P30" s="42"/>
      <c r="Q30" s="42"/>
      <c r="R30" s="42"/>
      <c r="S30" s="42"/>
      <c r="T30" s="42"/>
      <c r="U30" s="42"/>
      <c r="V30" s="42"/>
      <c r="W30" s="264">
        <f>ROUND(BD51,2)</f>
        <v>0</v>
      </c>
      <c r="X30" s="263"/>
      <c r="Y30" s="263"/>
      <c r="Z30" s="263"/>
      <c r="AA30" s="263"/>
      <c r="AB30" s="263"/>
      <c r="AC30" s="263"/>
      <c r="AD30" s="263"/>
      <c r="AE30" s="263"/>
      <c r="AF30" s="42"/>
      <c r="AG30" s="42"/>
      <c r="AH30" s="42"/>
      <c r="AI30" s="42"/>
      <c r="AJ30" s="42"/>
      <c r="AK30" s="264">
        <v>0</v>
      </c>
      <c r="AL30" s="263"/>
      <c r="AM30" s="263"/>
      <c r="AN30" s="263"/>
      <c r="AO30" s="263"/>
      <c r="AP30" s="42"/>
      <c r="AQ30" s="44"/>
    </row>
    <row r="31" spans="2:71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</row>
    <row r="32" spans="2:71" s="1" customFormat="1" ht="25.9" customHeight="1">
      <c r="B32" s="35"/>
      <c r="C32" s="45"/>
      <c r="D32" s="46" t="s">
        <v>45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46</v>
      </c>
      <c r="U32" s="47"/>
      <c r="V32" s="47"/>
      <c r="W32" s="47"/>
      <c r="X32" s="265" t="s">
        <v>47</v>
      </c>
      <c r="Y32" s="266"/>
      <c r="Z32" s="266"/>
      <c r="AA32" s="266"/>
      <c r="AB32" s="266"/>
      <c r="AC32" s="47"/>
      <c r="AD32" s="47"/>
      <c r="AE32" s="47"/>
      <c r="AF32" s="47"/>
      <c r="AG32" s="47"/>
      <c r="AH32" s="47"/>
      <c r="AI32" s="47"/>
      <c r="AJ32" s="47"/>
      <c r="AK32" s="267">
        <f>SUM(AK23:AK30)</f>
        <v>0</v>
      </c>
      <c r="AL32" s="266"/>
      <c r="AM32" s="266"/>
      <c r="AN32" s="266"/>
      <c r="AO32" s="268"/>
      <c r="AP32" s="45"/>
      <c r="AQ32" s="49"/>
    </row>
    <row r="33" spans="2:56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5"/>
    </row>
    <row r="39" spans="2:56" s="1" customFormat="1" ht="36.950000000000003" customHeight="1">
      <c r="B39" s="35"/>
      <c r="C39" s="55" t="s">
        <v>48</v>
      </c>
      <c r="AR39" s="35"/>
    </row>
    <row r="40" spans="2:56" s="1" customFormat="1" ht="6.95" customHeight="1">
      <c r="B40" s="35"/>
      <c r="AR40" s="35"/>
    </row>
    <row r="41" spans="2:56" s="3" customFormat="1" ht="14.45" customHeight="1">
      <c r="B41" s="56"/>
      <c r="C41" s="57" t="s">
        <v>15</v>
      </c>
      <c r="L41" s="3" t="str">
        <f>K5</f>
        <v>Y161</v>
      </c>
      <c r="AR41" s="56"/>
    </row>
    <row r="42" spans="2:56" s="4" customFormat="1" ht="36.950000000000003" customHeight="1">
      <c r="B42" s="58"/>
      <c r="C42" s="59" t="s">
        <v>17</v>
      </c>
      <c r="L42" s="276" t="str">
        <f>K6</f>
        <v>Vybudování WC ZTP v objektu MÚ Rotava</v>
      </c>
      <c r="M42" s="277"/>
      <c r="N42" s="277"/>
      <c r="O42" s="277"/>
      <c r="P42" s="277"/>
      <c r="Q42" s="277"/>
      <c r="R42" s="277"/>
      <c r="S42" s="277"/>
      <c r="T42" s="277"/>
      <c r="U42" s="277"/>
      <c r="V42" s="277"/>
      <c r="W42" s="277"/>
      <c r="X42" s="277"/>
      <c r="Y42" s="277"/>
      <c r="Z42" s="277"/>
      <c r="AA42" s="277"/>
      <c r="AB42" s="277"/>
      <c r="AC42" s="277"/>
      <c r="AD42" s="277"/>
      <c r="AE42" s="277"/>
      <c r="AF42" s="277"/>
      <c r="AG42" s="277"/>
      <c r="AH42" s="277"/>
      <c r="AI42" s="277"/>
      <c r="AJ42" s="277"/>
      <c r="AK42" s="277"/>
      <c r="AL42" s="277"/>
      <c r="AM42" s="277"/>
      <c r="AN42" s="277"/>
      <c r="AO42" s="277"/>
      <c r="AR42" s="58"/>
    </row>
    <row r="43" spans="2:56" s="1" customFormat="1" ht="6.95" customHeight="1">
      <c r="B43" s="35"/>
      <c r="AR43" s="35"/>
    </row>
    <row r="44" spans="2:56" s="1" customFormat="1" ht="15">
      <c r="B44" s="35"/>
      <c r="C44" s="57" t="s">
        <v>21</v>
      </c>
      <c r="L44" s="60" t="str">
        <f>IF(K8="","",K8)</f>
        <v>Rotava</v>
      </c>
      <c r="AI44" s="57" t="s">
        <v>23</v>
      </c>
      <c r="AM44" s="278" t="str">
        <f>IF(AN8= "","",AN8)</f>
        <v>12. 1. 2018</v>
      </c>
      <c r="AN44" s="278"/>
      <c r="AR44" s="35"/>
    </row>
    <row r="45" spans="2:56" s="1" customFormat="1" ht="6.95" customHeight="1">
      <c r="B45" s="35"/>
      <c r="AR45" s="35"/>
    </row>
    <row r="46" spans="2:56" s="1" customFormat="1" ht="15">
      <c r="B46" s="35"/>
      <c r="C46" s="57" t="s">
        <v>25</v>
      </c>
      <c r="L46" s="3" t="str">
        <f>IF(E11= "","",E11)</f>
        <v>Město Rotava</v>
      </c>
      <c r="AI46" s="57" t="s">
        <v>31</v>
      </c>
      <c r="AM46" s="279" t="str">
        <f>IF(E17="","",E17)</f>
        <v>ing.Volný Martin</v>
      </c>
      <c r="AN46" s="279"/>
      <c r="AO46" s="279"/>
      <c r="AP46" s="279"/>
      <c r="AR46" s="35"/>
      <c r="AS46" s="280" t="s">
        <v>49</v>
      </c>
      <c r="AT46" s="281"/>
      <c r="AU46" s="62"/>
      <c r="AV46" s="62"/>
      <c r="AW46" s="62"/>
      <c r="AX46" s="62"/>
      <c r="AY46" s="62"/>
      <c r="AZ46" s="62"/>
      <c r="BA46" s="62"/>
      <c r="BB46" s="62"/>
      <c r="BC46" s="62"/>
      <c r="BD46" s="63"/>
    </row>
    <row r="47" spans="2:56" s="1" customFormat="1" ht="15">
      <c r="B47" s="35"/>
      <c r="C47" s="57" t="s">
        <v>29</v>
      </c>
      <c r="L47" s="3" t="str">
        <f>IF(E14="","",E14)</f>
        <v xml:space="preserve"> </v>
      </c>
      <c r="AR47" s="35"/>
      <c r="AS47" s="282"/>
      <c r="AT47" s="283"/>
      <c r="AU47" s="36"/>
      <c r="AV47" s="36"/>
      <c r="AW47" s="36"/>
      <c r="AX47" s="36"/>
      <c r="AY47" s="36"/>
      <c r="AZ47" s="36"/>
      <c r="BA47" s="36"/>
      <c r="BB47" s="36"/>
      <c r="BC47" s="36"/>
      <c r="BD47" s="64"/>
    </row>
    <row r="48" spans="2:56" s="1" customFormat="1" ht="10.9" customHeight="1">
      <c r="B48" s="35"/>
      <c r="AR48" s="35"/>
      <c r="AS48" s="282"/>
      <c r="AT48" s="283"/>
      <c r="AU48" s="36"/>
      <c r="AV48" s="36"/>
      <c r="AW48" s="36"/>
      <c r="AX48" s="36"/>
      <c r="AY48" s="36"/>
      <c r="AZ48" s="36"/>
      <c r="BA48" s="36"/>
      <c r="BB48" s="36"/>
      <c r="BC48" s="36"/>
      <c r="BD48" s="64"/>
    </row>
    <row r="49" spans="1:91" s="1" customFormat="1" ht="29.25" customHeight="1">
      <c r="B49" s="35"/>
      <c r="C49" s="284" t="s">
        <v>50</v>
      </c>
      <c r="D49" s="285"/>
      <c r="E49" s="285"/>
      <c r="F49" s="285"/>
      <c r="G49" s="285"/>
      <c r="H49" s="65"/>
      <c r="I49" s="286" t="s">
        <v>51</v>
      </c>
      <c r="J49" s="285"/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285"/>
      <c r="AA49" s="285"/>
      <c r="AB49" s="285"/>
      <c r="AC49" s="285"/>
      <c r="AD49" s="285"/>
      <c r="AE49" s="285"/>
      <c r="AF49" s="285"/>
      <c r="AG49" s="287" t="s">
        <v>52</v>
      </c>
      <c r="AH49" s="285"/>
      <c r="AI49" s="285"/>
      <c r="AJ49" s="285"/>
      <c r="AK49" s="285"/>
      <c r="AL49" s="285"/>
      <c r="AM49" s="285"/>
      <c r="AN49" s="286" t="s">
        <v>53</v>
      </c>
      <c r="AO49" s="285"/>
      <c r="AP49" s="285"/>
      <c r="AQ49" s="66" t="s">
        <v>54</v>
      </c>
      <c r="AR49" s="35"/>
      <c r="AS49" s="67" t="s">
        <v>55</v>
      </c>
      <c r="AT49" s="68" t="s">
        <v>56</v>
      </c>
      <c r="AU49" s="68" t="s">
        <v>57</v>
      </c>
      <c r="AV49" s="68" t="s">
        <v>58</v>
      </c>
      <c r="AW49" s="68" t="s">
        <v>59</v>
      </c>
      <c r="AX49" s="68" t="s">
        <v>60</v>
      </c>
      <c r="AY49" s="68" t="s">
        <v>61</v>
      </c>
      <c r="AZ49" s="68" t="s">
        <v>62</v>
      </c>
      <c r="BA49" s="68" t="s">
        <v>63</v>
      </c>
      <c r="BB49" s="68" t="s">
        <v>64</v>
      </c>
      <c r="BC49" s="68" t="s">
        <v>65</v>
      </c>
      <c r="BD49" s="69" t="s">
        <v>66</v>
      </c>
    </row>
    <row r="50" spans="1:91" s="1" customFormat="1" ht="10.9" customHeight="1">
      <c r="B50" s="35"/>
      <c r="AR50" s="35"/>
      <c r="AS50" s="70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4" customFormat="1" ht="32.450000000000003" customHeight="1">
      <c r="B51" s="58"/>
      <c r="C51" s="71" t="s">
        <v>67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274">
        <f>ROUND(AG52,2)</f>
        <v>0</v>
      </c>
      <c r="AH51" s="274"/>
      <c r="AI51" s="274"/>
      <c r="AJ51" s="274"/>
      <c r="AK51" s="274"/>
      <c r="AL51" s="274"/>
      <c r="AM51" s="274"/>
      <c r="AN51" s="275">
        <f>SUM(AG51,AT51)</f>
        <v>0</v>
      </c>
      <c r="AO51" s="275"/>
      <c r="AP51" s="275"/>
      <c r="AQ51" s="73" t="s">
        <v>5</v>
      </c>
      <c r="AR51" s="58"/>
      <c r="AS51" s="74">
        <f>ROUND(AS52,2)</f>
        <v>0</v>
      </c>
      <c r="AT51" s="75">
        <f>ROUND(SUM(AV51:AW51),2)</f>
        <v>0</v>
      </c>
      <c r="AU51" s="76">
        <f>ROUND(AU52,5)</f>
        <v>157.90333999999999</v>
      </c>
      <c r="AV51" s="75">
        <f>ROUND(AZ51*L26,2)</f>
        <v>0</v>
      </c>
      <c r="AW51" s="75">
        <f>ROUND(BA51*L27,2)</f>
        <v>0</v>
      </c>
      <c r="AX51" s="75">
        <f>ROUND(BB51*L26,2)</f>
        <v>0</v>
      </c>
      <c r="AY51" s="75">
        <f>ROUND(BC51*L27,2)</f>
        <v>0</v>
      </c>
      <c r="AZ51" s="75">
        <f>ROUND(AZ52,2)</f>
        <v>0</v>
      </c>
      <c r="BA51" s="75">
        <f>ROUND(BA52,2)</f>
        <v>0</v>
      </c>
      <c r="BB51" s="75">
        <f>ROUND(BB52,2)</f>
        <v>0</v>
      </c>
      <c r="BC51" s="75">
        <f>ROUND(BC52,2)</f>
        <v>0</v>
      </c>
      <c r="BD51" s="77">
        <f>ROUND(BD52,2)</f>
        <v>0</v>
      </c>
      <c r="BS51" s="59" t="s">
        <v>68</v>
      </c>
      <c r="BT51" s="59" t="s">
        <v>69</v>
      </c>
      <c r="BU51" s="78" t="s">
        <v>70</v>
      </c>
      <c r="BV51" s="59" t="s">
        <v>71</v>
      </c>
      <c r="BW51" s="59" t="s">
        <v>7</v>
      </c>
      <c r="BX51" s="59" t="s">
        <v>72</v>
      </c>
      <c r="CL51" s="59" t="s">
        <v>5</v>
      </c>
    </row>
    <row r="52" spans="1:91" s="5" customFormat="1" ht="16.5" customHeight="1">
      <c r="A52" s="79" t="s">
        <v>73</v>
      </c>
      <c r="B52" s="80"/>
      <c r="C52" s="81"/>
      <c r="D52" s="273" t="s">
        <v>74</v>
      </c>
      <c r="E52" s="273"/>
      <c r="F52" s="273"/>
      <c r="G52" s="273"/>
      <c r="H52" s="273"/>
      <c r="I52" s="82"/>
      <c r="J52" s="273" t="s">
        <v>75</v>
      </c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3"/>
      <c r="AA52" s="273"/>
      <c r="AB52" s="273"/>
      <c r="AC52" s="273"/>
      <c r="AD52" s="273"/>
      <c r="AE52" s="273"/>
      <c r="AF52" s="273"/>
      <c r="AG52" s="271">
        <f>'10 - Stavební část'!J27</f>
        <v>0</v>
      </c>
      <c r="AH52" s="272"/>
      <c r="AI52" s="272"/>
      <c r="AJ52" s="272"/>
      <c r="AK52" s="272"/>
      <c r="AL52" s="272"/>
      <c r="AM52" s="272"/>
      <c r="AN52" s="271">
        <f>SUM(AG52,AT52)</f>
        <v>0</v>
      </c>
      <c r="AO52" s="272"/>
      <c r="AP52" s="272"/>
      <c r="AQ52" s="83" t="s">
        <v>76</v>
      </c>
      <c r="AR52" s="80"/>
      <c r="AS52" s="84">
        <v>0</v>
      </c>
      <c r="AT52" s="85">
        <f>ROUND(SUM(AV52:AW52),2)</f>
        <v>0</v>
      </c>
      <c r="AU52" s="86">
        <f>'10 - Stavební část'!P100</f>
        <v>157.90334299999998</v>
      </c>
      <c r="AV52" s="85">
        <f>'10 - Stavební část'!J30</f>
        <v>0</v>
      </c>
      <c r="AW52" s="85">
        <f>'10 - Stavební část'!J31</f>
        <v>0</v>
      </c>
      <c r="AX52" s="85">
        <f>'10 - Stavební část'!J32</f>
        <v>0</v>
      </c>
      <c r="AY52" s="85">
        <f>'10 - Stavební část'!J33</f>
        <v>0</v>
      </c>
      <c r="AZ52" s="85">
        <f>'10 - Stavební část'!F30</f>
        <v>0</v>
      </c>
      <c r="BA52" s="85">
        <f>'10 - Stavební část'!F31</f>
        <v>0</v>
      </c>
      <c r="BB52" s="85">
        <f>'10 - Stavební část'!F32</f>
        <v>0</v>
      </c>
      <c r="BC52" s="85">
        <f>'10 - Stavební část'!F33</f>
        <v>0</v>
      </c>
      <c r="BD52" s="87">
        <f>'10 - Stavební část'!F34</f>
        <v>0</v>
      </c>
      <c r="BT52" s="88" t="s">
        <v>77</v>
      </c>
      <c r="BV52" s="88" t="s">
        <v>71</v>
      </c>
      <c r="BW52" s="88" t="s">
        <v>78</v>
      </c>
      <c r="BX52" s="88" t="s">
        <v>7</v>
      </c>
      <c r="CL52" s="88" t="s">
        <v>5</v>
      </c>
      <c r="CM52" s="88" t="s">
        <v>79</v>
      </c>
    </row>
    <row r="53" spans="1:91" s="1" customFormat="1" ht="30" customHeight="1">
      <c r="B53" s="35"/>
      <c r="AR53" s="35"/>
    </row>
    <row r="54" spans="1:91" s="1" customFormat="1" ht="6.95" customHeight="1"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35"/>
    </row>
  </sheetData>
  <mergeCells count="39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10 - Stavební část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79"/>
  <sheetViews>
    <sheetView showGridLines="0" workbookViewId="0">
      <pane ySplit="1" topLeftCell="A258" activePane="bottomLeft" state="frozen"/>
      <selection pane="bottomLeft" activeCell="I94" sqref="I9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89"/>
      <c r="B1" s="14"/>
      <c r="C1" s="14"/>
      <c r="D1" s="15" t="s">
        <v>1</v>
      </c>
      <c r="E1" s="14"/>
      <c r="F1" s="90" t="s">
        <v>80</v>
      </c>
      <c r="G1" s="292" t="s">
        <v>81</v>
      </c>
      <c r="H1" s="292"/>
      <c r="I1" s="14"/>
      <c r="J1" s="90" t="s">
        <v>82</v>
      </c>
      <c r="K1" s="15" t="s">
        <v>83</v>
      </c>
      <c r="L1" s="90" t="s">
        <v>84</v>
      </c>
      <c r="M1" s="90"/>
      <c r="N1" s="90"/>
      <c r="O1" s="90"/>
      <c r="P1" s="90"/>
      <c r="Q1" s="90"/>
      <c r="R1" s="90"/>
      <c r="S1" s="90"/>
      <c r="T1" s="90"/>
      <c r="U1" s="91"/>
      <c r="V1" s="91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69" t="s">
        <v>8</v>
      </c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21" t="s">
        <v>78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79</v>
      </c>
    </row>
    <row r="4" spans="1:70" ht="36.950000000000003" customHeight="1">
      <c r="B4" s="25"/>
      <c r="C4" s="26"/>
      <c r="D4" s="27" t="s">
        <v>85</v>
      </c>
      <c r="E4" s="26"/>
      <c r="F4" s="26"/>
      <c r="G4" s="26"/>
      <c r="H4" s="26"/>
      <c r="I4" s="26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>
      <c r="B6" s="25"/>
      <c r="C6" s="26"/>
      <c r="D6" s="33" t="s">
        <v>17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293" t="str">
        <f>'Rekapitulace stavby'!K6</f>
        <v>Vybudování WC ZTP v objektu MÚ Rotava</v>
      </c>
      <c r="F7" s="294"/>
      <c r="G7" s="294"/>
      <c r="H7" s="294"/>
      <c r="I7" s="26"/>
      <c r="J7" s="26"/>
      <c r="K7" s="28"/>
    </row>
    <row r="8" spans="1:70" s="1" customFormat="1" ht="15">
      <c r="B8" s="35"/>
      <c r="C8" s="36"/>
      <c r="D8" s="33" t="s">
        <v>86</v>
      </c>
      <c r="E8" s="36"/>
      <c r="F8" s="36"/>
      <c r="G8" s="36"/>
      <c r="H8" s="36"/>
      <c r="I8" s="36"/>
      <c r="J8" s="36"/>
      <c r="K8" s="39"/>
    </row>
    <row r="9" spans="1:70" s="1" customFormat="1" ht="36.950000000000003" customHeight="1">
      <c r="B9" s="35"/>
      <c r="C9" s="36"/>
      <c r="D9" s="36"/>
      <c r="E9" s="295" t="s">
        <v>87</v>
      </c>
      <c r="F9" s="296"/>
      <c r="G9" s="296"/>
      <c r="H9" s="296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5" customHeight="1">
      <c r="B11" s="35"/>
      <c r="C11" s="36"/>
      <c r="D11" s="33" t="s">
        <v>19</v>
      </c>
      <c r="E11" s="36"/>
      <c r="F11" s="31" t="s">
        <v>5</v>
      </c>
      <c r="G11" s="36"/>
      <c r="H11" s="36"/>
      <c r="I11" s="33" t="s">
        <v>20</v>
      </c>
      <c r="J11" s="31" t="s">
        <v>5</v>
      </c>
      <c r="K11" s="39"/>
    </row>
    <row r="12" spans="1:70" s="1" customFormat="1" ht="14.45" customHeight="1">
      <c r="B12" s="35"/>
      <c r="C12" s="36"/>
      <c r="D12" s="33" t="s">
        <v>21</v>
      </c>
      <c r="E12" s="36"/>
      <c r="F12" s="31" t="s">
        <v>22</v>
      </c>
      <c r="G12" s="36"/>
      <c r="H12" s="36"/>
      <c r="I12" s="33" t="s">
        <v>23</v>
      </c>
      <c r="J12" s="92" t="str">
        <f>'Rekapitulace stavby'!AN8</f>
        <v>12. 1. 2018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5" customHeight="1">
      <c r="B14" s="35"/>
      <c r="C14" s="36"/>
      <c r="D14" s="33" t="s">
        <v>25</v>
      </c>
      <c r="E14" s="36"/>
      <c r="F14" s="36"/>
      <c r="G14" s="36"/>
      <c r="H14" s="36"/>
      <c r="I14" s="33" t="s">
        <v>26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27</v>
      </c>
      <c r="F15" s="36"/>
      <c r="G15" s="36"/>
      <c r="H15" s="36"/>
      <c r="I15" s="33" t="s">
        <v>28</v>
      </c>
      <c r="J15" s="31" t="s">
        <v>5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5" customHeight="1">
      <c r="B17" s="35"/>
      <c r="C17" s="36"/>
      <c r="D17" s="33" t="s">
        <v>29</v>
      </c>
      <c r="E17" s="36"/>
      <c r="F17" s="36"/>
      <c r="G17" s="36"/>
      <c r="H17" s="36"/>
      <c r="I17" s="33" t="s">
        <v>26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28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5" customHeight="1">
      <c r="B20" s="35"/>
      <c r="C20" s="36"/>
      <c r="D20" s="33" t="s">
        <v>31</v>
      </c>
      <c r="E20" s="36"/>
      <c r="F20" s="36"/>
      <c r="G20" s="36"/>
      <c r="H20" s="36"/>
      <c r="I20" s="33" t="s">
        <v>26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32</v>
      </c>
      <c r="F21" s="36"/>
      <c r="G21" s="36"/>
      <c r="H21" s="36"/>
      <c r="I21" s="33" t="s">
        <v>28</v>
      </c>
      <c r="J21" s="31" t="s">
        <v>5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5" customHeight="1">
      <c r="B23" s="35"/>
      <c r="C23" s="36"/>
      <c r="D23" s="33" t="s">
        <v>34</v>
      </c>
      <c r="E23" s="36"/>
      <c r="F23" s="36"/>
      <c r="G23" s="36"/>
      <c r="H23" s="36"/>
      <c r="I23" s="36"/>
      <c r="J23" s="36"/>
      <c r="K23" s="39"/>
    </row>
    <row r="24" spans="2:11" s="6" customFormat="1" ht="16.5" customHeight="1">
      <c r="B24" s="93"/>
      <c r="C24" s="94"/>
      <c r="D24" s="94"/>
      <c r="E24" s="258" t="s">
        <v>5</v>
      </c>
      <c r="F24" s="258"/>
      <c r="G24" s="258"/>
      <c r="H24" s="258"/>
      <c r="I24" s="94"/>
      <c r="J24" s="94"/>
      <c r="K24" s="95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96"/>
    </row>
    <row r="27" spans="2:11" s="1" customFormat="1" ht="25.35" customHeight="1">
      <c r="B27" s="35"/>
      <c r="C27" s="36"/>
      <c r="D27" s="97" t="s">
        <v>35</v>
      </c>
      <c r="E27" s="36"/>
      <c r="F27" s="36"/>
      <c r="G27" s="36"/>
      <c r="H27" s="36"/>
      <c r="I27" s="36"/>
      <c r="J27" s="98">
        <f>ROUND(J100,2)</f>
        <v>0</v>
      </c>
      <c r="K27" s="39"/>
    </row>
    <row r="28" spans="2:11" s="1" customFormat="1" ht="6.95" customHeight="1">
      <c r="B28" s="35"/>
      <c r="C28" s="36"/>
      <c r="D28" s="62"/>
      <c r="E28" s="62"/>
      <c r="F28" s="62"/>
      <c r="G28" s="62"/>
      <c r="H28" s="62"/>
      <c r="I28" s="62"/>
      <c r="J28" s="62"/>
      <c r="K28" s="96"/>
    </row>
    <row r="29" spans="2:11" s="1" customFormat="1" ht="14.45" customHeight="1">
      <c r="B29" s="35"/>
      <c r="C29" s="36"/>
      <c r="D29" s="36"/>
      <c r="E29" s="36"/>
      <c r="F29" s="40" t="s">
        <v>37</v>
      </c>
      <c r="G29" s="36"/>
      <c r="H29" s="36"/>
      <c r="I29" s="40" t="s">
        <v>36</v>
      </c>
      <c r="J29" s="40" t="s">
        <v>38</v>
      </c>
      <c r="K29" s="39"/>
    </row>
    <row r="30" spans="2:11" s="1" customFormat="1" ht="14.45" customHeight="1">
      <c r="B30" s="35"/>
      <c r="C30" s="36"/>
      <c r="D30" s="43" t="s">
        <v>39</v>
      </c>
      <c r="E30" s="43" t="s">
        <v>40</v>
      </c>
      <c r="F30" s="99">
        <f>ROUND(SUM(BE100:BE278), 2)</f>
        <v>0</v>
      </c>
      <c r="G30" s="36"/>
      <c r="H30" s="36"/>
      <c r="I30" s="100">
        <v>0.21</v>
      </c>
      <c r="J30" s="99">
        <f>ROUND(ROUND((SUM(BE100:BE278)), 2)*I30, 2)</f>
        <v>0</v>
      </c>
      <c r="K30" s="39"/>
    </row>
    <row r="31" spans="2:11" s="1" customFormat="1" ht="14.45" customHeight="1">
      <c r="B31" s="35"/>
      <c r="C31" s="36"/>
      <c r="D31" s="36"/>
      <c r="E31" s="43" t="s">
        <v>41</v>
      </c>
      <c r="F31" s="99">
        <f>ROUND(SUM(BF100:BF278), 2)</f>
        <v>0</v>
      </c>
      <c r="G31" s="36"/>
      <c r="H31" s="36"/>
      <c r="I31" s="100">
        <v>0.15</v>
      </c>
      <c r="J31" s="99">
        <f>ROUND(ROUND((SUM(BF100:BF278)), 2)*I31, 2)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42</v>
      </c>
      <c r="F32" s="99">
        <f>ROUND(SUM(BG100:BG278), 2)</f>
        <v>0</v>
      </c>
      <c r="G32" s="36"/>
      <c r="H32" s="36"/>
      <c r="I32" s="100">
        <v>0.21</v>
      </c>
      <c r="J32" s="9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43</v>
      </c>
      <c r="F33" s="99">
        <f>ROUND(SUM(BH100:BH278), 2)</f>
        <v>0</v>
      </c>
      <c r="G33" s="36"/>
      <c r="H33" s="36"/>
      <c r="I33" s="100">
        <v>0.15</v>
      </c>
      <c r="J33" s="9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44</v>
      </c>
      <c r="F34" s="99">
        <f>ROUND(SUM(BI100:BI278), 2)</f>
        <v>0</v>
      </c>
      <c r="G34" s="36"/>
      <c r="H34" s="36"/>
      <c r="I34" s="100">
        <v>0</v>
      </c>
      <c r="J34" s="9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1"/>
      <c r="D36" s="102" t="s">
        <v>45</v>
      </c>
      <c r="E36" s="65"/>
      <c r="F36" s="65"/>
      <c r="G36" s="103" t="s">
        <v>46</v>
      </c>
      <c r="H36" s="104" t="s">
        <v>47</v>
      </c>
      <c r="I36" s="65"/>
      <c r="J36" s="105">
        <f>SUM(J27:J34)</f>
        <v>0</v>
      </c>
      <c r="K36" s="106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5" customHeight="1">
      <c r="B41" s="53"/>
      <c r="C41" s="54"/>
      <c r="D41" s="54"/>
      <c r="E41" s="54"/>
      <c r="F41" s="54"/>
      <c r="G41" s="54"/>
      <c r="H41" s="54"/>
      <c r="I41" s="54"/>
      <c r="J41" s="54"/>
      <c r="K41" s="107"/>
    </row>
    <row r="42" spans="2:11" s="1" customFormat="1" ht="36.950000000000003" customHeight="1">
      <c r="B42" s="35"/>
      <c r="C42" s="27" t="s">
        <v>88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5" customHeight="1">
      <c r="B44" s="35"/>
      <c r="C44" s="33" t="s">
        <v>17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293" t="str">
        <f>E7</f>
        <v>Vybudování WC ZTP v objektu MÚ Rotava</v>
      </c>
      <c r="F45" s="294"/>
      <c r="G45" s="294"/>
      <c r="H45" s="294"/>
      <c r="I45" s="36"/>
      <c r="J45" s="36"/>
      <c r="K45" s="39"/>
    </row>
    <row r="46" spans="2:11" s="1" customFormat="1" ht="14.45" customHeight="1">
      <c r="B46" s="35"/>
      <c r="C46" s="33" t="s">
        <v>86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295" t="str">
        <f>E9</f>
        <v>10 - Stavební část</v>
      </c>
      <c r="F47" s="296"/>
      <c r="G47" s="296"/>
      <c r="H47" s="296"/>
      <c r="I47" s="3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21</v>
      </c>
      <c r="D49" s="36"/>
      <c r="E49" s="36"/>
      <c r="F49" s="31" t="str">
        <f>F12</f>
        <v>Rotava</v>
      </c>
      <c r="G49" s="36"/>
      <c r="H49" s="36"/>
      <c r="I49" s="33" t="s">
        <v>23</v>
      </c>
      <c r="J49" s="92" t="str">
        <f>IF(J12="","",J12)</f>
        <v>12. 1. 2018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5">
      <c r="B51" s="35"/>
      <c r="C51" s="33" t="s">
        <v>25</v>
      </c>
      <c r="D51" s="36"/>
      <c r="E51" s="36"/>
      <c r="F51" s="31" t="str">
        <f>E15</f>
        <v>Město Rotava</v>
      </c>
      <c r="G51" s="36"/>
      <c r="H51" s="36"/>
      <c r="I51" s="33" t="s">
        <v>31</v>
      </c>
      <c r="J51" s="258" t="str">
        <f>E21</f>
        <v>ing.Volný Martin</v>
      </c>
      <c r="K51" s="39"/>
    </row>
    <row r="52" spans="2:47" s="1" customFormat="1" ht="14.45" customHeight="1">
      <c r="B52" s="35"/>
      <c r="C52" s="33" t="s">
        <v>29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88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08" t="s">
        <v>89</v>
      </c>
      <c r="D54" s="101"/>
      <c r="E54" s="101"/>
      <c r="F54" s="101"/>
      <c r="G54" s="101"/>
      <c r="H54" s="101"/>
      <c r="I54" s="101"/>
      <c r="J54" s="109" t="s">
        <v>90</v>
      </c>
      <c r="K54" s="110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1" t="s">
        <v>91</v>
      </c>
      <c r="D56" s="36"/>
      <c r="E56" s="36"/>
      <c r="F56" s="36"/>
      <c r="G56" s="36"/>
      <c r="H56" s="36"/>
      <c r="I56" s="36"/>
      <c r="J56" s="98">
        <f>J100</f>
        <v>0</v>
      </c>
      <c r="K56" s="39"/>
      <c r="AU56" s="21" t="s">
        <v>92</v>
      </c>
    </row>
    <row r="57" spans="2:47" s="7" customFormat="1" ht="24.95" customHeight="1">
      <c r="B57" s="112"/>
      <c r="C57" s="113"/>
      <c r="D57" s="114" t="s">
        <v>93</v>
      </c>
      <c r="E57" s="115"/>
      <c r="F57" s="115"/>
      <c r="G57" s="115"/>
      <c r="H57" s="115"/>
      <c r="I57" s="115"/>
      <c r="J57" s="116">
        <f>J101</f>
        <v>0</v>
      </c>
      <c r="K57" s="117"/>
    </row>
    <row r="58" spans="2:47" s="8" customFormat="1" ht="19.899999999999999" customHeight="1">
      <c r="B58" s="118"/>
      <c r="C58" s="119"/>
      <c r="D58" s="120" t="s">
        <v>94</v>
      </c>
      <c r="E58" s="121"/>
      <c r="F58" s="121"/>
      <c r="G58" s="121"/>
      <c r="H58" s="121"/>
      <c r="I58" s="121"/>
      <c r="J58" s="122">
        <f>J102</f>
        <v>0</v>
      </c>
      <c r="K58" s="123"/>
    </row>
    <row r="59" spans="2:47" s="8" customFormat="1" ht="19.899999999999999" customHeight="1">
      <c r="B59" s="118"/>
      <c r="C59" s="119"/>
      <c r="D59" s="120" t="s">
        <v>95</v>
      </c>
      <c r="E59" s="121"/>
      <c r="F59" s="121"/>
      <c r="G59" s="121"/>
      <c r="H59" s="121"/>
      <c r="I59" s="121"/>
      <c r="J59" s="122">
        <f>J107</f>
        <v>0</v>
      </c>
      <c r="K59" s="123"/>
    </row>
    <row r="60" spans="2:47" s="8" customFormat="1" ht="19.899999999999999" customHeight="1">
      <c r="B60" s="118"/>
      <c r="C60" s="119"/>
      <c r="D60" s="120" t="s">
        <v>96</v>
      </c>
      <c r="E60" s="121"/>
      <c r="F60" s="121"/>
      <c r="G60" s="121"/>
      <c r="H60" s="121"/>
      <c r="I60" s="121"/>
      <c r="J60" s="122">
        <f>J116</f>
        <v>0</v>
      </c>
      <c r="K60" s="123"/>
    </row>
    <row r="61" spans="2:47" s="8" customFormat="1" ht="19.899999999999999" customHeight="1">
      <c r="B61" s="118"/>
      <c r="C61" s="119"/>
      <c r="D61" s="120" t="s">
        <v>97</v>
      </c>
      <c r="E61" s="121"/>
      <c r="F61" s="121"/>
      <c r="G61" s="121"/>
      <c r="H61" s="121"/>
      <c r="I61" s="121"/>
      <c r="J61" s="122">
        <f>J131</f>
        <v>0</v>
      </c>
      <c r="K61" s="123"/>
    </row>
    <row r="62" spans="2:47" s="8" customFormat="1" ht="19.899999999999999" customHeight="1">
      <c r="B62" s="118"/>
      <c r="C62" s="119"/>
      <c r="D62" s="120" t="s">
        <v>98</v>
      </c>
      <c r="E62" s="121"/>
      <c r="F62" s="121"/>
      <c r="G62" s="121"/>
      <c r="H62" s="121"/>
      <c r="I62" s="121"/>
      <c r="J62" s="122">
        <f>J145</f>
        <v>0</v>
      </c>
      <c r="K62" s="123"/>
    </row>
    <row r="63" spans="2:47" s="8" customFormat="1" ht="19.899999999999999" customHeight="1">
      <c r="B63" s="118"/>
      <c r="C63" s="119"/>
      <c r="D63" s="120" t="s">
        <v>99</v>
      </c>
      <c r="E63" s="121"/>
      <c r="F63" s="121"/>
      <c r="G63" s="121"/>
      <c r="H63" s="121"/>
      <c r="I63" s="121"/>
      <c r="J63" s="122">
        <f>J151</f>
        <v>0</v>
      </c>
      <c r="K63" s="123"/>
    </row>
    <row r="64" spans="2:47" s="7" customFormat="1" ht="24.95" customHeight="1">
      <c r="B64" s="112"/>
      <c r="C64" s="113"/>
      <c r="D64" s="114" t="s">
        <v>100</v>
      </c>
      <c r="E64" s="115"/>
      <c r="F64" s="115"/>
      <c r="G64" s="115"/>
      <c r="H64" s="115"/>
      <c r="I64" s="115"/>
      <c r="J64" s="116">
        <f>J153</f>
        <v>0</v>
      </c>
      <c r="K64" s="117"/>
    </row>
    <row r="65" spans="2:11" s="8" customFormat="1" ht="19.899999999999999" customHeight="1">
      <c r="B65" s="118"/>
      <c r="C65" s="119"/>
      <c r="D65" s="120" t="s">
        <v>101</v>
      </c>
      <c r="E65" s="121"/>
      <c r="F65" s="121"/>
      <c r="G65" s="121"/>
      <c r="H65" s="121"/>
      <c r="I65" s="121"/>
      <c r="J65" s="122">
        <f>J154</f>
        <v>0</v>
      </c>
      <c r="K65" s="123"/>
    </row>
    <row r="66" spans="2:11" s="8" customFormat="1" ht="19.899999999999999" customHeight="1">
      <c r="B66" s="118"/>
      <c r="C66" s="119"/>
      <c r="D66" s="120" t="s">
        <v>102</v>
      </c>
      <c r="E66" s="121"/>
      <c r="F66" s="121"/>
      <c r="G66" s="121"/>
      <c r="H66" s="121"/>
      <c r="I66" s="121"/>
      <c r="J66" s="122">
        <f>J162</f>
        <v>0</v>
      </c>
      <c r="K66" s="123"/>
    </row>
    <row r="67" spans="2:11" s="8" customFormat="1" ht="19.899999999999999" customHeight="1">
      <c r="B67" s="118"/>
      <c r="C67" s="119"/>
      <c r="D67" s="120" t="s">
        <v>103</v>
      </c>
      <c r="E67" s="121"/>
      <c r="F67" s="121"/>
      <c r="G67" s="121"/>
      <c r="H67" s="121"/>
      <c r="I67" s="121"/>
      <c r="J67" s="122">
        <f>J170</f>
        <v>0</v>
      </c>
      <c r="K67" s="123"/>
    </row>
    <row r="68" spans="2:11" s="8" customFormat="1" ht="19.899999999999999" customHeight="1">
      <c r="B68" s="118"/>
      <c r="C68" s="119"/>
      <c r="D68" s="120" t="s">
        <v>104</v>
      </c>
      <c r="E68" s="121"/>
      <c r="F68" s="121"/>
      <c r="G68" s="121"/>
      <c r="H68" s="121"/>
      <c r="I68" s="121"/>
      <c r="J68" s="122">
        <f>J179</f>
        <v>0</v>
      </c>
      <c r="K68" s="123"/>
    </row>
    <row r="69" spans="2:11" s="8" customFormat="1" ht="19.899999999999999" customHeight="1">
      <c r="B69" s="118"/>
      <c r="C69" s="119"/>
      <c r="D69" s="120" t="s">
        <v>105</v>
      </c>
      <c r="E69" s="121"/>
      <c r="F69" s="121"/>
      <c r="G69" s="121"/>
      <c r="H69" s="121"/>
      <c r="I69" s="121"/>
      <c r="J69" s="122">
        <f>J182</f>
        <v>0</v>
      </c>
      <c r="K69" s="123"/>
    </row>
    <row r="70" spans="2:11" s="8" customFormat="1" ht="19.899999999999999" customHeight="1">
      <c r="B70" s="118"/>
      <c r="C70" s="119"/>
      <c r="D70" s="120" t="s">
        <v>106</v>
      </c>
      <c r="E70" s="121"/>
      <c r="F70" s="121"/>
      <c r="G70" s="121"/>
      <c r="H70" s="121"/>
      <c r="I70" s="121"/>
      <c r="J70" s="122">
        <f>J197</f>
        <v>0</v>
      </c>
      <c r="K70" s="123"/>
    </row>
    <row r="71" spans="2:11" s="8" customFormat="1" ht="19.899999999999999" customHeight="1">
      <c r="B71" s="118"/>
      <c r="C71" s="119"/>
      <c r="D71" s="120" t="s">
        <v>107</v>
      </c>
      <c r="E71" s="121"/>
      <c r="F71" s="121"/>
      <c r="G71" s="121"/>
      <c r="H71" s="121"/>
      <c r="I71" s="121"/>
      <c r="J71" s="122">
        <f>J200</f>
        <v>0</v>
      </c>
      <c r="K71" s="123"/>
    </row>
    <row r="72" spans="2:11" s="8" customFormat="1" ht="19.899999999999999" customHeight="1">
      <c r="B72" s="118"/>
      <c r="C72" s="119"/>
      <c r="D72" s="120" t="s">
        <v>108</v>
      </c>
      <c r="E72" s="121"/>
      <c r="F72" s="121"/>
      <c r="G72" s="121"/>
      <c r="H72" s="121"/>
      <c r="I72" s="121"/>
      <c r="J72" s="122">
        <f>J223</f>
        <v>0</v>
      </c>
      <c r="K72" s="123"/>
    </row>
    <row r="73" spans="2:11" s="8" customFormat="1" ht="19.899999999999999" customHeight="1">
      <c r="B73" s="118"/>
      <c r="C73" s="119"/>
      <c r="D73" s="120" t="s">
        <v>109</v>
      </c>
      <c r="E73" s="121"/>
      <c r="F73" s="121"/>
      <c r="G73" s="121"/>
      <c r="H73" s="121"/>
      <c r="I73" s="121"/>
      <c r="J73" s="122">
        <f>J229</f>
        <v>0</v>
      </c>
      <c r="K73" s="123"/>
    </row>
    <row r="74" spans="2:11" s="8" customFormat="1" ht="19.899999999999999" customHeight="1">
      <c r="B74" s="118"/>
      <c r="C74" s="119"/>
      <c r="D74" s="120" t="s">
        <v>110</v>
      </c>
      <c r="E74" s="121"/>
      <c r="F74" s="121"/>
      <c r="G74" s="121"/>
      <c r="H74" s="121"/>
      <c r="I74" s="121"/>
      <c r="J74" s="122">
        <f>J237</f>
        <v>0</v>
      </c>
      <c r="K74" s="123"/>
    </row>
    <row r="75" spans="2:11" s="8" customFormat="1" ht="19.899999999999999" customHeight="1">
      <c r="B75" s="118"/>
      <c r="C75" s="119"/>
      <c r="D75" s="120" t="s">
        <v>111</v>
      </c>
      <c r="E75" s="121"/>
      <c r="F75" s="121"/>
      <c r="G75" s="121"/>
      <c r="H75" s="121"/>
      <c r="I75" s="121"/>
      <c r="J75" s="122">
        <f>J246</f>
        <v>0</v>
      </c>
      <c r="K75" s="123"/>
    </row>
    <row r="76" spans="2:11" s="8" customFormat="1" ht="19.899999999999999" customHeight="1">
      <c r="B76" s="118"/>
      <c r="C76" s="119"/>
      <c r="D76" s="120" t="s">
        <v>112</v>
      </c>
      <c r="E76" s="121"/>
      <c r="F76" s="121"/>
      <c r="G76" s="121"/>
      <c r="H76" s="121"/>
      <c r="I76" s="121"/>
      <c r="J76" s="122">
        <f>J254</f>
        <v>0</v>
      </c>
      <c r="K76" s="123"/>
    </row>
    <row r="77" spans="2:11" s="8" customFormat="1" ht="19.899999999999999" customHeight="1">
      <c r="B77" s="118"/>
      <c r="C77" s="119"/>
      <c r="D77" s="120" t="s">
        <v>113</v>
      </c>
      <c r="E77" s="121"/>
      <c r="F77" s="121"/>
      <c r="G77" s="121"/>
      <c r="H77" s="121"/>
      <c r="I77" s="121"/>
      <c r="J77" s="122">
        <f>J263</f>
        <v>0</v>
      </c>
      <c r="K77" s="123"/>
    </row>
    <row r="78" spans="2:11" s="8" customFormat="1" ht="19.899999999999999" customHeight="1">
      <c r="B78" s="118"/>
      <c r="C78" s="119"/>
      <c r="D78" s="120" t="s">
        <v>114</v>
      </c>
      <c r="E78" s="121"/>
      <c r="F78" s="121"/>
      <c r="G78" s="121"/>
      <c r="H78" s="121"/>
      <c r="I78" s="121"/>
      <c r="J78" s="122">
        <f>J269</f>
        <v>0</v>
      </c>
      <c r="K78" s="123"/>
    </row>
    <row r="79" spans="2:11" s="7" customFormat="1" ht="24.95" customHeight="1">
      <c r="B79" s="112"/>
      <c r="C79" s="113"/>
      <c r="D79" s="114" t="s">
        <v>115</v>
      </c>
      <c r="E79" s="115"/>
      <c r="F79" s="115"/>
      <c r="G79" s="115"/>
      <c r="H79" s="115"/>
      <c r="I79" s="115"/>
      <c r="J79" s="116">
        <f>J276</f>
        <v>0</v>
      </c>
      <c r="K79" s="117"/>
    </row>
    <row r="80" spans="2:11" s="8" customFormat="1" ht="19.899999999999999" customHeight="1">
      <c r="B80" s="118"/>
      <c r="C80" s="119"/>
      <c r="D80" s="120" t="s">
        <v>116</v>
      </c>
      <c r="E80" s="121"/>
      <c r="F80" s="121"/>
      <c r="G80" s="121"/>
      <c r="H80" s="121"/>
      <c r="I80" s="121"/>
      <c r="J80" s="122">
        <f>J277</f>
        <v>0</v>
      </c>
      <c r="K80" s="123"/>
    </row>
    <row r="81" spans="2:12" s="1" customFormat="1" ht="21.75" customHeight="1">
      <c r="B81" s="35"/>
      <c r="C81" s="36"/>
      <c r="D81" s="36"/>
      <c r="E81" s="36"/>
      <c r="F81" s="36"/>
      <c r="G81" s="36"/>
      <c r="H81" s="36"/>
      <c r="I81" s="36"/>
      <c r="J81" s="36"/>
      <c r="K81" s="39"/>
    </row>
    <row r="82" spans="2:12" s="1" customFormat="1" ht="6.95" customHeight="1">
      <c r="B82" s="50"/>
      <c r="C82" s="51"/>
      <c r="D82" s="51"/>
      <c r="E82" s="51"/>
      <c r="F82" s="51"/>
      <c r="G82" s="51"/>
      <c r="H82" s="51"/>
      <c r="I82" s="51"/>
      <c r="J82" s="51"/>
      <c r="K82" s="52"/>
    </row>
    <row r="86" spans="2:12" s="1" customFormat="1" ht="6.95" customHeight="1"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35"/>
    </row>
    <row r="87" spans="2:12" s="1" customFormat="1" ht="36.950000000000003" customHeight="1">
      <c r="B87" s="35"/>
      <c r="C87" s="55" t="s">
        <v>117</v>
      </c>
      <c r="L87" s="35"/>
    </row>
    <row r="88" spans="2:12" s="1" customFormat="1" ht="6.95" customHeight="1">
      <c r="B88" s="35"/>
      <c r="L88" s="35"/>
    </row>
    <row r="89" spans="2:12" s="1" customFormat="1" ht="14.45" customHeight="1">
      <c r="B89" s="35"/>
      <c r="C89" s="57" t="s">
        <v>17</v>
      </c>
      <c r="L89" s="35"/>
    </row>
    <row r="90" spans="2:12" s="1" customFormat="1" ht="16.5" customHeight="1">
      <c r="B90" s="35"/>
      <c r="E90" s="289" t="str">
        <f>E7</f>
        <v>Vybudování WC ZTP v objektu MÚ Rotava</v>
      </c>
      <c r="F90" s="290"/>
      <c r="G90" s="290"/>
      <c r="H90" s="290"/>
      <c r="L90" s="35"/>
    </row>
    <row r="91" spans="2:12" s="1" customFormat="1" ht="14.45" customHeight="1">
      <c r="B91" s="35"/>
      <c r="C91" s="57" t="s">
        <v>86</v>
      </c>
      <c r="L91" s="35"/>
    </row>
    <row r="92" spans="2:12" s="1" customFormat="1" ht="17.25" customHeight="1">
      <c r="B92" s="35"/>
      <c r="E92" s="276" t="str">
        <f>E9</f>
        <v>10 - Stavební část</v>
      </c>
      <c r="F92" s="291"/>
      <c r="G92" s="291"/>
      <c r="H92" s="291"/>
      <c r="L92" s="35"/>
    </row>
    <row r="93" spans="2:12" s="1" customFormat="1" ht="6.95" customHeight="1">
      <c r="B93" s="35"/>
      <c r="L93" s="35"/>
    </row>
    <row r="94" spans="2:12" s="1" customFormat="1" ht="18" customHeight="1">
      <c r="B94" s="35"/>
      <c r="C94" s="57" t="s">
        <v>21</v>
      </c>
      <c r="F94" s="124" t="str">
        <f>F12</f>
        <v>Rotava</v>
      </c>
      <c r="I94" s="57" t="s">
        <v>23</v>
      </c>
      <c r="J94" s="61" t="str">
        <f>IF(J12="","",J12)</f>
        <v>12. 1. 2018</v>
      </c>
      <c r="L94" s="35"/>
    </row>
    <row r="95" spans="2:12" s="1" customFormat="1" ht="6.95" customHeight="1">
      <c r="B95" s="35"/>
      <c r="L95" s="35"/>
    </row>
    <row r="96" spans="2:12" s="1" customFormat="1" ht="15">
      <c r="B96" s="35"/>
      <c r="C96" s="57" t="s">
        <v>25</v>
      </c>
      <c r="F96" s="124" t="str">
        <f>E15</f>
        <v>Město Rotava</v>
      </c>
      <c r="I96" s="57" t="s">
        <v>31</v>
      </c>
      <c r="J96" s="124" t="str">
        <f>E21</f>
        <v>ing.Volný Martin</v>
      </c>
      <c r="L96" s="35"/>
    </row>
    <row r="97" spans="2:65" s="1" customFormat="1" ht="14.45" customHeight="1">
      <c r="B97" s="35"/>
      <c r="C97" s="57" t="s">
        <v>29</v>
      </c>
      <c r="F97" s="124" t="str">
        <f>IF(E18="","",E18)</f>
        <v xml:space="preserve"> </v>
      </c>
      <c r="L97" s="35"/>
    </row>
    <row r="98" spans="2:65" s="1" customFormat="1" ht="10.35" customHeight="1">
      <c r="B98" s="35"/>
      <c r="L98" s="35"/>
    </row>
    <row r="99" spans="2:65" s="9" customFormat="1" ht="29.25" customHeight="1">
      <c r="B99" s="125"/>
      <c r="C99" s="126" t="s">
        <v>118</v>
      </c>
      <c r="D99" s="127" t="s">
        <v>54</v>
      </c>
      <c r="E99" s="127" t="s">
        <v>50</v>
      </c>
      <c r="F99" s="127" t="s">
        <v>119</v>
      </c>
      <c r="G99" s="127" t="s">
        <v>120</v>
      </c>
      <c r="H99" s="127" t="s">
        <v>121</v>
      </c>
      <c r="I99" s="127" t="s">
        <v>122</v>
      </c>
      <c r="J99" s="127" t="s">
        <v>90</v>
      </c>
      <c r="K99" s="128" t="s">
        <v>123</v>
      </c>
      <c r="L99" s="125"/>
      <c r="M99" s="67" t="s">
        <v>124</v>
      </c>
      <c r="N99" s="68" t="s">
        <v>39</v>
      </c>
      <c r="O99" s="68" t="s">
        <v>125</v>
      </c>
      <c r="P99" s="68" t="s">
        <v>126</v>
      </c>
      <c r="Q99" s="68" t="s">
        <v>127</v>
      </c>
      <c r="R99" s="68" t="s">
        <v>128</v>
      </c>
      <c r="S99" s="68" t="s">
        <v>129</v>
      </c>
      <c r="T99" s="69" t="s">
        <v>130</v>
      </c>
    </row>
    <row r="100" spans="2:65" s="1" customFormat="1" ht="29.25" customHeight="1">
      <c r="B100" s="35"/>
      <c r="C100" s="71" t="s">
        <v>91</v>
      </c>
      <c r="J100" s="129">
        <f>BK100</f>
        <v>0</v>
      </c>
      <c r="L100" s="35"/>
      <c r="M100" s="70"/>
      <c r="N100" s="62"/>
      <c r="O100" s="62"/>
      <c r="P100" s="130">
        <f>P101+P153+P276</f>
        <v>157.90334299999998</v>
      </c>
      <c r="Q100" s="62"/>
      <c r="R100" s="130">
        <f>R101+R153+R276</f>
        <v>2.4932816000000004</v>
      </c>
      <c r="S100" s="62"/>
      <c r="T100" s="131">
        <f>T101+T153+T276</f>
        <v>1.5998999999999999</v>
      </c>
      <c r="AT100" s="21" t="s">
        <v>68</v>
      </c>
      <c r="AU100" s="21" t="s">
        <v>92</v>
      </c>
      <c r="BK100" s="132">
        <f>BK101+BK153+BK276</f>
        <v>0</v>
      </c>
    </row>
    <row r="101" spans="2:65" s="10" customFormat="1" ht="37.35" customHeight="1">
      <c r="B101" s="133"/>
      <c r="D101" s="134" t="s">
        <v>68</v>
      </c>
      <c r="E101" s="135" t="s">
        <v>131</v>
      </c>
      <c r="F101" s="135" t="s">
        <v>132</v>
      </c>
      <c r="J101" s="136">
        <f>BK101</f>
        <v>0</v>
      </c>
      <c r="L101" s="133"/>
      <c r="M101" s="137"/>
      <c r="N101" s="138"/>
      <c r="O101" s="138"/>
      <c r="P101" s="139">
        <f>P102+P107+P116+P131+P145+P151</f>
        <v>45.899718999999997</v>
      </c>
      <c r="Q101" s="138"/>
      <c r="R101" s="139">
        <f>R102+R107+R116+R131+R145+R151</f>
        <v>1.7965666100000004</v>
      </c>
      <c r="S101" s="138"/>
      <c r="T101" s="140">
        <f>T102+T107+T116+T131+T145+T151</f>
        <v>1.5278999999999998</v>
      </c>
      <c r="AR101" s="134" t="s">
        <v>77</v>
      </c>
      <c r="AT101" s="141" t="s">
        <v>68</v>
      </c>
      <c r="AU101" s="141" t="s">
        <v>69</v>
      </c>
      <c r="AY101" s="134" t="s">
        <v>133</v>
      </c>
      <c r="BK101" s="142">
        <f>BK102+BK107+BK116+BK131+BK145+BK151</f>
        <v>0</v>
      </c>
    </row>
    <row r="102" spans="2:65" s="10" customFormat="1" ht="19.899999999999999" customHeight="1">
      <c r="B102" s="133"/>
      <c r="D102" s="134" t="s">
        <v>68</v>
      </c>
      <c r="E102" s="143" t="s">
        <v>134</v>
      </c>
      <c r="F102" s="143" t="s">
        <v>135</v>
      </c>
      <c r="J102" s="144">
        <f>BK102</f>
        <v>0</v>
      </c>
      <c r="L102" s="133"/>
      <c r="M102" s="137"/>
      <c r="N102" s="138"/>
      <c r="O102" s="138"/>
      <c r="P102" s="139">
        <f>SUM(P103:P106)</f>
        <v>3.3938999999999999</v>
      </c>
      <c r="Q102" s="138"/>
      <c r="R102" s="139">
        <f>SUM(R103:R106)</f>
        <v>0.82790000000000008</v>
      </c>
      <c r="S102" s="138"/>
      <c r="T102" s="140">
        <f>SUM(T103:T106)</f>
        <v>0</v>
      </c>
      <c r="AR102" s="134" t="s">
        <v>77</v>
      </c>
      <c r="AT102" s="141" t="s">
        <v>68</v>
      </c>
      <c r="AU102" s="141" t="s">
        <v>77</v>
      </c>
      <c r="AY102" s="134" t="s">
        <v>133</v>
      </c>
      <c r="BK102" s="142">
        <f>SUM(BK103:BK106)</f>
        <v>0</v>
      </c>
    </row>
    <row r="103" spans="2:65" s="1" customFormat="1" ht="25.5" customHeight="1">
      <c r="B103" s="145"/>
      <c r="C103" s="146" t="s">
        <v>77</v>
      </c>
      <c r="D103" s="146" t="s">
        <v>136</v>
      </c>
      <c r="E103" s="147" t="s">
        <v>137</v>
      </c>
      <c r="F103" s="148" t="s">
        <v>138</v>
      </c>
      <c r="G103" s="149" t="s">
        <v>139</v>
      </c>
      <c r="H103" s="150">
        <v>0.6</v>
      </c>
      <c r="I103" s="305">
        <v>0</v>
      </c>
      <c r="J103" s="151">
        <f>ROUND(I103*H103,2)</f>
        <v>0</v>
      </c>
      <c r="K103" s="148" t="s">
        <v>140</v>
      </c>
      <c r="L103" s="35"/>
      <c r="M103" s="152" t="s">
        <v>5</v>
      </c>
      <c r="N103" s="153" t="s">
        <v>40</v>
      </c>
      <c r="O103" s="154">
        <v>3.6989999999999998</v>
      </c>
      <c r="P103" s="154">
        <f>O103*H103</f>
        <v>2.2193999999999998</v>
      </c>
      <c r="Q103" s="154">
        <v>1.3271500000000001</v>
      </c>
      <c r="R103" s="154">
        <f>Q103*H103</f>
        <v>0.79629000000000005</v>
      </c>
      <c r="S103" s="154">
        <v>0</v>
      </c>
      <c r="T103" s="155">
        <f>S103*H103</f>
        <v>0</v>
      </c>
      <c r="AR103" s="21" t="s">
        <v>141</v>
      </c>
      <c r="AT103" s="21" t="s">
        <v>136</v>
      </c>
      <c r="AU103" s="21" t="s">
        <v>79</v>
      </c>
      <c r="AY103" s="21" t="s">
        <v>133</v>
      </c>
      <c r="BE103" s="156">
        <f>IF(N103="základní",J103,0)</f>
        <v>0</v>
      </c>
      <c r="BF103" s="156">
        <f>IF(N103="snížená",J103,0)</f>
        <v>0</v>
      </c>
      <c r="BG103" s="156">
        <f>IF(N103="zákl. přenesená",J103,0)</f>
        <v>0</v>
      </c>
      <c r="BH103" s="156">
        <f>IF(N103="sníž. přenesená",J103,0)</f>
        <v>0</v>
      </c>
      <c r="BI103" s="156">
        <f>IF(N103="nulová",J103,0)</f>
        <v>0</v>
      </c>
      <c r="BJ103" s="21" t="s">
        <v>77</v>
      </c>
      <c r="BK103" s="156">
        <f>ROUND(I103*H103,2)</f>
        <v>0</v>
      </c>
      <c r="BL103" s="21" t="s">
        <v>141</v>
      </c>
      <c r="BM103" s="21" t="s">
        <v>142</v>
      </c>
    </row>
    <row r="104" spans="2:65" s="11" customFormat="1">
      <c r="B104" s="157"/>
      <c r="D104" s="158" t="s">
        <v>143</v>
      </c>
      <c r="E104" s="159" t="s">
        <v>5</v>
      </c>
      <c r="F104" s="160" t="s">
        <v>144</v>
      </c>
      <c r="H104" s="161">
        <v>0.6</v>
      </c>
      <c r="L104" s="157"/>
      <c r="M104" s="162"/>
      <c r="N104" s="163"/>
      <c r="O104" s="163"/>
      <c r="P104" s="163"/>
      <c r="Q104" s="163"/>
      <c r="R104" s="163"/>
      <c r="S104" s="163"/>
      <c r="T104" s="164"/>
      <c r="AT104" s="159" t="s">
        <v>143</v>
      </c>
      <c r="AU104" s="159" t="s">
        <v>79</v>
      </c>
      <c r="AV104" s="11" t="s">
        <v>79</v>
      </c>
      <c r="AW104" s="11" t="s">
        <v>33</v>
      </c>
      <c r="AX104" s="11" t="s">
        <v>77</v>
      </c>
      <c r="AY104" s="159" t="s">
        <v>133</v>
      </c>
    </row>
    <row r="105" spans="2:65" s="1" customFormat="1" ht="16.5" customHeight="1">
      <c r="B105" s="145"/>
      <c r="C105" s="146" t="s">
        <v>79</v>
      </c>
      <c r="D105" s="146" t="s">
        <v>136</v>
      </c>
      <c r="E105" s="147" t="s">
        <v>145</v>
      </c>
      <c r="F105" s="148" t="s">
        <v>146</v>
      </c>
      <c r="G105" s="149" t="s">
        <v>147</v>
      </c>
      <c r="H105" s="150">
        <v>2.9000000000000001E-2</v>
      </c>
      <c r="I105" s="305">
        <v>0</v>
      </c>
      <c r="J105" s="151">
        <f>ROUND(I105*H105,2)</f>
        <v>0</v>
      </c>
      <c r="K105" s="148" t="s">
        <v>140</v>
      </c>
      <c r="L105" s="35"/>
      <c r="M105" s="152" t="s">
        <v>5</v>
      </c>
      <c r="N105" s="153" t="s">
        <v>40</v>
      </c>
      <c r="O105" s="154">
        <v>40.5</v>
      </c>
      <c r="P105" s="154">
        <f>O105*H105</f>
        <v>1.1745000000000001</v>
      </c>
      <c r="Q105" s="154">
        <v>1.0900000000000001</v>
      </c>
      <c r="R105" s="154">
        <f>Q105*H105</f>
        <v>3.1610000000000006E-2</v>
      </c>
      <c r="S105" s="154">
        <v>0</v>
      </c>
      <c r="T105" s="155">
        <f>S105*H105</f>
        <v>0</v>
      </c>
      <c r="AR105" s="21" t="s">
        <v>141</v>
      </c>
      <c r="AT105" s="21" t="s">
        <v>136</v>
      </c>
      <c r="AU105" s="21" t="s">
        <v>79</v>
      </c>
      <c r="AY105" s="21" t="s">
        <v>133</v>
      </c>
      <c r="BE105" s="156">
        <f>IF(N105="základní",J105,0)</f>
        <v>0</v>
      </c>
      <c r="BF105" s="156">
        <f>IF(N105="snížená",J105,0)</f>
        <v>0</v>
      </c>
      <c r="BG105" s="156">
        <f>IF(N105="zákl. přenesená",J105,0)</f>
        <v>0</v>
      </c>
      <c r="BH105" s="156">
        <f>IF(N105="sníž. přenesená",J105,0)</f>
        <v>0</v>
      </c>
      <c r="BI105" s="156">
        <f>IF(N105="nulová",J105,0)</f>
        <v>0</v>
      </c>
      <c r="BJ105" s="21" t="s">
        <v>77</v>
      </c>
      <c r="BK105" s="156">
        <f>ROUND(I105*H105,2)</f>
        <v>0</v>
      </c>
      <c r="BL105" s="21" t="s">
        <v>141</v>
      </c>
      <c r="BM105" s="21" t="s">
        <v>148</v>
      </c>
    </row>
    <row r="106" spans="2:65" s="11" customFormat="1">
      <c r="B106" s="157"/>
      <c r="D106" s="158" t="s">
        <v>143</v>
      </c>
      <c r="E106" s="159" t="s">
        <v>5</v>
      </c>
      <c r="F106" s="160" t="s">
        <v>149</v>
      </c>
      <c r="H106" s="161">
        <v>2.9000000000000001E-2</v>
      </c>
      <c r="L106" s="157"/>
      <c r="M106" s="162"/>
      <c r="N106" s="163"/>
      <c r="O106" s="163"/>
      <c r="P106" s="163"/>
      <c r="Q106" s="163"/>
      <c r="R106" s="163"/>
      <c r="S106" s="163"/>
      <c r="T106" s="164"/>
      <c r="AT106" s="159" t="s">
        <v>143</v>
      </c>
      <c r="AU106" s="159" t="s">
        <v>79</v>
      </c>
      <c r="AV106" s="11" t="s">
        <v>79</v>
      </c>
      <c r="AW106" s="11" t="s">
        <v>33</v>
      </c>
      <c r="AX106" s="11" t="s">
        <v>77</v>
      </c>
      <c r="AY106" s="159" t="s">
        <v>133</v>
      </c>
    </row>
    <row r="107" spans="2:65" s="10" customFormat="1" ht="29.85" customHeight="1">
      <c r="B107" s="133"/>
      <c r="D107" s="134" t="s">
        <v>68</v>
      </c>
      <c r="E107" s="143" t="s">
        <v>141</v>
      </c>
      <c r="F107" s="143" t="s">
        <v>150</v>
      </c>
      <c r="J107" s="144">
        <f>BK107</f>
        <v>0</v>
      </c>
      <c r="L107" s="133"/>
      <c r="M107" s="137"/>
      <c r="N107" s="138"/>
      <c r="O107" s="138"/>
      <c r="P107" s="139">
        <f>SUM(P108:P115)</f>
        <v>0.66841799999999996</v>
      </c>
      <c r="Q107" s="138"/>
      <c r="R107" s="139">
        <f>SUM(R108:R115)</f>
        <v>0.14972494</v>
      </c>
      <c r="S107" s="138"/>
      <c r="T107" s="140">
        <f>SUM(T108:T115)</f>
        <v>0</v>
      </c>
      <c r="AR107" s="134" t="s">
        <v>77</v>
      </c>
      <c r="AT107" s="141" t="s">
        <v>68</v>
      </c>
      <c r="AU107" s="141" t="s">
        <v>77</v>
      </c>
      <c r="AY107" s="134" t="s">
        <v>133</v>
      </c>
      <c r="BK107" s="142">
        <f>SUM(BK108:BK115)</f>
        <v>0</v>
      </c>
    </row>
    <row r="108" spans="2:65" s="1" customFormat="1" ht="16.5" customHeight="1">
      <c r="B108" s="145"/>
      <c r="C108" s="146" t="s">
        <v>134</v>
      </c>
      <c r="D108" s="146" t="s">
        <v>136</v>
      </c>
      <c r="E108" s="147" t="s">
        <v>151</v>
      </c>
      <c r="F108" s="148" t="s">
        <v>152</v>
      </c>
      <c r="G108" s="149" t="s">
        <v>139</v>
      </c>
      <c r="H108" s="150">
        <v>5.8999999999999997E-2</v>
      </c>
      <c r="I108" s="305">
        <v>0</v>
      </c>
      <c r="J108" s="151">
        <f>ROUND(I108*H108,2)</f>
        <v>0</v>
      </c>
      <c r="K108" s="148" t="s">
        <v>140</v>
      </c>
      <c r="L108" s="35"/>
      <c r="M108" s="152" t="s">
        <v>5</v>
      </c>
      <c r="N108" s="153" t="s">
        <v>40</v>
      </c>
      <c r="O108" s="154">
        <v>1.1519999999999999</v>
      </c>
      <c r="P108" s="154">
        <f>O108*H108</f>
        <v>6.7967999999999987E-2</v>
      </c>
      <c r="Q108" s="154">
        <v>2.45336</v>
      </c>
      <c r="R108" s="154">
        <f>Q108*H108</f>
        <v>0.14474824</v>
      </c>
      <c r="S108" s="154">
        <v>0</v>
      </c>
      <c r="T108" s="155">
        <f>S108*H108</f>
        <v>0</v>
      </c>
      <c r="AR108" s="21" t="s">
        <v>141</v>
      </c>
      <c r="AT108" s="21" t="s">
        <v>136</v>
      </c>
      <c r="AU108" s="21" t="s">
        <v>79</v>
      </c>
      <c r="AY108" s="21" t="s">
        <v>133</v>
      </c>
      <c r="BE108" s="156">
        <f>IF(N108="základní",J108,0)</f>
        <v>0</v>
      </c>
      <c r="BF108" s="156">
        <f>IF(N108="snížená",J108,0)</f>
        <v>0</v>
      </c>
      <c r="BG108" s="156">
        <f>IF(N108="zákl. přenesená",J108,0)</f>
        <v>0</v>
      </c>
      <c r="BH108" s="156">
        <f>IF(N108="sníž. přenesená",J108,0)</f>
        <v>0</v>
      </c>
      <c r="BI108" s="156">
        <f>IF(N108="nulová",J108,0)</f>
        <v>0</v>
      </c>
      <c r="BJ108" s="21" t="s">
        <v>77</v>
      </c>
      <c r="BK108" s="156">
        <f>ROUND(I108*H108,2)</f>
        <v>0</v>
      </c>
      <c r="BL108" s="21" t="s">
        <v>141</v>
      </c>
      <c r="BM108" s="21" t="s">
        <v>153</v>
      </c>
    </row>
    <row r="109" spans="2:65" s="11" customFormat="1">
      <c r="B109" s="157"/>
      <c r="D109" s="158" t="s">
        <v>143</v>
      </c>
      <c r="E109" s="159" t="s">
        <v>5</v>
      </c>
      <c r="F109" s="160" t="s">
        <v>154</v>
      </c>
      <c r="H109" s="161">
        <v>5.8999999999999997E-2</v>
      </c>
      <c r="L109" s="157"/>
      <c r="M109" s="162"/>
      <c r="N109" s="163"/>
      <c r="O109" s="163"/>
      <c r="P109" s="163"/>
      <c r="Q109" s="163"/>
      <c r="R109" s="163"/>
      <c r="S109" s="163"/>
      <c r="T109" s="164"/>
      <c r="AT109" s="159" t="s">
        <v>143</v>
      </c>
      <c r="AU109" s="159" t="s">
        <v>79</v>
      </c>
      <c r="AV109" s="11" t="s">
        <v>79</v>
      </c>
      <c r="AW109" s="11" t="s">
        <v>33</v>
      </c>
      <c r="AX109" s="11" t="s">
        <v>77</v>
      </c>
      <c r="AY109" s="159" t="s">
        <v>133</v>
      </c>
    </row>
    <row r="110" spans="2:65" s="1" customFormat="1" ht="16.5" customHeight="1">
      <c r="B110" s="145"/>
      <c r="C110" s="146" t="s">
        <v>141</v>
      </c>
      <c r="D110" s="146" t="s">
        <v>136</v>
      </c>
      <c r="E110" s="147" t="s">
        <v>155</v>
      </c>
      <c r="F110" s="148" t="s">
        <v>156</v>
      </c>
      <c r="G110" s="149" t="s">
        <v>157</v>
      </c>
      <c r="H110" s="150">
        <v>0.69</v>
      </c>
      <c r="I110" s="305">
        <v>0</v>
      </c>
      <c r="J110" s="151">
        <f>ROUND(I110*H110,2)</f>
        <v>0</v>
      </c>
      <c r="K110" s="148" t="s">
        <v>140</v>
      </c>
      <c r="L110" s="35"/>
      <c r="M110" s="152" t="s">
        <v>5</v>
      </c>
      <c r="N110" s="153" t="s">
        <v>40</v>
      </c>
      <c r="O110" s="154">
        <v>0.39700000000000002</v>
      </c>
      <c r="P110" s="154">
        <f>O110*H110</f>
        <v>0.27393000000000001</v>
      </c>
      <c r="Q110" s="154">
        <v>6.6299999999999996E-3</v>
      </c>
      <c r="R110" s="154">
        <f>Q110*H110</f>
        <v>4.5746999999999993E-3</v>
      </c>
      <c r="S110" s="154">
        <v>0</v>
      </c>
      <c r="T110" s="155">
        <f>S110*H110</f>
        <v>0</v>
      </c>
      <c r="AR110" s="21" t="s">
        <v>141</v>
      </c>
      <c r="AT110" s="21" t="s">
        <v>136</v>
      </c>
      <c r="AU110" s="21" t="s">
        <v>79</v>
      </c>
      <c r="AY110" s="21" t="s">
        <v>133</v>
      </c>
      <c r="BE110" s="156">
        <f>IF(N110="základní",J110,0)</f>
        <v>0</v>
      </c>
      <c r="BF110" s="156">
        <f>IF(N110="snížená",J110,0)</f>
        <v>0</v>
      </c>
      <c r="BG110" s="156">
        <f>IF(N110="zákl. přenesená",J110,0)</f>
        <v>0</v>
      </c>
      <c r="BH110" s="156">
        <f>IF(N110="sníž. přenesená",J110,0)</f>
        <v>0</v>
      </c>
      <c r="BI110" s="156">
        <f>IF(N110="nulová",J110,0)</f>
        <v>0</v>
      </c>
      <c r="BJ110" s="21" t="s">
        <v>77</v>
      </c>
      <c r="BK110" s="156">
        <f>ROUND(I110*H110,2)</f>
        <v>0</v>
      </c>
      <c r="BL110" s="21" t="s">
        <v>141</v>
      </c>
      <c r="BM110" s="21" t="s">
        <v>158</v>
      </c>
    </row>
    <row r="111" spans="2:65" s="11" customFormat="1">
      <c r="B111" s="157"/>
      <c r="D111" s="158" t="s">
        <v>143</v>
      </c>
      <c r="E111" s="159" t="s">
        <v>5</v>
      </c>
      <c r="F111" s="160" t="s">
        <v>159</v>
      </c>
      <c r="H111" s="161">
        <v>0.69</v>
      </c>
      <c r="L111" s="157"/>
      <c r="M111" s="162"/>
      <c r="N111" s="163"/>
      <c r="O111" s="163"/>
      <c r="P111" s="163"/>
      <c r="Q111" s="163"/>
      <c r="R111" s="163"/>
      <c r="S111" s="163"/>
      <c r="T111" s="164"/>
      <c r="AT111" s="159" t="s">
        <v>143</v>
      </c>
      <c r="AU111" s="159" t="s">
        <v>79</v>
      </c>
      <c r="AV111" s="11" t="s">
        <v>79</v>
      </c>
      <c r="AW111" s="11" t="s">
        <v>33</v>
      </c>
      <c r="AX111" s="11" t="s">
        <v>77</v>
      </c>
      <c r="AY111" s="159" t="s">
        <v>133</v>
      </c>
    </row>
    <row r="112" spans="2:65" s="1" customFormat="1" ht="16.5" customHeight="1">
      <c r="B112" s="145"/>
      <c r="C112" s="146" t="s">
        <v>160</v>
      </c>
      <c r="D112" s="146" t="s">
        <v>136</v>
      </c>
      <c r="E112" s="147" t="s">
        <v>161</v>
      </c>
      <c r="F112" s="148" t="s">
        <v>162</v>
      </c>
      <c r="G112" s="149" t="s">
        <v>157</v>
      </c>
      <c r="H112" s="150">
        <v>0.69</v>
      </c>
      <c r="I112" s="305">
        <v>0</v>
      </c>
      <c r="J112" s="151">
        <f>ROUND(I112*H112,2)</f>
        <v>0</v>
      </c>
      <c r="K112" s="148" t="s">
        <v>140</v>
      </c>
      <c r="L112" s="35"/>
      <c r="M112" s="152" t="s">
        <v>5</v>
      </c>
      <c r="N112" s="153" t="s">
        <v>40</v>
      </c>
      <c r="O112" s="154">
        <v>0.26800000000000002</v>
      </c>
      <c r="P112" s="154">
        <f>O112*H112</f>
        <v>0.18492</v>
      </c>
      <c r="Q112" s="154">
        <v>0</v>
      </c>
      <c r="R112" s="154">
        <f>Q112*H112</f>
        <v>0</v>
      </c>
      <c r="S112" s="154">
        <v>0</v>
      </c>
      <c r="T112" s="155">
        <f>S112*H112</f>
        <v>0</v>
      </c>
      <c r="AR112" s="21" t="s">
        <v>141</v>
      </c>
      <c r="AT112" s="21" t="s">
        <v>136</v>
      </c>
      <c r="AU112" s="21" t="s">
        <v>79</v>
      </c>
      <c r="AY112" s="21" t="s">
        <v>133</v>
      </c>
      <c r="BE112" s="156">
        <f>IF(N112="základní",J112,0)</f>
        <v>0</v>
      </c>
      <c r="BF112" s="156">
        <f>IF(N112="snížená",J112,0)</f>
        <v>0</v>
      </c>
      <c r="BG112" s="156">
        <f>IF(N112="zákl. přenesená",J112,0)</f>
        <v>0</v>
      </c>
      <c r="BH112" s="156">
        <f>IF(N112="sníž. přenesená",J112,0)</f>
        <v>0</v>
      </c>
      <c r="BI112" s="156">
        <f>IF(N112="nulová",J112,0)</f>
        <v>0</v>
      </c>
      <c r="BJ112" s="21" t="s">
        <v>77</v>
      </c>
      <c r="BK112" s="156">
        <f>ROUND(I112*H112,2)</f>
        <v>0</v>
      </c>
      <c r="BL112" s="21" t="s">
        <v>141</v>
      </c>
      <c r="BM112" s="21" t="s">
        <v>163</v>
      </c>
    </row>
    <row r="113" spans="2:65" s="1" customFormat="1" ht="25.5" customHeight="1">
      <c r="B113" s="145"/>
      <c r="C113" s="146" t="s">
        <v>164</v>
      </c>
      <c r="D113" s="146" t="s">
        <v>136</v>
      </c>
      <c r="E113" s="147" t="s">
        <v>165</v>
      </c>
      <c r="F113" s="148" t="s">
        <v>166</v>
      </c>
      <c r="G113" s="149" t="s">
        <v>157</v>
      </c>
      <c r="H113" s="150">
        <v>0.3</v>
      </c>
      <c r="I113" s="305">
        <v>0</v>
      </c>
      <c r="J113" s="151">
        <f>ROUND(I113*H113,2)</f>
        <v>0</v>
      </c>
      <c r="K113" s="148" t="s">
        <v>140</v>
      </c>
      <c r="L113" s="35"/>
      <c r="M113" s="152" t="s">
        <v>5</v>
      </c>
      <c r="N113" s="153" t="s">
        <v>40</v>
      </c>
      <c r="O113" s="154">
        <v>0.311</v>
      </c>
      <c r="P113" s="154">
        <f>O113*H113</f>
        <v>9.3299999999999994E-2</v>
      </c>
      <c r="Q113" s="154">
        <v>1.34E-3</v>
      </c>
      <c r="R113" s="154">
        <f>Q113*H113</f>
        <v>4.0200000000000001E-4</v>
      </c>
      <c r="S113" s="154">
        <v>0</v>
      </c>
      <c r="T113" s="155">
        <f>S113*H113</f>
        <v>0</v>
      </c>
      <c r="AR113" s="21" t="s">
        <v>141</v>
      </c>
      <c r="AT113" s="21" t="s">
        <v>136</v>
      </c>
      <c r="AU113" s="21" t="s">
        <v>79</v>
      </c>
      <c r="AY113" s="21" t="s">
        <v>133</v>
      </c>
      <c r="BE113" s="156">
        <f>IF(N113="základní",J113,0)</f>
        <v>0</v>
      </c>
      <c r="BF113" s="156">
        <f>IF(N113="snížená",J113,0)</f>
        <v>0</v>
      </c>
      <c r="BG113" s="156">
        <f>IF(N113="zákl. přenesená",J113,0)</f>
        <v>0</v>
      </c>
      <c r="BH113" s="156">
        <f>IF(N113="sníž. přenesená",J113,0)</f>
        <v>0</v>
      </c>
      <c r="BI113" s="156">
        <f>IF(N113="nulová",J113,0)</f>
        <v>0</v>
      </c>
      <c r="BJ113" s="21" t="s">
        <v>77</v>
      </c>
      <c r="BK113" s="156">
        <f>ROUND(I113*H113,2)</f>
        <v>0</v>
      </c>
      <c r="BL113" s="21" t="s">
        <v>141</v>
      </c>
      <c r="BM113" s="21" t="s">
        <v>167</v>
      </c>
    </row>
    <row r="114" spans="2:65" s="11" customFormat="1">
      <c r="B114" s="157"/>
      <c r="D114" s="158" t="s">
        <v>143</v>
      </c>
      <c r="E114" s="159" t="s">
        <v>5</v>
      </c>
      <c r="F114" s="160" t="s">
        <v>168</v>
      </c>
      <c r="H114" s="161">
        <v>0.3</v>
      </c>
      <c r="L114" s="157"/>
      <c r="M114" s="162"/>
      <c r="N114" s="163"/>
      <c r="O114" s="163"/>
      <c r="P114" s="163"/>
      <c r="Q114" s="163"/>
      <c r="R114" s="163"/>
      <c r="S114" s="163"/>
      <c r="T114" s="164"/>
      <c r="AT114" s="159" t="s">
        <v>143</v>
      </c>
      <c r="AU114" s="159" t="s">
        <v>79</v>
      </c>
      <c r="AV114" s="11" t="s">
        <v>79</v>
      </c>
      <c r="AW114" s="11" t="s">
        <v>33</v>
      </c>
      <c r="AX114" s="11" t="s">
        <v>77</v>
      </c>
      <c r="AY114" s="159" t="s">
        <v>133</v>
      </c>
    </row>
    <row r="115" spans="2:65" s="1" customFormat="1" ht="25.5" customHeight="1">
      <c r="B115" s="145"/>
      <c r="C115" s="146" t="s">
        <v>169</v>
      </c>
      <c r="D115" s="146" t="s">
        <v>136</v>
      </c>
      <c r="E115" s="147" t="s">
        <v>170</v>
      </c>
      <c r="F115" s="148" t="s">
        <v>171</v>
      </c>
      <c r="G115" s="149" t="s">
        <v>157</v>
      </c>
      <c r="H115" s="150">
        <v>0.3</v>
      </c>
      <c r="I115" s="305">
        <v>0</v>
      </c>
      <c r="J115" s="151">
        <f>ROUND(I115*H115,2)</f>
        <v>0</v>
      </c>
      <c r="K115" s="148" t="s">
        <v>140</v>
      </c>
      <c r="L115" s="35"/>
      <c r="M115" s="152" t="s">
        <v>5</v>
      </c>
      <c r="N115" s="153" t="s">
        <v>40</v>
      </c>
      <c r="O115" s="154">
        <v>0.161</v>
      </c>
      <c r="P115" s="154">
        <f>O115*H115</f>
        <v>4.8300000000000003E-2</v>
      </c>
      <c r="Q115" s="154">
        <v>0</v>
      </c>
      <c r="R115" s="154">
        <f>Q115*H115</f>
        <v>0</v>
      </c>
      <c r="S115" s="154">
        <v>0</v>
      </c>
      <c r="T115" s="155">
        <f>S115*H115</f>
        <v>0</v>
      </c>
      <c r="AR115" s="21" t="s">
        <v>141</v>
      </c>
      <c r="AT115" s="21" t="s">
        <v>136</v>
      </c>
      <c r="AU115" s="21" t="s">
        <v>79</v>
      </c>
      <c r="AY115" s="21" t="s">
        <v>133</v>
      </c>
      <c r="BE115" s="156">
        <f>IF(N115="základní",J115,0)</f>
        <v>0</v>
      </c>
      <c r="BF115" s="156">
        <f>IF(N115="snížená",J115,0)</f>
        <v>0</v>
      </c>
      <c r="BG115" s="156">
        <f>IF(N115="zákl. přenesená",J115,0)</f>
        <v>0</v>
      </c>
      <c r="BH115" s="156">
        <f>IF(N115="sníž. přenesená",J115,0)</f>
        <v>0</v>
      </c>
      <c r="BI115" s="156">
        <f>IF(N115="nulová",J115,0)</f>
        <v>0</v>
      </c>
      <c r="BJ115" s="21" t="s">
        <v>77</v>
      </c>
      <c r="BK115" s="156">
        <f>ROUND(I115*H115,2)</f>
        <v>0</v>
      </c>
      <c r="BL115" s="21" t="s">
        <v>141</v>
      </c>
      <c r="BM115" s="21" t="s">
        <v>172</v>
      </c>
    </row>
    <row r="116" spans="2:65" s="10" customFormat="1" ht="29.85" customHeight="1">
      <c r="B116" s="133"/>
      <c r="D116" s="134" t="s">
        <v>68</v>
      </c>
      <c r="E116" s="143" t="s">
        <v>164</v>
      </c>
      <c r="F116" s="143" t="s">
        <v>173</v>
      </c>
      <c r="J116" s="144">
        <f>BK116</f>
        <v>0</v>
      </c>
      <c r="L116" s="133"/>
      <c r="M116" s="137"/>
      <c r="N116" s="138"/>
      <c r="O116" s="138"/>
      <c r="P116" s="139">
        <f>SUM(P117:P130)</f>
        <v>16.515768000000001</v>
      </c>
      <c r="Q116" s="138"/>
      <c r="R116" s="139">
        <f>SUM(R117:R130)</f>
        <v>0.8167156000000001</v>
      </c>
      <c r="S116" s="138"/>
      <c r="T116" s="140">
        <f>SUM(T117:T130)</f>
        <v>0</v>
      </c>
      <c r="AR116" s="134" t="s">
        <v>77</v>
      </c>
      <c r="AT116" s="141" t="s">
        <v>68</v>
      </c>
      <c r="AU116" s="141" t="s">
        <v>77</v>
      </c>
      <c r="AY116" s="134" t="s">
        <v>133</v>
      </c>
      <c r="BK116" s="142">
        <f>SUM(BK117:BK130)</f>
        <v>0</v>
      </c>
    </row>
    <row r="117" spans="2:65" s="1" customFormat="1" ht="16.5" customHeight="1">
      <c r="B117" s="145"/>
      <c r="C117" s="146" t="s">
        <v>174</v>
      </c>
      <c r="D117" s="146" t="s">
        <v>136</v>
      </c>
      <c r="E117" s="147" t="s">
        <v>175</v>
      </c>
      <c r="F117" s="148" t="s">
        <v>176</v>
      </c>
      <c r="G117" s="149" t="s">
        <v>157</v>
      </c>
      <c r="H117" s="150">
        <v>3.621</v>
      </c>
      <c r="I117" s="305">
        <v>0</v>
      </c>
      <c r="J117" s="151">
        <f>ROUND(I117*H117,2)</f>
        <v>0</v>
      </c>
      <c r="K117" s="148" t="s">
        <v>140</v>
      </c>
      <c r="L117" s="35"/>
      <c r="M117" s="152" t="s">
        <v>5</v>
      </c>
      <c r="N117" s="153" t="s">
        <v>40</v>
      </c>
      <c r="O117" s="154">
        <v>0.35799999999999998</v>
      </c>
      <c r="P117" s="154">
        <f>O117*H117</f>
        <v>1.2963179999999999</v>
      </c>
      <c r="Q117" s="154">
        <v>3.0000000000000001E-3</v>
      </c>
      <c r="R117" s="154">
        <f>Q117*H117</f>
        <v>1.0862999999999999E-2</v>
      </c>
      <c r="S117" s="154">
        <v>0</v>
      </c>
      <c r="T117" s="155">
        <f>S117*H117</f>
        <v>0</v>
      </c>
      <c r="AR117" s="21" t="s">
        <v>141</v>
      </c>
      <c r="AT117" s="21" t="s">
        <v>136</v>
      </c>
      <c r="AU117" s="21" t="s">
        <v>79</v>
      </c>
      <c r="AY117" s="21" t="s">
        <v>133</v>
      </c>
      <c r="BE117" s="156">
        <f>IF(N117="základní",J117,0)</f>
        <v>0</v>
      </c>
      <c r="BF117" s="156">
        <f>IF(N117="snížená",J117,0)</f>
        <v>0</v>
      </c>
      <c r="BG117" s="156">
        <f>IF(N117="zákl. přenesená",J117,0)</f>
        <v>0</v>
      </c>
      <c r="BH117" s="156">
        <f>IF(N117="sníž. přenesená",J117,0)</f>
        <v>0</v>
      </c>
      <c r="BI117" s="156">
        <f>IF(N117="nulová",J117,0)</f>
        <v>0</v>
      </c>
      <c r="BJ117" s="21" t="s">
        <v>77</v>
      </c>
      <c r="BK117" s="156">
        <f>ROUND(I117*H117,2)</f>
        <v>0</v>
      </c>
      <c r="BL117" s="21" t="s">
        <v>141</v>
      </c>
      <c r="BM117" s="21" t="s">
        <v>177</v>
      </c>
    </row>
    <row r="118" spans="2:65" s="11" customFormat="1">
      <c r="B118" s="157"/>
      <c r="D118" s="158" t="s">
        <v>143</v>
      </c>
      <c r="E118" s="159" t="s">
        <v>5</v>
      </c>
      <c r="F118" s="160" t="s">
        <v>178</v>
      </c>
      <c r="H118" s="161">
        <v>3.621</v>
      </c>
      <c r="L118" s="157"/>
      <c r="M118" s="162"/>
      <c r="N118" s="163"/>
      <c r="O118" s="163"/>
      <c r="P118" s="163"/>
      <c r="Q118" s="163"/>
      <c r="R118" s="163"/>
      <c r="S118" s="163"/>
      <c r="T118" s="164"/>
      <c r="AT118" s="159" t="s">
        <v>143</v>
      </c>
      <c r="AU118" s="159" t="s">
        <v>79</v>
      </c>
      <c r="AV118" s="11" t="s">
        <v>79</v>
      </c>
      <c r="AW118" s="11" t="s">
        <v>33</v>
      </c>
      <c r="AX118" s="11" t="s">
        <v>77</v>
      </c>
      <c r="AY118" s="159" t="s">
        <v>133</v>
      </c>
    </row>
    <row r="119" spans="2:65" s="1" customFormat="1" ht="16.5" customHeight="1">
      <c r="B119" s="145"/>
      <c r="C119" s="146" t="s">
        <v>179</v>
      </c>
      <c r="D119" s="146" t="s">
        <v>136</v>
      </c>
      <c r="E119" s="147" t="s">
        <v>180</v>
      </c>
      <c r="F119" s="148" t="s">
        <v>181</v>
      </c>
      <c r="G119" s="149" t="s">
        <v>157</v>
      </c>
      <c r="H119" s="150">
        <v>1.2</v>
      </c>
      <c r="I119" s="305">
        <v>0</v>
      </c>
      <c r="J119" s="151">
        <f>ROUND(I119*H119,2)</f>
        <v>0</v>
      </c>
      <c r="K119" s="148" t="s">
        <v>140</v>
      </c>
      <c r="L119" s="35"/>
      <c r="M119" s="152" t="s">
        <v>5</v>
      </c>
      <c r="N119" s="153" t="s">
        <v>40</v>
      </c>
      <c r="O119" s="154">
        <v>0.624</v>
      </c>
      <c r="P119" s="154">
        <f>O119*H119</f>
        <v>0.74880000000000002</v>
      </c>
      <c r="Q119" s="154">
        <v>0.04</v>
      </c>
      <c r="R119" s="154">
        <f>Q119*H119</f>
        <v>4.8000000000000001E-2</v>
      </c>
      <c r="S119" s="154">
        <v>0</v>
      </c>
      <c r="T119" s="155">
        <f>S119*H119</f>
        <v>0</v>
      </c>
      <c r="AR119" s="21" t="s">
        <v>141</v>
      </c>
      <c r="AT119" s="21" t="s">
        <v>136</v>
      </c>
      <c r="AU119" s="21" t="s">
        <v>79</v>
      </c>
      <c r="AY119" s="21" t="s">
        <v>133</v>
      </c>
      <c r="BE119" s="156">
        <f>IF(N119="základní",J119,0)</f>
        <v>0</v>
      </c>
      <c r="BF119" s="156">
        <f>IF(N119="snížená",J119,0)</f>
        <v>0</v>
      </c>
      <c r="BG119" s="156">
        <f>IF(N119="zákl. přenesená",J119,0)</f>
        <v>0</v>
      </c>
      <c r="BH119" s="156">
        <f>IF(N119="sníž. přenesená",J119,0)</f>
        <v>0</v>
      </c>
      <c r="BI119" s="156">
        <f>IF(N119="nulová",J119,0)</f>
        <v>0</v>
      </c>
      <c r="BJ119" s="21" t="s">
        <v>77</v>
      </c>
      <c r="BK119" s="156">
        <f>ROUND(I119*H119,2)</f>
        <v>0</v>
      </c>
      <c r="BL119" s="21" t="s">
        <v>141</v>
      </c>
      <c r="BM119" s="21" t="s">
        <v>182</v>
      </c>
    </row>
    <row r="120" spans="2:65" s="11" customFormat="1">
      <c r="B120" s="157"/>
      <c r="D120" s="158" t="s">
        <v>143</v>
      </c>
      <c r="E120" s="159" t="s">
        <v>5</v>
      </c>
      <c r="F120" s="160" t="s">
        <v>183</v>
      </c>
      <c r="H120" s="161">
        <v>1.2</v>
      </c>
      <c r="L120" s="157"/>
      <c r="M120" s="162"/>
      <c r="N120" s="163"/>
      <c r="O120" s="163"/>
      <c r="P120" s="163"/>
      <c r="Q120" s="163"/>
      <c r="R120" s="163"/>
      <c r="S120" s="163"/>
      <c r="T120" s="164"/>
      <c r="AT120" s="159" t="s">
        <v>143</v>
      </c>
      <c r="AU120" s="159" t="s">
        <v>79</v>
      </c>
      <c r="AV120" s="11" t="s">
        <v>79</v>
      </c>
      <c r="AW120" s="11" t="s">
        <v>33</v>
      </c>
      <c r="AX120" s="11" t="s">
        <v>77</v>
      </c>
      <c r="AY120" s="159" t="s">
        <v>133</v>
      </c>
    </row>
    <row r="121" spans="2:65" s="1" customFormat="1" ht="16.5" customHeight="1">
      <c r="B121" s="145"/>
      <c r="C121" s="146" t="s">
        <v>74</v>
      </c>
      <c r="D121" s="146" t="s">
        <v>136</v>
      </c>
      <c r="E121" s="147" t="s">
        <v>184</v>
      </c>
      <c r="F121" s="148" t="s">
        <v>185</v>
      </c>
      <c r="G121" s="149" t="s">
        <v>186</v>
      </c>
      <c r="H121" s="150">
        <v>2</v>
      </c>
      <c r="I121" s="305">
        <v>0</v>
      </c>
      <c r="J121" s="151">
        <f>ROUND(I121*H121,2)</f>
        <v>0</v>
      </c>
      <c r="K121" s="148" t="s">
        <v>140</v>
      </c>
      <c r="L121" s="35"/>
      <c r="M121" s="152" t="s">
        <v>5</v>
      </c>
      <c r="N121" s="153" t="s">
        <v>40</v>
      </c>
      <c r="O121" s="154">
        <v>2.1389999999999998</v>
      </c>
      <c r="P121" s="154">
        <f>O121*H121</f>
        <v>4.2779999999999996</v>
      </c>
      <c r="Q121" s="154">
        <v>0.14360000000000001</v>
      </c>
      <c r="R121" s="154">
        <f>Q121*H121</f>
        <v>0.28720000000000001</v>
      </c>
      <c r="S121" s="154">
        <v>0</v>
      </c>
      <c r="T121" s="155">
        <f>S121*H121</f>
        <v>0</v>
      </c>
      <c r="AR121" s="21" t="s">
        <v>141</v>
      </c>
      <c r="AT121" s="21" t="s">
        <v>136</v>
      </c>
      <c r="AU121" s="21" t="s">
        <v>79</v>
      </c>
      <c r="AY121" s="21" t="s">
        <v>133</v>
      </c>
      <c r="BE121" s="156">
        <f>IF(N121="základní",J121,0)</f>
        <v>0</v>
      </c>
      <c r="BF121" s="156">
        <f>IF(N121="snížená",J121,0)</f>
        <v>0</v>
      </c>
      <c r="BG121" s="156">
        <f>IF(N121="zákl. přenesená",J121,0)</f>
        <v>0</v>
      </c>
      <c r="BH121" s="156">
        <f>IF(N121="sníž. přenesená",J121,0)</f>
        <v>0</v>
      </c>
      <c r="BI121" s="156">
        <f>IF(N121="nulová",J121,0)</f>
        <v>0</v>
      </c>
      <c r="BJ121" s="21" t="s">
        <v>77</v>
      </c>
      <c r="BK121" s="156">
        <f>ROUND(I121*H121,2)</f>
        <v>0</v>
      </c>
      <c r="BL121" s="21" t="s">
        <v>141</v>
      </c>
      <c r="BM121" s="21" t="s">
        <v>187</v>
      </c>
    </row>
    <row r="122" spans="2:65" s="11" customFormat="1">
      <c r="B122" s="157"/>
      <c r="D122" s="158" t="s">
        <v>143</v>
      </c>
      <c r="E122" s="159" t="s">
        <v>5</v>
      </c>
      <c r="F122" s="160" t="s">
        <v>188</v>
      </c>
      <c r="H122" s="161">
        <v>2</v>
      </c>
      <c r="L122" s="157"/>
      <c r="M122" s="162"/>
      <c r="N122" s="163"/>
      <c r="O122" s="163"/>
      <c r="P122" s="163"/>
      <c r="Q122" s="163"/>
      <c r="R122" s="163"/>
      <c r="S122" s="163"/>
      <c r="T122" s="164"/>
      <c r="AT122" s="159" t="s">
        <v>143</v>
      </c>
      <c r="AU122" s="159" t="s">
        <v>79</v>
      </c>
      <c r="AV122" s="11" t="s">
        <v>79</v>
      </c>
      <c r="AW122" s="11" t="s">
        <v>33</v>
      </c>
      <c r="AX122" s="11" t="s">
        <v>77</v>
      </c>
      <c r="AY122" s="159" t="s">
        <v>133</v>
      </c>
    </row>
    <row r="123" spans="2:65" s="1" customFormat="1" ht="16.5" customHeight="1">
      <c r="B123" s="145"/>
      <c r="C123" s="146" t="s">
        <v>189</v>
      </c>
      <c r="D123" s="146" t="s">
        <v>136</v>
      </c>
      <c r="E123" s="147" t="s">
        <v>190</v>
      </c>
      <c r="F123" s="148" t="s">
        <v>191</v>
      </c>
      <c r="G123" s="149" t="s">
        <v>186</v>
      </c>
      <c r="H123" s="150">
        <v>2</v>
      </c>
      <c r="I123" s="305">
        <v>0</v>
      </c>
      <c r="J123" s="151">
        <f>ROUND(I123*H123,2)</f>
        <v>0</v>
      </c>
      <c r="K123" s="148" t="s">
        <v>140</v>
      </c>
      <c r="L123" s="35"/>
      <c r="M123" s="152" t="s">
        <v>5</v>
      </c>
      <c r="N123" s="153" t="s">
        <v>40</v>
      </c>
      <c r="O123" s="154">
        <v>2.431</v>
      </c>
      <c r="P123" s="154">
        <f>O123*H123</f>
        <v>4.8620000000000001</v>
      </c>
      <c r="Q123" s="154">
        <v>0.15409999999999999</v>
      </c>
      <c r="R123" s="154">
        <f>Q123*H123</f>
        <v>0.30819999999999997</v>
      </c>
      <c r="S123" s="154">
        <v>0</v>
      </c>
      <c r="T123" s="155">
        <f>S123*H123</f>
        <v>0</v>
      </c>
      <c r="AR123" s="21" t="s">
        <v>141</v>
      </c>
      <c r="AT123" s="21" t="s">
        <v>136</v>
      </c>
      <c r="AU123" s="21" t="s">
        <v>79</v>
      </c>
      <c r="AY123" s="21" t="s">
        <v>133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21" t="s">
        <v>77</v>
      </c>
      <c r="BK123" s="156">
        <f>ROUND(I123*H123,2)</f>
        <v>0</v>
      </c>
      <c r="BL123" s="21" t="s">
        <v>141</v>
      </c>
      <c r="BM123" s="21" t="s">
        <v>192</v>
      </c>
    </row>
    <row r="124" spans="2:65" s="11" customFormat="1">
      <c r="B124" s="157"/>
      <c r="D124" s="158" t="s">
        <v>143</v>
      </c>
      <c r="E124" s="159" t="s">
        <v>5</v>
      </c>
      <c r="F124" s="160" t="s">
        <v>188</v>
      </c>
      <c r="H124" s="161">
        <v>2</v>
      </c>
      <c r="L124" s="157"/>
      <c r="M124" s="162"/>
      <c r="N124" s="163"/>
      <c r="O124" s="163"/>
      <c r="P124" s="163"/>
      <c r="Q124" s="163"/>
      <c r="R124" s="163"/>
      <c r="S124" s="163"/>
      <c r="T124" s="164"/>
      <c r="AT124" s="159" t="s">
        <v>143</v>
      </c>
      <c r="AU124" s="159" t="s">
        <v>79</v>
      </c>
      <c r="AV124" s="11" t="s">
        <v>79</v>
      </c>
      <c r="AW124" s="11" t="s">
        <v>33</v>
      </c>
      <c r="AX124" s="11" t="s">
        <v>77</v>
      </c>
      <c r="AY124" s="159" t="s">
        <v>133</v>
      </c>
    </row>
    <row r="125" spans="2:65" s="1" customFormat="1" ht="16.5" customHeight="1">
      <c r="B125" s="145"/>
      <c r="C125" s="146" t="s">
        <v>193</v>
      </c>
      <c r="D125" s="146" t="s">
        <v>136</v>
      </c>
      <c r="E125" s="147" t="s">
        <v>194</v>
      </c>
      <c r="F125" s="148" t="s">
        <v>195</v>
      </c>
      <c r="G125" s="149" t="s">
        <v>157</v>
      </c>
      <c r="H125" s="150">
        <v>2.08</v>
      </c>
      <c r="I125" s="305">
        <v>0</v>
      </c>
      <c r="J125" s="151">
        <f>ROUND(I125*H125,2)</f>
        <v>0</v>
      </c>
      <c r="K125" s="148" t="s">
        <v>140</v>
      </c>
      <c r="L125" s="35"/>
      <c r="M125" s="152" t="s">
        <v>5</v>
      </c>
      <c r="N125" s="153" t="s">
        <v>40</v>
      </c>
      <c r="O125" s="154">
        <v>1.355</v>
      </c>
      <c r="P125" s="154">
        <f>O125*H125</f>
        <v>2.8184</v>
      </c>
      <c r="Q125" s="154">
        <v>3.2730000000000002E-2</v>
      </c>
      <c r="R125" s="154">
        <f>Q125*H125</f>
        <v>6.8078400000000011E-2</v>
      </c>
      <c r="S125" s="154">
        <v>0</v>
      </c>
      <c r="T125" s="155">
        <f>S125*H125</f>
        <v>0</v>
      </c>
      <c r="AR125" s="21" t="s">
        <v>141</v>
      </c>
      <c r="AT125" s="21" t="s">
        <v>136</v>
      </c>
      <c r="AU125" s="21" t="s">
        <v>79</v>
      </c>
      <c r="AY125" s="21" t="s">
        <v>133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21" t="s">
        <v>77</v>
      </c>
      <c r="BK125" s="156">
        <f>ROUND(I125*H125,2)</f>
        <v>0</v>
      </c>
      <c r="BL125" s="21" t="s">
        <v>141</v>
      </c>
      <c r="BM125" s="21" t="s">
        <v>196</v>
      </c>
    </row>
    <row r="126" spans="2:65" s="11" customFormat="1">
      <c r="B126" s="157"/>
      <c r="D126" s="158" t="s">
        <v>143</v>
      </c>
      <c r="E126" s="159" t="s">
        <v>5</v>
      </c>
      <c r="F126" s="160" t="s">
        <v>197</v>
      </c>
      <c r="H126" s="161">
        <v>2.08</v>
      </c>
      <c r="L126" s="157"/>
      <c r="M126" s="162"/>
      <c r="N126" s="163"/>
      <c r="O126" s="163"/>
      <c r="P126" s="163"/>
      <c r="Q126" s="163"/>
      <c r="R126" s="163"/>
      <c r="S126" s="163"/>
      <c r="T126" s="164"/>
      <c r="AT126" s="159" t="s">
        <v>143</v>
      </c>
      <c r="AU126" s="159" t="s">
        <v>79</v>
      </c>
      <c r="AV126" s="11" t="s">
        <v>79</v>
      </c>
      <c r="AW126" s="11" t="s">
        <v>33</v>
      </c>
      <c r="AX126" s="11" t="s">
        <v>77</v>
      </c>
      <c r="AY126" s="159" t="s">
        <v>133</v>
      </c>
    </row>
    <row r="127" spans="2:65" s="1" customFormat="1" ht="16.5" customHeight="1">
      <c r="B127" s="145"/>
      <c r="C127" s="146" t="s">
        <v>198</v>
      </c>
      <c r="D127" s="146" t="s">
        <v>136</v>
      </c>
      <c r="E127" s="147" t="s">
        <v>199</v>
      </c>
      <c r="F127" s="148" t="s">
        <v>200</v>
      </c>
      <c r="G127" s="149" t="s">
        <v>157</v>
      </c>
      <c r="H127" s="150">
        <v>3.621</v>
      </c>
      <c r="I127" s="305">
        <v>0</v>
      </c>
      <c r="J127" s="151">
        <f>ROUND(I127*H127,2)</f>
        <v>0</v>
      </c>
      <c r="K127" s="148" t="s">
        <v>140</v>
      </c>
      <c r="L127" s="35"/>
      <c r="M127" s="152" t="s">
        <v>5</v>
      </c>
      <c r="N127" s="153" t="s">
        <v>40</v>
      </c>
      <c r="O127" s="154">
        <v>0.25</v>
      </c>
      <c r="P127" s="154">
        <f>O127*H127</f>
        <v>0.90525</v>
      </c>
      <c r="Q127" s="154">
        <v>1.0200000000000001E-2</v>
      </c>
      <c r="R127" s="154">
        <f>Q127*H127</f>
        <v>3.69342E-2</v>
      </c>
      <c r="S127" s="154">
        <v>0</v>
      </c>
      <c r="T127" s="155">
        <f>S127*H127</f>
        <v>0</v>
      </c>
      <c r="AR127" s="21" t="s">
        <v>141</v>
      </c>
      <c r="AT127" s="21" t="s">
        <v>136</v>
      </c>
      <c r="AU127" s="21" t="s">
        <v>79</v>
      </c>
      <c r="AY127" s="21" t="s">
        <v>133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21" t="s">
        <v>77</v>
      </c>
      <c r="BK127" s="156">
        <f>ROUND(I127*H127,2)</f>
        <v>0</v>
      </c>
      <c r="BL127" s="21" t="s">
        <v>141</v>
      </c>
      <c r="BM127" s="21" t="s">
        <v>201</v>
      </c>
    </row>
    <row r="128" spans="2:65" s="11" customFormat="1">
      <c r="B128" s="157"/>
      <c r="D128" s="158" t="s">
        <v>143</v>
      </c>
      <c r="E128" s="159" t="s">
        <v>5</v>
      </c>
      <c r="F128" s="160" t="s">
        <v>178</v>
      </c>
      <c r="H128" s="161">
        <v>3.621</v>
      </c>
      <c r="L128" s="157"/>
      <c r="M128" s="162"/>
      <c r="N128" s="163"/>
      <c r="O128" s="163"/>
      <c r="P128" s="163"/>
      <c r="Q128" s="163"/>
      <c r="R128" s="163"/>
      <c r="S128" s="163"/>
      <c r="T128" s="164"/>
      <c r="AT128" s="159" t="s">
        <v>143</v>
      </c>
      <c r="AU128" s="159" t="s">
        <v>79</v>
      </c>
      <c r="AV128" s="11" t="s">
        <v>79</v>
      </c>
      <c r="AW128" s="11" t="s">
        <v>33</v>
      </c>
      <c r="AX128" s="11" t="s">
        <v>77</v>
      </c>
      <c r="AY128" s="159" t="s">
        <v>133</v>
      </c>
    </row>
    <row r="129" spans="2:65" s="1" customFormat="1" ht="16.5" customHeight="1">
      <c r="B129" s="145"/>
      <c r="C129" s="146" t="s">
        <v>202</v>
      </c>
      <c r="D129" s="146" t="s">
        <v>136</v>
      </c>
      <c r="E129" s="147" t="s">
        <v>203</v>
      </c>
      <c r="F129" s="148" t="s">
        <v>204</v>
      </c>
      <c r="G129" s="149" t="s">
        <v>186</v>
      </c>
      <c r="H129" s="150">
        <v>1</v>
      </c>
      <c r="I129" s="305">
        <v>0</v>
      </c>
      <c r="J129" s="151">
        <f>ROUND(I129*H129,2)</f>
        <v>0</v>
      </c>
      <c r="K129" s="148" t="s">
        <v>140</v>
      </c>
      <c r="L129" s="35"/>
      <c r="M129" s="152" t="s">
        <v>5</v>
      </c>
      <c r="N129" s="153" t="s">
        <v>40</v>
      </c>
      <c r="O129" s="154">
        <v>1.607</v>
      </c>
      <c r="P129" s="154">
        <f>O129*H129</f>
        <v>1.607</v>
      </c>
      <c r="Q129" s="154">
        <v>4.684E-2</v>
      </c>
      <c r="R129" s="154">
        <f>Q129*H129</f>
        <v>4.684E-2</v>
      </c>
      <c r="S129" s="154">
        <v>0</v>
      </c>
      <c r="T129" s="155">
        <f>S129*H129</f>
        <v>0</v>
      </c>
      <c r="AR129" s="21" t="s">
        <v>141</v>
      </c>
      <c r="AT129" s="21" t="s">
        <v>136</v>
      </c>
      <c r="AU129" s="21" t="s">
        <v>79</v>
      </c>
      <c r="AY129" s="21" t="s">
        <v>133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21" t="s">
        <v>77</v>
      </c>
      <c r="BK129" s="156">
        <f>ROUND(I129*H129,2)</f>
        <v>0</v>
      </c>
      <c r="BL129" s="21" t="s">
        <v>141</v>
      </c>
      <c r="BM129" s="21" t="s">
        <v>205</v>
      </c>
    </row>
    <row r="130" spans="2:65" s="1" customFormat="1" ht="16.5" customHeight="1">
      <c r="B130" s="145"/>
      <c r="C130" s="165" t="s">
        <v>11</v>
      </c>
      <c r="D130" s="165" t="s">
        <v>206</v>
      </c>
      <c r="E130" s="166" t="s">
        <v>207</v>
      </c>
      <c r="F130" s="167" t="s">
        <v>208</v>
      </c>
      <c r="G130" s="168" t="s">
        <v>186</v>
      </c>
      <c r="H130" s="169">
        <v>1</v>
      </c>
      <c r="I130" s="306">
        <v>0</v>
      </c>
      <c r="J130" s="170">
        <f>ROUND(I130*H130,2)</f>
        <v>0</v>
      </c>
      <c r="K130" s="167" t="s">
        <v>140</v>
      </c>
      <c r="L130" s="171"/>
      <c r="M130" s="172" t="s">
        <v>5</v>
      </c>
      <c r="N130" s="173" t="s">
        <v>40</v>
      </c>
      <c r="O130" s="154">
        <v>0</v>
      </c>
      <c r="P130" s="154">
        <f>O130*H130</f>
        <v>0</v>
      </c>
      <c r="Q130" s="154">
        <v>1.06E-2</v>
      </c>
      <c r="R130" s="154">
        <f>Q130*H130</f>
        <v>1.06E-2</v>
      </c>
      <c r="S130" s="154">
        <v>0</v>
      </c>
      <c r="T130" s="155">
        <f>S130*H130</f>
        <v>0</v>
      </c>
      <c r="AR130" s="21" t="s">
        <v>174</v>
      </c>
      <c r="AT130" s="21" t="s">
        <v>206</v>
      </c>
      <c r="AU130" s="21" t="s">
        <v>79</v>
      </c>
      <c r="AY130" s="21" t="s">
        <v>133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21" t="s">
        <v>77</v>
      </c>
      <c r="BK130" s="156">
        <f>ROUND(I130*H130,2)</f>
        <v>0</v>
      </c>
      <c r="BL130" s="21" t="s">
        <v>141</v>
      </c>
      <c r="BM130" s="21" t="s">
        <v>209</v>
      </c>
    </row>
    <row r="131" spans="2:65" s="10" customFormat="1" ht="29.85" customHeight="1">
      <c r="B131" s="133"/>
      <c r="D131" s="134" t="s">
        <v>68</v>
      </c>
      <c r="E131" s="143" t="s">
        <v>179</v>
      </c>
      <c r="F131" s="143" t="s">
        <v>210</v>
      </c>
      <c r="J131" s="144">
        <f>BK131</f>
        <v>0</v>
      </c>
      <c r="L131" s="133"/>
      <c r="M131" s="137"/>
      <c r="N131" s="138"/>
      <c r="O131" s="138"/>
      <c r="P131" s="139">
        <f>SUM(P132:P144)</f>
        <v>14.622152999999999</v>
      </c>
      <c r="Q131" s="138"/>
      <c r="R131" s="139">
        <f>SUM(R132:R144)</f>
        <v>2.2260700000000001E-3</v>
      </c>
      <c r="S131" s="138"/>
      <c r="T131" s="140">
        <f>SUM(T132:T144)</f>
        <v>1.5278999999999998</v>
      </c>
      <c r="AR131" s="134" t="s">
        <v>77</v>
      </c>
      <c r="AT131" s="141" t="s">
        <v>68</v>
      </c>
      <c r="AU131" s="141" t="s">
        <v>77</v>
      </c>
      <c r="AY131" s="134" t="s">
        <v>133</v>
      </c>
      <c r="BK131" s="142">
        <f>SUM(BK132:BK144)</f>
        <v>0</v>
      </c>
    </row>
    <row r="132" spans="2:65" s="1" customFormat="1" ht="25.5" customHeight="1">
      <c r="B132" s="145"/>
      <c r="C132" s="146" t="s">
        <v>211</v>
      </c>
      <c r="D132" s="146" t="s">
        <v>136</v>
      </c>
      <c r="E132" s="147" t="s">
        <v>212</v>
      </c>
      <c r="F132" s="148" t="s">
        <v>213</v>
      </c>
      <c r="G132" s="149" t="s">
        <v>157</v>
      </c>
      <c r="H132" s="150">
        <v>3.621</v>
      </c>
      <c r="I132" s="305">
        <v>0</v>
      </c>
      <c r="J132" s="151">
        <f>ROUND(I132*H132,2)</f>
        <v>0</v>
      </c>
      <c r="K132" s="148" t="s">
        <v>140</v>
      </c>
      <c r="L132" s="35"/>
      <c r="M132" s="152" t="s">
        <v>5</v>
      </c>
      <c r="N132" s="153" t="s">
        <v>40</v>
      </c>
      <c r="O132" s="154">
        <v>0.105</v>
      </c>
      <c r="P132" s="154">
        <f>O132*H132</f>
        <v>0.38020499999999996</v>
      </c>
      <c r="Q132" s="154">
        <v>1.2999999999999999E-4</v>
      </c>
      <c r="R132" s="154">
        <f>Q132*H132</f>
        <v>4.7072999999999993E-4</v>
      </c>
      <c r="S132" s="154">
        <v>0</v>
      </c>
      <c r="T132" s="155">
        <f>S132*H132</f>
        <v>0</v>
      </c>
      <c r="AR132" s="21" t="s">
        <v>141</v>
      </c>
      <c r="AT132" s="21" t="s">
        <v>136</v>
      </c>
      <c r="AU132" s="21" t="s">
        <v>79</v>
      </c>
      <c r="AY132" s="21" t="s">
        <v>133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21" t="s">
        <v>77</v>
      </c>
      <c r="BK132" s="156">
        <f>ROUND(I132*H132,2)</f>
        <v>0</v>
      </c>
      <c r="BL132" s="21" t="s">
        <v>141</v>
      </c>
      <c r="BM132" s="21" t="s">
        <v>214</v>
      </c>
    </row>
    <row r="133" spans="2:65" s="1" customFormat="1" ht="16.5" customHeight="1">
      <c r="B133" s="145"/>
      <c r="C133" s="146" t="s">
        <v>215</v>
      </c>
      <c r="D133" s="146" t="s">
        <v>136</v>
      </c>
      <c r="E133" s="147" t="s">
        <v>216</v>
      </c>
      <c r="F133" s="148" t="s">
        <v>217</v>
      </c>
      <c r="G133" s="149" t="s">
        <v>157</v>
      </c>
      <c r="H133" s="150">
        <v>3.621</v>
      </c>
      <c r="I133" s="305">
        <v>0</v>
      </c>
      <c r="J133" s="151">
        <f>ROUND(I133*H133,2)</f>
        <v>0</v>
      </c>
      <c r="K133" s="148" t="s">
        <v>140</v>
      </c>
      <c r="L133" s="35"/>
      <c r="M133" s="152" t="s">
        <v>5</v>
      </c>
      <c r="N133" s="153" t="s">
        <v>40</v>
      </c>
      <c r="O133" s="154">
        <v>0.308</v>
      </c>
      <c r="P133" s="154">
        <f>O133*H133</f>
        <v>1.1152679999999999</v>
      </c>
      <c r="Q133" s="154">
        <v>4.0000000000000003E-5</v>
      </c>
      <c r="R133" s="154">
        <f>Q133*H133</f>
        <v>1.4484E-4</v>
      </c>
      <c r="S133" s="154">
        <v>0</v>
      </c>
      <c r="T133" s="155">
        <f>S133*H133</f>
        <v>0</v>
      </c>
      <c r="AR133" s="21" t="s">
        <v>141</v>
      </c>
      <c r="AT133" s="21" t="s">
        <v>136</v>
      </c>
      <c r="AU133" s="21" t="s">
        <v>79</v>
      </c>
      <c r="AY133" s="21" t="s">
        <v>133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21" t="s">
        <v>77</v>
      </c>
      <c r="BK133" s="156">
        <f>ROUND(I133*H133,2)</f>
        <v>0</v>
      </c>
      <c r="BL133" s="21" t="s">
        <v>141</v>
      </c>
      <c r="BM133" s="21" t="s">
        <v>218</v>
      </c>
    </row>
    <row r="134" spans="2:65" s="1" customFormat="1" ht="16.5" customHeight="1">
      <c r="B134" s="145"/>
      <c r="C134" s="146" t="s">
        <v>219</v>
      </c>
      <c r="D134" s="146" t="s">
        <v>136</v>
      </c>
      <c r="E134" s="147" t="s">
        <v>220</v>
      </c>
      <c r="F134" s="148" t="s">
        <v>221</v>
      </c>
      <c r="G134" s="149" t="s">
        <v>157</v>
      </c>
      <c r="H134" s="150">
        <v>1.8</v>
      </c>
      <c r="I134" s="305">
        <v>0</v>
      </c>
      <c r="J134" s="151">
        <f>ROUND(I134*H134,2)</f>
        <v>0</v>
      </c>
      <c r="K134" s="148" t="s">
        <v>140</v>
      </c>
      <c r="L134" s="35"/>
      <c r="M134" s="152" t="s">
        <v>5</v>
      </c>
      <c r="N134" s="153" t="s">
        <v>40</v>
      </c>
      <c r="O134" s="154">
        <v>0.93899999999999995</v>
      </c>
      <c r="P134" s="154">
        <f>O134*H134</f>
        <v>1.6901999999999999</v>
      </c>
      <c r="Q134" s="154">
        <v>0</v>
      </c>
      <c r="R134" s="154">
        <f>Q134*H134</f>
        <v>0</v>
      </c>
      <c r="S134" s="154">
        <v>7.5999999999999998E-2</v>
      </c>
      <c r="T134" s="155">
        <f>S134*H134</f>
        <v>0.1368</v>
      </c>
      <c r="AR134" s="21" t="s">
        <v>141</v>
      </c>
      <c r="AT134" s="21" t="s">
        <v>136</v>
      </c>
      <c r="AU134" s="21" t="s">
        <v>79</v>
      </c>
      <c r="AY134" s="21" t="s">
        <v>133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21" t="s">
        <v>77</v>
      </c>
      <c r="BK134" s="156">
        <f>ROUND(I134*H134,2)</f>
        <v>0</v>
      </c>
      <c r="BL134" s="21" t="s">
        <v>141</v>
      </c>
      <c r="BM134" s="21" t="s">
        <v>222</v>
      </c>
    </row>
    <row r="135" spans="2:65" s="11" customFormat="1">
      <c r="B135" s="157"/>
      <c r="D135" s="158" t="s">
        <v>143</v>
      </c>
      <c r="E135" s="159" t="s">
        <v>5</v>
      </c>
      <c r="F135" s="160" t="s">
        <v>223</v>
      </c>
      <c r="H135" s="161">
        <v>1.8</v>
      </c>
      <c r="L135" s="157"/>
      <c r="M135" s="162"/>
      <c r="N135" s="163"/>
      <c r="O135" s="163"/>
      <c r="P135" s="163"/>
      <c r="Q135" s="163"/>
      <c r="R135" s="163"/>
      <c r="S135" s="163"/>
      <c r="T135" s="164"/>
      <c r="AT135" s="159" t="s">
        <v>143</v>
      </c>
      <c r="AU135" s="159" t="s">
        <v>79</v>
      </c>
      <c r="AV135" s="11" t="s">
        <v>79</v>
      </c>
      <c r="AW135" s="11" t="s">
        <v>33</v>
      </c>
      <c r="AX135" s="11" t="s">
        <v>77</v>
      </c>
      <c r="AY135" s="159" t="s">
        <v>133</v>
      </c>
    </row>
    <row r="136" spans="2:65" s="1" customFormat="1" ht="25.5" customHeight="1">
      <c r="B136" s="145"/>
      <c r="C136" s="146" t="s">
        <v>224</v>
      </c>
      <c r="D136" s="146" t="s">
        <v>136</v>
      </c>
      <c r="E136" s="147" t="s">
        <v>225</v>
      </c>
      <c r="F136" s="148" t="s">
        <v>226</v>
      </c>
      <c r="G136" s="149" t="s">
        <v>139</v>
      </c>
      <c r="H136" s="150">
        <v>0.63</v>
      </c>
      <c r="I136" s="305">
        <v>0</v>
      </c>
      <c r="J136" s="151">
        <f>ROUND(I136*H136,2)</f>
        <v>0</v>
      </c>
      <c r="K136" s="148" t="s">
        <v>140</v>
      </c>
      <c r="L136" s="35"/>
      <c r="M136" s="152" t="s">
        <v>5</v>
      </c>
      <c r="N136" s="153" t="s">
        <v>40</v>
      </c>
      <c r="O136" s="154">
        <v>3.1960000000000002</v>
      </c>
      <c r="P136" s="154">
        <f>O136*H136</f>
        <v>2.0134799999999999</v>
      </c>
      <c r="Q136" s="154">
        <v>0</v>
      </c>
      <c r="R136" s="154">
        <f>Q136*H136</f>
        <v>0</v>
      </c>
      <c r="S136" s="154">
        <v>1.8</v>
      </c>
      <c r="T136" s="155">
        <f>S136*H136</f>
        <v>1.1340000000000001</v>
      </c>
      <c r="AR136" s="21" t="s">
        <v>141</v>
      </c>
      <c r="AT136" s="21" t="s">
        <v>136</v>
      </c>
      <c r="AU136" s="21" t="s">
        <v>79</v>
      </c>
      <c r="AY136" s="21" t="s">
        <v>133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21" t="s">
        <v>77</v>
      </c>
      <c r="BK136" s="156">
        <f>ROUND(I136*H136,2)</f>
        <v>0</v>
      </c>
      <c r="BL136" s="21" t="s">
        <v>141</v>
      </c>
      <c r="BM136" s="21" t="s">
        <v>227</v>
      </c>
    </row>
    <row r="137" spans="2:65" s="11" customFormat="1">
      <c r="B137" s="157"/>
      <c r="D137" s="158" t="s">
        <v>143</v>
      </c>
      <c r="E137" s="159" t="s">
        <v>5</v>
      </c>
      <c r="F137" s="160" t="s">
        <v>228</v>
      </c>
      <c r="H137" s="161">
        <v>0.63</v>
      </c>
      <c r="L137" s="157"/>
      <c r="M137" s="162"/>
      <c r="N137" s="163"/>
      <c r="O137" s="163"/>
      <c r="P137" s="163"/>
      <c r="Q137" s="163"/>
      <c r="R137" s="163"/>
      <c r="S137" s="163"/>
      <c r="T137" s="164"/>
      <c r="AT137" s="159" t="s">
        <v>143</v>
      </c>
      <c r="AU137" s="159" t="s">
        <v>79</v>
      </c>
      <c r="AV137" s="11" t="s">
        <v>79</v>
      </c>
      <c r="AW137" s="11" t="s">
        <v>33</v>
      </c>
      <c r="AX137" s="11" t="s">
        <v>77</v>
      </c>
      <c r="AY137" s="159" t="s">
        <v>133</v>
      </c>
    </row>
    <row r="138" spans="2:65" s="1" customFormat="1" ht="16.5" customHeight="1">
      <c r="B138" s="145"/>
      <c r="C138" s="146" t="s">
        <v>229</v>
      </c>
      <c r="D138" s="146" t="s">
        <v>136</v>
      </c>
      <c r="E138" s="147" t="s">
        <v>230</v>
      </c>
      <c r="F138" s="148" t="s">
        <v>231</v>
      </c>
      <c r="G138" s="149" t="s">
        <v>232</v>
      </c>
      <c r="H138" s="150">
        <v>20</v>
      </c>
      <c r="I138" s="305">
        <v>0</v>
      </c>
      <c r="J138" s="151">
        <f>ROUND(I138*H138,2)</f>
        <v>0</v>
      </c>
      <c r="K138" s="148" t="s">
        <v>140</v>
      </c>
      <c r="L138" s="35"/>
      <c r="M138" s="152" t="s">
        <v>5</v>
      </c>
      <c r="N138" s="153" t="s">
        <v>40</v>
      </c>
      <c r="O138" s="154">
        <v>0.29499999999999998</v>
      </c>
      <c r="P138" s="154">
        <f>O138*H138</f>
        <v>5.8999999999999995</v>
      </c>
      <c r="Q138" s="154">
        <v>0</v>
      </c>
      <c r="R138" s="154">
        <f>Q138*H138</f>
        <v>0</v>
      </c>
      <c r="S138" s="154">
        <v>6.0000000000000001E-3</v>
      </c>
      <c r="T138" s="155">
        <f>S138*H138</f>
        <v>0.12</v>
      </c>
      <c r="AR138" s="21" t="s">
        <v>141</v>
      </c>
      <c r="AT138" s="21" t="s">
        <v>136</v>
      </c>
      <c r="AU138" s="21" t="s">
        <v>79</v>
      </c>
      <c r="AY138" s="21" t="s">
        <v>133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21" t="s">
        <v>77</v>
      </c>
      <c r="BK138" s="156">
        <f>ROUND(I138*H138,2)</f>
        <v>0</v>
      </c>
      <c r="BL138" s="21" t="s">
        <v>141</v>
      </c>
      <c r="BM138" s="21" t="s">
        <v>233</v>
      </c>
    </row>
    <row r="139" spans="2:65" s="1" customFormat="1" ht="25.5" customHeight="1">
      <c r="B139" s="145"/>
      <c r="C139" s="146" t="s">
        <v>10</v>
      </c>
      <c r="D139" s="146" t="s">
        <v>136</v>
      </c>
      <c r="E139" s="147" t="s">
        <v>234</v>
      </c>
      <c r="F139" s="148" t="s">
        <v>235</v>
      </c>
      <c r="G139" s="149" t="s">
        <v>232</v>
      </c>
      <c r="H139" s="150">
        <v>2.6</v>
      </c>
      <c r="I139" s="305">
        <v>0</v>
      </c>
      <c r="J139" s="151">
        <f>ROUND(I139*H139,2)</f>
        <v>0</v>
      </c>
      <c r="K139" s="148" t="s">
        <v>140</v>
      </c>
      <c r="L139" s="35"/>
      <c r="M139" s="152" t="s">
        <v>5</v>
      </c>
      <c r="N139" s="153" t="s">
        <v>40</v>
      </c>
      <c r="O139" s="154">
        <v>0.71499999999999997</v>
      </c>
      <c r="P139" s="154">
        <f>O139*H139</f>
        <v>1.859</v>
      </c>
      <c r="Q139" s="154">
        <v>0</v>
      </c>
      <c r="R139" s="154">
        <f>Q139*H139</f>
        <v>0</v>
      </c>
      <c r="S139" s="154">
        <v>4.2000000000000003E-2</v>
      </c>
      <c r="T139" s="155">
        <f>S139*H139</f>
        <v>0.10920000000000001</v>
      </c>
      <c r="AR139" s="21" t="s">
        <v>141</v>
      </c>
      <c r="AT139" s="21" t="s">
        <v>136</v>
      </c>
      <c r="AU139" s="21" t="s">
        <v>79</v>
      </c>
      <c r="AY139" s="21" t="s">
        <v>133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21" t="s">
        <v>77</v>
      </c>
      <c r="BK139" s="156">
        <f>ROUND(I139*H139,2)</f>
        <v>0</v>
      </c>
      <c r="BL139" s="21" t="s">
        <v>141</v>
      </c>
      <c r="BM139" s="21" t="s">
        <v>236</v>
      </c>
    </row>
    <row r="140" spans="2:65" s="11" customFormat="1">
      <c r="B140" s="157"/>
      <c r="D140" s="158" t="s">
        <v>143</v>
      </c>
      <c r="E140" s="159" t="s">
        <v>5</v>
      </c>
      <c r="F140" s="160" t="s">
        <v>237</v>
      </c>
      <c r="H140" s="161">
        <v>2.6</v>
      </c>
      <c r="L140" s="157"/>
      <c r="M140" s="162"/>
      <c r="N140" s="163"/>
      <c r="O140" s="163"/>
      <c r="P140" s="163"/>
      <c r="Q140" s="163"/>
      <c r="R140" s="163"/>
      <c r="S140" s="163"/>
      <c r="T140" s="164"/>
      <c r="AT140" s="159" t="s">
        <v>143</v>
      </c>
      <c r="AU140" s="159" t="s">
        <v>79</v>
      </c>
      <c r="AV140" s="11" t="s">
        <v>79</v>
      </c>
      <c r="AW140" s="11" t="s">
        <v>33</v>
      </c>
      <c r="AX140" s="11" t="s">
        <v>77</v>
      </c>
      <c r="AY140" s="159" t="s">
        <v>133</v>
      </c>
    </row>
    <row r="141" spans="2:65" s="1" customFormat="1" ht="16.5" customHeight="1">
      <c r="B141" s="145"/>
      <c r="C141" s="146" t="s">
        <v>238</v>
      </c>
      <c r="D141" s="146" t="s">
        <v>136</v>
      </c>
      <c r="E141" s="147" t="s">
        <v>239</v>
      </c>
      <c r="F141" s="148" t="s">
        <v>240</v>
      </c>
      <c r="G141" s="149" t="s">
        <v>232</v>
      </c>
      <c r="H141" s="150">
        <v>1.4</v>
      </c>
      <c r="I141" s="305">
        <v>0</v>
      </c>
      <c r="J141" s="151">
        <f>ROUND(I141*H141,2)</f>
        <v>0</v>
      </c>
      <c r="K141" s="148" t="s">
        <v>140</v>
      </c>
      <c r="L141" s="35"/>
      <c r="M141" s="152" t="s">
        <v>5</v>
      </c>
      <c r="N141" s="153" t="s">
        <v>40</v>
      </c>
      <c r="O141" s="154">
        <v>0.56000000000000005</v>
      </c>
      <c r="P141" s="154">
        <f>O141*H141</f>
        <v>0.78400000000000003</v>
      </c>
      <c r="Q141" s="154">
        <v>7.2999999999999996E-4</v>
      </c>
      <c r="R141" s="154">
        <f>Q141*H141</f>
        <v>1.0219999999999999E-3</v>
      </c>
      <c r="S141" s="154">
        <v>5.0000000000000001E-3</v>
      </c>
      <c r="T141" s="155">
        <f>S141*H141</f>
        <v>6.9999999999999993E-3</v>
      </c>
      <c r="AR141" s="21" t="s">
        <v>141</v>
      </c>
      <c r="AT141" s="21" t="s">
        <v>136</v>
      </c>
      <c r="AU141" s="21" t="s">
        <v>79</v>
      </c>
      <c r="AY141" s="21" t="s">
        <v>133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21" t="s">
        <v>77</v>
      </c>
      <c r="BK141" s="156">
        <f>ROUND(I141*H141,2)</f>
        <v>0</v>
      </c>
      <c r="BL141" s="21" t="s">
        <v>141</v>
      </c>
      <c r="BM141" s="21" t="s">
        <v>241</v>
      </c>
    </row>
    <row r="142" spans="2:65" s="11" customFormat="1">
      <c r="B142" s="157"/>
      <c r="D142" s="158" t="s">
        <v>143</v>
      </c>
      <c r="E142" s="159" t="s">
        <v>5</v>
      </c>
      <c r="F142" s="160" t="s">
        <v>242</v>
      </c>
      <c r="H142" s="161">
        <v>1.4</v>
      </c>
      <c r="L142" s="157"/>
      <c r="M142" s="162"/>
      <c r="N142" s="163"/>
      <c r="O142" s="163"/>
      <c r="P142" s="163"/>
      <c r="Q142" s="163"/>
      <c r="R142" s="163"/>
      <c r="S142" s="163"/>
      <c r="T142" s="164"/>
      <c r="AT142" s="159" t="s">
        <v>143</v>
      </c>
      <c r="AU142" s="159" t="s">
        <v>79</v>
      </c>
      <c r="AV142" s="11" t="s">
        <v>79</v>
      </c>
      <c r="AW142" s="11" t="s">
        <v>33</v>
      </c>
      <c r="AX142" s="11" t="s">
        <v>77</v>
      </c>
      <c r="AY142" s="159" t="s">
        <v>133</v>
      </c>
    </row>
    <row r="143" spans="2:65" s="1" customFormat="1" ht="16.5" customHeight="1">
      <c r="B143" s="145"/>
      <c r="C143" s="146" t="s">
        <v>243</v>
      </c>
      <c r="D143" s="146" t="s">
        <v>136</v>
      </c>
      <c r="E143" s="147" t="s">
        <v>244</v>
      </c>
      <c r="F143" s="148" t="s">
        <v>245</v>
      </c>
      <c r="G143" s="149" t="s">
        <v>232</v>
      </c>
      <c r="H143" s="150">
        <v>0.55000000000000004</v>
      </c>
      <c r="I143" s="305">
        <v>0</v>
      </c>
      <c r="J143" s="151">
        <f>ROUND(I143*H143,2)</f>
        <v>0</v>
      </c>
      <c r="K143" s="148" t="s">
        <v>140</v>
      </c>
      <c r="L143" s="35"/>
      <c r="M143" s="152" t="s">
        <v>5</v>
      </c>
      <c r="N143" s="153" t="s">
        <v>40</v>
      </c>
      <c r="O143" s="154">
        <v>1.6</v>
      </c>
      <c r="P143" s="154">
        <f>O143*H143</f>
        <v>0.88000000000000012</v>
      </c>
      <c r="Q143" s="154">
        <v>1.07E-3</v>
      </c>
      <c r="R143" s="154">
        <f>Q143*H143</f>
        <v>5.8850000000000005E-4</v>
      </c>
      <c r="S143" s="154">
        <v>3.7999999999999999E-2</v>
      </c>
      <c r="T143" s="155">
        <f>S143*H143</f>
        <v>2.0900000000000002E-2</v>
      </c>
      <c r="AR143" s="21" t="s">
        <v>141</v>
      </c>
      <c r="AT143" s="21" t="s">
        <v>136</v>
      </c>
      <c r="AU143" s="21" t="s">
        <v>79</v>
      </c>
      <c r="AY143" s="21" t="s">
        <v>133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21" t="s">
        <v>77</v>
      </c>
      <c r="BK143" s="156">
        <f>ROUND(I143*H143,2)</f>
        <v>0</v>
      </c>
      <c r="BL143" s="21" t="s">
        <v>141</v>
      </c>
      <c r="BM143" s="21" t="s">
        <v>246</v>
      </c>
    </row>
    <row r="144" spans="2:65" s="11" customFormat="1">
      <c r="B144" s="157"/>
      <c r="D144" s="158" t="s">
        <v>143</v>
      </c>
      <c r="E144" s="159" t="s">
        <v>5</v>
      </c>
      <c r="F144" s="160" t="s">
        <v>247</v>
      </c>
      <c r="H144" s="161">
        <v>0.55000000000000004</v>
      </c>
      <c r="L144" s="157"/>
      <c r="M144" s="162"/>
      <c r="N144" s="163"/>
      <c r="O144" s="163"/>
      <c r="P144" s="163"/>
      <c r="Q144" s="163"/>
      <c r="R144" s="163"/>
      <c r="S144" s="163"/>
      <c r="T144" s="164"/>
      <c r="AT144" s="159" t="s">
        <v>143</v>
      </c>
      <c r="AU144" s="159" t="s">
        <v>79</v>
      </c>
      <c r="AV144" s="11" t="s">
        <v>79</v>
      </c>
      <c r="AW144" s="11" t="s">
        <v>33</v>
      </c>
      <c r="AX144" s="11" t="s">
        <v>77</v>
      </c>
      <c r="AY144" s="159" t="s">
        <v>133</v>
      </c>
    </row>
    <row r="145" spans="2:65" s="10" customFormat="1" ht="29.85" customHeight="1">
      <c r="B145" s="133"/>
      <c r="D145" s="134" t="s">
        <v>68</v>
      </c>
      <c r="E145" s="143" t="s">
        <v>248</v>
      </c>
      <c r="F145" s="143" t="s">
        <v>249</v>
      </c>
      <c r="J145" s="144">
        <f>BK145</f>
        <v>0</v>
      </c>
      <c r="L145" s="133"/>
      <c r="M145" s="137"/>
      <c r="N145" s="138"/>
      <c r="O145" s="138"/>
      <c r="P145" s="139">
        <f>SUM(P146:P150)</f>
        <v>4.1584000000000003</v>
      </c>
      <c r="Q145" s="138"/>
      <c r="R145" s="139">
        <f>SUM(R146:R150)</f>
        <v>0</v>
      </c>
      <c r="S145" s="138"/>
      <c r="T145" s="140">
        <f>SUM(T146:T150)</f>
        <v>0</v>
      </c>
      <c r="AR145" s="134" t="s">
        <v>77</v>
      </c>
      <c r="AT145" s="141" t="s">
        <v>68</v>
      </c>
      <c r="AU145" s="141" t="s">
        <v>77</v>
      </c>
      <c r="AY145" s="134" t="s">
        <v>133</v>
      </c>
      <c r="BK145" s="142">
        <f>SUM(BK146:BK150)</f>
        <v>0</v>
      </c>
    </row>
    <row r="146" spans="2:65" s="1" customFormat="1" ht="25.5" customHeight="1">
      <c r="B146" s="145"/>
      <c r="C146" s="146" t="s">
        <v>250</v>
      </c>
      <c r="D146" s="146" t="s">
        <v>136</v>
      </c>
      <c r="E146" s="147" t="s">
        <v>251</v>
      </c>
      <c r="F146" s="148" t="s">
        <v>252</v>
      </c>
      <c r="G146" s="149" t="s">
        <v>147</v>
      </c>
      <c r="H146" s="150">
        <v>1.6</v>
      </c>
      <c r="I146" s="305">
        <v>0</v>
      </c>
      <c r="J146" s="151">
        <f>ROUND(I146*H146,2)</f>
        <v>0</v>
      </c>
      <c r="K146" s="148" t="s">
        <v>140</v>
      </c>
      <c r="L146" s="35"/>
      <c r="M146" s="152" t="s">
        <v>5</v>
      </c>
      <c r="N146" s="153" t="s">
        <v>40</v>
      </c>
      <c r="O146" s="154">
        <v>2.42</v>
      </c>
      <c r="P146" s="154">
        <f>O146*H146</f>
        <v>3.8719999999999999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AR146" s="21" t="s">
        <v>141</v>
      </c>
      <c r="AT146" s="21" t="s">
        <v>136</v>
      </c>
      <c r="AU146" s="21" t="s">
        <v>79</v>
      </c>
      <c r="AY146" s="21" t="s">
        <v>133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21" t="s">
        <v>77</v>
      </c>
      <c r="BK146" s="156">
        <f>ROUND(I146*H146,2)</f>
        <v>0</v>
      </c>
      <c r="BL146" s="21" t="s">
        <v>141</v>
      </c>
      <c r="BM146" s="21" t="s">
        <v>253</v>
      </c>
    </row>
    <row r="147" spans="2:65" s="1" customFormat="1" ht="25.5" customHeight="1">
      <c r="B147" s="145"/>
      <c r="C147" s="146" t="s">
        <v>254</v>
      </c>
      <c r="D147" s="146" t="s">
        <v>136</v>
      </c>
      <c r="E147" s="147" t="s">
        <v>255</v>
      </c>
      <c r="F147" s="148" t="s">
        <v>256</v>
      </c>
      <c r="G147" s="149" t="s">
        <v>147</v>
      </c>
      <c r="H147" s="150">
        <v>1.6</v>
      </c>
      <c r="I147" s="305">
        <v>0</v>
      </c>
      <c r="J147" s="151">
        <f>ROUND(I147*H147,2)</f>
        <v>0</v>
      </c>
      <c r="K147" s="148" t="s">
        <v>140</v>
      </c>
      <c r="L147" s="35"/>
      <c r="M147" s="152" t="s">
        <v>5</v>
      </c>
      <c r="N147" s="153" t="s">
        <v>40</v>
      </c>
      <c r="O147" s="154">
        <v>0.125</v>
      </c>
      <c r="P147" s="154">
        <f>O147*H147</f>
        <v>0.2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AR147" s="21" t="s">
        <v>141</v>
      </c>
      <c r="AT147" s="21" t="s">
        <v>136</v>
      </c>
      <c r="AU147" s="21" t="s">
        <v>79</v>
      </c>
      <c r="AY147" s="21" t="s">
        <v>133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21" t="s">
        <v>77</v>
      </c>
      <c r="BK147" s="156">
        <f>ROUND(I147*H147,2)</f>
        <v>0</v>
      </c>
      <c r="BL147" s="21" t="s">
        <v>141</v>
      </c>
      <c r="BM147" s="21" t="s">
        <v>257</v>
      </c>
    </row>
    <row r="148" spans="2:65" s="1" customFormat="1" ht="25.5" customHeight="1">
      <c r="B148" s="145"/>
      <c r="C148" s="146" t="s">
        <v>258</v>
      </c>
      <c r="D148" s="146" t="s">
        <v>136</v>
      </c>
      <c r="E148" s="147" t="s">
        <v>259</v>
      </c>
      <c r="F148" s="148" t="s">
        <v>260</v>
      </c>
      <c r="G148" s="149" t="s">
        <v>147</v>
      </c>
      <c r="H148" s="150">
        <v>14.4</v>
      </c>
      <c r="I148" s="305">
        <v>0</v>
      </c>
      <c r="J148" s="151">
        <f>ROUND(I148*H148,2)</f>
        <v>0</v>
      </c>
      <c r="K148" s="148" t="s">
        <v>140</v>
      </c>
      <c r="L148" s="35"/>
      <c r="M148" s="152" t="s">
        <v>5</v>
      </c>
      <c r="N148" s="153" t="s">
        <v>40</v>
      </c>
      <c r="O148" s="154">
        <v>6.0000000000000001E-3</v>
      </c>
      <c r="P148" s="154">
        <f>O148*H148</f>
        <v>8.6400000000000005E-2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AR148" s="21" t="s">
        <v>141</v>
      </c>
      <c r="AT148" s="21" t="s">
        <v>136</v>
      </c>
      <c r="AU148" s="21" t="s">
        <v>79</v>
      </c>
      <c r="AY148" s="21" t="s">
        <v>133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21" t="s">
        <v>77</v>
      </c>
      <c r="BK148" s="156">
        <f>ROUND(I148*H148,2)</f>
        <v>0</v>
      </c>
      <c r="BL148" s="21" t="s">
        <v>141</v>
      </c>
      <c r="BM148" s="21" t="s">
        <v>261</v>
      </c>
    </row>
    <row r="149" spans="2:65" s="11" customFormat="1">
      <c r="B149" s="157"/>
      <c r="D149" s="158" t="s">
        <v>143</v>
      </c>
      <c r="F149" s="160" t="s">
        <v>262</v>
      </c>
      <c r="H149" s="161">
        <v>14.4</v>
      </c>
      <c r="L149" s="157"/>
      <c r="M149" s="162"/>
      <c r="N149" s="163"/>
      <c r="O149" s="163"/>
      <c r="P149" s="163"/>
      <c r="Q149" s="163"/>
      <c r="R149" s="163"/>
      <c r="S149" s="163"/>
      <c r="T149" s="164"/>
      <c r="AT149" s="159" t="s">
        <v>143</v>
      </c>
      <c r="AU149" s="159" t="s">
        <v>79</v>
      </c>
      <c r="AV149" s="11" t="s">
        <v>79</v>
      </c>
      <c r="AW149" s="11" t="s">
        <v>6</v>
      </c>
      <c r="AX149" s="11" t="s">
        <v>77</v>
      </c>
      <c r="AY149" s="159" t="s">
        <v>133</v>
      </c>
    </row>
    <row r="150" spans="2:65" s="1" customFormat="1" ht="25.5" customHeight="1">
      <c r="B150" s="145"/>
      <c r="C150" s="146" t="s">
        <v>263</v>
      </c>
      <c r="D150" s="146" t="s">
        <v>136</v>
      </c>
      <c r="E150" s="147" t="s">
        <v>264</v>
      </c>
      <c r="F150" s="148" t="s">
        <v>265</v>
      </c>
      <c r="G150" s="149" t="s">
        <v>147</v>
      </c>
      <c r="H150" s="150">
        <v>1.552</v>
      </c>
      <c r="I150" s="305">
        <v>0</v>
      </c>
      <c r="J150" s="151">
        <f>ROUND(I150*H150,2)</f>
        <v>0</v>
      </c>
      <c r="K150" s="148" t="s">
        <v>140</v>
      </c>
      <c r="L150" s="35"/>
      <c r="M150" s="152" t="s">
        <v>5</v>
      </c>
      <c r="N150" s="153" t="s">
        <v>40</v>
      </c>
      <c r="O150" s="154">
        <v>0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AR150" s="21" t="s">
        <v>141</v>
      </c>
      <c r="AT150" s="21" t="s">
        <v>136</v>
      </c>
      <c r="AU150" s="21" t="s">
        <v>79</v>
      </c>
      <c r="AY150" s="21" t="s">
        <v>133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21" t="s">
        <v>77</v>
      </c>
      <c r="BK150" s="156">
        <f>ROUND(I150*H150,2)</f>
        <v>0</v>
      </c>
      <c r="BL150" s="21" t="s">
        <v>141</v>
      </c>
      <c r="BM150" s="21" t="s">
        <v>266</v>
      </c>
    </row>
    <row r="151" spans="2:65" s="10" customFormat="1" ht="29.85" customHeight="1">
      <c r="B151" s="133"/>
      <c r="D151" s="134" t="s">
        <v>68</v>
      </c>
      <c r="E151" s="143" t="s">
        <v>267</v>
      </c>
      <c r="F151" s="143" t="s">
        <v>268</v>
      </c>
      <c r="J151" s="144">
        <f>BK151</f>
        <v>0</v>
      </c>
      <c r="L151" s="133"/>
      <c r="M151" s="137"/>
      <c r="N151" s="138"/>
      <c r="O151" s="138"/>
      <c r="P151" s="139">
        <f>P152</f>
        <v>6.54108</v>
      </c>
      <c r="Q151" s="138"/>
      <c r="R151" s="139">
        <f>R152</f>
        <v>0</v>
      </c>
      <c r="S151" s="138"/>
      <c r="T151" s="140">
        <f>T152</f>
        <v>0</v>
      </c>
      <c r="AR151" s="134" t="s">
        <v>77</v>
      </c>
      <c r="AT151" s="141" t="s">
        <v>68</v>
      </c>
      <c r="AU151" s="141" t="s">
        <v>77</v>
      </c>
      <c r="AY151" s="134" t="s">
        <v>133</v>
      </c>
      <c r="BK151" s="142">
        <f>BK152</f>
        <v>0</v>
      </c>
    </row>
    <row r="152" spans="2:65" s="1" customFormat="1" ht="16.5" customHeight="1">
      <c r="B152" s="145"/>
      <c r="C152" s="146" t="s">
        <v>269</v>
      </c>
      <c r="D152" s="146" t="s">
        <v>136</v>
      </c>
      <c r="E152" s="147" t="s">
        <v>270</v>
      </c>
      <c r="F152" s="148" t="s">
        <v>271</v>
      </c>
      <c r="G152" s="149" t="s">
        <v>147</v>
      </c>
      <c r="H152" s="150">
        <v>1.7969999999999999</v>
      </c>
      <c r="I152" s="305">
        <v>0</v>
      </c>
      <c r="J152" s="151">
        <f>ROUND(I152*H152,2)</f>
        <v>0</v>
      </c>
      <c r="K152" s="148" t="s">
        <v>140</v>
      </c>
      <c r="L152" s="35"/>
      <c r="M152" s="152" t="s">
        <v>5</v>
      </c>
      <c r="N152" s="153" t="s">
        <v>40</v>
      </c>
      <c r="O152" s="154">
        <v>3.64</v>
      </c>
      <c r="P152" s="154">
        <f>O152*H152</f>
        <v>6.54108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AR152" s="21" t="s">
        <v>141</v>
      </c>
      <c r="AT152" s="21" t="s">
        <v>136</v>
      </c>
      <c r="AU152" s="21" t="s">
        <v>79</v>
      </c>
      <c r="AY152" s="21" t="s">
        <v>133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21" t="s">
        <v>77</v>
      </c>
      <c r="BK152" s="156">
        <f>ROUND(I152*H152,2)</f>
        <v>0</v>
      </c>
      <c r="BL152" s="21" t="s">
        <v>141</v>
      </c>
      <c r="BM152" s="21" t="s">
        <v>272</v>
      </c>
    </row>
    <row r="153" spans="2:65" s="10" customFormat="1" ht="37.35" customHeight="1">
      <c r="B153" s="133"/>
      <c r="D153" s="134" t="s">
        <v>68</v>
      </c>
      <c r="E153" s="135" t="s">
        <v>273</v>
      </c>
      <c r="F153" s="135" t="s">
        <v>274</v>
      </c>
      <c r="J153" s="136">
        <f>BK153</f>
        <v>0</v>
      </c>
      <c r="L153" s="133"/>
      <c r="M153" s="137"/>
      <c r="N153" s="138"/>
      <c r="O153" s="138"/>
      <c r="P153" s="139">
        <f>P154+P162+P170+P179+P182+P197+P200+P223+P229+P237+P246+P254+P263+P269</f>
        <v>112.00362399999999</v>
      </c>
      <c r="Q153" s="138"/>
      <c r="R153" s="139">
        <f>R154+R162+R170+R179+R182+R197+R200+R223+R229+R237+R246+R254+R263+R269</f>
        <v>0.69671498999999981</v>
      </c>
      <c r="S153" s="138"/>
      <c r="T153" s="140">
        <f>T154+T162+T170+T179+T182+T197+T200+T223+T229+T237+T246+T254+T263+T269</f>
        <v>7.2000000000000008E-2</v>
      </c>
      <c r="AR153" s="134" t="s">
        <v>79</v>
      </c>
      <c r="AT153" s="141" t="s">
        <v>68</v>
      </c>
      <c r="AU153" s="141" t="s">
        <v>69</v>
      </c>
      <c r="AY153" s="134" t="s">
        <v>133</v>
      </c>
      <c r="BK153" s="142">
        <f>BK154+BK162+BK170+BK179+BK182+BK197+BK200+BK223+BK229+BK237+BK246+BK254+BK263+BK269</f>
        <v>0</v>
      </c>
    </row>
    <row r="154" spans="2:65" s="10" customFormat="1" ht="19.899999999999999" customHeight="1">
      <c r="B154" s="133"/>
      <c r="D154" s="134" t="s">
        <v>68</v>
      </c>
      <c r="E154" s="143" t="s">
        <v>275</v>
      </c>
      <c r="F154" s="143" t="s">
        <v>276</v>
      </c>
      <c r="J154" s="144">
        <f>BK154</f>
        <v>0</v>
      </c>
      <c r="L154" s="133"/>
      <c r="M154" s="137"/>
      <c r="N154" s="138"/>
      <c r="O154" s="138"/>
      <c r="P154" s="139">
        <f>SUM(P155:P161)</f>
        <v>0.92754000000000003</v>
      </c>
      <c r="Q154" s="138"/>
      <c r="R154" s="139">
        <f>SUM(R155:R161)</f>
        <v>1.6695000000000002E-2</v>
      </c>
      <c r="S154" s="138"/>
      <c r="T154" s="140">
        <f>SUM(T155:T161)</f>
        <v>0</v>
      </c>
      <c r="AR154" s="134" t="s">
        <v>79</v>
      </c>
      <c r="AT154" s="141" t="s">
        <v>68</v>
      </c>
      <c r="AU154" s="141" t="s">
        <v>77</v>
      </c>
      <c r="AY154" s="134" t="s">
        <v>133</v>
      </c>
      <c r="BK154" s="142">
        <f>SUM(BK155:BK161)</f>
        <v>0</v>
      </c>
    </row>
    <row r="155" spans="2:65" s="1" customFormat="1" ht="16.5" customHeight="1">
      <c r="B155" s="145"/>
      <c r="C155" s="146" t="s">
        <v>277</v>
      </c>
      <c r="D155" s="146" t="s">
        <v>136</v>
      </c>
      <c r="E155" s="147" t="s">
        <v>278</v>
      </c>
      <c r="F155" s="148" t="s">
        <v>279</v>
      </c>
      <c r="G155" s="149" t="s">
        <v>157</v>
      </c>
      <c r="H155" s="150">
        <v>3.621</v>
      </c>
      <c r="I155" s="305">
        <v>0</v>
      </c>
      <c r="J155" s="151">
        <f>ROUND(I155*H155,2)</f>
        <v>0</v>
      </c>
      <c r="K155" s="148" t="s">
        <v>140</v>
      </c>
      <c r="L155" s="35"/>
      <c r="M155" s="152" t="s">
        <v>5</v>
      </c>
      <c r="N155" s="153" t="s">
        <v>40</v>
      </c>
      <c r="O155" s="154">
        <v>0.18</v>
      </c>
      <c r="P155" s="154">
        <f>O155*H155</f>
        <v>0.65178000000000003</v>
      </c>
      <c r="Q155" s="154">
        <v>3.5000000000000001E-3</v>
      </c>
      <c r="R155" s="154">
        <f>Q155*H155</f>
        <v>1.2673500000000001E-2</v>
      </c>
      <c r="S155" s="154">
        <v>0</v>
      </c>
      <c r="T155" s="155">
        <f>S155*H155</f>
        <v>0</v>
      </c>
      <c r="AR155" s="21" t="s">
        <v>211</v>
      </c>
      <c r="AT155" s="21" t="s">
        <v>136</v>
      </c>
      <c r="AU155" s="21" t="s">
        <v>79</v>
      </c>
      <c r="AY155" s="21" t="s">
        <v>133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21" t="s">
        <v>77</v>
      </c>
      <c r="BK155" s="156">
        <f>ROUND(I155*H155,2)</f>
        <v>0</v>
      </c>
      <c r="BL155" s="21" t="s">
        <v>211</v>
      </c>
      <c r="BM155" s="21" t="s">
        <v>280</v>
      </c>
    </row>
    <row r="156" spans="2:65" s="11" customFormat="1">
      <c r="B156" s="157"/>
      <c r="D156" s="158" t="s">
        <v>143</v>
      </c>
      <c r="E156" s="159" t="s">
        <v>5</v>
      </c>
      <c r="F156" s="160" t="s">
        <v>178</v>
      </c>
      <c r="H156" s="161">
        <v>3.621</v>
      </c>
      <c r="L156" s="157"/>
      <c r="M156" s="162"/>
      <c r="N156" s="163"/>
      <c r="O156" s="163"/>
      <c r="P156" s="163"/>
      <c r="Q156" s="163"/>
      <c r="R156" s="163"/>
      <c r="S156" s="163"/>
      <c r="T156" s="164"/>
      <c r="AT156" s="159" t="s">
        <v>143</v>
      </c>
      <c r="AU156" s="159" t="s">
        <v>79</v>
      </c>
      <c r="AV156" s="11" t="s">
        <v>79</v>
      </c>
      <c r="AW156" s="11" t="s">
        <v>33</v>
      </c>
      <c r="AX156" s="11" t="s">
        <v>77</v>
      </c>
      <c r="AY156" s="159" t="s">
        <v>133</v>
      </c>
    </row>
    <row r="157" spans="2:65" s="1" customFormat="1" ht="16.5" customHeight="1">
      <c r="B157" s="145"/>
      <c r="C157" s="146" t="s">
        <v>281</v>
      </c>
      <c r="D157" s="146" t="s">
        <v>136</v>
      </c>
      <c r="E157" s="147" t="s">
        <v>282</v>
      </c>
      <c r="F157" s="148" t="s">
        <v>283</v>
      </c>
      <c r="G157" s="149" t="s">
        <v>157</v>
      </c>
      <c r="H157" s="150">
        <v>1.149</v>
      </c>
      <c r="I157" s="305">
        <v>0</v>
      </c>
      <c r="J157" s="151">
        <f>ROUND(I157*H157,2)</f>
        <v>0</v>
      </c>
      <c r="K157" s="148" t="s">
        <v>140</v>
      </c>
      <c r="L157" s="35"/>
      <c r="M157" s="152" t="s">
        <v>5</v>
      </c>
      <c r="N157" s="153" t="s">
        <v>40</v>
      </c>
      <c r="O157" s="154">
        <v>0.24</v>
      </c>
      <c r="P157" s="154">
        <f>O157*H157</f>
        <v>0.27576000000000001</v>
      </c>
      <c r="Q157" s="154">
        <v>3.5000000000000001E-3</v>
      </c>
      <c r="R157" s="154">
        <f>Q157*H157</f>
        <v>4.0214999999999999E-3</v>
      </c>
      <c r="S157" s="154">
        <v>0</v>
      </c>
      <c r="T157" s="155">
        <f>S157*H157</f>
        <v>0</v>
      </c>
      <c r="AR157" s="21" t="s">
        <v>211</v>
      </c>
      <c r="AT157" s="21" t="s">
        <v>136</v>
      </c>
      <c r="AU157" s="21" t="s">
        <v>79</v>
      </c>
      <c r="AY157" s="21" t="s">
        <v>133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21" t="s">
        <v>77</v>
      </c>
      <c r="BK157" s="156">
        <f>ROUND(I157*H157,2)</f>
        <v>0</v>
      </c>
      <c r="BL157" s="21" t="s">
        <v>211</v>
      </c>
      <c r="BM157" s="21" t="s">
        <v>284</v>
      </c>
    </row>
    <row r="158" spans="2:65" s="11" customFormat="1">
      <c r="B158" s="157"/>
      <c r="D158" s="158" t="s">
        <v>143</v>
      </c>
      <c r="E158" s="159" t="s">
        <v>5</v>
      </c>
      <c r="F158" s="160" t="s">
        <v>285</v>
      </c>
      <c r="H158" s="161">
        <v>1.149</v>
      </c>
      <c r="L158" s="157"/>
      <c r="M158" s="162"/>
      <c r="N158" s="163"/>
      <c r="O158" s="163"/>
      <c r="P158" s="163"/>
      <c r="Q158" s="163"/>
      <c r="R158" s="163"/>
      <c r="S158" s="163"/>
      <c r="T158" s="164"/>
      <c r="AT158" s="159" t="s">
        <v>143</v>
      </c>
      <c r="AU158" s="159" t="s">
        <v>79</v>
      </c>
      <c r="AV158" s="11" t="s">
        <v>79</v>
      </c>
      <c r="AW158" s="11" t="s">
        <v>33</v>
      </c>
      <c r="AX158" s="11" t="s">
        <v>77</v>
      </c>
      <c r="AY158" s="159" t="s">
        <v>133</v>
      </c>
    </row>
    <row r="159" spans="2:65" s="1" customFormat="1" ht="16.5" customHeight="1">
      <c r="B159" s="145"/>
      <c r="C159" s="146" t="s">
        <v>286</v>
      </c>
      <c r="D159" s="146" t="s">
        <v>136</v>
      </c>
      <c r="E159" s="147" t="s">
        <v>287</v>
      </c>
      <c r="F159" s="148" t="s">
        <v>288</v>
      </c>
      <c r="G159" s="149" t="s">
        <v>232</v>
      </c>
      <c r="H159" s="150">
        <v>8.26</v>
      </c>
      <c r="I159" s="305">
        <v>0</v>
      </c>
      <c r="J159" s="151">
        <f>ROUND(I159*H159,2)</f>
        <v>0</v>
      </c>
      <c r="K159" s="148" t="s">
        <v>289</v>
      </c>
      <c r="L159" s="35"/>
      <c r="M159" s="152" t="s">
        <v>5</v>
      </c>
      <c r="N159" s="153" t="s">
        <v>40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AR159" s="21" t="s">
        <v>211</v>
      </c>
      <c r="AT159" s="21" t="s">
        <v>136</v>
      </c>
      <c r="AU159" s="21" t="s">
        <v>79</v>
      </c>
      <c r="AY159" s="21" t="s">
        <v>133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21" t="s">
        <v>77</v>
      </c>
      <c r="BK159" s="156">
        <f>ROUND(I159*H159,2)</f>
        <v>0</v>
      </c>
      <c r="BL159" s="21" t="s">
        <v>211</v>
      </c>
      <c r="BM159" s="21" t="s">
        <v>290</v>
      </c>
    </row>
    <row r="160" spans="2:65" s="11" customFormat="1">
      <c r="B160" s="157"/>
      <c r="D160" s="158" t="s">
        <v>143</v>
      </c>
      <c r="E160" s="159" t="s">
        <v>5</v>
      </c>
      <c r="F160" s="160" t="s">
        <v>291</v>
      </c>
      <c r="H160" s="161">
        <v>8.26</v>
      </c>
      <c r="L160" s="157"/>
      <c r="M160" s="162"/>
      <c r="N160" s="163"/>
      <c r="O160" s="163"/>
      <c r="P160" s="163"/>
      <c r="Q160" s="163"/>
      <c r="R160" s="163"/>
      <c r="S160" s="163"/>
      <c r="T160" s="164"/>
      <c r="AT160" s="159" t="s">
        <v>143</v>
      </c>
      <c r="AU160" s="159" t="s">
        <v>79</v>
      </c>
      <c r="AV160" s="11" t="s">
        <v>79</v>
      </c>
      <c r="AW160" s="11" t="s">
        <v>33</v>
      </c>
      <c r="AX160" s="11" t="s">
        <v>77</v>
      </c>
      <c r="AY160" s="159" t="s">
        <v>133</v>
      </c>
    </row>
    <row r="161" spans="2:65" s="1" customFormat="1" ht="25.5" customHeight="1">
      <c r="B161" s="145"/>
      <c r="C161" s="146" t="s">
        <v>292</v>
      </c>
      <c r="D161" s="146" t="s">
        <v>136</v>
      </c>
      <c r="E161" s="147" t="s">
        <v>293</v>
      </c>
      <c r="F161" s="148" t="s">
        <v>294</v>
      </c>
      <c r="G161" s="149" t="s">
        <v>295</v>
      </c>
      <c r="H161" s="150">
        <v>27.954999999999998</v>
      </c>
      <c r="I161" s="305">
        <v>0</v>
      </c>
      <c r="J161" s="151">
        <f>ROUND(I161*H161,2)</f>
        <v>0</v>
      </c>
      <c r="K161" s="148" t="s">
        <v>140</v>
      </c>
      <c r="L161" s="35"/>
      <c r="M161" s="152" t="s">
        <v>5</v>
      </c>
      <c r="N161" s="153" t="s">
        <v>40</v>
      </c>
      <c r="O161" s="154">
        <v>0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AR161" s="21" t="s">
        <v>211</v>
      </c>
      <c r="AT161" s="21" t="s">
        <v>136</v>
      </c>
      <c r="AU161" s="21" t="s">
        <v>79</v>
      </c>
      <c r="AY161" s="21" t="s">
        <v>133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21" t="s">
        <v>77</v>
      </c>
      <c r="BK161" s="156">
        <f>ROUND(I161*H161,2)</f>
        <v>0</v>
      </c>
      <c r="BL161" s="21" t="s">
        <v>211</v>
      </c>
      <c r="BM161" s="21" t="s">
        <v>296</v>
      </c>
    </row>
    <row r="162" spans="2:65" s="10" customFormat="1" ht="29.85" customHeight="1">
      <c r="B162" s="133"/>
      <c r="D162" s="134" t="s">
        <v>68</v>
      </c>
      <c r="E162" s="143" t="s">
        <v>297</v>
      </c>
      <c r="F162" s="143" t="s">
        <v>298</v>
      </c>
      <c r="J162" s="144">
        <f>BK162</f>
        <v>0</v>
      </c>
      <c r="L162" s="133"/>
      <c r="M162" s="137"/>
      <c r="N162" s="138"/>
      <c r="O162" s="138"/>
      <c r="P162" s="139">
        <f>SUM(P163:P169)</f>
        <v>13.260000000000002</v>
      </c>
      <c r="Q162" s="138"/>
      <c r="R162" s="139">
        <f>SUM(R163:R169)</f>
        <v>7.7699999999999991E-3</v>
      </c>
      <c r="S162" s="138"/>
      <c r="T162" s="140">
        <f>SUM(T163:T169)</f>
        <v>0</v>
      </c>
      <c r="AR162" s="134" t="s">
        <v>79</v>
      </c>
      <c r="AT162" s="141" t="s">
        <v>68</v>
      </c>
      <c r="AU162" s="141" t="s">
        <v>77</v>
      </c>
      <c r="AY162" s="134" t="s">
        <v>133</v>
      </c>
      <c r="BK162" s="142">
        <f>SUM(BK163:BK169)</f>
        <v>0</v>
      </c>
    </row>
    <row r="163" spans="2:65" s="1" customFormat="1" ht="16.5" customHeight="1">
      <c r="B163" s="145"/>
      <c r="C163" s="146" t="s">
        <v>299</v>
      </c>
      <c r="D163" s="146" t="s">
        <v>136</v>
      </c>
      <c r="E163" s="147" t="s">
        <v>300</v>
      </c>
      <c r="F163" s="148" t="s">
        <v>301</v>
      </c>
      <c r="G163" s="149" t="s">
        <v>186</v>
      </c>
      <c r="H163" s="150">
        <v>1</v>
      </c>
      <c r="I163" s="305">
        <v>0</v>
      </c>
      <c r="J163" s="151">
        <f t="shared" ref="J163:J169" si="0">ROUND(I163*H163,2)</f>
        <v>0</v>
      </c>
      <c r="K163" s="148" t="s">
        <v>140</v>
      </c>
      <c r="L163" s="35"/>
      <c r="M163" s="152" t="s">
        <v>5</v>
      </c>
      <c r="N163" s="153" t="s">
        <v>40</v>
      </c>
      <c r="O163" s="154">
        <v>0.34200000000000003</v>
      </c>
      <c r="P163" s="154">
        <f t="shared" ref="P163:P169" si="1">O163*H163</f>
        <v>0.34200000000000003</v>
      </c>
      <c r="Q163" s="154">
        <v>1.8E-3</v>
      </c>
      <c r="R163" s="154">
        <f t="shared" ref="R163:R169" si="2">Q163*H163</f>
        <v>1.8E-3</v>
      </c>
      <c r="S163" s="154">
        <v>0</v>
      </c>
      <c r="T163" s="155">
        <f t="shared" ref="T163:T169" si="3">S163*H163</f>
        <v>0</v>
      </c>
      <c r="AR163" s="21" t="s">
        <v>211</v>
      </c>
      <c r="AT163" s="21" t="s">
        <v>136</v>
      </c>
      <c r="AU163" s="21" t="s">
        <v>79</v>
      </c>
      <c r="AY163" s="21" t="s">
        <v>133</v>
      </c>
      <c r="BE163" s="156">
        <f t="shared" ref="BE163:BE169" si="4">IF(N163="základní",J163,0)</f>
        <v>0</v>
      </c>
      <c r="BF163" s="156">
        <f t="shared" ref="BF163:BF169" si="5">IF(N163="snížená",J163,0)</f>
        <v>0</v>
      </c>
      <c r="BG163" s="156">
        <f t="shared" ref="BG163:BG169" si="6">IF(N163="zákl. přenesená",J163,0)</f>
        <v>0</v>
      </c>
      <c r="BH163" s="156">
        <f t="shared" ref="BH163:BH169" si="7">IF(N163="sníž. přenesená",J163,0)</f>
        <v>0</v>
      </c>
      <c r="BI163" s="156">
        <f t="shared" ref="BI163:BI169" si="8">IF(N163="nulová",J163,0)</f>
        <v>0</v>
      </c>
      <c r="BJ163" s="21" t="s">
        <v>77</v>
      </c>
      <c r="BK163" s="156">
        <f t="shared" ref="BK163:BK169" si="9">ROUND(I163*H163,2)</f>
        <v>0</v>
      </c>
      <c r="BL163" s="21" t="s">
        <v>211</v>
      </c>
      <c r="BM163" s="21" t="s">
        <v>302</v>
      </c>
    </row>
    <row r="164" spans="2:65" s="1" customFormat="1" ht="16.5" customHeight="1">
      <c r="B164" s="145"/>
      <c r="C164" s="146" t="s">
        <v>303</v>
      </c>
      <c r="D164" s="146" t="s">
        <v>136</v>
      </c>
      <c r="E164" s="147" t="s">
        <v>304</v>
      </c>
      <c r="F164" s="148" t="s">
        <v>305</v>
      </c>
      <c r="G164" s="149" t="s">
        <v>232</v>
      </c>
      <c r="H164" s="150">
        <v>15</v>
      </c>
      <c r="I164" s="305">
        <v>0</v>
      </c>
      <c r="J164" s="151">
        <f t="shared" si="0"/>
        <v>0</v>
      </c>
      <c r="K164" s="148" t="s">
        <v>289</v>
      </c>
      <c r="L164" s="35"/>
      <c r="M164" s="152" t="s">
        <v>5</v>
      </c>
      <c r="N164" s="153" t="s">
        <v>40</v>
      </c>
      <c r="O164" s="154">
        <v>0.65900000000000003</v>
      </c>
      <c r="P164" s="154">
        <f t="shared" si="1"/>
        <v>9.8849999999999998</v>
      </c>
      <c r="Q164" s="154">
        <v>2.9E-4</v>
      </c>
      <c r="R164" s="154">
        <f t="shared" si="2"/>
        <v>4.3499999999999997E-3</v>
      </c>
      <c r="S164" s="154">
        <v>0</v>
      </c>
      <c r="T164" s="155">
        <f t="shared" si="3"/>
        <v>0</v>
      </c>
      <c r="AR164" s="21" t="s">
        <v>211</v>
      </c>
      <c r="AT164" s="21" t="s">
        <v>136</v>
      </c>
      <c r="AU164" s="21" t="s">
        <v>79</v>
      </c>
      <c r="AY164" s="21" t="s">
        <v>133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21" t="s">
        <v>77</v>
      </c>
      <c r="BK164" s="156">
        <f t="shared" si="9"/>
        <v>0</v>
      </c>
      <c r="BL164" s="21" t="s">
        <v>211</v>
      </c>
      <c r="BM164" s="21" t="s">
        <v>306</v>
      </c>
    </row>
    <row r="165" spans="2:65" s="1" customFormat="1" ht="16.5" customHeight="1">
      <c r="B165" s="145"/>
      <c r="C165" s="146" t="s">
        <v>307</v>
      </c>
      <c r="D165" s="146" t="s">
        <v>136</v>
      </c>
      <c r="E165" s="147" t="s">
        <v>308</v>
      </c>
      <c r="F165" s="148" t="s">
        <v>309</v>
      </c>
      <c r="G165" s="149" t="s">
        <v>232</v>
      </c>
      <c r="H165" s="150">
        <v>3</v>
      </c>
      <c r="I165" s="305">
        <v>0</v>
      </c>
      <c r="J165" s="151">
        <f t="shared" si="0"/>
        <v>0</v>
      </c>
      <c r="K165" s="148" t="s">
        <v>140</v>
      </c>
      <c r="L165" s="35"/>
      <c r="M165" s="152" t="s">
        <v>5</v>
      </c>
      <c r="N165" s="153" t="s">
        <v>40</v>
      </c>
      <c r="O165" s="154">
        <v>0.72799999999999998</v>
      </c>
      <c r="P165" s="154">
        <f t="shared" si="1"/>
        <v>2.1840000000000002</v>
      </c>
      <c r="Q165" s="154">
        <v>3.5E-4</v>
      </c>
      <c r="R165" s="154">
        <f t="shared" si="2"/>
        <v>1.0499999999999999E-3</v>
      </c>
      <c r="S165" s="154">
        <v>0</v>
      </c>
      <c r="T165" s="155">
        <f t="shared" si="3"/>
        <v>0</v>
      </c>
      <c r="AR165" s="21" t="s">
        <v>211</v>
      </c>
      <c r="AT165" s="21" t="s">
        <v>136</v>
      </c>
      <c r="AU165" s="21" t="s">
        <v>79</v>
      </c>
      <c r="AY165" s="21" t="s">
        <v>133</v>
      </c>
      <c r="BE165" s="156">
        <f t="shared" si="4"/>
        <v>0</v>
      </c>
      <c r="BF165" s="156">
        <f t="shared" si="5"/>
        <v>0</v>
      </c>
      <c r="BG165" s="156">
        <f t="shared" si="6"/>
        <v>0</v>
      </c>
      <c r="BH165" s="156">
        <f t="shared" si="7"/>
        <v>0</v>
      </c>
      <c r="BI165" s="156">
        <f t="shared" si="8"/>
        <v>0</v>
      </c>
      <c r="BJ165" s="21" t="s">
        <v>77</v>
      </c>
      <c r="BK165" s="156">
        <f t="shared" si="9"/>
        <v>0</v>
      </c>
      <c r="BL165" s="21" t="s">
        <v>211</v>
      </c>
      <c r="BM165" s="21" t="s">
        <v>310</v>
      </c>
    </row>
    <row r="166" spans="2:65" s="1" customFormat="1" ht="16.5" customHeight="1">
      <c r="B166" s="145"/>
      <c r="C166" s="146" t="s">
        <v>311</v>
      </c>
      <c r="D166" s="146" t="s">
        <v>136</v>
      </c>
      <c r="E166" s="147" t="s">
        <v>312</v>
      </c>
      <c r="F166" s="148" t="s">
        <v>313</v>
      </c>
      <c r="G166" s="149" t="s">
        <v>232</v>
      </c>
      <c r="H166" s="150">
        <v>0.5</v>
      </c>
      <c r="I166" s="305">
        <v>0</v>
      </c>
      <c r="J166" s="151">
        <f t="shared" si="0"/>
        <v>0</v>
      </c>
      <c r="K166" s="148" t="s">
        <v>140</v>
      </c>
      <c r="L166" s="35"/>
      <c r="M166" s="152" t="s">
        <v>5</v>
      </c>
      <c r="N166" s="153" t="s">
        <v>40</v>
      </c>
      <c r="O166" s="154">
        <v>0.83199999999999996</v>
      </c>
      <c r="P166" s="154">
        <f t="shared" si="1"/>
        <v>0.41599999999999998</v>
      </c>
      <c r="Q166" s="154">
        <v>1.14E-3</v>
      </c>
      <c r="R166" s="154">
        <f t="shared" si="2"/>
        <v>5.6999999999999998E-4</v>
      </c>
      <c r="S166" s="154">
        <v>0</v>
      </c>
      <c r="T166" s="155">
        <f t="shared" si="3"/>
        <v>0</v>
      </c>
      <c r="AR166" s="21" t="s">
        <v>211</v>
      </c>
      <c r="AT166" s="21" t="s">
        <v>136</v>
      </c>
      <c r="AU166" s="21" t="s">
        <v>79</v>
      </c>
      <c r="AY166" s="21" t="s">
        <v>133</v>
      </c>
      <c r="BE166" s="156">
        <f t="shared" si="4"/>
        <v>0</v>
      </c>
      <c r="BF166" s="156">
        <f t="shared" si="5"/>
        <v>0</v>
      </c>
      <c r="BG166" s="156">
        <f t="shared" si="6"/>
        <v>0</v>
      </c>
      <c r="BH166" s="156">
        <f t="shared" si="7"/>
        <v>0</v>
      </c>
      <c r="BI166" s="156">
        <f t="shared" si="8"/>
        <v>0</v>
      </c>
      <c r="BJ166" s="21" t="s">
        <v>77</v>
      </c>
      <c r="BK166" s="156">
        <f t="shared" si="9"/>
        <v>0</v>
      </c>
      <c r="BL166" s="21" t="s">
        <v>211</v>
      </c>
      <c r="BM166" s="21" t="s">
        <v>314</v>
      </c>
    </row>
    <row r="167" spans="2:65" s="1" customFormat="1" ht="16.5" customHeight="1">
      <c r="B167" s="145"/>
      <c r="C167" s="146" t="s">
        <v>315</v>
      </c>
      <c r="D167" s="146" t="s">
        <v>136</v>
      </c>
      <c r="E167" s="147" t="s">
        <v>316</v>
      </c>
      <c r="F167" s="148" t="s">
        <v>317</v>
      </c>
      <c r="G167" s="149" t="s">
        <v>186</v>
      </c>
      <c r="H167" s="150">
        <v>1</v>
      </c>
      <c r="I167" s="305">
        <v>0</v>
      </c>
      <c r="J167" s="151">
        <f t="shared" si="0"/>
        <v>0</v>
      </c>
      <c r="K167" s="148" t="s">
        <v>140</v>
      </c>
      <c r="L167" s="35"/>
      <c r="M167" s="152" t="s">
        <v>5</v>
      </c>
      <c r="N167" s="153" t="s">
        <v>40</v>
      </c>
      <c r="O167" s="154">
        <v>0.17399999999999999</v>
      </c>
      <c r="P167" s="154">
        <f t="shared" si="1"/>
        <v>0.17399999999999999</v>
      </c>
      <c r="Q167" s="154">
        <v>0</v>
      </c>
      <c r="R167" s="154">
        <f t="shared" si="2"/>
        <v>0</v>
      </c>
      <c r="S167" s="154">
        <v>0</v>
      </c>
      <c r="T167" s="155">
        <f t="shared" si="3"/>
        <v>0</v>
      </c>
      <c r="AR167" s="21" t="s">
        <v>211</v>
      </c>
      <c r="AT167" s="21" t="s">
        <v>136</v>
      </c>
      <c r="AU167" s="21" t="s">
        <v>79</v>
      </c>
      <c r="AY167" s="21" t="s">
        <v>133</v>
      </c>
      <c r="BE167" s="156">
        <f t="shared" si="4"/>
        <v>0</v>
      </c>
      <c r="BF167" s="156">
        <f t="shared" si="5"/>
        <v>0</v>
      </c>
      <c r="BG167" s="156">
        <f t="shared" si="6"/>
        <v>0</v>
      </c>
      <c r="BH167" s="156">
        <f t="shared" si="7"/>
        <v>0</v>
      </c>
      <c r="BI167" s="156">
        <f t="shared" si="8"/>
        <v>0</v>
      </c>
      <c r="BJ167" s="21" t="s">
        <v>77</v>
      </c>
      <c r="BK167" s="156">
        <f t="shared" si="9"/>
        <v>0</v>
      </c>
      <c r="BL167" s="21" t="s">
        <v>211</v>
      </c>
      <c r="BM167" s="21" t="s">
        <v>318</v>
      </c>
    </row>
    <row r="168" spans="2:65" s="1" customFormat="1" ht="16.5" customHeight="1">
      <c r="B168" s="145"/>
      <c r="C168" s="146" t="s">
        <v>319</v>
      </c>
      <c r="D168" s="146" t="s">
        <v>136</v>
      </c>
      <c r="E168" s="147" t="s">
        <v>320</v>
      </c>
      <c r="F168" s="148" t="s">
        <v>321</v>
      </c>
      <c r="G168" s="149" t="s">
        <v>186</v>
      </c>
      <c r="H168" s="150">
        <v>1</v>
      </c>
      <c r="I168" s="305">
        <v>0</v>
      </c>
      <c r="J168" s="151">
        <f t="shared" si="0"/>
        <v>0</v>
      </c>
      <c r="K168" s="148" t="s">
        <v>140</v>
      </c>
      <c r="L168" s="35"/>
      <c r="M168" s="152" t="s">
        <v>5</v>
      </c>
      <c r="N168" s="153" t="s">
        <v>40</v>
      </c>
      <c r="O168" s="154">
        <v>0.25900000000000001</v>
      </c>
      <c r="P168" s="154">
        <f t="shared" si="1"/>
        <v>0.25900000000000001</v>
      </c>
      <c r="Q168" s="154">
        <v>0</v>
      </c>
      <c r="R168" s="154">
        <f t="shared" si="2"/>
        <v>0</v>
      </c>
      <c r="S168" s="154">
        <v>0</v>
      </c>
      <c r="T168" s="155">
        <f t="shared" si="3"/>
        <v>0</v>
      </c>
      <c r="AR168" s="21" t="s">
        <v>211</v>
      </c>
      <c r="AT168" s="21" t="s">
        <v>136</v>
      </c>
      <c r="AU168" s="21" t="s">
        <v>79</v>
      </c>
      <c r="AY168" s="21" t="s">
        <v>133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21" t="s">
        <v>77</v>
      </c>
      <c r="BK168" s="156">
        <f t="shared" si="9"/>
        <v>0</v>
      </c>
      <c r="BL168" s="21" t="s">
        <v>211</v>
      </c>
      <c r="BM168" s="21" t="s">
        <v>322</v>
      </c>
    </row>
    <row r="169" spans="2:65" s="1" customFormat="1" ht="16.5" customHeight="1">
      <c r="B169" s="145"/>
      <c r="C169" s="146" t="s">
        <v>323</v>
      </c>
      <c r="D169" s="146" t="s">
        <v>136</v>
      </c>
      <c r="E169" s="147" t="s">
        <v>324</v>
      </c>
      <c r="F169" s="148" t="s">
        <v>325</v>
      </c>
      <c r="G169" s="149" t="s">
        <v>295</v>
      </c>
      <c r="H169" s="150">
        <v>66.465999999999994</v>
      </c>
      <c r="I169" s="305">
        <v>0</v>
      </c>
      <c r="J169" s="151">
        <f t="shared" si="0"/>
        <v>0</v>
      </c>
      <c r="K169" s="148" t="s">
        <v>140</v>
      </c>
      <c r="L169" s="35"/>
      <c r="M169" s="152" t="s">
        <v>5</v>
      </c>
      <c r="N169" s="153" t="s">
        <v>40</v>
      </c>
      <c r="O169" s="154">
        <v>0</v>
      </c>
      <c r="P169" s="154">
        <f t="shared" si="1"/>
        <v>0</v>
      </c>
      <c r="Q169" s="154">
        <v>0</v>
      </c>
      <c r="R169" s="154">
        <f t="shared" si="2"/>
        <v>0</v>
      </c>
      <c r="S169" s="154">
        <v>0</v>
      </c>
      <c r="T169" s="155">
        <f t="shared" si="3"/>
        <v>0</v>
      </c>
      <c r="AR169" s="21" t="s">
        <v>211</v>
      </c>
      <c r="AT169" s="21" t="s">
        <v>136</v>
      </c>
      <c r="AU169" s="21" t="s">
        <v>79</v>
      </c>
      <c r="AY169" s="21" t="s">
        <v>133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21" t="s">
        <v>77</v>
      </c>
      <c r="BK169" s="156">
        <f t="shared" si="9"/>
        <v>0</v>
      </c>
      <c r="BL169" s="21" t="s">
        <v>211</v>
      </c>
      <c r="BM169" s="21" t="s">
        <v>326</v>
      </c>
    </row>
    <row r="170" spans="2:65" s="10" customFormat="1" ht="29.85" customHeight="1">
      <c r="B170" s="133"/>
      <c r="D170" s="134" t="s">
        <v>68</v>
      </c>
      <c r="E170" s="143" t="s">
        <v>327</v>
      </c>
      <c r="F170" s="143" t="s">
        <v>328</v>
      </c>
      <c r="J170" s="144">
        <f>BK170</f>
        <v>0</v>
      </c>
      <c r="L170" s="133"/>
      <c r="M170" s="137"/>
      <c r="N170" s="138"/>
      <c r="O170" s="138"/>
      <c r="P170" s="139">
        <f>SUM(P171:P178)</f>
        <v>34.254999999999995</v>
      </c>
      <c r="Q170" s="138"/>
      <c r="R170" s="139">
        <f>SUM(R171:R178)</f>
        <v>4.1799999999999997E-2</v>
      </c>
      <c r="S170" s="138"/>
      <c r="T170" s="140">
        <f>SUM(T171:T178)</f>
        <v>0</v>
      </c>
      <c r="AR170" s="134" t="s">
        <v>79</v>
      </c>
      <c r="AT170" s="141" t="s">
        <v>68</v>
      </c>
      <c r="AU170" s="141" t="s">
        <v>77</v>
      </c>
      <c r="AY170" s="134" t="s">
        <v>133</v>
      </c>
      <c r="BK170" s="142">
        <f>SUM(BK171:BK178)</f>
        <v>0</v>
      </c>
    </row>
    <row r="171" spans="2:65" s="1" customFormat="1" ht="16.5" customHeight="1">
      <c r="B171" s="145"/>
      <c r="C171" s="146" t="s">
        <v>329</v>
      </c>
      <c r="D171" s="146" t="s">
        <v>136</v>
      </c>
      <c r="E171" s="147" t="s">
        <v>330</v>
      </c>
      <c r="F171" s="148" t="s">
        <v>331</v>
      </c>
      <c r="G171" s="149" t="s">
        <v>232</v>
      </c>
      <c r="H171" s="150">
        <v>20</v>
      </c>
      <c r="I171" s="305">
        <v>0</v>
      </c>
      <c r="J171" s="151">
        <f t="shared" ref="J171:J178" si="10">ROUND(I171*H171,2)</f>
        <v>0</v>
      </c>
      <c r="K171" s="148" t="s">
        <v>140</v>
      </c>
      <c r="L171" s="35"/>
      <c r="M171" s="152" t="s">
        <v>5</v>
      </c>
      <c r="N171" s="153" t="s">
        <v>40</v>
      </c>
      <c r="O171" s="154">
        <v>0.52900000000000003</v>
      </c>
      <c r="P171" s="154">
        <f t="shared" ref="P171:P178" si="11">O171*H171</f>
        <v>10.58</v>
      </c>
      <c r="Q171" s="154">
        <v>6.6E-4</v>
      </c>
      <c r="R171" s="154">
        <f t="shared" ref="R171:R178" si="12">Q171*H171</f>
        <v>1.32E-2</v>
      </c>
      <c r="S171" s="154">
        <v>0</v>
      </c>
      <c r="T171" s="155">
        <f t="shared" ref="T171:T178" si="13">S171*H171</f>
        <v>0</v>
      </c>
      <c r="AR171" s="21" t="s">
        <v>211</v>
      </c>
      <c r="AT171" s="21" t="s">
        <v>136</v>
      </c>
      <c r="AU171" s="21" t="s">
        <v>79</v>
      </c>
      <c r="AY171" s="21" t="s">
        <v>133</v>
      </c>
      <c r="BE171" s="156">
        <f t="shared" ref="BE171:BE178" si="14">IF(N171="základní",J171,0)</f>
        <v>0</v>
      </c>
      <c r="BF171" s="156">
        <f t="shared" ref="BF171:BF178" si="15">IF(N171="snížená",J171,0)</f>
        <v>0</v>
      </c>
      <c r="BG171" s="156">
        <f t="shared" ref="BG171:BG178" si="16">IF(N171="zákl. přenesená",J171,0)</f>
        <v>0</v>
      </c>
      <c r="BH171" s="156">
        <f t="shared" ref="BH171:BH178" si="17">IF(N171="sníž. přenesená",J171,0)</f>
        <v>0</v>
      </c>
      <c r="BI171" s="156">
        <f t="shared" ref="BI171:BI178" si="18">IF(N171="nulová",J171,0)</f>
        <v>0</v>
      </c>
      <c r="BJ171" s="21" t="s">
        <v>77</v>
      </c>
      <c r="BK171" s="156">
        <f t="shared" ref="BK171:BK178" si="19">ROUND(I171*H171,2)</f>
        <v>0</v>
      </c>
      <c r="BL171" s="21" t="s">
        <v>211</v>
      </c>
      <c r="BM171" s="21" t="s">
        <v>332</v>
      </c>
    </row>
    <row r="172" spans="2:65" s="1" customFormat="1" ht="16.5" customHeight="1">
      <c r="B172" s="145"/>
      <c r="C172" s="146" t="s">
        <v>333</v>
      </c>
      <c r="D172" s="146" t="s">
        <v>136</v>
      </c>
      <c r="E172" s="147" t="s">
        <v>334</v>
      </c>
      <c r="F172" s="148" t="s">
        <v>335</v>
      </c>
      <c r="G172" s="149" t="s">
        <v>232</v>
      </c>
      <c r="H172" s="150">
        <v>20</v>
      </c>
      <c r="I172" s="305">
        <v>0</v>
      </c>
      <c r="J172" s="151">
        <f t="shared" si="10"/>
        <v>0</v>
      </c>
      <c r="K172" s="148" t="s">
        <v>140</v>
      </c>
      <c r="L172" s="35"/>
      <c r="M172" s="152" t="s">
        <v>5</v>
      </c>
      <c r="N172" s="153" t="s">
        <v>40</v>
      </c>
      <c r="O172" s="154">
        <v>0.61599999999999999</v>
      </c>
      <c r="P172" s="154">
        <f t="shared" si="11"/>
        <v>12.32</v>
      </c>
      <c r="Q172" s="154">
        <v>9.1E-4</v>
      </c>
      <c r="R172" s="154">
        <f t="shared" si="12"/>
        <v>1.8200000000000001E-2</v>
      </c>
      <c r="S172" s="154">
        <v>0</v>
      </c>
      <c r="T172" s="155">
        <f t="shared" si="13"/>
        <v>0</v>
      </c>
      <c r="AR172" s="21" t="s">
        <v>211</v>
      </c>
      <c r="AT172" s="21" t="s">
        <v>136</v>
      </c>
      <c r="AU172" s="21" t="s">
        <v>79</v>
      </c>
      <c r="AY172" s="21" t="s">
        <v>133</v>
      </c>
      <c r="BE172" s="156">
        <f t="shared" si="14"/>
        <v>0</v>
      </c>
      <c r="BF172" s="156">
        <f t="shared" si="15"/>
        <v>0</v>
      </c>
      <c r="BG172" s="156">
        <f t="shared" si="16"/>
        <v>0</v>
      </c>
      <c r="BH172" s="156">
        <f t="shared" si="17"/>
        <v>0</v>
      </c>
      <c r="BI172" s="156">
        <f t="shared" si="18"/>
        <v>0</v>
      </c>
      <c r="BJ172" s="21" t="s">
        <v>77</v>
      </c>
      <c r="BK172" s="156">
        <f t="shared" si="19"/>
        <v>0</v>
      </c>
      <c r="BL172" s="21" t="s">
        <v>211</v>
      </c>
      <c r="BM172" s="21" t="s">
        <v>336</v>
      </c>
    </row>
    <row r="173" spans="2:65" s="1" customFormat="1" ht="25.5" customHeight="1">
      <c r="B173" s="145"/>
      <c r="C173" s="146" t="s">
        <v>337</v>
      </c>
      <c r="D173" s="146" t="s">
        <v>136</v>
      </c>
      <c r="E173" s="147" t="s">
        <v>338</v>
      </c>
      <c r="F173" s="148" t="s">
        <v>339</v>
      </c>
      <c r="G173" s="149" t="s">
        <v>232</v>
      </c>
      <c r="H173" s="150">
        <v>20</v>
      </c>
      <c r="I173" s="305">
        <v>0</v>
      </c>
      <c r="J173" s="151">
        <f t="shared" si="10"/>
        <v>0</v>
      </c>
      <c r="K173" s="148" t="s">
        <v>140</v>
      </c>
      <c r="L173" s="35"/>
      <c r="M173" s="152" t="s">
        <v>5</v>
      </c>
      <c r="N173" s="153" t="s">
        <v>40</v>
      </c>
      <c r="O173" s="154">
        <v>0.10299999999999999</v>
      </c>
      <c r="P173" s="154">
        <f t="shared" si="11"/>
        <v>2.06</v>
      </c>
      <c r="Q173" s="154">
        <v>5.0000000000000002E-5</v>
      </c>
      <c r="R173" s="154">
        <f t="shared" si="12"/>
        <v>1E-3</v>
      </c>
      <c r="S173" s="154">
        <v>0</v>
      </c>
      <c r="T173" s="155">
        <f t="shared" si="13"/>
        <v>0</v>
      </c>
      <c r="AR173" s="21" t="s">
        <v>211</v>
      </c>
      <c r="AT173" s="21" t="s">
        <v>136</v>
      </c>
      <c r="AU173" s="21" t="s">
        <v>79</v>
      </c>
      <c r="AY173" s="21" t="s">
        <v>133</v>
      </c>
      <c r="BE173" s="156">
        <f t="shared" si="14"/>
        <v>0</v>
      </c>
      <c r="BF173" s="156">
        <f t="shared" si="15"/>
        <v>0</v>
      </c>
      <c r="BG173" s="156">
        <f t="shared" si="16"/>
        <v>0</v>
      </c>
      <c r="BH173" s="156">
        <f t="shared" si="17"/>
        <v>0</v>
      </c>
      <c r="BI173" s="156">
        <f t="shared" si="18"/>
        <v>0</v>
      </c>
      <c r="BJ173" s="21" t="s">
        <v>77</v>
      </c>
      <c r="BK173" s="156">
        <f t="shared" si="19"/>
        <v>0</v>
      </c>
      <c r="BL173" s="21" t="s">
        <v>211</v>
      </c>
      <c r="BM173" s="21" t="s">
        <v>340</v>
      </c>
    </row>
    <row r="174" spans="2:65" s="1" customFormat="1" ht="25.5" customHeight="1">
      <c r="B174" s="145"/>
      <c r="C174" s="146" t="s">
        <v>341</v>
      </c>
      <c r="D174" s="146" t="s">
        <v>136</v>
      </c>
      <c r="E174" s="147" t="s">
        <v>342</v>
      </c>
      <c r="F174" s="148" t="s">
        <v>343</v>
      </c>
      <c r="G174" s="149" t="s">
        <v>232</v>
      </c>
      <c r="H174" s="150">
        <v>20</v>
      </c>
      <c r="I174" s="305">
        <v>0</v>
      </c>
      <c r="J174" s="151">
        <f t="shared" si="10"/>
        <v>0</v>
      </c>
      <c r="K174" s="148" t="s">
        <v>140</v>
      </c>
      <c r="L174" s="35"/>
      <c r="M174" s="152" t="s">
        <v>5</v>
      </c>
      <c r="N174" s="153" t="s">
        <v>40</v>
      </c>
      <c r="O174" s="154">
        <v>0.10299999999999999</v>
      </c>
      <c r="P174" s="154">
        <f t="shared" si="11"/>
        <v>2.06</v>
      </c>
      <c r="Q174" s="154">
        <v>6.9999999999999994E-5</v>
      </c>
      <c r="R174" s="154">
        <f t="shared" si="12"/>
        <v>1.3999999999999998E-3</v>
      </c>
      <c r="S174" s="154">
        <v>0</v>
      </c>
      <c r="T174" s="155">
        <f t="shared" si="13"/>
        <v>0</v>
      </c>
      <c r="AR174" s="21" t="s">
        <v>211</v>
      </c>
      <c r="AT174" s="21" t="s">
        <v>136</v>
      </c>
      <c r="AU174" s="21" t="s">
        <v>79</v>
      </c>
      <c r="AY174" s="21" t="s">
        <v>133</v>
      </c>
      <c r="BE174" s="156">
        <f t="shared" si="14"/>
        <v>0</v>
      </c>
      <c r="BF174" s="156">
        <f t="shared" si="15"/>
        <v>0</v>
      </c>
      <c r="BG174" s="156">
        <f t="shared" si="16"/>
        <v>0</v>
      </c>
      <c r="BH174" s="156">
        <f t="shared" si="17"/>
        <v>0</v>
      </c>
      <c r="BI174" s="156">
        <f t="shared" si="18"/>
        <v>0</v>
      </c>
      <c r="BJ174" s="21" t="s">
        <v>77</v>
      </c>
      <c r="BK174" s="156">
        <f t="shared" si="19"/>
        <v>0</v>
      </c>
      <c r="BL174" s="21" t="s">
        <v>211</v>
      </c>
      <c r="BM174" s="21" t="s">
        <v>344</v>
      </c>
    </row>
    <row r="175" spans="2:65" s="1" customFormat="1" ht="16.5" customHeight="1">
      <c r="B175" s="145"/>
      <c r="C175" s="146" t="s">
        <v>345</v>
      </c>
      <c r="D175" s="146" t="s">
        <v>136</v>
      </c>
      <c r="E175" s="147" t="s">
        <v>346</v>
      </c>
      <c r="F175" s="148" t="s">
        <v>347</v>
      </c>
      <c r="G175" s="149" t="s">
        <v>186</v>
      </c>
      <c r="H175" s="150">
        <v>3</v>
      </c>
      <c r="I175" s="305">
        <v>0</v>
      </c>
      <c r="J175" s="151">
        <f t="shared" si="10"/>
        <v>0</v>
      </c>
      <c r="K175" s="148" t="s">
        <v>140</v>
      </c>
      <c r="L175" s="35"/>
      <c r="M175" s="152" t="s">
        <v>5</v>
      </c>
      <c r="N175" s="153" t="s">
        <v>40</v>
      </c>
      <c r="O175" s="154">
        <v>0.42499999999999999</v>
      </c>
      <c r="P175" s="154">
        <f t="shared" si="11"/>
        <v>1.2749999999999999</v>
      </c>
      <c r="Q175" s="154">
        <v>0</v>
      </c>
      <c r="R175" s="154">
        <f t="shared" si="12"/>
        <v>0</v>
      </c>
      <c r="S175" s="154">
        <v>0</v>
      </c>
      <c r="T175" s="155">
        <f t="shared" si="13"/>
        <v>0</v>
      </c>
      <c r="AR175" s="21" t="s">
        <v>211</v>
      </c>
      <c r="AT175" s="21" t="s">
        <v>136</v>
      </c>
      <c r="AU175" s="21" t="s">
        <v>79</v>
      </c>
      <c r="AY175" s="21" t="s">
        <v>133</v>
      </c>
      <c r="BE175" s="156">
        <f t="shared" si="14"/>
        <v>0</v>
      </c>
      <c r="BF175" s="156">
        <f t="shared" si="15"/>
        <v>0</v>
      </c>
      <c r="BG175" s="156">
        <f t="shared" si="16"/>
        <v>0</v>
      </c>
      <c r="BH175" s="156">
        <f t="shared" si="17"/>
        <v>0</v>
      </c>
      <c r="BI175" s="156">
        <f t="shared" si="18"/>
        <v>0</v>
      </c>
      <c r="BJ175" s="21" t="s">
        <v>77</v>
      </c>
      <c r="BK175" s="156">
        <f t="shared" si="19"/>
        <v>0</v>
      </c>
      <c r="BL175" s="21" t="s">
        <v>211</v>
      </c>
      <c r="BM175" s="21" t="s">
        <v>348</v>
      </c>
    </row>
    <row r="176" spans="2:65" s="1" customFormat="1" ht="16.5" customHeight="1">
      <c r="B176" s="145"/>
      <c r="C176" s="146" t="s">
        <v>349</v>
      </c>
      <c r="D176" s="146" t="s">
        <v>136</v>
      </c>
      <c r="E176" s="147" t="s">
        <v>350</v>
      </c>
      <c r="F176" s="148" t="s">
        <v>351</v>
      </c>
      <c r="G176" s="149" t="s">
        <v>232</v>
      </c>
      <c r="H176" s="150">
        <v>40</v>
      </c>
      <c r="I176" s="305">
        <v>0</v>
      </c>
      <c r="J176" s="151">
        <f t="shared" si="10"/>
        <v>0</v>
      </c>
      <c r="K176" s="148" t="s">
        <v>140</v>
      </c>
      <c r="L176" s="35"/>
      <c r="M176" s="152" t="s">
        <v>5</v>
      </c>
      <c r="N176" s="153" t="s">
        <v>40</v>
      </c>
      <c r="O176" s="154">
        <v>6.7000000000000004E-2</v>
      </c>
      <c r="P176" s="154">
        <f t="shared" si="11"/>
        <v>2.68</v>
      </c>
      <c r="Q176" s="154">
        <v>1.9000000000000001E-4</v>
      </c>
      <c r="R176" s="154">
        <f t="shared" si="12"/>
        <v>7.6000000000000009E-3</v>
      </c>
      <c r="S176" s="154">
        <v>0</v>
      </c>
      <c r="T176" s="155">
        <f t="shared" si="13"/>
        <v>0</v>
      </c>
      <c r="AR176" s="21" t="s">
        <v>211</v>
      </c>
      <c r="AT176" s="21" t="s">
        <v>136</v>
      </c>
      <c r="AU176" s="21" t="s">
        <v>79</v>
      </c>
      <c r="AY176" s="21" t="s">
        <v>133</v>
      </c>
      <c r="BE176" s="156">
        <f t="shared" si="14"/>
        <v>0</v>
      </c>
      <c r="BF176" s="156">
        <f t="shared" si="15"/>
        <v>0</v>
      </c>
      <c r="BG176" s="156">
        <f t="shared" si="16"/>
        <v>0</v>
      </c>
      <c r="BH176" s="156">
        <f t="shared" si="17"/>
        <v>0</v>
      </c>
      <c r="BI176" s="156">
        <f t="shared" si="18"/>
        <v>0</v>
      </c>
      <c r="BJ176" s="21" t="s">
        <v>77</v>
      </c>
      <c r="BK176" s="156">
        <f t="shared" si="19"/>
        <v>0</v>
      </c>
      <c r="BL176" s="21" t="s">
        <v>211</v>
      </c>
      <c r="BM176" s="21" t="s">
        <v>352</v>
      </c>
    </row>
    <row r="177" spans="2:65" s="1" customFormat="1" ht="16.5" customHeight="1">
      <c r="B177" s="145"/>
      <c r="C177" s="146" t="s">
        <v>353</v>
      </c>
      <c r="D177" s="146" t="s">
        <v>136</v>
      </c>
      <c r="E177" s="147" t="s">
        <v>354</v>
      </c>
      <c r="F177" s="148" t="s">
        <v>355</v>
      </c>
      <c r="G177" s="149" t="s">
        <v>232</v>
      </c>
      <c r="H177" s="150">
        <v>40</v>
      </c>
      <c r="I177" s="305">
        <v>0</v>
      </c>
      <c r="J177" s="151">
        <f t="shared" si="10"/>
        <v>0</v>
      </c>
      <c r="K177" s="148" t="s">
        <v>140</v>
      </c>
      <c r="L177" s="35"/>
      <c r="M177" s="152" t="s">
        <v>5</v>
      </c>
      <c r="N177" s="153" t="s">
        <v>40</v>
      </c>
      <c r="O177" s="154">
        <v>8.2000000000000003E-2</v>
      </c>
      <c r="P177" s="154">
        <f t="shared" si="11"/>
        <v>3.2800000000000002</v>
      </c>
      <c r="Q177" s="154">
        <v>1.0000000000000001E-5</v>
      </c>
      <c r="R177" s="154">
        <f t="shared" si="12"/>
        <v>4.0000000000000002E-4</v>
      </c>
      <c r="S177" s="154">
        <v>0</v>
      </c>
      <c r="T177" s="155">
        <f t="shared" si="13"/>
        <v>0</v>
      </c>
      <c r="AR177" s="21" t="s">
        <v>211</v>
      </c>
      <c r="AT177" s="21" t="s">
        <v>136</v>
      </c>
      <c r="AU177" s="21" t="s">
        <v>79</v>
      </c>
      <c r="AY177" s="21" t="s">
        <v>133</v>
      </c>
      <c r="BE177" s="156">
        <f t="shared" si="14"/>
        <v>0</v>
      </c>
      <c r="BF177" s="156">
        <f t="shared" si="15"/>
        <v>0</v>
      </c>
      <c r="BG177" s="156">
        <f t="shared" si="16"/>
        <v>0</v>
      </c>
      <c r="BH177" s="156">
        <f t="shared" si="17"/>
        <v>0</v>
      </c>
      <c r="BI177" s="156">
        <f t="shared" si="18"/>
        <v>0</v>
      </c>
      <c r="BJ177" s="21" t="s">
        <v>77</v>
      </c>
      <c r="BK177" s="156">
        <f t="shared" si="19"/>
        <v>0</v>
      </c>
      <c r="BL177" s="21" t="s">
        <v>211</v>
      </c>
      <c r="BM177" s="21" t="s">
        <v>356</v>
      </c>
    </row>
    <row r="178" spans="2:65" s="1" customFormat="1" ht="16.5" customHeight="1">
      <c r="B178" s="145"/>
      <c r="C178" s="146" t="s">
        <v>357</v>
      </c>
      <c r="D178" s="146" t="s">
        <v>136</v>
      </c>
      <c r="E178" s="147" t="s">
        <v>358</v>
      </c>
      <c r="F178" s="148" t="s">
        <v>359</v>
      </c>
      <c r="G178" s="149" t="s">
        <v>295</v>
      </c>
      <c r="H178" s="150">
        <v>173.14</v>
      </c>
      <c r="I178" s="305">
        <v>0</v>
      </c>
      <c r="J178" s="151">
        <f t="shared" si="10"/>
        <v>0</v>
      </c>
      <c r="K178" s="148" t="s">
        <v>140</v>
      </c>
      <c r="L178" s="35"/>
      <c r="M178" s="152" t="s">
        <v>5</v>
      </c>
      <c r="N178" s="153" t="s">
        <v>40</v>
      </c>
      <c r="O178" s="154">
        <v>0</v>
      </c>
      <c r="P178" s="154">
        <f t="shared" si="11"/>
        <v>0</v>
      </c>
      <c r="Q178" s="154">
        <v>0</v>
      </c>
      <c r="R178" s="154">
        <f t="shared" si="12"/>
        <v>0</v>
      </c>
      <c r="S178" s="154">
        <v>0</v>
      </c>
      <c r="T178" s="155">
        <f t="shared" si="13"/>
        <v>0</v>
      </c>
      <c r="AR178" s="21" t="s">
        <v>211</v>
      </c>
      <c r="AT178" s="21" t="s">
        <v>136</v>
      </c>
      <c r="AU178" s="21" t="s">
        <v>79</v>
      </c>
      <c r="AY178" s="21" t="s">
        <v>133</v>
      </c>
      <c r="BE178" s="156">
        <f t="shared" si="14"/>
        <v>0</v>
      </c>
      <c r="BF178" s="156">
        <f t="shared" si="15"/>
        <v>0</v>
      </c>
      <c r="BG178" s="156">
        <f t="shared" si="16"/>
        <v>0</v>
      </c>
      <c r="BH178" s="156">
        <f t="shared" si="17"/>
        <v>0</v>
      </c>
      <c r="BI178" s="156">
        <f t="shared" si="18"/>
        <v>0</v>
      </c>
      <c r="BJ178" s="21" t="s">
        <v>77</v>
      </c>
      <c r="BK178" s="156">
        <f t="shared" si="19"/>
        <v>0</v>
      </c>
      <c r="BL178" s="21" t="s">
        <v>211</v>
      </c>
      <c r="BM178" s="21" t="s">
        <v>360</v>
      </c>
    </row>
    <row r="179" spans="2:65" s="10" customFormat="1" ht="29.85" customHeight="1">
      <c r="B179" s="133"/>
      <c r="D179" s="134" t="s">
        <v>68</v>
      </c>
      <c r="E179" s="143" t="s">
        <v>361</v>
      </c>
      <c r="F179" s="143" t="s">
        <v>362</v>
      </c>
      <c r="J179" s="144">
        <f>BK179</f>
        <v>0</v>
      </c>
      <c r="L179" s="133"/>
      <c r="M179" s="137"/>
      <c r="N179" s="138"/>
      <c r="O179" s="138"/>
      <c r="P179" s="139">
        <f>SUM(P180:P181)</f>
        <v>0</v>
      </c>
      <c r="Q179" s="138"/>
      <c r="R179" s="139">
        <f>SUM(R180:R181)</f>
        <v>0</v>
      </c>
      <c r="S179" s="138"/>
      <c r="T179" s="140">
        <f>SUM(T180:T181)</f>
        <v>0</v>
      </c>
      <c r="AR179" s="134" t="s">
        <v>79</v>
      </c>
      <c r="AT179" s="141" t="s">
        <v>68</v>
      </c>
      <c r="AU179" s="141" t="s">
        <v>77</v>
      </c>
      <c r="AY179" s="134" t="s">
        <v>133</v>
      </c>
      <c r="BK179" s="142">
        <f>SUM(BK180:BK181)</f>
        <v>0</v>
      </c>
    </row>
    <row r="180" spans="2:65" s="1" customFormat="1" ht="16.5" customHeight="1">
      <c r="B180" s="145"/>
      <c r="C180" s="146" t="s">
        <v>363</v>
      </c>
      <c r="D180" s="146" t="s">
        <v>136</v>
      </c>
      <c r="E180" s="147" t="s">
        <v>364</v>
      </c>
      <c r="F180" s="148" t="s">
        <v>365</v>
      </c>
      <c r="G180" s="149" t="s">
        <v>186</v>
      </c>
      <c r="H180" s="150">
        <v>1</v>
      </c>
      <c r="I180" s="305">
        <v>0</v>
      </c>
      <c r="J180" s="151">
        <f>ROUND(I180*H180,2)</f>
        <v>0</v>
      </c>
      <c r="K180" s="148" t="s">
        <v>289</v>
      </c>
      <c r="L180" s="35"/>
      <c r="M180" s="152" t="s">
        <v>5</v>
      </c>
      <c r="N180" s="153" t="s">
        <v>40</v>
      </c>
      <c r="O180" s="154">
        <v>0</v>
      </c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AR180" s="21" t="s">
        <v>211</v>
      </c>
      <c r="AT180" s="21" t="s">
        <v>136</v>
      </c>
      <c r="AU180" s="21" t="s">
        <v>79</v>
      </c>
      <c r="AY180" s="21" t="s">
        <v>133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21" t="s">
        <v>77</v>
      </c>
      <c r="BK180" s="156">
        <f>ROUND(I180*H180,2)</f>
        <v>0</v>
      </c>
      <c r="BL180" s="21" t="s">
        <v>211</v>
      </c>
      <c r="BM180" s="21" t="s">
        <v>366</v>
      </c>
    </row>
    <row r="181" spans="2:65" s="1" customFormat="1" ht="16.5" customHeight="1">
      <c r="B181" s="145"/>
      <c r="C181" s="146" t="s">
        <v>367</v>
      </c>
      <c r="D181" s="146" t="s">
        <v>136</v>
      </c>
      <c r="E181" s="147" t="s">
        <v>368</v>
      </c>
      <c r="F181" s="148" t="s">
        <v>369</v>
      </c>
      <c r="G181" s="149" t="s">
        <v>295</v>
      </c>
      <c r="H181" s="150">
        <v>118</v>
      </c>
      <c r="I181" s="305">
        <v>0</v>
      </c>
      <c r="J181" s="151">
        <f>ROUND(I181*H181,2)</f>
        <v>0</v>
      </c>
      <c r="K181" s="148" t="s">
        <v>140</v>
      </c>
      <c r="L181" s="35"/>
      <c r="M181" s="152" t="s">
        <v>5</v>
      </c>
      <c r="N181" s="153" t="s">
        <v>40</v>
      </c>
      <c r="O181" s="154">
        <v>0</v>
      </c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AR181" s="21" t="s">
        <v>211</v>
      </c>
      <c r="AT181" s="21" t="s">
        <v>136</v>
      </c>
      <c r="AU181" s="21" t="s">
        <v>79</v>
      </c>
      <c r="AY181" s="21" t="s">
        <v>133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21" t="s">
        <v>77</v>
      </c>
      <c r="BK181" s="156">
        <f>ROUND(I181*H181,2)</f>
        <v>0</v>
      </c>
      <c r="BL181" s="21" t="s">
        <v>211</v>
      </c>
      <c r="BM181" s="21" t="s">
        <v>370</v>
      </c>
    </row>
    <row r="182" spans="2:65" s="10" customFormat="1" ht="29.85" customHeight="1">
      <c r="B182" s="133"/>
      <c r="D182" s="134" t="s">
        <v>68</v>
      </c>
      <c r="E182" s="143" t="s">
        <v>371</v>
      </c>
      <c r="F182" s="143" t="s">
        <v>372</v>
      </c>
      <c r="J182" s="144">
        <f>BK182</f>
        <v>0</v>
      </c>
      <c r="L182" s="133"/>
      <c r="M182" s="137"/>
      <c r="N182" s="138"/>
      <c r="O182" s="138"/>
      <c r="P182" s="139">
        <f>SUM(P183:P196)</f>
        <v>5.8210000000000006</v>
      </c>
      <c r="Q182" s="138"/>
      <c r="R182" s="139">
        <f>SUM(R183:R196)</f>
        <v>4.2109999999999988E-2</v>
      </c>
      <c r="S182" s="138"/>
      <c r="T182" s="140">
        <f>SUM(T183:T196)</f>
        <v>0</v>
      </c>
      <c r="AR182" s="134" t="s">
        <v>79</v>
      </c>
      <c r="AT182" s="141" t="s">
        <v>68</v>
      </c>
      <c r="AU182" s="141" t="s">
        <v>77</v>
      </c>
      <c r="AY182" s="134" t="s">
        <v>133</v>
      </c>
      <c r="BK182" s="142">
        <f>SUM(BK183:BK196)</f>
        <v>0</v>
      </c>
    </row>
    <row r="183" spans="2:65" s="1" customFormat="1" ht="25.5" customHeight="1">
      <c r="B183" s="145"/>
      <c r="C183" s="146" t="s">
        <v>373</v>
      </c>
      <c r="D183" s="146" t="s">
        <v>136</v>
      </c>
      <c r="E183" s="147" t="s">
        <v>374</v>
      </c>
      <c r="F183" s="148" t="s">
        <v>375</v>
      </c>
      <c r="G183" s="149" t="s">
        <v>376</v>
      </c>
      <c r="H183" s="150">
        <v>1</v>
      </c>
      <c r="I183" s="305">
        <v>0</v>
      </c>
      <c r="J183" s="151">
        <f t="shared" ref="J183:J196" si="20">ROUND(I183*H183,2)</f>
        <v>0</v>
      </c>
      <c r="K183" s="148" t="s">
        <v>140</v>
      </c>
      <c r="L183" s="35"/>
      <c r="M183" s="152" t="s">
        <v>5</v>
      </c>
      <c r="N183" s="153" t="s">
        <v>40</v>
      </c>
      <c r="O183" s="154">
        <v>1.1000000000000001</v>
      </c>
      <c r="P183" s="154">
        <f t="shared" ref="P183:P196" si="21">O183*H183</f>
        <v>1.1000000000000001</v>
      </c>
      <c r="Q183" s="154">
        <v>1.6920000000000001E-2</v>
      </c>
      <c r="R183" s="154">
        <f t="shared" ref="R183:R196" si="22">Q183*H183</f>
        <v>1.6920000000000001E-2</v>
      </c>
      <c r="S183" s="154">
        <v>0</v>
      </c>
      <c r="T183" s="155">
        <f t="shared" ref="T183:T196" si="23">S183*H183</f>
        <v>0</v>
      </c>
      <c r="AR183" s="21" t="s">
        <v>211</v>
      </c>
      <c r="AT183" s="21" t="s">
        <v>136</v>
      </c>
      <c r="AU183" s="21" t="s">
        <v>79</v>
      </c>
      <c r="AY183" s="21" t="s">
        <v>133</v>
      </c>
      <c r="BE183" s="156">
        <f t="shared" ref="BE183:BE196" si="24">IF(N183="základní",J183,0)</f>
        <v>0</v>
      </c>
      <c r="BF183" s="156">
        <f t="shared" ref="BF183:BF196" si="25">IF(N183="snížená",J183,0)</f>
        <v>0</v>
      </c>
      <c r="BG183" s="156">
        <f t="shared" ref="BG183:BG196" si="26">IF(N183="zákl. přenesená",J183,0)</f>
        <v>0</v>
      </c>
      <c r="BH183" s="156">
        <f t="shared" ref="BH183:BH196" si="27">IF(N183="sníž. přenesená",J183,0)</f>
        <v>0</v>
      </c>
      <c r="BI183" s="156">
        <f t="shared" ref="BI183:BI196" si="28">IF(N183="nulová",J183,0)</f>
        <v>0</v>
      </c>
      <c r="BJ183" s="21" t="s">
        <v>77</v>
      </c>
      <c r="BK183" s="156">
        <f t="shared" ref="BK183:BK196" si="29">ROUND(I183*H183,2)</f>
        <v>0</v>
      </c>
      <c r="BL183" s="21" t="s">
        <v>211</v>
      </c>
      <c r="BM183" s="21" t="s">
        <v>377</v>
      </c>
    </row>
    <row r="184" spans="2:65" s="1" customFormat="1" ht="16.5" customHeight="1">
      <c r="B184" s="145"/>
      <c r="C184" s="146" t="s">
        <v>378</v>
      </c>
      <c r="D184" s="146" t="s">
        <v>136</v>
      </c>
      <c r="E184" s="147" t="s">
        <v>379</v>
      </c>
      <c r="F184" s="148" t="s">
        <v>380</v>
      </c>
      <c r="G184" s="149" t="s">
        <v>376</v>
      </c>
      <c r="H184" s="150">
        <v>1</v>
      </c>
      <c r="I184" s="305">
        <v>0</v>
      </c>
      <c r="J184" s="151">
        <f t="shared" si="20"/>
        <v>0</v>
      </c>
      <c r="K184" s="148" t="s">
        <v>140</v>
      </c>
      <c r="L184" s="35"/>
      <c r="M184" s="152" t="s">
        <v>5</v>
      </c>
      <c r="N184" s="153" t="s">
        <v>40</v>
      </c>
      <c r="O184" s="154">
        <v>1.1000000000000001</v>
      </c>
      <c r="P184" s="154">
        <f t="shared" si="21"/>
        <v>1.1000000000000001</v>
      </c>
      <c r="Q184" s="154">
        <v>1.528E-2</v>
      </c>
      <c r="R184" s="154">
        <f t="shared" si="22"/>
        <v>1.528E-2</v>
      </c>
      <c r="S184" s="154">
        <v>0</v>
      </c>
      <c r="T184" s="155">
        <f t="shared" si="23"/>
        <v>0</v>
      </c>
      <c r="AR184" s="21" t="s">
        <v>211</v>
      </c>
      <c r="AT184" s="21" t="s">
        <v>136</v>
      </c>
      <c r="AU184" s="21" t="s">
        <v>79</v>
      </c>
      <c r="AY184" s="21" t="s">
        <v>133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21" t="s">
        <v>77</v>
      </c>
      <c r="BK184" s="156">
        <f t="shared" si="29"/>
        <v>0</v>
      </c>
      <c r="BL184" s="21" t="s">
        <v>211</v>
      </c>
      <c r="BM184" s="21" t="s">
        <v>381</v>
      </c>
    </row>
    <row r="185" spans="2:65" s="1" customFormat="1" ht="25.5" customHeight="1">
      <c r="B185" s="145"/>
      <c r="C185" s="146" t="s">
        <v>382</v>
      </c>
      <c r="D185" s="146" t="s">
        <v>136</v>
      </c>
      <c r="E185" s="147" t="s">
        <v>383</v>
      </c>
      <c r="F185" s="148" t="s">
        <v>384</v>
      </c>
      <c r="G185" s="149" t="s">
        <v>376</v>
      </c>
      <c r="H185" s="150">
        <v>1</v>
      </c>
      <c r="I185" s="305">
        <v>0</v>
      </c>
      <c r="J185" s="151">
        <f t="shared" si="20"/>
        <v>0</v>
      </c>
      <c r="K185" s="148" t="s">
        <v>140</v>
      </c>
      <c r="L185" s="35"/>
      <c r="M185" s="152" t="s">
        <v>5</v>
      </c>
      <c r="N185" s="153" t="s">
        <v>40</v>
      </c>
      <c r="O185" s="154">
        <v>0.33</v>
      </c>
      <c r="P185" s="154">
        <f t="shared" si="21"/>
        <v>0.33</v>
      </c>
      <c r="Q185" s="154">
        <v>5.1999999999999995E-4</v>
      </c>
      <c r="R185" s="154">
        <f t="shared" si="22"/>
        <v>5.1999999999999995E-4</v>
      </c>
      <c r="S185" s="154">
        <v>0</v>
      </c>
      <c r="T185" s="155">
        <f t="shared" si="23"/>
        <v>0</v>
      </c>
      <c r="AR185" s="21" t="s">
        <v>211</v>
      </c>
      <c r="AT185" s="21" t="s">
        <v>136</v>
      </c>
      <c r="AU185" s="21" t="s">
        <v>79</v>
      </c>
      <c r="AY185" s="21" t="s">
        <v>133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21" t="s">
        <v>77</v>
      </c>
      <c r="BK185" s="156">
        <f t="shared" si="29"/>
        <v>0</v>
      </c>
      <c r="BL185" s="21" t="s">
        <v>211</v>
      </c>
      <c r="BM185" s="21" t="s">
        <v>385</v>
      </c>
    </row>
    <row r="186" spans="2:65" s="1" customFormat="1" ht="16.5" customHeight="1">
      <c r="B186" s="145"/>
      <c r="C186" s="146" t="s">
        <v>386</v>
      </c>
      <c r="D186" s="146" t="s">
        <v>136</v>
      </c>
      <c r="E186" s="147" t="s">
        <v>387</v>
      </c>
      <c r="F186" s="148" t="s">
        <v>388</v>
      </c>
      <c r="G186" s="149" t="s">
        <v>376</v>
      </c>
      <c r="H186" s="150">
        <v>1</v>
      </c>
      <c r="I186" s="305">
        <v>0</v>
      </c>
      <c r="J186" s="151">
        <f t="shared" si="20"/>
        <v>0</v>
      </c>
      <c r="K186" s="148" t="s">
        <v>140</v>
      </c>
      <c r="L186" s="35"/>
      <c r="M186" s="152" t="s">
        <v>5</v>
      </c>
      <c r="N186" s="153" t="s">
        <v>40</v>
      </c>
      <c r="O186" s="154">
        <v>0.33</v>
      </c>
      <c r="P186" s="154">
        <f t="shared" si="21"/>
        <v>0.33</v>
      </c>
      <c r="Q186" s="154">
        <v>5.1999999999999995E-4</v>
      </c>
      <c r="R186" s="154">
        <f t="shared" si="22"/>
        <v>5.1999999999999995E-4</v>
      </c>
      <c r="S186" s="154">
        <v>0</v>
      </c>
      <c r="T186" s="155">
        <f t="shared" si="23"/>
        <v>0</v>
      </c>
      <c r="AR186" s="21" t="s">
        <v>211</v>
      </c>
      <c r="AT186" s="21" t="s">
        <v>136</v>
      </c>
      <c r="AU186" s="21" t="s">
        <v>79</v>
      </c>
      <c r="AY186" s="21" t="s">
        <v>133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21" t="s">
        <v>77</v>
      </c>
      <c r="BK186" s="156">
        <f t="shared" si="29"/>
        <v>0</v>
      </c>
      <c r="BL186" s="21" t="s">
        <v>211</v>
      </c>
      <c r="BM186" s="21" t="s">
        <v>389</v>
      </c>
    </row>
    <row r="187" spans="2:65" s="1" customFormat="1" ht="16.5" customHeight="1">
      <c r="B187" s="145"/>
      <c r="C187" s="146" t="s">
        <v>390</v>
      </c>
      <c r="D187" s="146" t="s">
        <v>136</v>
      </c>
      <c r="E187" s="147" t="s">
        <v>391</v>
      </c>
      <c r="F187" s="148" t="s">
        <v>392</v>
      </c>
      <c r="G187" s="149" t="s">
        <v>376</v>
      </c>
      <c r="H187" s="150">
        <v>1</v>
      </c>
      <c r="I187" s="305">
        <v>0</v>
      </c>
      <c r="J187" s="151">
        <f t="shared" si="20"/>
        <v>0</v>
      </c>
      <c r="K187" s="148" t="s">
        <v>140</v>
      </c>
      <c r="L187" s="35"/>
      <c r="M187" s="152" t="s">
        <v>5</v>
      </c>
      <c r="N187" s="153" t="s">
        <v>40</v>
      </c>
      <c r="O187" s="154">
        <v>0.33</v>
      </c>
      <c r="P187" s="154">
        <f t="shared" si="21"/>
        <v>0.33</v>
      </c>
      <c r="Q187" s="154">
        <v>5.1999999999999995E-4</v>
      </c>
      <c r="R187" s="154">
        <f t="shared" si="22"/>
        <v>5.1999999999999995E-4</v>
      </c>
      <c r="S187" s="154">
        <v>0</v>
      </c>
      <c r="T187" s="155">
        <f t="shared" si="23"/>
        <v>0</v>
      </c>
      <c r="AR187" s="21" t="s">
        <v>211</v>
      </c>
      <c r="AT187" s="21" t="s">
        <v>136</v>
      </c>
      <c r="AU187" s="21" t="s">
        <v>79</v>
      </c>
      <c r="AY187" s="21" t="s">
        <v>133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21" t="s">
        <v>77</v>
      </c>
      <c r="BK187" s="156">
        <f t="shared" si="29"/>
        <v>0</v>
      </c>
      <c r="BL187" s="21" t="s">
        <v>211</v>
      </c>
      <c r="BM187" s="21" t="s">
        <v>393</v>
      </c>
    </row>
    <row r="188" spans="2:65" s="1" customFormat="1" ht="16.5" customHeight="1">
      <c r="B188" s="145"/>
      <c r="C188" s="146" t="s">
        <v>394</v>
      </c>
      <c r="D188" s="146" t="s">
        <v>136</v>
      </c>
      <c r="E188" s="147" t="s">
        <v>395</v>
      </c>
      <c r="F188" s="148" t="s">
        <v>396</v>
      </c>
      <c r="G188" s="149" t="s">
        <v>376</v>
      </c>
      <c r="H188" s="150">
        <v>2</v>
      </c>
      <c r="I188" s="305">
        <v>0</v>
      </c>
      <c r="J188" s="151">
        <f t="shared" si="20"/>
        <v>0</v>
      </c>
      <c r="K188" s="148" t="s">
        <v>140</v>
      </c>
      <c r="L188" s="35"/>
      <c r="M188" s="152" t="s">
        <v>5</v>
      </c>
      <c r="N188" s="153" t="s">
        <v>40</v>
      </c>
      <c r="O188" s="154">
        <v>0.25</v>
      </c>
      <c r="P188" s="154">
        <f t="shared" si="21"/>
        <v>0.5</v>
      </c>
      <c r="Q188" s="154">
        <v>8.0000000000000004E-4</v>
      </c>
      <c r="R188" s="154">
        <f t="shared" si="22"/>
        <v>1.6000000000000001E-3</v>
      </c>
      <c r="S188" s="154">
        <v>0</v>
      </c>
      <c r="T188" s="155">
        <f t="shared" si="23"/>
        <v>0</v>
      </c>
      <c r="AR188" s="21" t="s">
        <v>211</v>
      </c>
      <c r="AT188" s="21" t="s">
        <v>136</v>
      </c>
      <c r="AU188" s="21" t="s">
        <v>79</v>
      </c>
      <c r="AY188" s="21" t="s">
        <v>133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21" t="s">
        <v>77</v>
      </c>
      <c r="BK188" s="156">
        <f t="shared" si="29"/>
        <v>0</v>
      </c>
      <c r="BL188" s="21" t="s">
        <v>211</v>
      </c>
      <c r="BM188" s="21" t="s">
        <v>397</v>
      </c>
    </row>
    <row r="189" spans="2:65" s="1" customFormat="1" ht="25.5" customHeight="1">
      <c r="B189" s="145"/>
      <c r="C189" s="146" t="s">
        <v>398</v>
      </c>
      <c r="D189" s="146" t="s">
        <v>136</v>
      </c>
      <c r="E189" s="147" t="s">
        <v>399</v>
      </c>
      <c r="F189" s="148" t="s">
        <v>400</v>
      </c>
      <c r="G189" s="149" t="s">
        <v>376</v>
      </c>
      <c r="H189" s="150">
        <v>2</v>
      </c>
      <c r="I189" s="305">
        <v>0</v>
      </c>
      <c r="J189" s="151">
        <f t="shared" si="20"/>
        <v>0</v>
      </c>
      <c r="K189" s="148" t="s">
        <v>140</v>
      </c>
      <c r="L189" s="35"/>
      <c r="M189" s="152" t="s">
        <v>5</v>
      </c>
      <c r="N189" s="153" t="s">
        <v>40</v>
      </c>
      <c r="O189" s="154">
        <v>0.25</v>
      </c>
      <c r="P189" s="154">
        <f t="shared" si="21"/>
        <v>0.5</v>
      </c>
      <c r="Q189" s="154">
        <v>7.5000000000000002E-4</v>
      </c>
      <c r="R189" s="154">
        <f t="shared" si="22"/>
        <v>1.5E-3</v>
      </c>
      <c r="S189" s="154">
        <v>0</v>
      </c>
      <c r="T189" s="155">
        <f t="shared" si="23"/>
        <v>0</v>
      </c>
      <c r="AR189" s="21" t="s">
        <v>211</v>
      </c>
      <c r="AT189" s="21" t="s">
        <v>136</v>
      </c>
      <c r="AU189" s="21" t="s">
        <v>79</v>
      </c>
      <c r="AY189" s="21" t="s">
        <v>133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21" t="s">
        <v>77</v>
      </c>
      <c r="BK189" s="156">
        <f t="shared" si="29"/>
        <v>0</v>
      </c>
      <c r="BL189" s="21" t="s">
        <v>211</v>
      </c>
      <c r="BM189" s="21" t="s">
        <v>401</v>
      </c>
    </row>
    <row r="190" spans="2:65" s="1" customFormat="1" ht="25.5" customHeight="1">
      <c r="B190" s="145"/>
      <c r="C190" s="146" t="s">
        <v>402</v>
      </c>
      <c r="D190" s="146" t="s">
        <v>136</v>
      </c>
      <c r="E190" s="147" t="s">
        <v>403</v>
      </c>
      <c r="F190" s="148" t="s">
        <v>404</v>
      </c>
      <c r="G190" s="149" t="s">
        <v>376</v>
      </c>
      <c r="H190" s="150">
        <v>1</v>
      </c>
      <c r="I190" s="305">
        <v>0</v>
      </c>
      <c r="J190" s="151">
        <f t="shared" si="20"/>
        <v>0</v>
      </c>
      <c r="K190" s="148" t="s">
        <v>140</v>
      </c>
      <c r="L190" s="35"/>
      <c r="M190" s="152" t="s">
        <v>5</v>
      </c>
      <c r="N190" s="153" t="s">
        <v>40</v>
      </c>
      <c r="O190" s="154">
        <v>0.25</v>
      </c>
      <c r="P190" s="154">
        <f t="shared" si="21"/>
        <v>0.25</v>
      </c>
      <c r="Q190" s="154">
        <v>8.4999999999999995E-4</v>
      </c>
      <c r="R190" s="154">
        <f t="shared" si="22"/>
        <v>8.4999999999999995E-4</v>
      </c>
      <c r="S190" s="154">
        <v>0</v>
      </c>
      <c r="T190" s="155">
        <f t="shared" si="23"/>
        <v>0</v>
      </c>
      <c r="AR190" s="21" t="s">
        <v>211</v>
      </c>
      <c r="AT190" s="21" t="s">
        <v>136</v>
      </c>
      <c r="AU190" s="21" t="s">
        <v>79</v>
      </c>
      <c r="AY190" s="21" t="s">
        <v>133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21" t="s">
        <v>77</v>
      </c>
      <c r="BK190" s="156">
        <f t="shared" si="29"/>
        <v>0</v>
      </c>
      <c r="BL190" s="21" t="s">
        <v>211</v>
      </c>
      <c r="BM190" s="21" t="s">
        <v>405</v>
      </c>
    </row>
    <row r="191" spans="2:65" s="1" customFormat="1" ht="25.5" customHeight="1">
      <c r="B191" s="145"/>
      <c r="C191" s="146" t="s">
        <v>406</v>
      </c>
      <c r="D191" s="146" t="s">
        <v>136</v>
      </c>
      <c r="E191" s="147" t="s">
        <v>407</v>
      </c>
      <c r="F191" s="148" t="s">
        <v>408</v>
      </c>
      <c r="G191" s="149" t="s">
        <v>376</v>
      </c>
      <c r="H191" s="150">
        <v>1</v>
      </c>
      <c r="I191" s="305">
        <v>0</v>
      </c>
      <c r="J191" s="151">
        <f t="shared" si="20"/>
        <v>0</v>
      </c>
      <c r="K191" s="148" t="s">
        <v>140</v>
      </c>
      <c r="L191" s="35"/>
      <c r="M191" s="152" t="s">
        <v>5</v>
      </c>
      <c r="N191" s="153" t="s">
        <v>40</v>
      </c>
      <c r="O191" s="154">
        <v>0.25</v>
      </c>
      <c r="P191" s="154">
        <f t="shared" si="21"/>
        <v>0.25</v>
      </c>
      <c r="Q191" s="154">
        <v>8.4999999999999995E-4</v>
      </c>
      <c r="R191" s="154">
        <f t="shared" si="22"/>
        <v>8.4999999999999995E-4</v>
      </c>
      <c r="S191" s="154">
        <v>0</v>
      </c>
      <c r="T191" s="155">
        <f t="shared" si="23"/>
        <v>0</v>
      </c>
      <c r="AR191" s="21" t="s">
        <v>211</v>
      </c>
      <c r="AT191" s="21" t="s">
        <v>136</v>
      </c>
      <c r="AU191" s="21" t="s">
        <v>79</v>
      </c>
      <c r="AY191" s="21" t="s">
        <v>133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21" t="s">
        <v>77</v>
      </c>
      <c r="BK191" s="156">
        <f t="shared" si="29"/>
        <v>0</v>
      </c>
      <c r="BL191" s="21" t="s">
        <v>211</v>
      </c>
      <c r="BM191" s="21" t="s">
        <v>409</v>
      </c>
    </row>
    <row r="192" spans="2:65" s="1" customFormat="1" ht="16.5" customHeight="1">
      <c r="B192" s="145"/>
      <c r="C192" s="146" t="s">
        <v>410</v>
      </c>
      <c r="D192" s="146" t="s">
        <v>136</v>
      </c>
      <c r="E192" s="147" t="s">
        <v>411</v>
      </c>
      <c r="F192" s="148" t="s">
        <v>412</v>
      </c>
      <c r="G192" s="149" t="s">
        <v>376</v>
      </c>
      <c r="H192" s="150">
        <v>1</v>
      </c>
      <c r="I192" s="305">
        <v>0</v>
      </c>
      <c r="J192" s="151">
        <f t="shared" si="20"/>
        <v>0</v>
      </c>
      <c r="K192" s="148" t="s">
        <v>289</v>
      </c>
      <c r="L192" s="35"/>
      <c r="M192" s="152" t="s">
        <v>5</v>
      </c>
      <c r="N192" s="153" t="s">
        <v>40</v>
      </c>
      <c r="O192" s="154">
        <v>0.25</v>
      </c>
      <c r="P192" s="154">
        <f t="shared" si="21"/>
        <v>0.25</v>
      </c>
      <c r="Q192" s="154">
        <v>8.4999999999999995E-4</v>
      </c>
      <c r="R192" s="154">
        <f t="shared" si="22"/>
        <v>8.4999999999999995E-4</v>
      </c>
      <c r="S192" s="154">
        <v>0</v>
      </c>
      <c r="T192" s="155">
        <f t="shared" si="23"/>
        <v>0</v>
      </c>
      <c r="AR192" s="21" t="s">
        <v>211</v>
      </c>
      <c r="AT192" s="21" t="s">
        <v>136</v>
      </c>
      <c r="AU192" s="21" t="s">
        <v>79</v>
      </c>
      <c r="AY192" s="21" t="s">
        <v>133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21" t="s">
        <v>77</v>
      </c>
      <c r="BK192" s="156">
        <f t="shared" si="29"/>
        <v>0</v>
      </c>
      <c r="BL192" s="21" t="s">
        <v>211</v>
      </c>
      <c r="BM192" s="21" t="s">
        <v>413</v>
      </c>
    </row>
    <row r="193" spans="2:65" s="1" customFormat="1" ht="16.5" customHeight="1">
      <c r="B193" s="145"/>
      <c r="C193" s="146" t="s">
        <v>414</v>
      </c>
      <c r="D193" s="146" t="s">
        <v>136</v>
      </c>
      <c r="E193" s="147" t="s">
        <v>415</v>
      </c>
      <c r="F193" s="148" t="s">
        <v>416</v>
      </c>
      <c r="G193" s="149" t="s">
        <v>376</v>
      </c>
      <c r="H193" s="150">
        <v>3</v>
      </c>
      <c r="I193" s="305">
        <v>0</v>
      </c>
      <c r="J193" s="151">
        <f t="shared" si="20"/>
        <v>0</v>
      </c>
      <c r="K193" s="148" t="s">
        <v>140</v>
      </c>
      <c r="L193" s="35"/>
      <c r="M193" s="152" t="s">
        <v>5</v>
      </c>
      <c r="N193" s="153" t="s">
        <v>40</v>
      </c>
      <c r="O193" s="154">
        <v>0.22700000000000001</v>
      </c>
      <c r="P193" s="154">
        <f t="shared" si="21"/>
        <v>0.68100000000000005</v>
      </c>
      <c r="Q193" s="154">
        <v>2.9999999999999997E-4</v>
      </c>
      <c r="R193" s="154">
        <f t="shared" si="22"/>
        <v>8.9999999999999998E-4</v>
      </c>
      <c r="S193" s="154">
        <v>0</v>
      </c>
      <c r="T193" s="155">
        <f t="shared" si="23"/>
        <v>0</v>
      </c>
      <c r="AR193" s="21" t="s">
        <v>211</v>
      </c>
      <c r="AT193" s="21" t="s">
        <v>136</v>
      </c>
      <c r="AU193" s="21" t="s">
        <v>79</v>
      </c>
      <c r="AY193" s="21" t="s">
        <v>133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21" t="s">
        <v>77</v>
      </c>
      <c r="BK193" s="156">
        <f t="shared" si="29"/>
        <v>0</v>
      </c>
      <c r="BL193" s="21" t="s">
        <v>211</v>
      </c>
      <c r="BM193" s="21" t="s">
        <v>417</v>
      </c>
    </row>
    <row r="194" spans="2:65" s="1" customFormat="1" ht="16.5" customHeight="1">
      <c r="B194" s="145"/>
      <c r="C194" s="146" t="s">
        <v>418</v>
      </c>
      <c r="D194" s="146" t="s">
        <v>136</v>
      </c>
      <c r="E194" s="147" t="s">
        <v>419</v>
      </c>
      <c r="F194" s="148" t="s">
        <v>420</v>
      </c>
      <c r="G194" s="149" t="s">
        <v>186</v>
      </c>
      <c r="H194" s="150">
        <v>2</v>
      </c>
      <c r="I194" s="305">
        <v>0</v>
      </c>
      <c r="J194" s="151">
        <f t="shared" si="20"/>
        <v>0</v>
      </c>
      <c r="K194" s="148" t="s">
        <v>289</v>
      </c>
      <c r="L194" s="35"/>
      <c r="M194" s="152" t="s">
        <v>5</v>
      </c>
      <c r="N194" s="153" t="s">
        <v>40</v>
      </c>
      <c r="O194" s="154">
        <v>0</v>
      </c>
      <c r="P194" s="154">
        <f t="shared" si="21"/>
        <v>0</v>
      </c>
      <c r="Q194" s="154">
        <v>0</v>
      </c>
      <c r="R194" s="154">
        <f t="shared" si="22"/>
        <v>0</v>
      </c>
      <c r="S194" s="154">
        <v>0</v>
      </c>
      <c r="T194" s="155">
        <f t="shared" si="23"/>
        <v>0</v>
      </c>
      <c r="AR194" s="21" t="s">
        <v>211</v>
      </c>
      <c r="AT194" s="21" t="s">
        <v>136</v>
      </c>
      <c r="AU194" s="21" t="s">
        <v>79</v>
      </c>
      <c r="AY194" s="21" t="s">
        <v>133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21" t="s">
        <v>77</v>
      </c>
      <c r="BK194" s="156">
        <f t="shared" si="29"/>
        <v>0</v>
      </c>
      <c r="BL194" s="21" t="s">
        <v>211</v>
      </c>
      <c r="BM194" s="21" t="s">
        <v>421</v>
      </c>
    </row>
    <row r="195" spans="2:65" s="1" customFormat="1" ht="16.5" customHeight="1">
      <c r="B195" s="145"/>
      <c r="C195" s="146" t="s">
        <v>422</v>
      </c>
      <c r="D195" s="146" t="s">
        <v>136</v>
      </c>
      <c r="E195" s="147" t="s">
        <v>423</v>
      </c>
      <c r="F195" s="148" t="s">
        <v>424</v>
      </c>
      <c r="G195" s="149" t="s">
        <v>376</v>
      </c>
      <c r="H195" s="150">
        <v>1</v>
      </c>
      <c r="I195" s="305">
        <v>0</v>
      </c>
      <c r="J195" s="151">
        <f t="shared" si="20"/>
        <v>0</v>
      </c>
      <c r="K195" s="148" t="s">
        <v>140</v>
      </c>
      <c r="L195" s="35"/>
      <c r="M195" s="152" t="s">
        <v>5</v>
      </c>
      <c r="N195" s="153" t="s">
        <v>40</v>
      </c>
      <c r="O195" s="154">
        <v>0.2</v>
      </c>
      <c r="P195" s="154">
        <f t="shared" si="21"/>
        <v>0.2</v>
      </c>
      <c r="Q195" s="154">
        <v>1.8E-3</v>
      </c>
      <c r="R195" s="154">
        <f t="shared" si="22"/>
        <v>1.8E-3</v>
      </c>
      <c r="S195" s="154">
        <v>0</v>
      </c>
      <c r="T195" s="155">
        <f t="shared" si="23"/>
        <v>0</v>
      </c>
      <c r="AR195" s="21" t="s">
        <v>211</v>
      </c>
      <c r="AT195" s="21" t="s">
        <v>136</v>
      </c>
      <c r="AU195" s="21" t="s">
        <v>79</v>
      </c>
      <c r="AY195" s="21" t="s">
        <v>133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21" t="s">
        <v>77</v>
      </c>
      <c r="BK195" s="156">
        <f t="shared" si="29"/>
        <v>0</v>
      </c>
      <c r="BL195" s="21" t="s">
        <v>211</v>
      </c>
      <c r="BM195" s="21" t="s">
        <v>425</v>
      </c>
    </row>
    <row r="196" spans="2:65" s="1" customFormat="1" ht="16.5" customHeight="1">
      <c r="B196" s="145"/>
      <c r="C196" s="146" t="s">
        <v>426</v>
      </c>
      <c r="D196" s="146" t="s">
        <v>136</v>
      </c>
      <c r="E196" s="147" t="s">
        <v>427</v>
      </c>
      <c r="F196" s="148" t="s">
        <v>428</v>
      </c>
      <c r="G196" s="149" t="s">
        <v>295</v>
      </c>
      <c r="H196" s="150">
        <v>186.46</v>
      </c>
      <c r="I196" s="305">
        <v>0</v>
      </c>
      <c r="J196" s="151">
        <f t="shared" si="20"/>
        <v>0</v>
      </c>
      <c r="K196" s="148" t="s">
        <v>140</v>
      </c>
      <c r="L196" s="35"/>
      <c r="M196" s="152" t="s">
        <v>5</v>
      </c>
      <c r="N196" s="153" t="s">
        <v>40</v>
      </c>
      <c r="O196" s="154">
        <v>0</v>
      </c>
      <c r="P196" s="154">
        <f t="shared" si="21"/>
        <v>0</v>
      </c>
      <c r="Q196" s="154">
        <v>0</v>
      </c>
      <c r="R196" s="154">
        <f t="shared" si="22"/>
        <v>0</v>
      </c>
      <c r="S196" s="154">
        <v>0</v>
      </c>
      <c r="T196" s="155">
        <f t="shared" si="23"/>
        <v>0</v>
      </c>
      <c r="AR196" s="21" t="s">
        <v>211</v>
      </c>
      <c r="AT196" s="21" t="s">
        <v>136</v>
      </c>
      <c r="AU196" s="21" t="s">
        <v>79</v>
      </c>
      <c r="AY196" s="21" t="s">
        <v>133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21" t="s">
        <v>77</v>
      </c>
      <c r="BK196" s="156">
        <f t="shared" si="29"/>
        <v>0</v>
      </c>
      <c r="BL196" s="21" t="s">
        <v>211</v>
      </c>
      <c r="BM196" s="21" t="s">
        <v>429</v>
      </c>
    </row>
    <row r="197" spans="2:65" s="10" customFormat="1" ht="29.85" customHeight="1">
      <c r="B197" s="133"/>
      <c r="D197" s="134" t="s">
        <v>68</v>
      </c>
      <c r="E197" s="143" t="s">
        <v>430</v>
      </c>
      <c r="F197" s="143" t="s">
        <v>431</v>
      </c>
      <c r="J197" s="144">
        <f>BK197</f>
        <v>0</v>
      </c>
      <c r="L197" s="133"/>
      <c r="M197" s="137"/>
      <c r="N197" s="138"/>
      <c r="O197" s="138"/>
      <c r="P197" s="139">
        <f>SUM(P198:P199)</f>
        <v>2.5</v>
      </c>
      <c r="Q197" s="138"/>
      <c r="R197" s="139">
        <f>SUM(R198:R199)</f>
        <v>9.1999999999999998E-3</v>
      </c>
      <c r="S197" s="138"/>
      <c r="T197" s="140">
        <f>SUM(T198:T199)</f>
        <v>0</v>
      </c>
      <c r="AR197" s="134" t="s">
        <v>79</v>
      </c>
      <c r="AT197" s="141" t="s">
        <v>68</v>
      </c>
      <c r="AU197" s="141" t="s">
        <v>77</v>
      </c>
      <c r="AY197" s="134" t="s">
        <v>133</v>
      </c>
      <c r="BK197" s="142">
        <f>SUM(BK198:BK199)</f>
        <v>0</v>
      </c>
    </row>
    <row r="198" spans="2:65" s="1" customFormat="1" ht="25.5" customHeight="1">
      <c r="B198" s="145"/>
      <c r="C198" s="146" t="s">
        <v>432</v>
      </c>
      <c r="D198" s="146" t="s">
        <v>136</v>
      </c>
      <c r="E198" s="147" t="s">
        <v>433</v>
      </c>
      <c r="F198" s="148" t="s">
        <v>434</v>
      </c>
      <c r="G198" s="149" t="s">
        <v>376</v>
      </c>
      <c r="H198" s="150">
        <v>1</v>
      </c>
      <c r="I198" s="305">
        <v>0</v>
      </c>
      <c r="J198" s="151">
        <f>ROUND(I198*H198,2)</f>
        <v>0</v>
      </c>
      <c r="K198" s="148" t="s">
        <v>140</v>
      </c>
      <c r="L198" s="35"/>
      <c r="M198" s="152" t="s">
        <v>5</v>
      </c>
      <c r="N198" s="153" t="s">
        <v>40</v>
      </c>
      <c r="O198" s="154">
        <v>2.5</v>
      </c>
      <c r="P198" s="154">
        <f>O198*H198</f>
        <v>2.5</v>
      </c>
      <c r="Q198" s="154">
        <v>9.1999999999999998E-3</v>
      </c>
      <c r="R198" s="154">
        <f>Q198*H198</f>
        <v>9.1999999999999998E-3</v>
      </c>
      <c r="S198" s="154">
        <v>0</v>
      </c>
      <c r="T198" s="155">
        <f>S198*H198</f>
        <v>0</v>
      </c>
      <c r="AR198" s="21" t="s">
        <v>211</v>
      </c>
      <c r="AT198" s="21" t="s">
        <v>136</v>
      </c>
      <c r="AU198" s="21" t="s">
        <v>79</v>
      </c>
      <c r="AY198" s="21" t="s">
        <v>133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21" t="s">
        <v>77</v>
      </c>
      <c r="BK198" s="156">
        <f>ROUND(I198*H198,2)</f>
        <v>0</v>
      </c>
      <c r="BL198" s="21" t="s">
        <v>211</v>
      </c>
      <c r="BM198" s="21" t="s">
        <v>435</v>
      </c>
    </row>
    <row r="199" spans="2:65" s="1" customFormat="1" ht="16.5" customHeight="1">
      <c r="B199" s="145"/>
      <c r="C199" s="146" t="s">
        <v>436</v>
      </c>
      <c r="D199" s="146" t="s">
        <v>136</v>
      </c>
      <c r="E199" s="147" t="s">
        <v>437</v>
      </c>
      <c r="F199" s="148" t="s">
        <v>438</v>
      </c>
      <c r="G199" s="149" t="s">
        <v>295</v>
      </c>
      <c r="H199" s="150">
        <v>82.5</v>
      </c>
      <c r="I199" s="305">
        <v>0</v>
      </c>
      <c r="J199" s="151">
        <f>ROUND(I199*H199,2)</f>
        <v>0</v>
      </c>
      <c r="K199" s="148" t="s">
        <v>140</v>
      </c>
      <c r="L199" s="35"/>
      <c r="M199" s="152" t="s">
        <v>5</v>
      </c>
      <c r="N199" s="153" t="s">
        <v>40</v>
      </c>
      <c r="O199" s="154">
        <v>0</v>
      </c>
      <c r="P199" s="154">
        <f>O199*H199</f>
        <v>0</v>
      </c>
      <c r="Q199" s="154">
        <v>0</v>
      </c>
      <c r="R199" s="154">
        <f>Q199*H199</f>
        <v>0</v>
      </c>
      <c r="S199" s="154">
        <v>0</v>
      </c>
      <c r="T199" s="155">
        <f>S199*H199</f>
        <v>0</v>
      </c>
      <c r="AR199" s="21" t="s">
        <v>211</v>
      </c>
      <c r="AT199" s="21" t="s">
        <v>136</v>
      </c>
      <c r="AU199" s="21" t="s">
        <v>79</v>
      </c>
      <c r="AY199" s="21" t="s">
        <v>133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21" t="s">
        <v>77</v>
      </c>
      <c r="BK199" s="156">
        <f>ROUND(I199*H199,2)</f>
        <v>0</v>
      </c>
      <c r="BL199" s="21" t="s">
        <v>211</v>
      </c>
      <c r="BM199" s="21" t="s">
        <v>439</v>
      </c>
    </row>
    <row r="200" spans="2:65" s="10" customFormat="1" ht="29.85" customHeight="1">
      <c r="B200" s="133"/>
      <c r="D200" s="134" t="s">
        <v>68</v>
      </c>
      <c r="E200" s="143" t="s">
        <v>440</v>
      </c>
      <c r="F200" s="143" t="s">
        <v>441</v>
      </c>
      <c r="J200" s="144">
        <f>BK200</f>
        <v>0</v>
      </c>
      <c r="L200" s="133"/>
      <c r="M200" s="137"/>
      <c r="N200" s="138"/>
      <c r="O200" s="138"/>
      <c r="P200" s="139">
        <f>SUM(P201:P222)</f>
        <v>17.265000000000001</v>
      </c>
      <c r="Q200" s="138"/>
      <c r="R200" s="139">
        <f>SUM(R201:R222)</f>
        <v>5.850000000000001E-3</v>
      </c>
      <c r="S200" s="138"/>
      <c r="T200" s="140">
        <f>SUM(T201:T222)</f>
        <v>0</v>
      </c>
      <c r="AR200" s="134" t="s">
        <v>79</v>
      </c>
      <c r="AT200" s="141" t="s">
        <v>68</v>
      </c>
      <c r="AU200" s="141" t="s">
        <v>77</v>
      </c>
      <c r="AY200" s="134" t="s">
        <v>133</v>
      </c>
      <c r="BK200" s="142">
        <f>SUM(BK201:BK222)</f>
        <v>0</v>
      </c>
    </row>
    <row r="201" spans="2:65" s="1" customFormat="1" ht="16.5" customHeight="1">
      <c r="B201" s="145"/>
      <c r="C201" s="146" t="s">
        <v>442</v>
      </c>
      <c r="D201" s="146" t="s">
        <v>136</v>
      </c>
      <c r="E201" s="147" t="s">
        <v>443</v>
      </c>
      <c r="F201" s="148" t="s">
        <v>444</v>
      </c>
      <c r="G201" s="149" t="s">
        <v>376</v>
      </c>
      <c r="H201" s="150">
        <v>1</v>
      </c>
      <c r="I201" s="305">
        <v>0</v>
      </c>
      <c r="J201" s="151">
        <f t="shared" ref="J201:J206" si="30">ROUND(I201*H201,2)</f>
        <v>0</v>
      </c>
      <c r="K201" s="148" t="s">
        <v>289</v>
      </c>
      <c r="L201" s="35"/>
      <c r="M201" s="152" t="s">
        <v>5</v>
      </c>
      <c r="N201" s="153" t="s">
        <v>40</v>
      </c>
      <c r="O201" s="154">
        <v>0</v>
      </c>
      <c r="P201" s="154">
        <f t="shared" ref="P201:P206" si="31">O201*H201</f>
        <v>0</v>
      </c>
      <c r="Q201" s="154">
        <v>0</v>
      </c>
      <c r="R201" s="154">
        <f t="shared" ref="R201:R206" si="32">Q201*H201</f>
        <v>0</v>
      </c>
      <c r="S201" s="154">
        <v>0</v>
      </c>
      <c r="T201" s="155">
        <f t="shared" ref="T201:T206" si="33">S201*H201</f>
        <v>0</v>
      </c>
      <c r="AR201" s="21" t="s">
        <v>211</v>
      </c>
      <c r="AT201" s="21" t="s">
        <v>136</v>
      </c>
      <c r="AU201" s="21" t="s">
        <v>79</v>
      </c>
      <c r="AY201" s="21" t="s">
        <v>133</v>
      </c>
      <c r="BE201" s="156">
        <f t="shared" ref="BE201:BE206" si="34">IF(N201="základní",J201,0)</f>
        <v>0</v>
      </c>
      <c r="BF201" s="156">
        <f t="shared" ref="BF201:BF206" si="35">IF(N201="snížená",J201,0)</f>
        <v>0</v>
      </c>
      <c r="BG201" s="156">
        <f t="shared" ref="BG201:BG206" si="36">IF(N201="zákl. přenesená",J201,0)</f>
        <v>0</v>
      </c>
      <c r="BH201" s="156">
        <f t="shared" ref="BH201:BH206" si="37">IF(N201="sníž. přenesená",J201,0)</f>
        <v>0</v>
      </c>
      <c r="BI201" s="156">
        <f t="shared" ref="BI201:BI206" si="38">IF(N201="nulová",J201,0)</f>
        <v>0</v>
      </c>
      <c r="BJ201" s="21" t="s">
        <v>77</v>
      </c>
      <c r="BK201" s="156">
        <f t="shared" ref="BK201:BK206" si="39">ROUND(I201*H201,2)</f>
        <v>0</v>
      </c>
      <c r="BL201" s="21" t="s">
        <v>211</v>
      </c>
      <c r="BM201" s="21" t="s">
        <v>445</v>
      </c>
    </row>
    <row r="202" spans="2:65" s="1" customFormat="1" ht="16.5" customHeight="1">
      <c r="B202" s="145"/>
      <c r="C202" s="146" t="s">
        <v>446</v>
      </c>
      <c r="D202" s="146" t="s">
        <v>136</v>
      </c>
      <c r="E202" s="147" t="s">
        <v>447</v>
      </c>
      <c r="F202" s="148" t="s">
        <v>448</v>
      </c>
      <c r="G202" s="149" t="s">
        <v>449</v>
      </c>
      <c r="H202" s="150">
        <v>8</v>
      </c>
      <c r="I202" s="305">
        <v>0</v>
      </c>
      <c r="J202" s="151">
        <f t="shared" si="30"/>
        <v>0</v>
      </c>
      <c r="K202" s="148" t="s">
        <v>289</v>
      </c>
      <c r="L202" s="35"/>
      <c r="M202" s="152" t="s">
        <v>5</v>
      </c>
      <c r="N202" s="153" t="s">
        <v>40</v>
      </c>
      <c r="O202" s="154">
        <v>0</v>
      </c>
      <c r="P202" s="154">
        <f t="shared" si="31"/>
        <v>0</v>
      </c>
      <c r="Q202" s="154">
        <v>0</v>
      </c>
      <c r="R202" s="154">
        <f t="shared" si="32"/>
        <v>0</v>
      </c>
      <c r="S202" s="154">
        <v>0</v>
      </c>
      <c r="T202" s="155">
        <f t="shared" si="33"/>
        <v>0</v>
      </c>
      <c r="AR202" s="21" t="s">
        <v>211</v>
      </c>
      <c r="AT202" s="21" t="s">
        <v>136</v>
      </c>
      <c r="AU202" s="21" t="s">
        <v>79</v>
      </c>
      <c r="AY202" s="21" t="s">
        <v>133</v>
      </c>
      <c r="BE202" s="156">
        <f t="shared" si="34"/>
        <v>0</v>
      </c>
      <c r="BF202" s="156">
        <f t="shared" si="35"/>
        <v>0</v>
      </c>
      <c r="BG202" s="156">
        <f t="shared" si="36"/>
        <v>0</v>
      </c>
      <c r="BH202" s="156">
        <f t="shared" si="37"/>
        <v>0</v>
      </c>
      <c r="BI202" s="156">
        <f t="shared" si="38"/>
        <v>0</v>
      </c>
      <c r="BJ202" s="21" t="s">
        <v>77</v>
      </c>
      <c r="BK202" s="156">
        <f t="shared" si="39"/>
        <v>0</v>
      </c>
      <c r="BL202" s="21" t="s">
        <v>211</v>
      </c>
      <c r="BM202" s="21" t="s">
        <v>450</v>
      </c>
    </row>
    <row r="203" spans="2:65" s="1" customFormat="1" ht="16.5" customHeight="1">
      <c r="B203" s="145"/>
      <c r="C203" s="146" t="s">
        <v>451</v>
      </c>
      <c r="D203" s="146" t="s">
        <v>136</v>
      </c>
      <c r="E203" s="147" t="s">
        <v>452</v>
      </c>
      <c r="F203" s="148" t="s">
        <v>453</v>
      </c>
      <c r="G203" s="149" t="s">
        <v>186</v>
      </c>
      <c r="H203" s="150">
        <v>2</v>
      </c>
      <c r="I203" s="305">
        <v>0</v>
      </c>
      <c r="J203" s="151">
        <f t="shared" si="30"/>
        <v>0</v>
      </c>
      <c r="K203" s="148" t="s">
        <v>140</v>
      </c>
      <c r="L203" s="35"/>
      <c r="M203" s="152" t="s">
        <v>5</v>
      </c>
      <c r="N203" s="153" t="s">
        <v>40</v>
      </c>
      <c r="O203" s="154">
        <v>0.2</v>
      </c>
      <c r="P203" s="154">
        <f t="shared" si="31"/>
        <v>0.4</v>
      </c>
      <c r="Q203" s="154">
        <v>0</v>
      </c>
      <c r="R203" s="154">
        <f t="shared" si="32"/>
        <v>0</v>
      </c>
      <c r="S203" s="154">
        <v>0</v>
      </c>
      <c r="T203" s="155">
        <f t="shared" si="33"/>
        <v>0</v>
      </c>
      <c r="AR203" s="21" t="s">
        <v>211</v>
      </c>
      <c r="AT203" s="21" t="s">
        <v>136</v>
      </c>
      <c r="AU203" s="21" t="s">
        <v>79</v>
      </c>
      <c r="AY203" s="21" t="s">
        <v>133</v>
      </c>
      <c r="BE203" s="156">
        <f t="shared" si="34"/>
        <v>0</v>
      </c>
      <c r="BF203" s="156">
        <f t="shared" si="35"/>
        <v>0</v>
      </c>
      <c r="BG203" s="156">
        <f t="shared" si="36"/>
        <v>0</v>
      </c>
      <c r="BH203" s="156">
        <f t="shared" si="37"/>
        <v>0</v>
      </c>
      <c r="BI203" s="156">
        <f t="shared" si="38"/>
        <v>0</v>
      </c>
      <c r="BJ203" s="21" t="s">
        <v>77</v>
      </c>
      <c r="BK203" s="156">
        <f t="shared" si="39"/>
        <v>0</v>
      </c>
      <c r="BL203" s="21" t="s">
        <v>211</v>
      </c>
      <c r="BM203" s="21" t="s">
        <v>454</v>
      </c>
    </row>
    <row r="204" spans="2:65" s="1" customFormat="1" ht="16.5" customHeight="1">
      <c r="B204" s="145"/>
      <c r="C204" s="165" t="s">
        <v>455</v>
      </c>
      <c r="D204" s="165" t="s">
        <v>206</v>
      </c>
      <c r="E204" s="166" t="s">
        <v>456</v>
      </c>
      <c r="F204" s="167" t="s">
        <v>457</v>
      </c>
      <c r="G204" s="168" t="s">
        <v>186</v>
      </c>
      <c r="H204" s="169">
        <v>2</v>
      </c>
      <c r="I204" s="306">
        <v>0</v>
      </c>
      <c r="J204" s="170">
        <f t="shared" si="30"/>
        <v>0</v>
      </c>
      <c r="K204" s="167" t="s">
        <v>140</v>
      </c>
      <c r="L204" s="171"/>
      <c r="M204" s="172" t="s">
        <v>5</v>
      </c>
      <c r="N204" s="173" t="s">
        <v>40</v>
      </c>
      <c r="O204" s="154">
        <v>0</v>
      </c>
      <c r="P204" s="154">
        <f t="shared" si="31"/>
        <v>0</v>
      </c>
      <c r="Q204" s="154">
        <v>3.0000000000000001E-5</v>
      </c>
      <c r="R204" s="154">
        <f t="shared" si="32"/>
        <v>6.0000000000000002E-5</v>
      </c>
      <c r="S204" s="154">
        <v>0</v>
      </c>
      <c r="T204" s="155">
        <f t="shared" si="33"/>
        <v>0</v>
      </c>
      <c r="AR204" s="21" t="s">
        <v>292</v>
      </c>
      <c r="AT204" s="21" t="s">
        <v>206</v>
      </c>
      <c r="AU204" s="21" t="s">
        <v>79</v>
      </c>
      <c r="AY204" s="21" t="s">
        <v>133</v>
      </c>
      <c r="BE204" s="156">
        <f t="shared" si="34"/>
        <v>0</v>
      </c>
      <c r="BF204" s="156">
        <f t="shared" si="35"/>
        <v>0</v>
      </c>
      <c r="BG204" s="156">
        <f t="shared" si="36"/>
        <v>0</v>
      </c>
      <c r="BH204" s="156">
        <f t="shared" si="37"/>
        <v>0</v>
      </c>
      <c r="BI204" s="156">
        <f t="shared" si="38"/>
        <v>0</v>
      </c>
      <c r="BJ204" s="21" t="s">
        <v>77</v>
      </c>
      <c r="BK204" s="156">
        <f t="shared" si="39"/>
        <v>0</v>
      </c>
      <c r="BL204" s="21" t="s">
        <v>211</v>
      </c>
      <c r="BM204" s="21" t="s">
        <v>458</v>
      </c>
    </row>
    <row r="205" spans="2:65" s="1" customFormat="1" ht="16.5" customHeight="1">
      <c r="B205" s="145"/>
      <c r="C205" s="146" t="s">
        <v>459</v>
      </c>
      <c r="D205" s="146" t="s">
        <v>136</v>
      </c>
      <c r="E205" s="147" t="s">
        <v>460</v>
      </c>
      <c r="F205" s="148" t="s">
        <v>461</v>
      </c>
      <c r="G205" s="149" t="s">
        <v>232</v>
      </c>
      <c r="H205" s="150">
        <v>10</v>
      </c>
      <c r="I205" s="305">
        <v>0</v>
      </c>
      <c r="J205" s="151">
        <f t="shared" si="30"/>
        <v>0</v>
      </c>
      <c r="K205" s="148" t="s">
        <v>140</v>
      </c>
      <c r="L205" s="35"/>
      <c r="M205" s="152" t="s">
        <v>5</v>
      </c>
      <c r="N205" s="153" t="s">
        <v>40</v>
      </c>
      <c r="O205" s="154">
        <v>7.0000000000000007E-2</v>
      </c>
      <c r="P205" s="154">
        <f t="shared" si="31"/>
        <v>0.70000000000000007</v>
      </c>
      <c r="Q205" s="154">
        <v>0</v>
      </c>
      <c r="R205" s="154">
        <f t="shared" si="32"/>
        <v>0</v>
      </c>
      <c r="S205" s="154">
        <v>0</v>
      </c>
      <c r="T205" s="155">
        <f t="shared" si="33"/>
        <v>0</v>
      </c>
      <c r="AR205" s="21" t="s">
        <v>211</v>
      </c>
      <c r="AT205" s="21" t="s">
        <v>136</v>
      </c>
      <c r="AU205" s="21" t="s">
        <v>79</v>
      </c>
      <c r="AY205" s="21" t="s">
        <v>133</v>
      </c>
      <c r="BE205" s="156">
        <f t="shared" si="34"/>
        <v>0</v>
      </c>
      <c r="BF205" s="156">
        <f t="shared" si="35"/>
        <v>0</v>
      </c>
      <c r="BG205" s="156">
        <f t="shared" si="36"/>
        <v>0</v>
      </c>
      <c r="BH205" s="156">
        <f t="shared" si="37"/>
        <v>0</v>
      </c>
      <c r="BI205" s="156">
        <f t="shared" si="38"/>
        <v>0</v>
      </c>
      <c r="BJ205" s="21" t="s">
        <v>77</v>
      </c>
      <c r="BK205" s="156">
        <f t="shared" si="39"/>
        <v>0</v>
      </c>
      <c r="BL205" s="21" t="s">
        <v>211</v>
      </c>
      <c r="BM205" s="21" t="s">
        <v>462</v>
      </c>
    </row>
    <row r="206" spans="2:65" s="1" customFormat="1" ht="16.5" customHeight="1">
      <c r="B206" s="145"/>
      <c r="C206" s="165" t="s">
        <v>463</v>
      </c>
      <c r="D206" s="165" t="s">
        <v>206</v>
      </c>
      <c r="E206" s="166" t="s">
        <v>464</v>
      </c>
      <c r="F206" s="167" t="s">
        <v>465</v>
      </c>
      <c r="G206" s="168" t="s">
        <v>232</v>
      </c>
      <c r="H206" s="169">
        <v>10.5</v>
      </c>
      <c r="I206" s="306">
        <v>0</v>
      </c>
      <c r="J206" s="170">
        <f t="shared" si="30"/>
        <v>0</v>
      </c>
      <c r="K206" s="167" t="s">
        <v>140</v>
      </c>
      <c r="L206" s="171"/>
      <c r="M206" s="172" t="s">
        <v>5</v>
      </c>
      <c r="N206" s="173" t="s">
        <v>40</v>
      </c>
      <c r="O206" s="154">
        <v>0</v>
      </c>
      <c r="P206" s="154">
        <f t="shared" si="31"/>
        <v>0</v>
      </c>
      <c r="Q206" s="154">
        <v>5.0000000000000002E-5</v>
      </c>
      <c r="R206" s="154">
        <f t="shared" si="32"/>
        <v>5.2500000000000008E-4</v>
      </c>
      <c r="S206" s="154">
        <v>0</v>
      </c>
      <c r="T206" s="155">
        <f t="shared" si="33"/>
        <v>0</v>
      </c>
      <c r="AR206" s="21" t="s">
        <v>292</v>
      </c>
      <c r="AT206" s="21" t="s">
        <v>206</v>
      </c>
      <c r="AU206" s="21" t="s">
        <v>79</v>
      </c>
      <c r="AY206" s="21" t="s">
        <v>133</v>
      </c>
      <c r="BE206" s="156">
        <f t="shared" si="34"/>
        <v>0</v>
      </c>
      <c r="BF206" s="156">
        <f t="shared" si="35"/>
        <v>0</v>
      </c>
      <c r="BG206" s="156">
        <f t="shared" si="36"/>
        <v>0</v>
      </c>
      <c r="BH206" s="156">
        <f t="shared" si="37"/>
        <v>0</v>
      </c>
      <c r="BI206" s="156">
        <f t="shared" si="38"/>
        <v>0</v>
      </c>
      <c r="BJ206" s="21" t="s">
        <v>77</v>
      </c>
      <c r="BK206" s="156">
        <f t="shared" si="39"/>
        <v>0</v>
      </c>
      <c r="BL206" s="21" t="s">
        <v>211</v>
      </c>
      <c r="BM206" s="21" t="s">
        <v>466</v>
      </c>
    </row>
    <row r="207" spans="2:65" s="11" customFormat="1">
      <c r="B207" s="157"/>
      <c r="D207" s="158" t="s">
        <v>143</v>
      </c>
      <c r="F207" s="160" t="s">
        <v>467</v>
      </c>
      <c r="H207" s="161">
        <v>10.5</v>
      </c>
      <c r="L207" s="157"/>
      <c r="M207" s="162"/>
      <c r="N207" s="163"/>
      <c r="O207" s="163"/>
      <c r="P207" s="163"/>
      <c r="Q207" s="163"/>
      <c r="R207" s="163"/>
      <c r="S207" s="163"/>
      <c r="T207" s="164"/>
      <c r="AT207" s="159" t="s">
        <v>143</v>
      </c>
      <c r="AU207" s="159" t="s">
        <v>79</v>
      </c>
      <c r="AV207" s="11" t="s">
        <v>79</v>
      </c>
      <c r="AW207" s="11" t="s">
        <v>6</v>
      </c>
      <c r="AX207" s="11" t="s">
        <v>77</v>
      </c>
      <c r="AY207" s="159" t="s">
        <v>133</v>
      </c>
    </row>
    <row r="208" spans="2:65" s="1" customFormat="1" ht="25.5" customHeight="1">
      <c r="B208" s="145"/>
      <c r="C208" s="146" t="s">
        <v>468</v>
      </c>
      <c r="D208" s="146" t="s">
        <v>136</v>
      </c>
      <c r="E208" s="147" t="s">
        <v>469</v>
      </c>
      <c r="F208" s="148" t="s">
        <v>470</v>
      </c>
      <c r="G208" s="149" t="s">
        <v>232</v>
      </c>
      <c r="H208" s="150">
        <v>20</v>
      </c>
      <c r="I208" s="305">
        <v>0</v>
      </c>
      <c r="J208" s="151">
        <f>ROUND(I208*H208,2)</f>
        <v>0</v>
      </c>
      <c r="K208" s="148" t="s">
        <v>140</v>
      </c>
      <c r="L208" s="35"/>
      <c r="M208" s="152" t="s">
        <v>5</v>
      </c>
      <c r="N208" s="153" t="s">
        <v>40</v>
      </c>
      <c r="O208" s="154">
        <v>7.8E-2</v>
      </c>
      <c r="P208" s="154">
        <f>O208*H208</f>
        <v>1.56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AR208" s="21" t="s">
        <v>211</v>
      </c>
      <c r="AT208" s="21" t="s">
        <v>136</v>
      </c>
      <c r="AU208" s="21" t="s">
        <v>79</v>
      </c>
      <c r="AY208" s="21" t="s">
        <v>133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21" t="s">
        <v>77</v>
      </c>
      <c r="BK208" s="156">
        <f>ROUND(I208*H208,2)</f>
        <v>0</v>
      </c>
      <c r="BL208" s="21" t="s">
        <v>211</v>
      </c>
      <c r="BM208" s="21" t="s">
        <v>471</v>
      </c>
    </row>
    <row r="209" spans="2:65" s="1" customFormat="1" ht="16.5" customHeight="1">
      <c r="B209" s="145"/>
      <c r="C209" s="165" t="s">
        <v>472</v>
      </c>
      <c r="D209" s="165" t="s">
        <v>206</v>
      </c>
      <c r="E209" s="166" t="s">
        <v>473</v>
      </c>
      <c r="F209" s="167" t="s">
        <v>474</v>
      </c>
      <c r="G209" s="168" t="s">
        <v>232</v>
      </c>
      <c r="H209" s="169">
        <v>21</v>
      </c>
      <c r="I209" s="306">
        <v>0</v>
      </c>
      <c r="J209" s="170">
        <f>ROUND(I209*H209,2)</f>
        <v>0</v>
      </c>
      <c r="K209" s="167" t="s">
        <v>140</v>
      </c>
      <c r="L209" s="171"/>
      <c r="M209" s="172" t="s">
        <v>5</v>
      </c>
      <c r="N209" s="173" t="s">
        <v>40</v>
      </c>
      <c r="O209" s="154">
        <v>0</v>
      </c>
      <c r="P209" s="154">
        <f>O209*H209</f>
        <v>0</v>
      </c>
      <c r="Q209" s="154">
        <v>1.2E-4</v>
      </c>
      <c r="R209" s="154">
        <f>Q209*H209</f>
        <v>2.5200000000000001E-3</v>
      </c>
      <c r="S209" s="154">
        <v>0</v>
      </c>
      <c r="T209" s="155">
        <f>S209*H209</f>
        <v>0</v>
      </c>
      <c r="AR209" s="21" t="s">
        <v>292</v>
      </c>
      <c r="AT209" s="21" t="s">
        <v>206</v>
      </c>
      <c r="AU209" s="21" t="s">
        <v>79</v>
      </c>
      <c r="AY209" s="21" t="s">
        <v>133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21" t="s">
        <v>77</v>
      </c>
      <c r="BK209" s="156">
        <f>ROUND(I209*H209,2)</f>
        <v>0</v>
      </c>
      <c r="BL209" s="21" t="s">
        <v>211</v>
      </c>
      <c r="BM209" s="21" t="s">
        <v>475</v>
      </c>
    </row>
    <row r="210" spans="2:65" s="11" customFormat="1">
      <c r="B210" s="157"/>
      <c r="D210" s="158" t="s">
        <v>143</v>
      </c>
      <c r="F210" s="160" t="s">
        <v>476</v>
      </c>
      <c r="H210" s="161">
        <v>21</v>
      </c>
      <c r="L210" s="157"/>
      <c r="M210" s="162"/>
      <c r="N210" s="163"/>
      <c r="O210" s="163"/>
      <c r="P210" s="163"/>
      <c r="Q210" s="163"/>
      <c r="R210" s="163"/>
      <c r="S210" s="163"/>
      <c r="T210" s="164"/>
      <c r="AT210" s="159" t="s">
        <v>143</v>
      </c>
      <c r="AU210" s="159" t="s">
        <v>79</v>
      </c>
      <c r="AV210" s="11" t="s">
        <v>79</v>
      </c>
      <c r="AW210" s="11" t="s">
        <v>6</v>
      </c>
      <c r="AX210" s="11" t="s">
        <v>77</v>
      </c>
      <c r="AY210" s="159" t="s">
        <v>133</v>
      </c>
    </row>
    <row r="211" spans="2:65" s="1" customFormat="1" ht="25.5" customHeight="1">
      <c r="B211" s="145"/>
      <c r="C211" s="146" t="s">
        <v>477</v>
      </c>
      <c r="D211" s="146" t="s">
        <v>136</v>
      </c>
      <c r="E211" s="147" t="s">
        <v>469</v>
      </c>
      <c r="F211" s="148" t="s">
        <v>470</v>
      </c>
      <c r="G211" s="149" t="s">
        <v>232</v>
      </c>
      <c r="H211" s="150">
        <v>10</v>
      </c>
      <c r="I211" s="305">
        <v>0</v>
      </c>
      <c r="J211" s="151">
        <f>ROUND(I211*H211,2)</f>
        <v>0</v>
      </c>
      <c r="K211" s="148" t="s">
        <v>140</v>
      </c>
      <c r="L211" s="35"/>
      <c r="M211" s="152" t="s">
        <v>5</v>
      </c>
      <c r="N211" s="153" t="s">
        <v>40</v>
      </c>
      <c r="O211" s="154">
        <v>7.8E-2</v>
      </c>
      <c r="P211" s="154">
        <f>O211*H211</f>
        <v>0.78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AR211" s="21" t="s">
        <v>211</v>
      </c>
      <c r="AT211" s="21" t="s">
        <v>136</v>
      </c>
      <c r="AU211" s="21" t="s">
        <v>79</v>
      </c>
      <c r="AY211" s="21" t="s">
        <v>133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21" t="s">
        <v>77</v>
      </c>
      <c r="BK211" s="156">
        <f>ROUND(I211*H211,2)</f>
        <v>0</v>
      </c>
      <c r="BL211" s="21" t="s">
        <v>211</v>
      </c>
      <c r="BM211" s="21" t="s">
        <v>478</v>
      </c>
    </row>
    <row r="212" spans="2:65" s="1" customFormat="1" ht="16.5" customHeight="1">
      <c r="B212" s="145"/>
      <c r="C212" s="165" t="s">
        <v>479</v>
      </c>
      <c r="D212" s="165" t="s">
        <v>206</v>
      </c>
      <c r="E212" s="166" t="s">
        <v>480</v>
      </c>
      <c r="F212" s="167" t="s">
        <v>481</v>
      </c>
      <c r="G212" s="168" t="s">
        <v>232</v>
      </c>
      <c r="H212" s="169">
        <v>10.5</v>
      </c>
      <c r="I212" s="306">
        <v>0</v>
      </c>
      <c r="J212" s="170">
        <f>ROUND(I212*H212,2)</f>
        <v>0</v>
      </c>
      <c r="K212" s="167" t="s">
        <v>140</v>
      </c>
      <c r="L212" s="171"/>
      <c r="M212" s="172" t="s">
        <v>5</v>
      </c>
      <c r="N212" s="173" t="s">
        <v>40</v>
      </c>
      <c r="O212" s="154">
        <v>0</v>
      </c>
      <c r="P212" s="154">
        <f>O212*H212</f>
        <v>0</v>
      </c>
      <c r="Q212" s="154">
        <v>1.7000000000000001E-4</v>
      </c>
      <c r="R212" s="154">
        <f>Q212*H212</f>
        <v>1.7850000000000001E-3</v>
      </c>
      <c r="S212" s="154">
        <v>0</v>
      </c>
      <c r="T212" s="155">
        <f>S212*H212</f>
        <v>0</v>
      </c>
      <c r="AR212" s="21" t="s">
        <v>292</v>
      </c>
      <c r="AT212" s="21" t="s">
        <v>206</v>
      </c>
      <c r="AU212" s="21" t="s">
        <v>79</v>
      </c>
      <c r="AY212" s="21" t="s">
        <v>133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21" t="s">
        <v>77</v>
      </c>
      <c r="BK212" s="156">
        <f>ROUND(I212*H212,2)</f>
        <v>0</v>
      </c>
      <c r="BL212" s="21" t="s">
        <v>211</v>
      </c>
      <c r="BM212" s="21" t="s">
        <v>482</v>
      </c>
    </row>
    <row r="213" spans="2:65" s="11" customFormat="1">
      <c r="B213" s="157"/>
      <c r="D213" s="158" t="s">
        <v>143</v>
      </c>
      <c r="F213" s="160" t="s">
        <v>467</v>
      </c>
      <c r="H213" s="161">
        <v>10.5</v>
      </c>
      <c r="L213" s="157"/>
      <c r="M213" s="162"/>
      <c r="N213" s="163"/>
      <c r="O213" s="163"/>
      <c r="P213" s="163"/>
      <c r="Q213" s="163"/>
      <c r="R213" s="163"/>
      <c r="S213" s="163"/>
      <c r="T213" s="164"/>
      <c r="AT213" s="159" t="s">
        <v>143</v>
      </c>
      <c r="AU213" s="159" t="s">
        <v>79</v>
      </c>
      <c r="AV213" s="11" t="s">
        <v>79</v>
      </c>
      <c r="AW213" s="11" t="s">
        <v>6</v>
      </c>
      <c r="AX213" s="11" t="s">
        <v>77</v>
      </c>
      <c r="AY213" s="159" t="s">
        <v>133</v>
      </c>
    </row>
    <row r="214" spans="2:65" s="1" customFormat="1" ht="16.5" customHeight="1">
      <c r="B214" s="145"/>
      <c r="C214" s="146" t="s">
        <v>483</v>
      </c>
      <c r="D214" s="146" t="s">
        <v>136</v>
      </c>
      <c r="E214" s="147" t="s">
        <v>484</v>
      </c>
      <c r="F214" s="148" t="s">
        <v>485</v>
      </c>
      <c r="G214" s="149" t="s">
        <v>186</v>
      </c>
      <c r="H214" s="150">
        <v>6</v>
      </c>
      <c r="I214" s="305">
        <v>0</v>
      </c>
      <c r="J214" s="151">
        <f t="shared" ref="J214:J222" si="40">ROUND(I214*H214,2)</f>
        <v>0</v>
      </c>
      <c r="K214" s="148" t="s">
        <v>140</v>
      </c>
      <c r="L214" s="35"/>
      <c r="M214" s="152" t="s">
        <v>5</v>
      </c>
      <c r="N214" s="153" t="s">
        <v>40</v>
      </c>
      <c r="O214" s="154">
        <v>5.5E-2</v>
      </c>
      <c r="P214" s="154">
        <f t="shared" ref="P214:P222" si="41">O214*H214</f>
        <v>0.33</v>
      </c>
      <c r="Q214" s="154">
        <v>0</v>
      </c>
      <c r="R214" s="154">
        <f t="shared" ref="R214:R222" si="42">Q214*H214</f>
        <v>0</v>
      </c>
      <c r="S214" s="154">
        <v>0</v>
      </c>
      <c r="T214" s="155">
        <f t="shared" ref="T214:T222" si="43">S214*H214</f>
        <v>0</v>
      </c>
      <c r="AR214" s="21" t="s">
        <v>211</v>
      </c>
      <c r="AT214" s="21" t="s">
        <v>136</v>
      </c>
      <c r="AU214" s="21" t="s">
        <v>79</v>
      </c>
      <c r="AY214" s="21" t="s">
        <v>133</v>
      </c>
      <c r="BE214" s="156">
        <f t="shared" ref="BE214:BE222" si="44">IF(N214="základní",J214,0)</f>
        <v>0</v>
      </c>
      <c r="BF214" s="156">
        <f t="shared" ref="BF214:BF222" si="45">IF(N214="snížená",J214,0)</f>
        <v>0</v>
      </c>
      <c r="BG214" s="156">
        <f t="shared" ref="BG214:BG222" si="46">IF(N214="zákl. přenesená",J214,0)</f>
        <v>0</v>
      </c>
      <c r="BH214" s="156">
        <f t="shared" ref="BH214:BH222" si="47">IF(N214="sníž. přenesená",J214,0)</f>
        <v>0</v>
      </c>
      <c r="BI214" s="156">
        <f t="shared" ref="BI214:BI222" si="48">IF(N214="nulová",J214,0)</f>
        <v>0</v>
      </c>
      <c r="BJ214" s="21" t="s">
        <v>77</v>
      </c>
      <c r="BK214" s="156">
        <f t="shared" ref="BK214:BK222" si="49">ROUND(I214*H214,2)</f>
        <v>0</v>
      </c>
      <c r="BL214" s="21" t="s">
        <v>211</v>
      </c>
      <c r="BM214" s="21" t="s">
        <v>486</v>
      </c>
    </row>
    <row r="215" spans="2:65" s="1" customFormat="1" ht="16.5" customHeight="1">
      <c r="B215" s="145"/>
      <c r="C215" s="165" t="s">
        <v>487</v>
      </c>
      <c r="D215" s="165" t="s">
        <v>206</v>
      </c>
      <c r="E215" s="166" t="s">
        <v>488</v>
      </c>
      <c r="F215" s="167" t="s">
        <v>489</v>
      </c>
      <c r="G215" s="168" t="s">
        <v>490</v>
      </c>
      <c r="H215" s="169">
        <v>6</v>
      </c>
      <c r="I215" s="306">
        <v>0</v>
      </c>
      <c r="J215" s="170">
        <f t="shared" si="40"/>
        <v>0</v>
      </c>
      <c r="K215" s="167" t="s">
        <v>289</v>
      </c>
      <c r="L215" s="171"/>
      <c r="M215" s="172" t="s">
        <v>5</v>
      </c>
      <c r="N215" s="173" t="s">
        <v>40</v>
      </c>
      <c r="O215" s="154">
        <v>0</v>
      </c>
      <c r="P215" s="154">
        <f t="shared" si="41"/>
        <v>0</v>
      </c>
      <c r="Q215" s="154">
        <v>0</v>
      </c>
      <c r="R215" s="154">
        <f t="shared" si="42"/>
        <v>0</v>
      </c>
      <c r="S215" s="154">
        <v>0</v>
      </c>
      <c r="T215" s="155">
        <f t="shared" si="43"/>
        <v>0</v>
      </c>
      <c r="AR215" s="21" t="s">
        <v>292</v>
      </c>
      <c r="AT215" s="21" t="s">
        <v>206</v>
      </c>
      <c r="AU215" s="21" t="s">
        <v>79</v>
      </c>
      <c r="AY215" s="21" t="s">
        <v>133</v>
      </c>
      <c r="BE215" s="156">
        <f t="shared" si="44"/>
        <v>0</v>
      </c>
      <c r="BF215" s="156">
        <f t="shared" si="45"/>
        <v>0</v>
      </c>
      <c r="BG215" s="156">
        <f t="shared" si="46"/>
        <v>0</v>
      </c>
      <c r="BH215" s="156">
        <f t="shared" si="47"/>
        <v>0</v>
      </c>
      <c r="BI215" s="156">
        <f t="shared" si="48"/>
        <v>0</v>
      </c>
      <c r="BJ215" s="21" t="s">
        <v>77</v>
      </c>
      <c r="BK215" s="156">
        <f t="shared" si="49"/>
        <v>0</v>
      </c>
      <c r="BL215" s="21" t="s">
        <v>211</v>
      </c>
      <c r="BM215" s="21" t="s">
        <v>491</v>
      </c>
    </row>
    <row r="216" spans="2:65" s="1" customFormat="1" ht="16.5" customHeight="1">
      <c r="B216" s="145"/>
      <c r="C216" s="146" t="s">
        <v>492</v>
      </c>
      <c r="D216" s="146" t="s">
        <v>136</v>
      </c>
      <c r="E216" s="147" t="s">
        <v>493</v>
      </c>
      <c r="F216" s="148" t="s">
        <v>494</v>
      </c>
      <c r="G216" s="149" t="s">
        <v>186</v>
      </c>
      <c r="H216" s="150">
        <v>2</v>
      </c>
      <c r="I216" s="305">
        <v>0</v>
      </c>
      <c r="J216" s="151">
        <f t="shared" si="40"/>
        <v>0</v>
      </c>
      <c r="K216" s="148" t="s">
        <v>140</v>
      </c>
      <c r="L216" s="35"/>
      <c r="M216" s="152" t="s">
        <v>5</v>
      </c>
      <c r="N216" s="153" t="s">
        <v>40</v>
      </c>
      <c r="O216" s="154">
        <v>0.18099999999999999</v>
      </c>
      <c r="P216" s="154">
        <f t="shared" si="41"/>
        <v>0.36199999999999999</v>
      </c>
      <c r="Q216" s="154">
        <v>0</v>
      </c>
      <c r="R216" s="154">
        <f t="shared" si="42"/>
        <v>0</v>
      </c>
      <c r="S216" s="154">
        <v>0</v>
      </c>
      <c r="T216" s="155">
        <f t="shared" si="43"/>
        <v>0</v>
      </c>
      <c r="AR216" s="21" t="s">
        <v>211</v>
      </c>
      <c r="AT216" s="21" t="s">
        <v>136</v>
      </c>
      <c r="AU216" s="21" t="s">
        <v>79</v>
      </c>
      <c r="AY216" s="21" t="s">
        <v>133</v>
      </c>
      <c r="BE216" s="156">
        <f t="shared" si="44"/>
        <v>0</v>
      </c>
      <c r="BF216" s="156">
        <f t="shared" si="45"/>
        <v>0</v>
      </c>
      <c r="BG216" s="156">
        <f t="shared" si="46"/>
        <v>0</v>
      </c>
      <c r="BH216" s="156">
        <f t="shared" si="47"/>
        <v>0</v>
      </c>
      <c r="BI216" s="156">
        <f t="shared" si="48"/>
        <v>0</v>
      </c>
      <c r="BJ216" s="21" t="s">
        <v>77</v>
      </c>
      <c r="BK216" s="156">
        <f t="shared" si="49"/>
        <v>0</v>
      </c>
      <c r="BL216" s="21" t="s">
        <v>211</v>
      </c>
      <c r="BM216" s="21" t="s">
        <v>495</v>
      </c>
    </row>
    <row r="217" spans="2:65" s="1" customFormat="1" ht="16.5" customHeight="1">
      <c r="B217" s="145"/>
      <c r="C217" s="165" t="s">
        <v>496</v>
      </c>
      <c r="D217" s="165" t="s">
        <v>206</v>
      </c>
      <c r="E217" s="166" t="s">
        <v>497</v>
      </c>
      <c r="F217" s="167" t="s">
        <v>498</v>
      </c>
      <c r="G217" s="168" t="s">
        <v>186</v>
      </c>
      <c r="H217" s="169">
        <v>2</v>
      </c>
      <c r="I217" s="306">
        <v>0</v>
      </c>
      <c r="J217" s="170">
        <f t="shared" si="40"/>
        <v>0</v>
      </c>
      <c r="K217" s="167" t="s">
        <v>140</v>
      </c>
      <c r="L217" s="171"/>
      <c r="M217" s="172" t="s">
        <v>5</v>
      </c>
      <c r="N217" s="173" t="s">
        <v>40</v>
      </c>
      <c r="O217" s="154">
        <v>0</v>
      </c>
      <c r="P217" s="154">
        <f t="shared" si="41"/>
        <v>0</v>
      </c>
      <c r="Q217" s="154">
        <v>5.0000000000000002E-5</v>
      </c>
      <c r="R217" s="154">
        <f t="shared" si="42"/>
        <v>1E-4</v>
      </c>
      <c r="S217" s="154">
        <v>0</v>
      </c>
      <c r="T217" s="155">
        <f t="shared" si="43"/>
        <v>0</v>
      </c>
      <c r="AR217" s="21" t="s">
        <v>292</v>
      </c>
      <c r="AT217" s="21" t="s">
        <v>206</v>
      </c>
      <c r="AU217" s="21" t="s">
        <v>79</v>
      </c>
      <c r="AY217" s="21" t="s">
        <v>133</v>
      </c>
      <c r="BE217" s="156">
        <f t="shared" si="44"/>
        <v>0</v>
      </c>
      <c r="BF217" s="156">
        <f t="shared" si="45"/>
        <v>0</v>
      </c>
      <c r="BG217" s="156">
        <f t="shared" si="46"/>
        <v>0</v>
      </c>
      <c r="BH217" s="156">
        <f t="shared" si="47"/>
        <v>0</v>
      </c>
      <c r="BI217" s="156">
        <f t="shared" si="48"/>
        <v>0</v>
      </c>
      <c r="BJ217" s="21" t="s">
        <v>77</v>
      </c>
      <c r="BK217" s="156">
        <f t="shared" si="49"/>
        <v>0</v>
      </c>
      <c r="BL217" s="21" t="s">
        <v>211</v>
      </c>
      <c r="BM217" s="21" t="s">
        <v>499</v>
      </c>
    </row>
    <row r="218" spans="2:65" s="1" customFormat="1" ht="25.5" customHeight="1">
      <c r="B218" s="145"/>
      <c r="C218" s="146" t="s">
        <v>500</v>
      </c>
      <c r="D218" s="146" t="s">
        <v>136</v>
      </c>
      <c r="E218" s="147" t="s">
        <v>501</v>
      </c>
      <c r="F218" s="148" t="s">
        <v>502</v>
      </c>
      <c r="G218" s="149" t="s">
        <v>186</v>
      </c>
      <c r="H218" s="150">
        <v>1</v>
      </c>
      <c r="I218" s="305">
        <v>0</v>
      </c>
      <c r="J218" s="151">
        <f t="shared" si="40"/>
        <v>0</v>
      </c>
      <c r="K218" s="148" t="s">
        <v>140</v>
      </c>
      <c r="L218" s="35"/>
      <c r="M218" s="152" t="s">
        <v>5</v>
      </c>
      <c r="N218" s="153" t="s">
        <v>40</v>
      </c>
      <c r="O218" s="154">
        <v>0.249</v>
      </c>
      <c r="P218" s="154">
        <f t="shared" si="41"/>
        <v>0.249</v>
      </c>
      <c r="Q218" s="154">
        <v>0</v>
      </c>
      <c r="R218" s="154">
        <f t="shared" si="42"/>
        <v>0</v>
      </c>
      <c r="S218" s="154">
        <v>0</v>
      </c>
      <c r="T218" s="155">
        <f t="shared" si="43"/>
        <v>0</v>
      </c>
      <c r="AR218" s="21" t="s">
        <v>211</v>
      </c>
      <c r="AT218" s="21" t="s">
        <v>136</v>
      </c>
      <c r="AU218" s="21" t="s">
        <v>79</v>
      </c>
      <c r="AY218" s="21" t="s">
        <v>133</v>
      </c>
      <c r="BE218" s="156">
        <f t="shared" si="44"/>
        <v>0</v>
      </c>
      <c r="BF218" s="156">
        <f t="shared" si="45"/>
        <v>0</v>
      </c>
      <c r="BG218" s="156">
        <f t="shared" si="46"/>
        <v>0</v>
      </c>
      <c r="BH218" s="156">
        <f t="shared" si="47"/>
        <v>0</v>
      </c>
      <c r="BI218" s="156">
        <f t="shared" si="48"/>
        <v>0</v>
      </c>
      <c r="BJ218" s="21" t="s">
        <v>77</v>
      </c>
      <c r="BK218" s="156">
        <f t="shared" si="49"/>
        <v>0</v>
      </c>
      <c r="BL218" s="21" t="s">
        <v>211</v>
      </c>
      <c r="BM218" s="21" t="s">
        <v>503</v>
      </c>
    </row>
    <row r="219" spans="2:65" s="1" customFormat="1" ht="16.5" customHeight="1">
      <c r="B219" s="145"/>
      <c r="C219" s="165" t="s">
        <v>504</v>
      </c>
      <c r="D219" s="165" t="s">
        <v>206</v>
      </c>
      <c r="E219" s="166" t="s">
        <v>505</v>
      </c>
      <c r="F219" s="167" t="s">
        <v>506</v>
      </c>
      <c r="G219" s="168" t="s">
        <v>186</v>
      </c>
      <c r="H219" s="169">
        <v>1</v>
      </c>
      <c r="I219" s="306">
        <v>0</v>
      </c>
      <c r="J219" s="170">
        <f t="shared" si="40"/>
        <v>0</v>
      </c>
      <c r="K219" s="167" t="s">
        <v>140</v>
      </c>
      <c r="L219" s="171"/>
      <c r="M219" s="172" t="s">
        <v>5</v>
      </c>
      <c r="N219" s="173" t="s">
        <v>40</v>
      </c>
      <c r="O219" s="154">
        <v>0</v>
      </c>
      <c r="P219" s="154">
        <f t="shared" si="41"/>
        <v>0</v>
      </c>
      <c r="Q219" s="154">
        <v>6.0000000000000002E-5</v>
      </c>
      <c r="R219" s="154">
        <f t="shared" si="42"/>
        <v>6.0000000000000002E-5</v>
      </c>
      <c r="S219" s="154">
        <v>0</v>
      </c>
      <c r="T219" s="155">
        <f t="shared" si="43"/>
        <v>0</v>
      </c>
      <c r="AR219" s="21" t="s">
        <v>292</v>
      </c>
      <c r="AT219" s="21" t="s">
        <v>206</v>
      </c>
      <c r="AU219" s="21" t="s">
        <v>79</v>
      </c>
      <c r="AY219" s="21" t="s">
        <v>133</v>
      </c>
      <c r="BE219" s="156">
        <f t="shared" si="44"/>
        <v>0</v>
      </c>
      <c r="BF219" s="156">
        <f t="shared" si="45"/>
        <v>0</v>
      </c>
      <c r="BG219" s="156">
        <f t="shared" si="46"/>
        <v>0</v>
      </c>
      <c r="BH219" s="156">
        <f t="shared" si="47"/>
        <v>0</v>
      </c>
      <c r="BI219" s="156">
        <f t="shared" si="48"/>
        <v>0</v>
      </c>
      <c r="BJ219" s="21" t="s">
        <v>77</v>
      </c>
      <c r="BK219" s="156">
        <f t="shared" si="49"/>
        <v>0</v>
      </c>
      <c r="BL219" s="21" t="s">
        <v>211</v>
      </c>
      <c r="BM219" s="21" t="s">
        <v>507</v>
      </c>
    </row>
    <row r="220" spans="2:65" s="1" customFormat="1" ht="16.5" customHeight="1">
      <c r="B220" s="145"/>
      <c r="C220" s="146" t="s">
        <v>508</v>
      </c>
      <c r="D220" s="146" t="s">
        <v>136</v>
      </c>
      <c r="E220" s="147" t="s">
        <v>509</v>
      </c>
      <c r="F220" s="148" t="s">
        <v>510</v>
      </c>
      <c r="G220" s="149" t="s">
        <v>186</v>
      </c>
      <c r="H220" s="150">
        <v>1</v>
      </c>
      <c r="I220" s="305">
        <v>0</v>
      </c>
      <c r="J220" s="151">
        <f t="shared" si="40"/>
        <v>0</v>
      </c>
      <c r="K220" s="148" t="s">
        <v>140</v>
      </c>
      <c r="L220" s="35"/>
      <c r="M220" s="152" t="s">
        <v>5</v>
      </c>
      <c r="N220" s="153" t="s">
        <v>40</v>
      </c>
      <c r="O220" s="154">
        <v>0.48599999999999999</v>
      </c>
      <c r="P220" s="154">
        <f t="shared" si="41"/>
        <v>0.48599999999999999</v>
      </c>
      <c r="Q220" s="154">
        <v>0</v>
      </c>
      <c r="R220" s="154">
        <f t="shared" si="42"/>
        <v>0</v>
      </c>
      <c r="S220" s="154">
        <v>0</v>
      </c>
      <c r="T220" s="155">
        <f t="shared" si="43"/>
        <v>0</v>
      </c>
      <c r="AR220" s="21" t="s">
        <v>211</v>
      </c>
      <c r="AT220" s="21" t="s">
        <v>136</v>
      </c>
      <c r="AU220" s="21" t="s">
        <v>79</v>
      </c>
      <c r="AY220" s="21" t="s">
        <v>133</v>
      </c>
      <c r="BE220" s="156">
        <f t="shared" si="44"/>
        <v>0</v>
      </c>
      <c r="BF220" s="156">
        <f t="shared" si="45"/>
        <v>0</v>
      </c>
      <c r="BG220" s="156">
        <f t="shared" si="46"/>
        <v>0</v>
      </c>
      <c r="BH220" s="156">
        <f t="shared" si="47"/>
        <v>0</v>
      </c>
      <c r="BI220" s="156">
        <f t="shared" si="48"/>
        <v>0</v>
      </c>
      <c r="BJ220" s="21" t="s">
        <v>77</v>
      </c>
      <c r="BK220" s="156">
        <f t="shared" si="49"/>
        <v>0</v>
      </c>
      <c r="BL220" s="21" t="s">
        <v>211</v>
      </c>
      <c r="BM220" s="21" t="s">
        <v>511</v>
      </c>
    </row>
    <row r="221" spans="2:65" s="1" customFormat="1" ht="16.5" customHeight="1">
      <c r="B221" s="145"/>
      <c r="C221" s="165" t="s">
        <v>512</v>
      </c>
      <c r="D221" s="165" t="s">
        <v>206</v>
      </c>
      <c r="E221" s="166" t="s">
        <v>513</v>
      </c>
      <c r="F221" s="167" t="s">
        <v>514</v>
      </c>
      <c r="G221" s="168" t="s">
        <v>186</v>
      </c>
      <c r="H221" s="169">
        <v>1</v>
      </c>
      <c r="I221" s="306">
        <v>0</v>
      </c>
      <c r="J221" s="170">
        <f t="shared" si="40"/>
        <v>0</v>
      </c>
      <c r="K221" s="167" t="s">
        <v>289</v>
      </c>
      <c r="L221" s="171"/>
      <c r="M221" s="172" t="s">
        <v>5</v>
      </c>
      <c r="N221" s="173" t="s">
        <v>40</v>
      </c>
      <c r="O221" s="154">
        <v>0</v>
      </c>
      <c r="P221" s="154">
        <f t="shared" si="41"/>
        <v>0</v>
      </c>
      <c r="Q221" s="154">
        <v>8.0000000000000004E-4</v>
      </c>
      <c r="R221" s="154">
        <f t="shared" si="42"/>
        <v>8.0000000000000004E-4</v>
      </c>
      <c r="S221" s="154">
        <v>0</v>
      </c>
      <c r="T221" s="155">
        <f t="shared" si="43"/>
        <v>0</v>
      </c>
      <c r="AR221" s="21" t="s">
        <v>292</v>
      </c>
      <c r="AT221" s="21" t="s">
        <v>206</v>
      </c>
      <c r="AU221" s="21" t="s">
        <v>79</v>
      </c>
      <c r="AY221" s="21" t="s">
        <v>133</v>
      </c>
      <c r="BE221" s="156">
        <f t="shared" si="44"/>
        <v>0</v>
      </c>
      <c r="BF221" s="156">
        <f t="shared" si="45"/>
        <v>0</v>
      </c>
      <c r="BG221" s="156">
        <f t="shared" si="46"/>
        <v>0</v>
      </c>
      <c r="BH221" s="156">
        <f t="shared" si="47"/>
        <v>0</v>
      </c>
      <c r="BI221" s="156">
        <f t="shared" si="48"/>
        <v>0</v>
      </c>
      <c r="BJ221" s="21" t="s">
        <v>77</v>
      </c>
      <c r="BK221" s="156">
        <f t="shared" si="49"/>
        <v>0</v>
      </c>
      <c r="BL221" s="21" t="s">
        <v>211</v>
      </c>
      <c r="BM221" s="21" t="s">
        <v>515</v>
      </c>
    </row>
    <row r="222" spans="2:65" s="1" customFormat="1" ht="16.5" customHeight="1">
      <c r="B222" s="145"/>
      <c r="C222" s="146" t="s">
        <v>516</v>
      </c>
      <c r="D222" s="146" t="s">
        <v>136</v>
      </c>
      <c r="E222" s="147" t="s">
        <v>517</v>
      </c>
      <c r="F222" s="148" t="s">
        <v>518</v>
      </c>
      <c r="G222" s="149" t="s">
        <v>186</v>
      </c>
      <c r="H222" s="150">
        <v>1</v>
      </c>
      <c r="I222" s="305">
        <v>0</v>
      </c>
      <c r="J222" s="151">
        <f t="shared" si="40"/>
        <v>0</v>
      </c>
      <c r="K222" s="148" t="s">
        <v>140</v>
      </c>
      <c r="L222" s="35"/>
      <c r="M222" s="152" t="s">
        <v>5</v>
      </c>
      <c r="N222" s="153" t="s">
        <v>40</v>
      </c>
      <c r="O222" s="154">
        <v>12.398</v>
      </c>
      <c r="P222" s="154">
        <f t="shared" si="41"/>
        <v>12.398</v>
      </c>
      <c r="Q222" s="154">
        <v>0</v>
      </c>
      <c r="R222" s="154">
        <f t="shared" si="42"/>
        <v>0</v>
      </c>
      <c r="S222" s="154">
        <v>0</v>
      </c>
      <c r="T222" s="155">
        <f t="shared" si="43"/>
        <v>0</v>
      </c>
      <c r="AR222" s="21" t="s">
        <v>211</v>
      </c>
      <c r="AT222" s="21" t="s">
        <v>136</v>
      </c>
      <c r="AU222" s="21" t="s">
        <v>79</v>
      </c>
      <c r="AY222" s="21" t="s">
        <v>133</v>
      </c>
      <c r="BE222" s="156">
        <f t="shared" si="44"/>
        <v>0</v>
      </c>
      <c r="BF222" s="156">
        <f t="shared" si="45"/>
        <v>0</v>
      </c>
      <c r="BG222" s="156">
        <f t="shared" si="46"/>
        <v>0</v>
      </c>
      <c r="BH222" s="156">
        <f t="shared" si="47"/>
        <v>0</v>
      </c>
      <c r="BI222" s="156">
        <f t="shared" si="48"/>
        <v>0</v>
      </c>
      <c r="BJ222" s="21" t="s">
        <v>77</v>
      </c>
      <c r="BK222" s="156">
        <f t="shared" si="49"/>
        <v>0</v>
      </c>
      <c r="BL222" s="21" t="s">
        <v>211</v>
      </c>
      <c r="BM222" s="21" t="s">
        <v>519</v>
      </c>
    </row>
    <row r="223" spans="2:65" s="10" customFormat="1" ht="29.85" customHeight="1">
      <c r="B223" s="133"/>
      <c r="D223" s="134" t="s">
        <v>68</v>
      </c>
      <c r="E223" s="143" t="s">
        <v>520</v>
      </c>
      <c r="F223" s="143" t="s">
        <v>521</v>
      </c>
      <c r="J223" s="144">
        <f>BK223</f>
        <v>0</v>
      </c>
      <c r="L223" s="133"/>
      <c r="M223" s="137"/>
      <c r="N223" s="138"/>
      <c r="O223" s="138"/>
      <c r="P223" s="139">
        <f>SUM(P224:P228)</f>
        <v>3.0863999999999998</v>
      </c>
      <c r="Q223" s="138"/>
      <c r="R223" s="139">
        <f>SUM(R224:R228)</f>
        <v>8.5699999999999995E-3</v>
      </c>
      <c r="S223" s="138"/>
      <c r="T223" s="140">
        <f>SUM(T224:T228)</f>
        <v>0</v>
      </c>
      <c r="AR223" s="134" t="s">
        <v>79</v>
      </c>
      <c r="AT223" s="141" t="s">
        <v>68</v>
      </c>
      <c r="AU223" s="141" t="s">
        <v>77</v>
      </c>
      <c r="AY223" s="134" t="s">
        <v>133</v>
      </c>
      <c r="BK223" s="142">
        <f>SUM(BK224:BK228)</f>
        <v>0</v>
      </c>
    </row>
    <row r="224" spans="2:65" s="1" customFormat="1" ht="16.5" customHeight="1">
      <c r="B224" s="145"/>
      <c r="C224" s="146" t="s">
        <v>522</v>
      </c>
      <c r="D224" s="146" t="s">
        <v>136</v>
      </c>
      <c r="E224" s="147" t="s">
        <v>523</v>
      </c>
      <c r="F224" s="148" t="s">
        <v>524</v>
      </c>
      <c r="G224" s="149" t="s">
        <v>186</v>
      </c>
      <c r="H224" s="150">
        <v>1</v>
      </c>
      <c r="I224" s="305">
        <v>0</v>
      </c>
      <c r="J224" s="151">
        <f>ROUND(I224*H224,2)</f>
        <v>0</v>
      </c>
      <c r="K224" s="148" t="s">
        <v>140</v>
      </c>
      <c r="L224" s="35"/>
      <c r="M224" s="152" t="s">
        <v>5</v>
      </c>
      <c r="N224" s="153" t="s">
        <v>40</v>
      </c>
      <c r="O224" s="154">
        <v>0.41299999999999998</v>
      </c>
      <c r="P224" s="154">
        <f>O224*H224</f>
        <v>0.41299999999999998</v>
      </c>
      <c r="Q224" s="154">
        <v>0</v>
      </c>
      <c r="R224" s="154">
        <f>Q224*H224</f>
        <v>0</v>
      </c>
      <c r="S224" s="154">
        <v>0</v>
      </c>
      <c r="T224" s="155">
        <f>S224*H224</f>
        <v>0</v>
      </c>
      <c r="AR224" s="21" t="s">
        <v>211</v>
      </c>
      <c r="AT224" s="21" t="s">
        <v>136</v>
      </c>
      <c r="AU224" s="21" t="s">
        <v>79</v>
      </c>
      <c r="AY224" s="21" t="s">
        <v>133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21" t="s">
        <v>77</v>
      </c>
      <c r="BK224" s="156">
        <f>ROUND(I224*H224,2)</f>
        <v>0</v>
      </c>
      <c r="BL224" s="21" t="s">
        <v>211</v>
      </c>
      <c r="BM224" s="21" t="s">
        <v>525</v>
      </c>
    </row>
    <row r="225" spans="2:65" s="1" customFormat="1" ht="16.5" customHeight="1">
      <c r="B225" s="145"/>
      <c r="C225" s="165" t="s">
        <v>526</v>
      </c>
      <c r="D225" s="165" t="s">
        <v>206</v>
      </c>
      <c r="E225" s="166" t="s">
        <v>527</v>
      </c>
      <c r="F225" s="167" t="s">
        <v>528</v>
      </c>
      <c r="G225" s="168" t="s">
        <v>186</v>
      </c>
      <c r="H225" s="169">
        <v>1</v>
      </c>
      <c r="I225" s="306">
        <v>0</v>
      </c>
      <c r="J225" s="170">
        <f>ROUND(I225*H225,2)</f>
        <v>0</v>
      </c>
      <c r="K225" s="167" t="s">
        <v>140</v>
      </c>
      <c r="L225" s="171"/>
      <c r="M225" s="172" t="s">
        <v>5</v>
      </c>
      <c r="N225" s="173" t="s">
        <v>40</v>
      </c>
      <c r="O225" s="154">
        <v>0</v>
      </c>
      <c r="P225" s="154">
        <f>O225*H225</f>
        <v>0</v>
      </c>
      <c r="Q225" s="154">
        <v>4.0000000000000002E-4</v>
      </c>
      <c r="R225" s="154">
        <f>Q225*H225</f>
        <v>4.0000000000000002E-4</v>
      </c>
      <c r="S225" s="154">
        <v>0</v>
      </c>
      <c r="T225" s="155">
        <f>S225*H225</f>
        <v>0</v>
      </c>
      <c r="AR225" s="21" t="s">
        <v>292</v>
      </c>
      <c r="AT225" s="21" t="s">
        <v>206</v>
      </c>
      <c r="AU225" s="21" t="s">
        <v>79</v>
      </c>
      <c r="AY225" s="21" t="s">
        <v>133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21" t="s">
        <v>77</v>
      </c>
      <c r="BK225" s="156">
        <f>ROUND(I225*H225,2)</f>
        <v>0</v>
      </c>
      <c r="BL225" s="21" t="s">
        <v>211</v>
      </c>
      <c r="BM225" s="21" t="s">
        <v>529</v>
      </c>
    </row>
    <row r="226" spans="2:65" s="1" customFormat="1" ht="16.5" customHeight="1">
      <c r="B226" s="145"/>
      <c r="C226" s="146" t="s">
        <v>530</v>
      </c>
      <c r="D226" s="146" t="s">
        <v>136</v>
      </c>
      <c r="E226" s="147" t="s">
        <v>531</v>
      </c>
      <c r="F226" s="148" t="s">
        <v>532</v>
      </c>
      <c r="G226" s="149" t="s">
        <v>186</v>
      </c>
      <c r="H226" s="150">
        <v>1</v>
      </c>
      <c r="I226" s="305">
        <v>0</v>
      </c>
      <c r="J226" s="151">
        <f>ROUND(I226*H226,2)</f>
        <v>0</v>
      </c>
      <c r="K226" s="148" t="s">
        <v>140</v>
      </c>
      <c r="L226" s="35"/>
      <c r="M226" s="152" t="s">
        <v>5</v>
      </c>
      <c r="N226" s="153" t="s">
        <v>40</v>
      </c>
      <c r="O226" s="154">
        <v>0.67700000000000005</v>
      </c>
      <c r="P226" s="154">
        <f>O226*H226</f>
        <v>0.67700000000000005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AR226" s="21" t="s">
        <v>211</v>
      </c>
      <c r="AT226" s="21" t="s">
        <v>136</v>
      </c>
      <c r="AU226" s="21" t="s">
        <v>79</v>
      </c>
      <c r="AY226" s="21" t="s">
        <v>133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21" t="s">
        <v>77</v>
      </c>
      <c r="BK226" s="156">
        <f>ROUND(I226*H226,2)</f>
        <v>0</v>
      </c>
      <c r="BL226" s="21" t="s">
        <v>211</v>
      </c>
      <c r="BM226" s="21" t="s">
        <v>533</v>
      </c>
    </row>
    <row r="227" spans="2:65" s="1" customFormat="1" ht="16.5" customHeight="1">
      <c r="B227" s="145"/>
      <c r="C227" s="165" t="s">
        <v>534</v>
      </c>
      <c r="D227" s="165" t="s">
        <v>206</v>
      </c>
      <c r="E227" s="166" t="s">
        <v>535</v>
      </c>
      <c r="F227" s="167" t="s">
        <v>536</v>
      </c>
      <c r="G227" s="168" t="s">
        <v>186</v>
      </c>
      <c r="H227" s="169">
        <v>1</v>
      </c>
      <c r="I227" s="306">
        <v>0</v>
      </c>
      <c r="J227" s="170">
        <f>ROUND(I227*H227,2)</f>
        <v>0</v>
      </c>
      <c r="K227" s="167" t="s">
        <v>140</v>
      </c>
      <c r="L227" s="171"/>
      <c r="M227" s="172" t="s">
        <v>5</v>
      </c>
      <c r="N227" s="173" t="s">
        <v>40</v>
      </c>
      <c r="O227" s="154">
        <v>0</v>
      </c>
      <c r="P227" s="154">
        <f>O227*H227</f>
        <v>0</v>
      </c>
      <c r="Q227" s="154">
        <v>1.2E-4</v>
      </c>
      <c r="R227" s="154">
        <f>Q227*H227</f>
        <v>1.2E-4</v>
      </c>
      <c r="S227" s="154">
        <v>0</v>
      </c>
      <c r="T227" s="155">
        <f>S227*H227</f>
        <v>0</v>
      </c>
      <c r="AR227" s="21" t="s">
        <v>292</v>
      </c>
      <c r="AT227" s="21" t="s">
        <v>206</v>
      </c>
      <c r="AU227" s="21" t="s">
        <v>79</v>
      </c>
      <c r="AY227" s="21" t="s">
        <v>133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21" t="s">
        <v>77</v>
      </c>
      <c r="BK227" s="156">
        <f>ROUND(I227*H227,2)</f>
        <v>0</v>
      </c>
      <c r="BL227" s="21" t="s">
        <v>211</v>
      </c>
      <c r="BM227" s="21" t="s">
        <v>537</v>
      </c>
    </row>
    <row r="228" spans="2:65" s="1" customFormat="1" ht="16.5" customHeight="1">
      <c r="B228" s="145"/>
      <c r="C228" s="146" t="s">
        <v>538</v>
      </c>
      <c r="D228" s="146" t="s">
        <v>136</v>
      </c>
      <c r="E228" s="147" t="s">
        <v>539</v>
      </c>
      <c r="F228" s="148" t="s">
        <v>540</v>
      </c>
      <c r="G228" s="149" t="s">
        <v>232</v>
      </c>
      <c r="H228" s="150">
        <v>4.5999999999999996</v>
      </c>
      <c r="I228" s="305">
        <v>0</v>
      </c>
      <c r="J228" s="151">
        <f>ROUND(I228*H228,2)</f>
        <v>0</v>
      </c>
      <c r="K228" s="148" t="s">
        <v>140</v>
      </c>
      <c r="L228" s="35"/>
      <c r="M228" s="152" t="s">
        <v>5</v>
      </c>
      <c r="N228" s="153" t="s">
        <v>40</v>
      </c>
      <c r="O228" s="154">
        <v>0.434</v>
      </c>
      <c r="P228" s="154">
        <f>O228*H228</f>
        <v>1.9963999999999997</v>
      </c>
      <c r="Q228" s="154">
        <v>1.75E-3</v>
      </c>
      <c r="R228" s="154">
        <f>Q228*H228</f>
        <v>8.0499999999999999E-3</v>
      </c>
      <c r="S228" s="154">
        <v>0</v>
      </c>
      <c r="T228" s="155">
        <f>S228*H228</f>
        <v>0</v>
      </c>
      <c r="AR228" s="21" t="s">
        <v>211</v>
      </c>
      <c r="AT228" s="21" t="s">
        <v>136</v>
      </c>
      <c r="AU228" s="21" t="s">
        <v>79</v>
      </c>
      <c r="AY228" s="21" t="s">
        <v>133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21" t="s">
        <v>77</v>
      </c>
      <c r="BK228" s="156">
        <f>ROUND(I228*H228,2)</f>
        <v>0</v>
      </c>
      <c r="BL228" s="21" t="s">
        <v>211</v>
      </c>
      <c r="BM228" s="21" t="s">
        <v>541</v>
      </c>
    </row>
    <row r="229" spans="2:65" s="10" customFormat="1" ht="29.85" customHeight="1">
      <c r="B229" s="133"/>
      <c r="D229" s="134" t="s">
        <v>68</v>
      </c>
      <c r="E229" s="143" t="s">
        <v>542</v>
      </c>
      <c r="F229" s="143" t="s">
        <v>543</v>
      </c>
      <c r="J229" s="144">
        <f>BK229</f>
        <v>0</v>
      </c>
      <c r="L229" s="133"/>
      <c r="M229" s="137"/>
      <c r="N229" s="138"/>
      <c r="O229" s="138"/>
      <c r="P229" s="139">
        <f>SUM(P230:P236)</f>
        <v>6.9956149999999999</v>
      </c>
      <c r="Q229" s="138"/>
      <c r="R229" s="139">
        <f>SUM(R230:R236)</f>
        <v>8.3537849999999997E-2</v>
      </c>
      <c r="S229" s="138"/>
      <c r="T229" s="140">
        <f>SUM(T230:T236)</f>
        <v>0</v>
      </c>
      <c r="AR229" s="134" t="s">
        <v>79</v>
      </c>
      <c r="AT229" s="141" t="s">
        <v>68</v>
      </c>
      <c r="AU229" s="141" t="s">
        <v>77</v>
      </c>
      <c r="AY229" s="134" t="s">
        <v>133</v>
      </c>
      <c r="BK229" s="142">
        <f>SUM(BK230:BK236)</f>
        <v>0</v>
      </c>
    </row>
    <row r="230" spans="2:65" s="1" customFormat="1" ht="16.5" customHeight="1">
      <c r="B230" s="145"/>
      <c r="C230" s="146" t="s">
        <v>544</v>
      </c>
      <c r="D230" s="146" t="s">
        <v>136</v>
      </c>
      <c r="E230" s="147" t="s">
        <v>545</v>
      </c>
      <c r="F230" s="148" t="s">
        <v>546</v>
      </c>
      <c r="G230" s="149" t="s">
        <v>232</v>
      </c>
      <c r="H230" s="150">
        <v>20.239999999999998</v>
      </c>
      <c r="I230" s="305">
        <v>0</v>
      </c>
      <c r="J230" s="151">
        <f>ROUND(I230*H230,2)</f>
        <v>0</v>
      </c>
      <c r="K230" s="148" t="s">
        <v>140</v>
      </c>
      <c r="L230" s="35"/>
      <c r="M230" s="152" t="s">
        <v>5</v>
      </c>
      <c r="N230" s="153" t="s">
        <v>40</v>
      </c>
      <c r="O230" s="154">
        <v>5.7000000000000002E-2</v>
      </c>
      <c r="P230" s="154">
        <f>O230*H230</f>
        <v>1.15368</v>
      </c>
      <c r="Q230" s="154">
        <v>1.3999999999999999E-4</v>
      </c>
      <c r="R230" s="154">
        <f>Q230*H230</f>
        <v>2.8335999999999995E-3</v>
      </c>
      <c r="S230" s="154">
        <v>0</v>
      </c>
      <c r="T230" s="155">
        <f>S230*H230</f>
        <v>0</v>
      </c>
      <c r="AR230" s="21" t="s">
        <v>211</v>
      </c>
      <c r="AT230" s="21" t="s">
        <v>136</v>
      </c>
      <c r="AU230" s="21" t="s">
        <v>79</v>
      </c>
      <c r="AY230" s="21" t="s">
        <v>133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21" t="s">
        <v>77</v>
      </c>
      <c r="BK230" s="156">
        <f>ROUND(I230*H230,2)</f>
        <v>0</v>
      </c>
      <c r="BL230" s="21" t="s">
        <v>211</v>
      </c>
      <c r="BM230" s="21" t="s">
        <v>547</v>
      </c>
    </row>
    <row r="231" spans="2:65" s="1" customFormat="1" ht="25.5" customHeight="1">
      <c r="B231" s="145"/>
      <c r="C231" s="146" t="s">
        <v>548</v>
      </c>
      <c r="D231" s="146" t="s">
        <v>136</v>
      </c>
      <c r="E231" s="147" t="s">
        <v>549</v>
      </c>
      <c r="F231" s="148" t="s">
        <v>550</v>
      </c>
      <c r="G231" s="149" t="s">
        <v>157</v>
      </c>
      <c r="H231" s="150">
        <v>6.7649999999999997</v>
      </c>
      <c r="I231" s="305">
        <v>0</v>
      </c>
      <c r="J231" s="151">
        <f>ROUND(I231*H231,2)</f>
        <v>0</v>
      </c>
      <c r="K231" s="148" t="s">
        <v>140</v>
      </c>
      <c r="L231" s="35"/>
      <c r="M231" s="152" t="s">
        <v>5</v>
      </c>
      <c r="N231" s="153" t="s">
        <v>40</v>
      </c>
      <c r="O231" s="154">
        <v>0.69899999999999995</v>
      </c>
      <c r="P231" s="154">
        <f>O231*H231</f>
        <v>4.7287349999999995</v>
      </c>
      <c r="Q231" s="154">
        <v>1.1809999999999999E-2</v>
      </c>
      <c r="R231" s="154">
        <f>Q231*H231</f>
        <v>7.9894649999999998E-2</v>
      </c>
      <c r="S231" s="154">
        <v>0</v>
      </c>
      <c r="T231" s="155">
        <f>S231*H231</f>
        <v>0</v>
      </c>
      <c r="AR231" s="21" t="s">
        <v>211</v>
      </c>
      <c r="AT231" s="21" t="s">
        <v>136</v>
      </c>
      <c r="AU231" s="21" t="s">
        <v>79</v>
      </c>
      <c r="AY231" s="21" t="s">
        <v>133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21" t="s">
        <v>77</v>
      </c>
      <c r="BK231" s="156">
        <f>ROUND(I231*H231,2)</f>
        <v>0</v>
      </c>
      <c r="BL231" s="21" t="s">
        <v>211</v>
      </c>
      <c r="BM231" s="21" t="s">
        <v>551</v>
      </c>
    </row>
    <row r="232" spans="2:65" s="11" customFormat="1">
      <c r="B232" s="157"/>
      <c r="D232" s="158" t="s">
        <v>143</v>
      </c>
      <c r="E232" s="159" t="s">
        <v>5</v>
      </c>
      <c r="F232" s="160" t="s">
        <v>552</v>
      </c>
      <c r="H232" s="161">
        <v>3.3</v>
      </c>
      <c r="L232" s="157"/>
      <c r="M232" s="162"/>
      <c r="N232" s="163"/>
      <c r="O232" s="163"/>
      <c r="P232" s="163"/>
      <c r="Q232" s="163"/>
      <c r="R232" s="163"/>
      <c r="S232" s="163"/>
      <c r="T232" s="164"/>
      <c r="AT232" s="159" t="s">
        <v>143</v>
      </c>
      <c r="AU232" s="159" t="s">
        <v>79</v>
      </c>
      <c r="AV232" s="11" t="s">
        <v>79</v>
      </c>
      <c r="AW232" s="11" t="s">
        <v>33</v>
      </c>
      <c r="AX232" s="11" t="s">
        <v>69</v>
      </c>
      <c r="AY232" s="159" t="s">
        <v>133</v>
      </c>
    </row>
    <row r="233" spans="2:65" s="11" customFormat="1">
      <c r="B233" s="157"/>
      <c r="D233" s="158" t="s">
        <v>143</v>
      </c>
      <c r="E233" s="159" t="s">
        <v>5</v>
      </c>
      <c r="F233" s="160" t="s">
        <v>553</v>
      </c>
      <c r="H233" s="161">
        <v>3.4649999999999999</v>
      </c>
      <c r="L233" s="157"/>
      <c r="M233" s="162"/>
      <c r="N233" s="163"/>
      <c r="O233" s="163"/>
      <c r="P233" s="163"/>
      <c r="Q233" s="163"/>
      <c r="R233" s="163"/>
      <c r="S233" s="163"/>
      <c r="T233" s="164"/>
      <c r="AT233" s="159" t="s">
        <v>143</v>
      </c>
      <c r="AU233" s="159" t="s">
        <v>79</v>
      </c>
      <c r="AV233" s="11" t="s">
        <v>79</v>
      </c>
      <c r="AW233" s="11" t="s">
        <v>33</v>
      </c>
      <c r="AX233" s="11" t="s">
        <v>69</v>
      </c>
      <c r="AY233" s="159" t="s">
        <v>133</v>
      </c>
    </row>
    <row r="234" spans="2:65" s="1" customFormat="1" ht="25.5" customHeight="1">
      <c r="B234" s="145"/>
      <c r="C234" s="146" t="s">
        <v>554</v>
      </c>
      <c r="D234" s="146" t="s">
        <v>136</v>
      </c>
      <c r="E234" s="147" t="s">
        <v>555</v>
      </c>
      <c r="F234" s="148" t="s">
        <v>556</v>
      </c>
      <c r="G234" s="149" t="s">
        <v>232</v>
      </c>
      <c r="H234" s="150">
        <v>20.239999999999998</v>
      </c>
      <c r="I234" s="305">
        <v>0</v>
      </c>
      <c r="J234" s="151">
        <f>ROUND(I234*H234,2)</f>
        <v>0</v>
      </c>
      <c r="K234" s="148" t="s">
        <v>140</v>
      </c>
      <c r="L234" s="35"/>
      <c r="M234" s="152" t="s">
        <v>5</v>
      </c>
      <c r="N234" s="153" t="s">
        <v>40</v>
      </c>
      <c r="O234" s="154">
        <v>5.5E-2</v>
      </c>
      <c r="P234" s="154">
        <f>O234*H234</f>
        <v>1.1132</v>
      </c>
      <c r="Q234" s="154">
        <v>4.0000000000000003E-5</v>
      </c>
      <c r="R234" s="154">
        <f>Q234*H234</f>
        <v>8.0960000000000005E-4</v>
      </c>
      <c r="S234" s="154">
        <v>0</v>
      </c>
      <c r="T234" s="155">
        <f>S234*H234</f>
        <v>0</v>
      </c>
      <c r="AR234" s="21" t="s">
        <v>211</v>
      </c>
      <c r="AT234" s="21" t="s">
        <v>136</v>
      </c>
      <c r="AU234" s="21" t="s">
        <v>79</v>
      </c>
      <c r="AY234" s="21" t="s">
        <v>133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21" t="s">
        <v>77</v>
      </c>
      <c r="BK234" s="156">
        <f>ROUND(I234*H234,2)</f>
        <v>0</v>
      </c>
      <c r="BL234" s="21" t="s">
        <v>211</v>
      </c>
      <c r="BM234" s="21" t="s">
        <v>557</v>
      </c>
    </row>
    <row r="235" spans="2:65" s="11" customFormat="1">
      <c r="B235" s="157"/>
      <c r="D235" s="158" t="s">
        <v>143</v>
      </c>
      <c r="E235" s="159" t="s">
        <v>5</v>
      </c>
      <c r="F235" s="160" t="s">
        <v>558</v>
      </c>
      <c r="H235" s="161">
        <v>20.239999999999998</v>
      </c>
      <c r="L235" s="157"/>
      <c r="M235" s="162"/>
      <c r="N235" s="163"/>
      <c r="O235" s="163"/>
      <c r="P235" s="163"/>
      <c r="Q235" s="163"/>
      <c r="R235" s="163"/>
      <c r="S235" s="163"/>
      <c r="T235" s="164"/>
      <c r="AT235" s="159" t="s">
        <v>143</v>
      </c>
      <c r="AU235" s="159" t="s">
        <v>79</v>
      </c>
      <c r="AV235" s="11" t="s">
        <v>79</v>
      </c>
      <c r="AW235" s="11" t="s">
        <v>33</v>
      </c>
      <c r="AX235" s="11" t="s">
        <v>77</v>
      </c>
      <c r="AY235" s="159" t="s">
        <v>133</v>
      </c>
    </row>
    <row r="236" spans="2:65" s="1" customFormat="1" ht="16.5" customHeight="1">
      <c r="B236" s="145"/>
      <c r="C236" s="146" t="s">
        <v>559</v>
      </c>
      <c r="D236" s="146" t="s">
        <v>136</v>
      </c>
      <c r="E236" s="147" t="s">
        <v>560</v>
      </c>
      <c r="F236" s="148" t="s">
        <v>561</v>
      </c>
      <c r="G236" s="149" t="s">
        <v>295</v>
      </c>
      <c r="H236" s="150">
        <v>44.889000000000003</v>
      </c>
      <c r="I236" s="305">
        <v>0</v>
      </c>
      <c r="J236" s="151">
        <f>ROUND(I236*H236,2)</f>
        <v>0</v>
      </c>
      <c r="K236" s="148" t="s">
        <v>140</v>
      </c>
      <c r="L236" s="35"/>
      <c r="M236" s="152" t="s">
        <v>5</v>
      </c>
      <c r="N236" s="153" t="s">
        <v>40</v>
      </c>
      <c r="O236" s="154">
        <v>0</v>
      </c>
      <c r="P236" s="154">
        <f>O236*H236</f>
        <v>0</v>
      </c>
      <c r="Q236" s="154">
        <v>0</v>
      </c>
      <c r="R236" s="154">
        <f>Q236*H236</f>
        <v>0</v>
      </c>
      <c r="S236" s="154">
        <v>0</v>
      </c>
      <c r="T236" s="155">
        <f>S236*H236</f>
        <v>0</v>
      </c>
      <c r="AR236" s="21" t="s">
        <v>211</v>
      </c>
      <c r="AT236" s="21" t="s">
        <v>136</v>
      </c>
      <c r="AU236" s="21" t="s">
        <v>79</v>
      </c>
      <c r="AY236" s="21" t="s">
        <v>133</v>
      </c>
      <c r="BE236" s="156">
        <f>IF(N236="základní",J236,0)</f>
        <v>0</v>
      </c>
      <c r="BF236" s="156">
        <f>IF(N236="snížená",J236,0)</f>
        <v>0</v>
      </c>
      <c r="BG236" s="156">
        <f>IF(N236="zákl. přenesená",J236,0)</f>
        <v>0</v>
      </c>
      <c r="BH236" s="156">
        <f>IF(N236="sníž. přenesená",J236,0)</f>
        <v>0</v>
      </c>
      <c r="BI236" s="156">
        <f>IF(N236="nulová",J236,0)</f>
        <v>0</v>
      </c>
      <c r="BJ236" s="21" t="s">
        <v>77</v>
      </c>
      <c r="BK236" s="156">
        <f>ROUND(I236*H236,2)</f>
        <v>0</v>
      </c>
      <c r="BL236" s="21" t="s">
        <v>211</v>
      </c>
      <c r="BM236" s="21" t="s">
        <v>562</v>
      </c>
    </row>
    <row r="237" spans="2:65" s="10" customFormat="1" ht="29.85" customHeight="1">
      <c r="B237" s="133"/>
      <c r="D237" s="134" t="s">
        <v>68</v>
      </c>
      <c r="E237" s="143" t="s">
        <v>563</v>
      </c>
      <c r="F237" s="143" t="s">
        <v>564</v>
      </c>
      <c r="J237" s="144">
        <f>BK237</f>
        <v>0</v>
      </c>
      <c r="L237" s="133"/>
      <c r="M237" s="137"/>
      <c r="N237" s="138"/>
      <c r="O237" s="138"/>
      <c r="P237" s="139">
        <f>SUM(P238:P245)</f>
        <v>2.3740000000000001</v>
      </c>
      <c r="Q237" s="138"/>
      <c r="R237" s="139">
        <f>SUM(R238:R245)</f>
        <v>1.754E-2</v>
      </c>
      <c r="S237" s="138"/>
      <c r="T237" s="140">
        <f>SUM(T238:T245)</f>
        <v>7.2000000000000008E-2</v>
      </c>
      <c r="AR237" s="134" t="s">
        <v>79</v>
      </c>
      <c r="AT237" s="141" t="s">
        <v>68</v>
      </c>
      <c r="AU237" s="141" t="s">
        <v>77</v>
      </c>
      <c r="AY237" s="134" t="s">
        <v>133</v>
      </c>
      <c r="BK237" s="142">
        <f>SUM(BK238:BK245)</f>
        <v>0</v>
      </c>
    </row>
    <row r="238" spans="2:65" s="1" customFormat="1" ht="16.5" customHeight="1">
      <c r="B238" s="145"/>
      <c r="C238" s="146" t="s">
        <v>565</v>
      </c>
      <c r="D238" s="146" t="s">
        <v>136</v>
      </c>
      <c r="E238" s="147" t="s">
        <v>566</v>
      </c>
      <c r="F238" s="148" t="s">
        <v>567</v>
      </c>
      <c r="G238" s="149" t="s">
        <v>186</v>
      </c>
      <c r="H238" s="150">
        <v>1</v>
      </c>
      <c r="I238" s="305">
        <v>0</v>
      </c>
      <c r="J238" s="151">
        <f t="shared" ref="J238:J245" si="50">ROUND(I238*H238,2)</f>
        <v>0</v>
      </c>
      <c r="K238" s="148" t="s">
        <v>289</v>
      </c>
      <c r="L238" s="35"/>
      <c r="M238" s="152" t="s">
        <v>5</v>
      </c>
      <c r="N238" s="153" t="s">
        <v>40</v>
      </c>
      <c r="O238" s="154">
        <v>0</v>
      </c>
      <c r="P238" s="154">
        <f t="shared" ref="P238:P245" si="51">O238*H238</f>
        <v>0</v>
      </c>
      <c r="Q238" s="154">
        <v>0</v>
      </c>
      <c r="R238" s="154">
        <f t="shared" ref="R238:R245" si="52">Q238*H238</f>
        <v>0</v>
      </c>
      <c r="S238" s="154">
        <v>0</v>
      </c>
      <c r="T238" s="155">
        <f t="shared" ref="T238:T245" si="53">S238*H238</f>
        <v>0</v>
      </c>
      <c r="AR238" s="21" t="s">
        <v>211</v>
      </c>
      <c r="AT238" s="21" t="s">
        <v>136</v>
      </c>
      <c r="AU238" s="21" t="s">
        <v>79</v>
      </c>
      <c r="AY238" s="21" t="s">
        <v>133</v>
      </c>
      <c r="BE238" s="156">
        <f t="shared" ref="BE238:BE245" si="54">IF(N238="základní",J238,0)</f>
        <v>0</v>
      </c>
      <c r="BF238" s="156">
        <f t="shared" ref="BF238:BF245" si="55">IF(N238="snížená",J238,0)</f>
        <v>0</v>
      </c>
      <c r="BG238" s="156">
        <f t="shared" ref="BG238:BG245" si="56">IF(N238="zákl. přenesená",J238,0)</f>
        <v>0</v>
      </c>
      <c r="BH238" s="156">
        <f t="shared" ref="BH238:BH245" si="57">IF(N238="sníž. přenesená",J238,0)</f>
        <v>0</v>
      </c>
      <c r="BI238" s="156">
        <f t="shared" ref="BI238:BI245" si="58">IF(N238="nulová",J238,0)</f>
        <v>0</v>
      </c>
      <c r="BJ238" s="21" t="s">
        <v>77</v>
      </c>
      <c r="BK238" s="156">
        <f t="shared" ref="BK238:BK245" si="59">ROUND(I238*H238,2)</f>
        <v>0</v>
      </c>
      <c r="BL238" s="21" t="s">
        <v>211</v>
      </c>
      <c r="BM238" s="21" t="s">
        <v>568</v>
      </c>
    </row>
    <row r="239" spans="2:65" s="1" customFormat="1" ht="25.5" customHeight="1">
      <c r="B239" s="145"/>
      <c r="C239" s="146" t="s">
        <v>569</v>
      </c>
      <c r="D239" s="146" t="s">
        <v>136</v>
      </c>
      <c r="E239" s="147" t="s">
        <v>570</v>
      </c>
      <c r="F239" s="148" t="s">
        <v>571</v>
      </c>
      <c r="G239" s="149" t="s">
        <v>186</v>
      </c>
      <c r="H239" s="150">
        <v>1</v>
      </c>
      <c r="I239" s="305">
        <v>0</v>
      </c>
      <c r="J239" s="151">
        <f t="shared" si="50"/>
        <v>0</v>
      </c>
      <c r="K239" s="148" t="s">
        <v>140</v>
      </c>
      <c r="L239" s="35"/>
      <c r="M239" s="152" t="s">
        <v>5</v>
      </c>
      <c r="N239" s="153" t="s">
        <v>40</v>
      </c>
      <c r="O239" s="154">
        <v>1.6819999999999999</v>
      </c>
      <c r="P239" s="154">
        <f t="shared" si="51"/>
        <v>1.6819999999999999</v>
      </c>
      <c r="Q239" s="154">
        <v>0</v>
      </c>
      <c r="R239" s="154">
        <f t="shared" si="52"/>
        <v>0</v>
      </c>
      <c r="S239" s="154">
        <v>0</v>
      </c>
      <c r="T239" s="155">
        <f t="shared" si="53"/>
        <v>0</v>
      </c>
      <c r="AR239" s="21" t="s">
        <v>211</v>
      </c>
      <c r="AT239" s="21" t="s">
        <v>136</v>
      </c>
      <c r="AU239" s="21" t="s">
        <v>79</v>
      </c>
      <c r="AY239" s="21" t="s">
        <v>133</v>
      </c>
      <c r="BE239" s="156">
        <f t="shared" si="54"/>
        <v>0</v>
      </c>
      <c r="BF239" s="156">
        <f t="shared" si="55"/>
        <v>0</v>
      </c>
      <c r="BG239" s="156">
        <f t="shared" si="56"/>
        <v>0</v>
      </c>
      <c r="BH239" s="156">
        <f t="shared" si="57"/>
        <v>0</v>
      </c>
      <c r="BI239" s="156">
        <f t="shared" si="58"/>
        <v>0</v>
      </c>
      <c r="BJ239" s="21" t="s">
        <v>77</v>
      </c>
      <c r="BK239" s="156">
        <f t="shared" si="59"/>
        <v>0</v>
      </c>
      <c r="BL239" s="21" t="s">
        <v>211</v>
      </c>
      <c r="BM239" s="21" t="s">
        <v>572</v>
      </c>
    </row>
    <row r="240" spans="2:65" s="1" customFormat="1" ht="16.5" customHeight="1">
      <c r="B240" s="145"/>
      <c r="C240" s="165" t="s">
        <v>573</v>
      </c>
      <c r="D240" s="165" t="s">
        <v>206</v>
      </c>
      <c r="E240" s="166" t="s">
        <v>574</v>
      </c>
      <c r="F240" s="167" t="s">
        <v>575</v>
      </c>
      <c r="G240" s="168" t="s">
        <v>186</v>
      </c>
      <c r="H240" s="169">
        <v>1</v>
      </c>
      <c r="I240" s="306">
        <v>0</v>
      </c>
      <c r="J240" s="170">
        <f t="shared" si="50"/>
        <v>0</v>
      </c>
      <c r="K240" s="167" t="s">
        <v>140</v>
      </c>
      <c r="L240" s="171"/>
      <c r="M240" s="172" t="s">
        <v>5</v>
      </c>
      <c r="N240" s="173" t="s">
        <v>40</v>
      </c>
      <c r="O240" s="154">
        <v>0</v>
      </c>
      <c r="P240" s="154">
        <f t="shared" si="51"/>
        <v>0</v>
      </c>
      <c r="Q240" s="154">
        <v>1.6500000000000001E-2</v>
      </c>
      <c r="R240" s="154">
        <f t="shared" si="52"/>
        <v>1.6500000000000001E-2</v>
      </c>
      <c r="S240" s="154">
        <v>0</v>
      </c>
      <c r="T240" s="155">
        <f t="shared" si="53"/>
        <v>0</v>
      </c>
      <c r="AR240" s="21" t="s">
        <v>292</v>
      </c>
      <c r="AT240" s="21" t="s">
        <v>206</v>
      </c>
      <c r="AU240" s="21" t="s">
        <v>79</v>
      </c>
      <c r="AY240" s="21" t="s">
        <v>133</v>
      </c>
      <c r="BE240" s="156">
        <f t="shared" si="54"/>
        <v>0</v>
      </c>
      <c r="BF240" s="156">
        <f t="shared" si="55"/>
        <v>0</v>
      </c>
      <c r="BG240" s="156">
        <f t="shared" si="56"/>
        <v>0</v>
      </c>
      <c r="BH240" s="156">
        <f t="shared" si="57"/>
        <v>0</v>
      </c>
      <c r="BI240" s="156">
        <f t="shared" si="58"/>
        <v>0</v>
      </c>
      <c r="BJ240" s="21" t="s">
        <v>77</v>
      </c>
      <c r="BK240" s="156">
        <f t="shared" si="59"/>
        <v>0</v>
      </c>
      <c r="BL240" s="21" t="s">
        <v>211</v>
      </c>
      <c r="BM240" s="21" t="s">
        <v>576</v>
      </c>
    </row>
    <row r="241" spans="2:65" s="1" customFormat="1" ht="16.5" customHeight="1">
      <c r="B241" s="145"/>
      <c r="C241" s="146" t="s">
        <v>577</v>
      </c>
      <c r="D241" s="146" t="s">
        <v>136</v>
      </c>
      <c r="E241" s="147" t="s">
        <v>578</v>
      </c>
      <c r="F241" s="148" t="s">
        <v>579</v>
      </c>
      <c r="G241" s="149" t="s">
        <v>186</v>
      </c>
      <c r="H241" s="150">
        <v>1</v>
      </c>
      <c r="I241" s="305">
        <v>0</v>
      </c>
      <c r="J241" s="151">
        <f t="shared" si="50"/>
        <v>0</v>
      </c>
      <c r="K241" s="148" t="s">
        <v>140</v>
      </c>
      <c r="L241" s="35"/>
      <c r="M241" s="152" t="s">
        <v>5</v>
      </c>
      <c r="N241" s="153" t="s">
        <v>40</v>
      </c>
      <c r="O241" s="154">
        <v>0.54200000000000004</v>
      </c>
      <c r="P241" s="154">
        <f t="shared" si="51"/>
        <v>0.54200000000000004</v>
      </c>
      <c r="Q241" s="154">
        <v>0</v>
      </c>
      <c r="R241" s="154">
        <f t="shared" si="52"/>
        <v>0</v>
      </c>
      <c r="S241" s="154">
        <v>0</v>
      </c>
      <c r="T241" s="155">
        <f t="shared" si="53"/>
        <v>0</v>
      </c>
      <c r="AR241" s="21" t="s">
        <v>211</v>
      </c>
      <c r="AT241" s="21" t="s">
        <v>136</v>
      </c>
      <c r="AU241" s="21" t="s">
        <v>79</v>
      </c>
      <c r="AY241" s="21" t="s">
        <v>133</v>
      </c>
      <c r="BE241" s="156">
        <f t="shared" si="54"/>
        <v>0</v>
      </c>
      <c r="BF241" s="156">
        <f t="shared" si="55"/>
        <v>0</v>
      </c>
      <c r="BG241" s="156">
        <f t="shared" si="56"/>
        <v>0</v>
      </c>
      <c r="BH241" s="156">
        <f t="shared" si="57"/>
        <v>0</v>
      </c>
      <c r="BI241" s="156">
        <f t="shared" si="58"/>
        <v>0</v>
      </c>
      <c r="BJ241" s="21" t="s">
        <v>77</v>
      </c>
      <c r="BK241" s="156">
        <f t="shared" si="59"/>
        <v>0</v>
      </c>
      <c r="BL241" s="21" t="s">
        <v>211</v>
      </c>
      <c r="BM241" s="21" t="s">
        <v>580</v>
      </c>
    </row>
    <row r="242" spans="2:65" s="1" customFormat="1" ht="16.5" customHeight="1">
      <c r="B242" s="145"/>
      <c r="C242" s="165" t="s">
        <v>581</v>
      </c>
      <c r="D242" s="165" t="s">
        <v>206</v>
      </c>
      <c r="E242" s="166" t="s">
        <v>582</v>
      </c>
      <c r="F242" s="167" t="s">
        <v>583</v>
      </c>
      <c r="G242" s="168" t="s">
        <v>186</v>
      </c>
      <c r="H242" s="169">
        <v>1</v>
      </c>
      <c r="I242" s="306">
        <v>0</v>
      </c>
      <c r="J242" s="170">
        <f t="shared" si="50"/>
        <v>0</v>
      </c>
      <c r="K242" s="167" t="s">
        <v>140</v>
      </c>
      <c r="L242" s="171"/>
      <c r="M242" s="172" t="s">
        <v>5</v>
      </c>
      <c r="N242" s="173" t="s">
        <v>40</v>
      </c>
      <c r="O242" s="154">
        <v>0</v>
      </c>
      <c r="P242" s="154">
        <f t="shared" si="51"/>
        <v>0</v>
      </c>
      <c r="Q242" s="154">
        <v>5.1999999999999995E-4</v>
      </c>
      <c r="R242" s="154">
        <f t="shared" si="52"/>
        <v>5.1999999999999995E-4</v>
      </c>
      <c r="S242" s="154">
        <v>0</v>
      </c>
      <c r="T242" s="155">
        <f t="shared" si="53"/>
        <v>0</v>
      </c>
      <c r="AR242" s="21" t="s">
        <v>292</v>
      </c>
      <c r="AT242" s="21" t="s">
        <v>206</v>
      </c>
      <c r="AU242" s="21" t="s">
        <v>79</v>
      </c>
      <c r="AY242" s="21" t="s">
        <v>133</v>
      </c>
      <c r="BE242" s="156">
        <f t="shared" si="54"/>
        <v>0</v>
      </c>
      <c r="BF242" s="156">
        <f t="shared" si="55"/>
        <v>0</v>
      </c>
      <c r="BG242" s="156">
        <f t="shared" si="56"/>
        <v>0</v>
      </c>
      <c r="BH242" s="156">
        <f t="shared" si="57"/>
        <v>0</v>
      </c>
      <c r="BI242" s="156">
        <f t="shared" si="58"/>
        <v>0</v>
      </c>
      <c r="BJ242" s="21" t="s">
        <v>77</v>
      </c>
      <c r="BK242" s="156">
        <f t="shared" si="59"/>
        <v>0</v>
      </c>
      <c r="BL242" s="21" t="s">
        <v>211</v>
      </c>
      <c r="BM242" s="21" t="s">
        <v>584</v>
      </c>
    </row>
    <row r="243" spans="2:65" s="1" customFormat="1" ht="16.5" customHeight="1">
      <c r="B243" s="145"/>
      <c r="C243" s="165" t="s">
        <v>585</v>
      </c>
      <c r="D243" s="165" t="s">
        <v>206</v>
      </c>
      <c r="E243" s="166" t="s">
        <v>586</v>
      </c>
      <c r="F243" s="167" t="s">
        <v>587</v>
      </c>
      <c r="G243" s="168" t="s">
        <v>186</v>
      </c>
      <c r="H243" s="169">
        <v>1</v>
      </c>
      <c r="I243" s="306">
        <v>0</v>
      </c>
      <c r="J243" s="170">
        <f t="shared" si="50"/>
        <v>0</v>
      </c>
      <c r="K243" s="167" t="s">
        <v>289</v>
      </c>
      <c r="L243" s="171"/>
      <c r="M243" s="172" t="s">
        <v>5</v>
      </c>
      <c r="N243" s="173" t="s">
        <v>40</v>
      </c>
      <c r="O243" s="154">
        <v>0</v>
      </c>
      <c r="P243" s="154">
        <f t="shared" si="51"/>
        <v>0</v>
      </c>
      <c r="Q243" s="154">
        <v>5.1999999999999995E-4</v>
      </c>
      <c r="R243" s="154">
        <f t="shared" si="52"/>
        <v>5.1999999999999995E-4</v>
      </c>
      <c r="S243" s="154">
        <v>0</v>
      </c>
      <c r="T243" s="155">
        <f t="shared" si="53"/>
        <v>0</v>
      </c>
      <c r="AR243" s="21" t="s">
        <v>292</v>
      </c>
      <c r="AT243" s="21" t="s">
        <v>206</v>
      </c>
      <c r="AU243" s="21" t="s">
        <v>79</v>
      </c>
      <c r="AY243" s="21" t="s">
        <v>133</v>
      </c>
      <c r="BE243" s="156">
        <f t="shared" si="54"/>
        <v>0</v>
      </c>
      <c r="BF243" s="156">
        <f t="shared" si="55"/>
        <v>0</v>
      </c>
      <c r="BG243" s="156">
        <f t="shared" si="56"/>
        <v>0</v>
      </c>
      <c r="BH243" s="156">
        <f t="shared" si="57"/>
        <v>0</v>
      </c>
      <c r="BI243" s="156">
        <f t="shared" si="58"/>
        <v>0</v>
      </c>
      <c r="BJ243" s="21" t="s">
        <v>77</v>
      </c>
      <c r="BK243" s="156">
        <f t="shared" si="59"/>
        <v>0</v>
      </c>
      <c r="BL243" s="21" t="s">
        <v>211</v>
      </c>
      <c r="BM243" s="21" t="s">
        <v>588</v>
      </c>
    </row>
    <row r="244" spans="2:65" s="1" customFormat="1" ht="16.5" customHeight="1">
      <c r="B244" s="145"/>
      <c r="C244" s="146" t="s">
        <v>589</v>
      </c>
      <c r="D244" s="146" t="s">
        <v>136</v>
      </c>
      <c r="E244" s="147" t="s">
        <v>590</v>
      </c>
      <c r="F244" s="148" t="s">
        <v>591</v>
      </c>
      <c r="G244" s="149" t="s">
        <v>186</v>
      </c>
      <c r="H244" s="150">
        <v>3</v>
      </c>
      <c r="I244" s="305">
        <v>0</v>
      </c>
      <c r="J244" s="151">
        <f t="shared" si="50"/>
        <v>0</v>
      </c>
      <c r="K244" s="148" t="s">
        <v>140</v>
      </c>
      <c r="L244" s="35"/>
      <c r="M244" s="152" t="s">
        <v>5</v>
      </c>
      <c r="N244" s="153" t="s">
        <v>40</v>
      </c>
      <c r="O244" s="154">
        <v>0.05</v>
      </c>
      <c r="P244" s="154">
        <f t="shared" si="51"/>
        <v>0.15000000000000002</v>
      </c>
      <c r="Q244" s="154">
        <v>0</v>
      </c>
      <c r="R244" s="154">
        <f t="shared" si="52"/>
        <v>0</v>
      </c>
      <c r="S244" s="154">
        <v>2.4E-2</v>
      </c>
      <c r="T244" s="155">
        <f t="shared" si="53"/>
        <v>7.2000000000000008E-2</v>
      </c>
      <c r="AR244" s="21" t="s">
        <v>211</v>
      </c>
      <c r="AT244" s="21" t="s">
        <v>136</v>
      </c>
      <c r="AU244" s="21" t="s">
        <v>79</v>
      </c>
      <c r="AY244" s="21" t="s">
        <v>133</v>
      </c>
      <c r="BE244" s="156">
        <f t="shared" si="54"/>
        <v>0</v>
      </c>
      <c r="BF244" s="156">
        <f t="shared" si="55"/>
        <v>0</v>
      </c>
      <c r="BG244" s="156">
        <f t="shared" si="56"/>
        <v>0</v>
      </c>
      <c r="BH244" s="156">
        <f t="shared" si="57"/>
        <v>0</v>
      </c>
      <c r="BI244" s="156">
        <f t="shared" si="58"/>
        <v>0</v>
      </c>
      <c r="BJ244" s="21" t="s">
        <v>77</v>
      </c>
      <c r="BK244" s="156">
        <f t="shared" si="59"/>
        <v>0</v>
      </c>
      <c r="BL244" s="21" t="s">
        <v>211</v>
      </c>
      <c r="BM244" s="21" t="s">
        <v>592</v>
      </c>
    </row>
    <row r="245" spans="2:65" s="1" customFormat="1" ht="16.5" customHeight="1">
      <c r="B245" s="145"/>
      <c r="C245" s="146" t="s">
        <v>593</v>
      </c>
      <c r="D245" s="146" t="s">
        <v>136</v>
      </c>
      <c r="E245" s="147" t="s">
        <v>594</v>
      </c>
      <c r="F245" s="148" t="s">
        <v>595</v>
      </c>
      <c r="G245" s="149" t="s">
        <v>295</v>
      </c>
      <c r="H245" s="150">
        <v>198.40799999999999</v>
      </c>
      <c r="I245" s="305">
        <v>0</v>
      </c>
      <c r="J245" s="151">
        <f t="shared" si="50"/>
        <v>0</v>
      </c>
      <c r="K245" s="148" t="s">
        <v>140</v>
      </c>
      <c r="L245" s="35"/>
      <c r="M245" s="152" t="s">
        <v>5</v>
      </c>
      <c r="N245" s="153" t="s">
        <v>40</v>
      </c>
      <c r="O245" s="154">
        <v>0</v>
      </c>
      <c r="P245" s="154">
        <f t="shared" si="51"/>
        <v>0</v>
      </c>
      <c r="Q245" s="154">
        <v>0</v>
      </c>
      <c r="R245" s="154">
        <f t="shared" si="52"/>
        <v>0</v>
      </c>
      <c r="S245" s="154">
        <v>0</v>
      </c>
      <c r="T245" s="155">
        <f t="shared" si="53"/>
        <v>0</v>
      </c>
      <c r="AR245" s="21" t="s">
        <v>211</v>
      </c>
      <c r="AT245" s="21" t="s">
        <v>136</v>
      </c>
      <c r="AU245" s="21" t="s">
        <v>79</v>
      </c>
      <c r="AY245" s="21" t="s">
        <v>133</v>
      </c>
      <c r="BE245" s="156">
        <f t="shared" si="54"/>
        <v>0</v>
      </c>
      <c r="BF245" s="156">
        <f t="shared" si="55"/>
        <v>0</v>
      </c>
      <c r="BG245" s="156">
        <f t="shared" si="56"/>
        <v>0</v>
      </c>
      <c r="BH245" s="156">
        <f t="shared" si="57"/>
        <v>0</v>
      </c>
      <c r="BI245" s="156">
        <f t="shared" si="58"/>
        <v>0</v>
      </c>
      <c r="BJ245" s="21" t="s">
        <v>77</v>
      </c>
      <c r="BK245" s="156">
        <f t="shared" si="59"/>
        <v>0</v>
      </c>
      <c r="BL245" s="21" t="s">
        <v>211</v>
      </c>
      <c r="BM245" s="21" t="s">
        <v>596</v>
      </c>
    </row>
    <row r="246" spans="2:65" s="10" customFormat="1" ht="29.85" customHeight="1">
      <c r="B246" s="133"/>
      <c r="D246" s="134" t="s">
        <v>68</v>
      </c>
      <c r="E246" s="143" t="s">
        <v>597</v>
      </c>
      <c r="F246" s="143" t="s">
        <v>598</v>
      </c>
      <c r="J246" s="144">
        <f>BK246</f>
        <v>0</v>
      </c>
      <c r="L246" s="133"/>
      <c r="M246" s="137"/>
      <c r="N246" s="138"/>
      <c r="O246" s="138"/>
      <c r="P246" s="139">
        <f>SUM(P247:P253)</f>
        <v>2.4876269999999994</v>
      </c>
      <c r="Q246" s="138"/>
      <c r="R246" s="139">
        <f>SUM(R247:R253)</f>
        <v>9.0233399999999991E-2</v>
      </c>
      <c r="S246" s="138"/>
      <c r="T246" s="140">
        <f>SUM(T247:T253)</f>
        <v>0</v>
      </c>
      <c r="AR246" s="134" t="s">
        <v>79</v>
      </c>
      <c r="AT246" s="141" t="s">
        <v>68</v>
      </c>
      <c r="AU246" s="141" t="s">
        <v>77</v>
      </c>
      <c r="AY246" s="134" t="s">
        <v>133</v>
      </c>
      <c r="BK246" s="142">
        <f>SUM(BK247:BK253)</f>
        <v>0</v>
      </c>
    </row>
    <row r="247" spans="2:65" s="1" customFormat="1" ht="25.5" customHeight="1">
      <c r="B247" s="145"/>
      <c r="C247" s="146" t="s">
        <v>599</v>
      </c>
      <c r="D247" s="146" t="s">
        <v>136</v>
      </c>
      <c r="E247" s="147" t="s">
        <v>600</v>
      </c>
      <c r="F247" s="148" t="s">
        <v>601</v>
      </c>
      <c r="G247" s="149" t="s">
        <v>157</v>
      </c>
      <c r="H247" s="150">
        <v>3.621</v>
      </c>
      <c r="I247" s="305">
        <v>0</v>
      </c>
      <c r="J247" s="151">
        <f>ROUND(I247*H247,2)</f>
        <v>0</v>
      </c>
      <c r="K247" s="148" t="s">
        <v>140</v>
      </c>
      <c r="L247" s="35"/>
      <c r="M247" s="152" t="s">
        <v>5</v>
      </c>
      <c r="N247" s="153" t="s">
        <v>40</v>
      </c>
      <c r="O247" s="154">
        <v>0.61299999999999999</v>
      </c>
      <c r="P247" s="154">
        <f>O247*H247</f>
        <v>2.2196729999999998</v>
      </c>
      <c r="Q247" s="154">
        <v>3.5000000000000001E-3</v>
      </c>
      <c r="R247" s="154">
        <f>Q247*H247</f>
        <v>1.2673500000000001E-2</v>
      </c>
      <c r="S247" s="154">
        <v>0</v>
      </c>
      <c r="T247" s="155">
        <f>S247*H247</f>
        <v>0</v>
      </c>
      <c r="AR247" s="21" t="s">
        <v>211</v>
      </c>
      <c r="AT247" s="21" t="s">
        <v>136</v>
      </c>
      <c r="AU247" s="21" t="s">
        <v>79</v>
      </c>
      <c r="AY247" s="21" t="s">
        <v>133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21" t="s">
        <v>77</v>
      </c>
      <c r="BK247" s="156">
        <f>ROUND(I247*H247,2)</f>
        <v>0</v>
      </c>
      <c r="BL247" s="21" t="s">
        <v>211</v>
      </c>
      <c r="BM247" s="21" t="s">
        <v>602</v>
      </c>
    </row>
    <row r="248" spans="2:65" s="1" customFormat="1" ht="16.5" customHeight="1">
      <c r="B248" s="145"/>
      <c r="C248" s="165" t="s">
        <v>603</v>
      </c>
      <c r="D248" s="165" t="s">
        <v>206</v>
      </c>
      <c r="E248" s="166" t="s">
        <v>604</v>
      </c>
      <c r="F248" s="167" t="s">
        <v>605</v>
      </c>
      <c r="G248" s="168" t="s">
        <v>157</v>
      </c>
      <c r="H248" s="169">
        <v>3.9830000000000001</v>
      </c>
      <c r="I248" s="306">
        <v>0</v>
      </c>
      <c r="J248" s="170">
        <f>ROUND(I248*H248,2)</f>
        <v>0</v>
      </c>
      <c r="K248" s="167" t="s">
        <v>140</v>
      </c>
      <c r="L248" s="171"/>
      <c r="M248" s="172" t="s">
        <v>5</v>
      </c>
      <c r="N248" s="173" t="s">
        <v>40</v>
      </c>
      <c r="O248" s="154">
        <v>0</v>
      </c>
      <c r="P248" s="154">
        <f>O248*H248</f>
        <v>0</v>
      </c>
      <c r="Q248" s="154">
        <v>1.9199999999999998E-2</v>
      </c>
      <c r="R248" s="154">
        <f>Q248*H248</f>
        <v>7.6473599999999989E-2</v>
      </c>
      <c r="S248" s="154">
        <v>0</v>
      </c>
      <c r="T248" s="155">
        <f>S248*H248</f>
        <v>0</v>
      </c>
      <c r="AR248" s="21" t="s">
        <v>292</v>
      </c>
      <c r="AT248" s="21" t="s">
        <v>206</v>
      </c>
      <c r="AU248" s="21" t="s">
        <v>79</v>
      </c>
      <c r="AY248" s="21" t="s">
        <v>133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21" t="s">
        <v>77</v>
      </c>
      <c r="BK248" s="156">
        <f>ROUND(I248*H248,2)</f>
        <v>0</v>
      </c>
      <c r="BL248" s="21" t="s">
        <v>211</v>
      </c>
      <c r="BM248" s="21" t="s">
        <v>606</v>
      </c>
    </row>
    <row r="249" spans="2:65" s="11" customFormat="1">
      <c r="B249" s="157"/>
      <c r="D249" s="158" t="s">
        <v>143</v>
      </c>
      <c r="F249" s="160" t="s">
        <v>607</v>
      </c>
      <c r="H249" s="161">
        <v>3.9830000000000001</v>
      </c>
      <c r="L249" s="157"/>
      <c r="M249" s="162"/>
      <c r="N249" s="163"/>
      <c r="O249" s="163"/>
      <c r="P249" s="163"/>
      <c r="Q249" s="163"/>
      <c r="R249" s="163"/>
      <c r="S249" s="163"/>
      <c r="T249" s="164"/>
      <c r="AT249" s="159" t="s">
        <v>143</v>
      </c>
      <c r="AU249" s="159" t="s">
        <v>79</v>
      </c>
      <c r="AV249" s="11" t="s">
        <v>79</v>
      </c>
      <c r="AW249" s="11" t="s">
        <v>6</v>
      </c>
      <c r="AX249" s="11" t="s">
        <v>77</v>
      </c>
      <c r="AY249" s="159" t="s">
        <v>133</v>
      </c>
    </row>
    <row r="250" spans="2:65" s="1" customFormat="1" ht="16.5" customHeight="1">
      <c r="B250" s="145"/>
      <c r="C250" s="146" t="s">
        <v>608</v>
      </c>
      <c r="D250" s="146" t="s">
        <v>136</v>
      </c>
      <c r="E250" s="147" t="s">
        <v>609</v>
      </c>
      <c r="F250" s="148" t="s">
        <v>610</v>
      </c>
      <c r="G250" s="149" t="s">
        <v>157</v>
      </c>
      <c r="H250" s="150">
        <v>3.621</v>
      </c>
      <c r="I250" s="305">
        <v>0</v>
      </c>
      <c r="J250" s="151">
        <f>ROUND(I250*H250,2)</f>
        <v>0</v>
      </c>
      <c r="K250" s="148" t="s">
        <v>140</v>
      </c>
      <c r="L250" s="35"/>
      <c r="M250" s="152" t="s">
        <v>5</v>
      </c>
      <c r="N250" s="153" t="s">
        <v>40</v>
      </c>
      <c r="O250" s="154">
        <v>0.03</v>
      </c>
      <c r="P250" s="154">
        <f>O250*H250</f>
        <v>0.10862999999999999</v>
      </c>
      <c r="Q250" s="154">
        <v>0</v>
      </c>
      <c r="R250" s="154">
        <f>Q250*H250</f>
        <v>0</v>
      </c>
      <c r="S250" s="154">
        <v>0</v>
      </c>
      <c r="T250" s="155">
        <f>S250*H250</f>
        <v>0</v>
      </c>
      <c r="AR250" s="21" t="s">
        <v>211</v>
      </c>
      <c r="AT250" s="21" t="s">
        <v>136</v>
      </c>
      <c r="AU250" s="21" t="s">
        <v>79</v>
      </c>
      <c r="AY250" s="21" t="s">
        <v>133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21" t="s">
        <v>77</v>
      </c>
      <c r="BK250" s="156">
        <f>ROUND(I250*H250,2)</f>
        <v>0</v>
      </c>
      <c r="BL250" s="21" t="s">
        <v>211</v>
      </c>
      <c r="BM250" s="21" t="s">
        <v>611</v>
      </c>
    </row>
    <row r="251" spans="2:65" s="1" customFormat="1" ht="16.5" customHeight="1">
      <c r="B251" s="145"/>
      <c r="C251" s="146" t="s">
        <v>612</v>
      </c>
      <c r="D251" s="146" t="s">
        <v>136</v>
      </c>
      <c r="E251" s="147" t="s">
        <v>613</v>
      </c>
      <c r="F251" s="148" t="s">
        <v>614</v>
      </c>
      <c r="G251" s="149" t="s">
        <v>157</v>
      </c>
      <c r="H251" s="150">
        <v>3.621</v>
      </c>
      <c r="I251" s="305">
        <v>0</v>
      </c>
      <c r="J251" s="151">
        <f>ROUND(I251*H251,2)</f>
        <v>0</v>
      </c>
      <c r="K251" s="148" t="s">
        <v>140</v>
      </c>
      <c r="L251" s="35"/>
      <c r="M251" s="152" t="s">
        <v>5</v>
      </c>
      <c r="N251" s="153" t="s">
        <v>40</v>
      </c>
      <c r="O251" s="154">
        <v>4.3999999999999997E-2</v>
      </c>
      <c r="P251" s="154">
        <f>O251*H251</f>
        <v>0.15932399999999999</v>
      </c>
      <c r="Q251" s="154">
        <v>2.9999999999999997E-4</v>
      </c>
      <c r="R251" s="154">
        <f>Q251*H251</f>
        <v>1.0862999999999999E-3</v>
      </c>
      <c r="S251" s="154">
        <v>0</v>
      </c>
      <c r="T251" s="155">
        <f>S251*H251</f>
        <v>0</v>
      </c>
      <c r="AR251" s="21" t="s">
        <v>211</v>
      </c>
      <c r="AT251" s="21" t="s">
        <v>136</v>
      </c>
      <c r="AU251" s="21" t="s">
        <v>79</v>
      </c>
      <c r="AY251" s="21" t="s">
        <v>133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21" t="s">
        <v>77</v>
      </c>
      <c r="BK251" s="156">
        <f>ROUND(I251*H251,2)</f>
        <v>0</v>
      </c>
      <c r="BL251" s="21" t="s">
        <v>211</v>
      </c>
      <c r="BM251" s="21" t="s">
        <v>615</v>
      </c>
    </row>
    <row r="252" spans="2:65" s="11" customFormat="1">
      <c r="B252" s="157"/>
      <c r="D252" s="158" t="s">
        <v>143</v>
      </c>
      <c r="E252" s="159" t="s">
        <v>5</v>
      </c>
      <c r="F252" s="160" t="s">
        <v>178</v>
      </c>
      <c r="H252" s="161">
        <v>3.621</v>
      </c>
      <c r="L252" s="157"/>
      <c r="M252" s="162"/>
      <c r="N252" s="163"/>
      <c r="O252" s="163"/>
      <c r="P252" s="163"/>
      <c r="Q252" s="163"/>
      <c r="R252" s="163"/>
      <c r="S252" s="163"/>
      <c r="T252" s="164"/>
      <c r="AT252" s="159" t="s">
        <v>143</v>
      </c>
      <c r="AU252" s="159" t="s">
        <v>79</v>
      </c>
      <c r="AV252" s="11" t="s">
        <v>79</v>
      </c>
      <c r="AW252" s="11" t="s">
        <v>33</v>
      </c>
      <c r="AX252" s="11" t="s">
        <v>77</v>
      </c>
      <c r="AY252" s="159" t="s">
        <v>133</v>
      </c>
    </row>
    <row r="253" spans="2:65" s="1" customFormat="1" ht="16.5" customHeight="1">
      <c r="B253" s="145"/>
      <c r="C253" s="146" t="s">
        <v>616</v>
      </c>
      <c r="D253" s="146" t="s">
        <v>136</v>
      </c>
      <c r="E253" s="147" t="s">
        <v>617</v>
      </c>
      <c r="F253" s="148" t="s">
        <v>618</v>
      </c>
      <c r="G253" s="149" t="s">
        <v>295</v>
      </c>
      <c r="H253" s="150">
        <v>34.511000000000003</v>
      </c>
      <c r="I253" s="305">
        <v>0</v>
      </c>
      <c r="J253" s="151">
        <f>ROUND(I253*H253,2)</f>
        <v>0</v>
      </c>
      <c r="K253" s="148" t="s">
        <v>140</v>
      </c>
      <c r="L253" s="35"/>
      <c r="M253" s="152" t="s">
        <v>5</v>
      </c>
      <c r="N253" s="153" t="s">
        <v>40</v>
      </c>
      <c r="O253" s="154">
        <v>0</v>
      </c>
      <c r="P253" s="154">
        <f>O253*H253</f>
        <v>0</v>
      </c>
      <c r="Q253" s="154">
        <v>0</v>
      </c>
      <c r="R253" s="154">
        <f>Q253*H253</f>
        <v>0</v>
      </c>
      <c r="S253" s="154">
        <v>0</v>
      </c>
      <c r="T253" s="155">
        <f>S253*H253</f>
        <v>0</v>
      </c>
      <c r="AR253" s="21" t="s">
        <v>211</v>
      </c>
      <c r="AT253" s="21" t="s">
        <v>136</v>
      </c>
      <c r="AU253" s="21" t="s">
        <v>79</v>
      </c>
      <c r="AY253" s="21" t="s">
        <v>133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21" t="s">
        <v>77</v>
      </c>
      <c r="BK253" s="156">
        <f>ROUND(I253*H253,2)</f>
        <v>0</v>
      </c>
      <c r="BL253" s="21" t="s">
        <v>211</v>
      </c>
      <c r="BM253" s="21" t="s">
        <v>619</v>
      </c>
    </row>
    <row r="254" spans="2:65" s="10" customFormat="1" ht="29.85" customHeight="1">
      <c r="B254" s="133"/>
      <c r="D254" s="134" t="s">
        <v>68</v>
      </c>
      <c r="E254" s="143" t="s">
        <v>620</v>
      </c>
      <c r="F254" s="143" t="s">
        <v>621</v>
      </c>
      <c r="J254" s="144">
        <f>BK254</f>
        <v>0</v>
      </c>
      <c r="L254" s="133"/>
      <c r="M254" s="137"/>
      <c r="N254" s="138"/>
      <c r="O254" s="138"/>
      <c r="P254" s="139">
        <f>SUM(P255:P262)</f>
        <v>19.810179999999999</v>
      </c>
      <c r="Q254" s="138"/>
      <c r="R254" s="139">
        <f>SUM(R255:R262)</f>
        <v>0.36105659999999995</v>
      </c>
      <c r="S254" s="138"/>
      <c r="T254" s="140">
        <f>SUM(T255:T262)</f>
        <v>0</v>
      </c>
      <c r="AR254" s="134" t="s">
        <v>79</v>
      </c>
      <c r="AT254" s="141" t="s">
        <v>68</v>
      </c>
      <c r="AU254" s="141" t="s">
        <v>77</v>
      </c>
      <c r="AY254" s="134" t="s">
        <v>133</v>
      </c>
      <c r="BK254" s="142">
        <f>SUM(BK255:BK262)</f>
        <v>0</v>
      </c>
    </row>
    <row r="255" spans="2:65" s="1" customFormat="1" ht="25.5" customHeight="1">
      <c r="B255" s="145"/>
      <c r="C255" s="146" t="s">
        <v>622</v>
      </c>
      <c r="D255" s="146" t="s">
        <v>136</v>
      </c>
      <c r="E255" s="147" t="s">
        <v>623</v>
      </c>
      <c r="F255" s="148" t="s">
        <v>624</v>
      </c>
      <c r="G255" s="149" t="s">
        <v>157</v>
      </c>
      <c r="H255" s="150">
        <v>21.38</v>
      </c>
      <c r="I255" s="305">
        <v>0</v>
      </c>
      <c r="J255" s="151">
        <f>ROUND(I255*H255,2)</f>
        <v>0</v>
      </c>
      <c r="K255" s="148" t="s">
        <v>140</v>
      </c>
      <c r="L255" s="35"/>
      <c r="M255" s="152" t="s">
        <v>5</v>
      </c>
      <c r="N255" s="153" t="s">
        <v>40</v>
      </c>
      <c r="O255" s="154">
        <v>0.746</v>
      </c>
      <c r="P255" s="154">
        <f>O255*H255</f>
        <v>15.949479999999999</v>
      </c>
      <c r="Q255" s="154">
        <v>3.0000000000000001E-3</v>
      </c>
      <c r="R255" s="154">
        <f>Q255*H255</f>
        <v>6.4140000000000003E-2</v>
      </c>
      <c r="S255" s="154">
        <v>0</v>
      </c>
      <c r="T255" s="155">
        <f>S255*H255</f>
        <v>0</v>
      </c>
      <c r="AR255" s="21" t="s">
        <v>211</v>
      </c>
      <c r="AT255" s="21" t="s">
        <v>136</v>
      </c>
      <c r="AU255" s="21" t="s">
        <v>79</v>
      </c>
      <c r="AY255" s="21" t="s">
        <v>133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21" t="s">
        <v>77</v>
      </c>
      <c r="BK255" s="156">
        <f>ROUND(I255*H255,2)</f>
        <v>0</v>
      </c>
      <c r="BL255" s="21" t="s">
        <v>211</v>
      </c>
      <c r="BM255" s="21" t="s">
        <v>625</v>
      </c>
    </row>
    <row r="256" spans="2:65" s="11" customFormat="1">
      <c r="B256" s="157"/>
      <c r="D256" s="158" t="s">
        <v>143</v>
      </c>
      <c r="E256" s="159" t="s">
        <v>5</v>
      </c>
      <c r="F256" s="160" t="s">
        <v>626</v>
      </c>
      <c r="H256" s="161">
        <v>21.38</v>
      </c>
      <c r="L256" s="157"/>
      <c r="M256" s="162"/>
      <c r="N256" s="163"/>
      <c r="O256" s="163"/>
      <c r="P256" s="163"/>
      <c r="Q256" s="163"/>
      <c r="R256" s="163"/>
      <c r="S256" s="163"/>
      <c r="T256" s="164"/>
      <c r="AT256" s="159" t="s">
        <v>143</v>
      </c>
      <c r="AU256" s="159" t="s">
        <v>79</v>
      </c>
      <c r="AV256" s="11" t="s">
        <v>79</v>
      </c>
      <c r="AW256" s="11" t="s">
        <v>33</v>
      </c>
      <c r="AX256" s="11" t="s">
        <v>77</v>
      </c>
      <c r="AY256" s="159" t="s">
        <v>133</v>
      </c>
    </row>
    <row r="257" spans="2:65" s="1" customFormat="1" ht="16.5" customHeight="1">
      <c r="B257" s="145"/>
      <c r="C257" s="165" t="s">
        <v>627</v>
      </c>
      <c r="D257" s="165" t="s">
        <v>206</v>
      </c>
      <c r="E257" s="166" t="s">
        <v>628</v>
      </c>
      <c r="F257" s="167" t="s">
        <v>629</v>
      </c>
      <c r="G257" s="168" t="s">
        <v>157</v>
      </c>
      <c r="H257" s="169">
        <v>23.518000000000001</v>
      </c>
      <c r="I257" s="306">
        <v>0</v>
      </c>
      <c r="J257" s="170">
        <f>ROUND(I257*H257,2)</f>
        <v>0</v>
      </c>
      <c r="K257" s="167" t="s">
        <v>140</v>
      </c>
      <c r="L257" s="171"/>
      <c r="M257" s="172" t="s">
        <v>5</v>
      </c>
      <c r="N257" s="173" t="s">
        <v>40</v>
      </c>
      <c r="O257" s="154">
        <v>0</v>
      </c>
      <c r="P257" s="154">
        <f>O257*H257</f>
        <v>0</v>
      </c>
      <c r="Q257" s="154">
        <v>1.26E-2</v>
      </c>
      <c r="R257" s="154">
        <f>Q257*H257</f>
        <v>0.2963268</v>
      </c>
      <c r="S257" s="154">
        <v>0</v>
      </c>
      <c r="T257" s="155">
        <f>S257*H257</f>
        <v>0</v>
      </c>
      <c r="AR257" s="21" t="s">
        <v>292</v>
      </c>
      <c r="AT257" s="21" t="s">
        <v>206</v>
      </c>
      <c r="AU257" s="21" t="s">
        <v>79</v>
      </c>
      <c r="AY257" s="21" t="s">
        <v>133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21" t="s">
        <v>77</v>
      </c>
      <c r="BK257" s="156">
        <f>ROUND(I257*H257,2)</f>
        <v>0</v>
      </c>
      <c r="BL257" s="21" t="s">
        <v>211</v>
      </c>
      <c r="BM257" s="21" t="s">
        <v>630</v>
      </c>
    </row>
    <row r="258" spans="2:65" s="11" customFormat="1">
      <c r="B258" s="157"/>
      <c r="D258" s="158" t="s">
        <v>143</v>
      </c>
      <c r="F258" s="160" t="s">
        <v>631</v>
      </c>
      <c r="H258" s="161">
        <v>23.518000000000001</v>
      </c>
      <c r="L258" s="157"/>
      <c r="M258" s="162"/>
      <c r="N258" s="163"/>
      <c r="O258" s="163"/>
      <c r="P258" s="163"/>
      <c r="Q258" s="163"/>
      <c r="R258" s="163"/>
      <c r="S258" s="163"/>
      <c r="T258" s="164"/>
      <c r="AT258" s="159" t="s">
        <v>143</v>
      </c>
      <c r="AU258" s="159" t="s">
        <v>79</v>
      </c>
      <c r="AV258" s="11" t="s">
        <v>79</v>
      </c>
      <c r="AW258" s="11" t="s">
        <v>6</v>
      </c>
      <c r="AX258" s="11" t="s">
        <v>77</v>
      </c>
      <c r="AY258" s="159" t="s">
        <v>133</v>
      </c>
    </row>
    <row r="259" spans="2:65" s="1" customFormat="1" ht="25.5" customHeight="1">
      <c r="B259" s="145"/>
      <c r="C259" s="146" t="s">
        <v>632</v>
      </c>
      <c r="D259" s="146" t="s">
        <v>136</v>
      </c>
      <c r="E259" s="147" t="s">
        <v>633</v>
      </c>
      <c r="F259" s="148" t="s">
        <v>634</v>
      </c>
      <c r="G259" s="149" t="s">
        <v>157</v>
      </c>
      <c r="H259" s="150">
        <v>21.38</v>
      </c>
      <c r="I259" s="305">
        <v>0</v>
      </c>
      <c r="J259" s="151">
        <f>ROUND(I259*H259,2)</f>
        <v>0</v>
      </c>
      <c r="K259" s="148" t="s">
        <v>140</v>
      </c>
      <c r="L259" s="35"/>
      <c r="M259" s="152" t="s">
        <v>5</v>
      </c>
      <c r="N259" s="153" t="s">
        <v>40</v>
      </c>
      <c r="O259" s="154">
        <v>0.13</v>
      </c>
      <c r="P259" s="154">
        <f>O259*H259</f>
        <v>2.7793999999999999</v>
      </c>
      <c r="Q259" s="154">
        <v>0</v>
      </c>
      <c r="R259" s="154">
        <f>Q259*H259</f>
        <v>0</v>
      </c>
      <c r="S259" s="154">
        <v>0</v>
      </c>
      <c r="T259" s="155">
        <f>S259*H259</f>
        <v>0</v>
      </c>
      <c r="AR259" s="21" t="s">
        <v>211</v>
      </c>
      <c r="AT259" s="21" t="s">
        <v>136</v>
      </c>
      <c r="AU259" s="21" t="s">
        <v>79</v>
      </c>
      <c r="AY259" s="21" t="s">
        <v>133</v>
      </c>
      <c r="BE259" s="156">
        <f>IF(N259="základní",J259,0)</f>
        <v>0</v>
      </c>
      <c r="BF259" s="156">
        <f>IF(N259="snížená",J259,0)</f>
        <v>0</v>
      </c>
      <c r="BG259" s="156">
        <f>IF(N259="zákl. přenesená",J259,0)</f>
        <v>0</v>
      </c>
      <c r="BH259" s="156">
        <f>IF(N259="sníž. přenesená",J259,0)</f>
        <v>0</v>
      </c>
      <c r="BI259" s="156">
        <f>IF(N259="nulová",J259,0)</f>
        <v>0</v>
      </c>
      <c r="BJ259" s="21" t="s">
        <v>77</v>
      </c>
      <c r="BK259" s="156">
        <f>ROUND(I259*H259,2)</f>
        <v>0</v>
      </c>
      <c r="BL259" s="21" t="s">
        <v>211</v>
      </c>
      <c r="BM259" s="21" t="s">
        <v>635</v>
      </c>
    </row>
    <row r="260" spans="2:65" s="1" customFormat="1" ht="16.5" customHeight="1">
      <c r="B260" s="145"/>
      <c r="C260" s="146" t="s">
        <v>636</v>
      </c>
      <c r="D260" s="146" t="s">
        <v>136</v>
      </c>
      <c r="E260" s="147" t="s">
        <v>637</v>
      </c>
      <c r="F260" s="148" t="s">
        <v>638</v>
      </c>
      <c r="G260" s="149" t="s">
        <v>232</v>
      </c>
      <c r="H260" s="150">
        <v>19.66</v>
      </c>
      <c r="I260" s="305">
        <v>0</v>
      </c>
      <c r="J260" s="151">
        <f>ROUND(I260*H260,2)</f>
        <v>0</v>
      </c>
      <c r="K260" s="148" t="s">
        <v>140</v>
      </c>
      <c r="L260" s="35"/>
      <c r="M260" s="152" t="s">
        <v>5</v>
      </c>
      <c r="N260" s="153" t="s">
        <v>40</v>
      </c>
      <c r="O260" s="154">
        <v>5.5E-2</v>
      </c>
      <c r="P260" s="154">
        <f>O260*H260</f>
        <v>1.0812999999999999</v>
      </c>
      <c r="Q260" s="154">
        <v>3.0000000000000001E-5</v>
      </c>
      <c r="R260" s="154">
        <f>Q260*H260</f>
        <v>5.8980000000000002E-4</v>
      </c>
      <c r="S260" s="154">
        <v>0</v>
      </c>
      <c r="T260" s="155">
        <f>S260*H260</f>
        <v>0</v>
      </c>
      <c r="AR260" s="21" t="s">
        <v>211</v>
      </c>
      <c r="AT260" s="21" t="s">
        <v>136</v>
      </c>
      <c r="AU260" s="21" t="s">
        <v>79</v>
      </c>
      <c r="AY260" s="21" t="s">
        <v>133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21" t="s">
        <v>77</v>
      </c>
      <c r="BK260" s="156">
        <f>ROUND(I260*H260,2)</f>
        <v>0</v>
      </c>
      <c r="BL260" s="21" t="s">
        <v>211</v>
      </c>
      <c r="BM260" s="21" t="s">
        <v>639</v>
      </c>
    </row>
    <row r="261" spans="2:65" s="11" customFormat="1">
      <c r="B261" s="157"/>
      <c r="D261" s="158" t="s">
        <v>143</v>
      </c>
      <c r="E261" s="159" t="s">
        <v>5</v>
      </c>
      <c r="F261" s="160" t="s">
        <v>640</v>
      </c>
      <c r="H261" s="161">
        <v>19.66</v>
      </c>
      <c r="L261" s="157"/>
      <c r="M261" s="162"/>
      <c r="N261" s="163"/>
      <c r="O261" s="163"/>
      <c r="P261" s="163"/>
      <c r="Q261" s="163"/>
      <c r="R261" s="163"/>
      <c r="S261" s="163"/>
      <c r="T261" s="164"/>
      <c r="AT261" s="159" t="s">
        <v>143</v>
      </c>
      <c r="AU261" s="159" t="s">
        <v>79</v>
      </c>
      <c r="AV261" s="11" t="s">
        <v>79</v>
      </c>
      <c r="AW261" s="11" t="s">
        <v>33</v>
      </c>
      <c r="AX261" s="11" t="s">
        <v>77</v>
      </c>
      <c r="AY261" s="159" t="s">
        <v>133</v>
      </c>
    </row>
    <row r="262" spans="2:65" s="1" customFormat="1" ht="16.5" customHeight="1">
      <c r="B262" s="145"/>
      <c r="C262" s="146" t="s">
        <v>641</v>
      </c>
      <c r="D262" s="146" t="s">
        <v>136</v>
      </c>
      <c r="E262" s="147" t="s">
        <v>642</v>
      </c>
      <c r="F262" s="148" t="s">
        <v>643</v>
      </c>
      <c r="G262" s="149" t="s">
        <v>295</v>
      </c>
      <c r="H262" s="150">
        <v>139.41900000000001</v>
      </c>
      <c r="I262" s="305">
        <v>0</v>
      </c>
      <c r="J262" s="151">
        <f>ROUND(I262*H262,2)</f>
        <v>0</v>
      </c>
      <c r="K262" s="148" t="s">
        <v>140</v>
      </c>
      <c r="L262" s="35"/>
      <c r="M262" s="152" t="s">
        <v>5</v>
      </c>
      <c r="N262" s="153" t="s">
        <v>40</v>
      </c>
      <c r="O262" s="154">
        <v>0</v>
      </c>
      <c r="P262" s="154">
        <f>O262*H262</f>
        <v>0</v>
      </c>
      <c r="Q262" s="154">
        <v>0</v>
      </c>
      <c r="R262" s="154">
        <f>Q262*H262</f>
        <v>0</v>
      </c>
      <c r="S262" s="154">
        <v>0</v>
      </c>
      <c r="T262" s="155">
        <f>S262*H262</f>
        <v>0</v>
      </c>
      <c r="AR262" s="21" t="s">
        <v>211</v>
      </c>
      <c r="AT262" s="21" t="s">
        <v>136</v>
      </c>
      <c r="AU262" s="21" t="s">
        <v>79</v>
      </c>
      <c r="AY262" s="21" t="s">
        <v>133</v>
      </c>
      <c r="BE262" s="156">
        <f>IF(N262="základní",J262,0)</f>
        <v>0</v>
      </c>
      <c r="BF262" s="156">
        <f>IF(N262="snížená",J262,0)</f>
        <v>0</v>
      </c>
      <c r="BG262" s="156">
        <f>IF(N262="zákl. přenesená",J262,0)</f>
        <v>0</v>
      </c>
      <c r="BH262" s="156">
        <f>IF(N262="sníž. přenesená",J262,0)</f>
        <v>0</v>
      </c>
      <c r="BI262" s="156">
        <f>IF(N262="nulová",J262,0)</f>
        <v>0</v>
      </c>
      <c r="BJ262" s="21" t="s">
        <v>77</v>
      </c>
      <c r="BK262" s="156">
        <f>ROUND(I262*H262,2)</f>
        <v>0</v>
      </c>
      <c r="BL262" s="21" t="s">
        <v>211</v>
      </c>
      <c r="BM262" s="21" t="s">
        <v>644</v>
      </c>
    </row>
    <row r="263" spans="2:65" s="10" customFormat="1" ht="29.85" customHeight="1">
      <c r="B263" s="133"/>
      <c r="D263" s="134" t="s">
        <v>68</v>
      </c>
      <c r="E263" s="143" t="s">
        <v>645</v>
      </c>
      <c r="F263" s="143" t="s">
        <v>646</v>
      </c>
      <c r="J263" s="144">
        <f>BK263</f>
        <v>0</v>
      </c>
      <c r="L263" s="133"/>
      <c r="M263" s="137"/>
      <c r="N263" s="138"/>
      <c r="O263" s="138"/>
      <c r="P263" s="139">
        <f>SUM(P264:P268)</f>
        <v>0.90432000000000001</v>
      </c>
      <c r="Q263" s="138"/>
      <c r="R263" s="139">
        <f>SUM(R264:R268)</f>
        <v>6.4799999999999992E-4</v>
      </c>
      <c r="S263" s="138"/>
      <c r="T263" s="140">
        <f>SUM(T264:T268)</f>
        <v>0</v>
      </c>
      <c r="AR263" s="134" t="s">
        <v>79</v>
      </c>
      <c r="AT263" s="141" t="s">
        <v>68</v>
      </c>
      <c r="AU263" s="141" t="s">
        <v>77</v>
      </c>
      <c r="AY263" s="134" t="s">
        <v>133</v>
      </c>
      <c r="BK263" s="142">
        <f>SUM(BK264:BK268)</f>
        <v>0</v>
      </c>
    </row>
    <row r="264" spans="2:65" s="1" customFormat="1" ht="16.5" customHeight="1">
      <c r="B264" s="145"/>
      <c r="C264" s="146" t="s">
        <v>647</v>
      </c>
      <c r="D264" s="146" t="s">
        <v>136</v>
      </c>
      <c r="E264" s="147" t="s">
        <v>648</v>
      </c>
      <c r="F264" s="148" t="s">
        <v>649</v>
      </c>
      <c r="G264" s="149" t="s">
        <v>157</v>
      </c>
      <c r="H264" s="150">
        <v>1.44</v>
      </c>
      <c r="I264" s="305">
        <v>0</v>
      </c>
      <c r="J264" s="151">
        <f>ROUND(I264*H264,2)</f>
        <v>0</v>
      </c>
      <c r="K264" s="148" t="s">
        <v>140</v>
      </c>
      <c r="L264" s="35"/>
      <c r="M264" s="152" t="s">
        <v>5</v>
      </c>
      <c r="N264" s="153" t="s">
        <v>40</v>
      </c>
      <c r="O264" s="154">
        <v>0.1</v>
      </c>
      <c r="P264" s="154">
        <f>O264*H264</f>
        <v>0.14399999999999999</v>
      </c>
      <c r="Q264" s="154">
        <v>6.9999999999999994E-5</v>
      </c>
      <c r="R264" s="154">
        <f>Q264*H264</f>
        <v>1.0079999999999998E-4</v>
      </c>
      <c r="S264" s="154">
        <v>0</v>
      </c>
      <c r="T264" s="155">
        <f>S264*H264</f>
        <v>0</v>
      </c>
      <c r="AR264" s="21" t="s">
        <v>211</v>
      </c>
      <c r="AT264" s="21" t="s">
        <v>136</v>
      </c>
      <c r="AU264" s="21" t="s">
        <v>79</v>
      </c>
      <c r="AY264" s="21" t="s">
        <v>133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21" t="s">
        <v>77</v>
      </c>
      <c r="BK264" s="156">
        <f>ROUND(I264*H264,2)</f>
        <v>0</v>
      </c>
      <c r="BL264" s="21" t="s">
        <v>211</v>
      </c>
      <c r="BM264" s="21" t="s">
        <v>650</v>
      </c>
    </row>
    <row r="265" spans="2:65" s="11" customFormat="1">
      <c r="B265" s="157"/>
      <c r="D265" s="158" t="s">
        <v>143</v>
      </c>
      <c r="E265" s="159" t="s">
        <v>5</v>
      </c>
      <c r="F265" s="160" t="s">
        <v>651</v>
      </c>
      <c r="H265" s="161">
        <v>1.44</v>
      </c>
      <c r="L265" s="157"/>
      <c r="M265" s="162"/>
      <c r="N265" s="163"/>
      <c r="O265" s="163"/>
      <c r="P265" s="163"/>
      <c r="Q265" s="163"/>
      <c r="R265" s="163"/>
      <c r="S265" s="163"/>
      <c r="T265" s="164"/>
      <c r="AT265" s="159" t="s">
        <v>143</v>
      </c>
      <c r="AU265" s="159" t="s">
        <v>79</v>
      </c>
      <c r="AV265" s="11" t="s">
        <v>79</v>
      </c>
      <c r="AW265" s="11" t="s">
        <v>33</v>
      </c>
      <c r="AX265" s="11" t="s">
        <v>77</v>
      </c>
      <c r="AY265" s="159" t="s">
        <v>133</v>
      </c>
    </row>
    <row r="266" spans="2:65" s="1" customFormat="1" ht="16.5" customHeight="1">
      <c r="B266" s="145"/>
      <c r="C266" s="146" t="s">
        <v>652</v>
      </c>
      <c r="D266" s="146" t="s">
        <v>136</v>
      </c>
      <c r="E266" s="147" t="s">
        <v>653</v>
      </c>
      <c r="F266" s="148" t="s">
        <v>654</v>
      </c>
      <c r="G266" s="149" t="s">
        <v>157</v>
      </c>
      <c r="H266" s="150">
        <v>1.44</v>
      </c>
      <c r="I266" s="305">
        <v>0</v>
      </c>
      <c r="J266" s="151">
        <f>ROUND(I266*H266,2)</f>
        <v>0</v>
      </c>
      <c r="K266" s="148" t="s">
        <v>140</v>
      </c>
      <c r="L266" s="35"/>
      <c r="M266" s="152" t="s">
        <v>5</v>
      </c>
      <c r="N266" s="153" t="s">
        <v>40</v>
      </c>
      <c r="O266" s="154">
        <v>0.184</v>
      </c>
      <c r="P266" s="154">
        <f>O266*H266</f>
        <v>0.26495999999999997</v>
      </c>
      <c r="Q266" s="154">
        <v>1.3999999999999999E-4</v>
      </c>
      <c r="R266" s="154">
        <f>Q266*H266</f>
        <v>2.0159999999999997E-4</v>
      </c>
      <c r="S266" s="154">
        <v>0</v>
      </c>
      <c r="T266" s="155">
        <f>S266*H266</f>
        <v>0</v>
      </c>
      <c r="AR266" s="21" t="s">
        <v>211</v>
      </c>
      <c r="AT266" s="21" t="s">
        <v>136</v>
      </c>
      <c r="AU266" s="21" t="s">
        <v>79</v>
      </c>
      <c r="AY266" s="21" t="s">
        <v>133</v>
      </c>
      <c r="BE266" s="156">
        <f>IF(N266="základní",J266,0)</f>
        <v>0</v>
      </c>
      <c r="BF266" s="156">
        <f>IF(N266="snížená",J266,0)</f>
        <v>0</v>
      </c>
      <c r="BG266" s="156">
        <f>IF(N266="zákl. přenesená",J266,0)</f>
        <v>0</v>
      </c>
      <c r="BH266" s="156">
        <f>IF(N266="sníž. přenesená",J266,0)</f>
        <v>0</v>
      </c>
      <c r="BI266" s="156">
        <f>IF(N266="nulová",J266,0)</f>
        <v>0</v>
      </c>
      <c r="BJ266" s="21" t="s">
        <v>77</v>
      </c>
      <c r="BK266" s="156">
        <f>ROUND(I266*H266,2)</f>
        <v>0</v>
      </c>
      <c r="BL266" s="21" t="s">
        <v>211</v>
      </c>
      <c r="BM266" s="21" t="s">
        <v>655</v>
      </c>
    </row>
    <row r="267" spans="2:65" s="1" customFormat="1" ht="16.5" customHeight="1">
      <c r="B267" s="145"/>
      <c r="C267" s="146" t="s">
        <v>656</v>
      </c>
      <c r="D267" s="146" t="s">
        <v>136</v>
      </c>
      <c r="E267" s="147" t="s">
        <v>657</v>
      </c>
      <c r="F267" s="148" t="s">
        <v>658</v>
      </c>
      <c r="G267" s="149" t="s">
        <v>157</v>
      </c>
      <c r="H267" s="150">
        <v>2.88</v>
      </c>
      <c r="I267" s="305">
        <v>0</v>
      </c>
      <c r="J267" s="151">
        <f>ROUND(I267*H267,2)</f>
        <v>0</v>
      </c>
      <c r="K267" s="148" t="s">
        <v>140</v>
      </c>
      <c r="L267" s="35"/>
      <c r="M267" s="152" t="s">
        <v>5</v>
      </c>
      <c r="N267" s="153" t="s">
        <v>40</v>
      </c>
      <c r="O267" s="154">
        <v>0.17199999999999999</v>
      </c>
      <c r="P267" s="154">
        <f>O267*H267</f>
        <v>0.49535999999999997</v>
      </c>
      <c r="Q267" s="154">
        <v>1.2E-4</v>
      </c>
      <c r="R267" s="154">
        <f>Q267*H267</f>
        <v>3.456E-4</v>
      </c>
      <c r="S267" s="154">
        <v>0</v>
      </c>
      <c r="T267" s="155">
        <f>S267*H267</f>
        <v>0</v>
      </c>
      <c r="AR267" s="21" t="s">
        <v>211</v>
      </c>
      <c r="AT267" s="21" t="s">
        <v>136</v>
      </c>
      <c r="AU267" s="21" t="s">
        <v>79</v>
      </c>
      <c r="AY267" s="21" t="s">
        <v>133</v>
      </c>
      <c r="BE267" s="156">
        <f>IF(N267="základní",J267,0)</f>
        <v>0</v>
      </c>
      <c r="BF267" s="156">
        <f>IF(N267="snížená",J267,0)</f>
        <v>0</v>
      </c>
      <c r="BG267" s="156">
        <f>IF(N267="zákl. přenesená",J267,0)</f>
        <v>0</v>
      </c>
      <c r="BH267" s="156">
        <f>IF(N267="sníž. přenesená",J267,0)</f>
        <v>0</v>
      </c>
      <c r="BI267" s="156">
        <f>IF(N267="nulová",J267,0)</f>
        <v>0</v>
      </c>
      <c r="BJ267" s="21" t="s">
        <v>77</v>
      </c>
      <c r="BK267" s="156">
        <f>ROUND(I267*H267,2)</f>
        <v>0</v>
      </c>
      <c r="BL267" s="21" t="s">
        <v>211</v>
      </c>
      <c r="BM267" s="21" t="s">
        <v>659</v>
      </c>
    </row>
    <row r="268" spans="2:65" s="11" customFormat="1">
      <c r="B268" s="157"/>
      <c r="D268" s="158" t="s">
        <v>143</v>
      </c>
      <c r="E268" s="159" t="s">
        <v>5</v>
      </c>
      <c r="F268" s="160" t="s">
        <v>660</v>
      </c>
      <c r="H268" s="161">
        <v>2.88</v>
      </c>
      <c r="L268" s="157"/>
      <c r="M268" s="162"/>
      <c r="N268" s="163"/>
      <c r="O268" s="163"/>
      <c r="P268" s="163"/>
      <c r="Q268" s="163"/>
      <c r="R268" s="163"/>
      <c r="S268" s="163"/>
      <c r="T268" s="164"/>
      <c r="AT268" s="159" t="s">
        <v>143</v>
      </c>
      <c r="AU268" s="159" t="s">
        <v>79</v>
      </c>
      <c r="AV268" s="11" t="s">
        <v>79</v>
      </c>
      <c r="AW268" s="11" t="s">
        <v>33</v>
      </c>
      <c r="AX268" s="11" t="s">
        <v>77</v>
      </c>
      <c r="AY268" s="159" t="s">
        <v>133</v>
      </c>
    </row>
    <row r="269" spans="2:65" s="10" customFormat="1" ht="29.85" customHeight="1">
      <c r="B269" s="133"/>
      <c r="D269" s="134" t="s">
        <v>68</v>
      </c>
      <c r="E269" s="143" t="s">
        <v>661</v>
      </c>
      <c r="F269" s="143" t="s">
        <v>662</v>
      </c>
      <c r="J269" s="144">
        <f>BK269</f>
        <v>0</v>
      </c>
      <c r="L269" s="133"/>
      <c r="M269" s="137"/>
      <c r="N269" s="138"/>
      <c r="O269" s="138"/>
      <c r="P269" s="139">
        <f>SUM(P270:P275)</f>
        <v>2.3169420000000001</v>
      </c>
      <c r="Q269" s="138"/>
      <c r="R269" s="139">
        <f>SUM(R270:R275)</f>
        <v>1.1704139999999998E-2</v>
      </c>
      <c r="S269" s="138"/>
      <c r="T269" s="140">
        <f>SUM(T270:T275)</f>
        <v>0</v>
      </c>
      <c r="AR269" s="134" t="s">
        <v>79</v>
      </c>
      <c r="AT269" s="141" t="s">
        <v>68</v>
      </c>
      <c r="AU269" s="141" t="s">
        <v>77</v>
      </c>
      <c r="AY269" s="134" t="s">
        <v>133</v>
      </c>
      <c r="BK269" s="142">
        <f>SUM(BK270:BK275)</f>
        <v>0</v>
      </c>
    </row>
    <row r="270" spans="2:65" s="1" customFormat="1" ht="25.5" customHeight="1">
      <c r="B270" s="145"/>
      <c r="C270" s="146" t="s">
        <v>663</v>
      </c>
      <c r="D270" s="146" t="s">
        <v>136</v>
      </c>
      <c r="E270" s="147" t="s">
        <v>664</v>
      </c>
      <c r="F270" s="148" t="s">
        <v>665</v>
      </c>
      <c r="G270" s="149" t="s">
        <v>157</v>
      </c>
      <c r="H270" s="150">
        <v>23.885999999999999</v>
      </c>
      <c r="I270" s="305">
        <v>0</v>
      </c>
      <c r="J270" s="151">
        <f>ROUND(I270*H270,2)</f>
        <v>0</v>
      </c>
      <c r="K270" s="148" t="s">
        <v>140</v>
      </c>
      <c r="L270" s="35"/>
      <c r="M270" s="152" t="s">
        <v>5</v>
      </c>
      <c r="N270" s="153" t="s">
        <v>40</v>
      </c>
      <c r="O270" s="154">
        <v>3.3000000000000002E-2</v>
      </c>
      <c r="P270" s="154">
        <f>O270*H270</f>
        <v>0.78823799999999999</v>
      </c>
      <c r="Q270" s="154">
        <v>2.0000000000000001E-4</v>
      </c>
      <c r="R270" s="154">
        <f>Q270*H270</f>
        <v>4.7771999999999997E-3</v>
      </c>
      <c r="S270" s="154">
        <v>0</v>
      </c>
      <c r="T270" s="155">
        <f>S270*H270</f>
        <v>0</v>
      </c>
      <c r="AR270" s="21" t="s">
        <v>211</v>
      </c>
      <c r="AT270" s="21" t="s">
        <v>136</v>
      </c>
      <c r="AU270" s="21" t="s">
        <v>79</v>
      </c>
      <c r="AY270" s="21" t="s">
        <v>133</v>
      </c>
      <c r="BE270" s="156">
        <f>IF(N270="základní",J270,0)</f>
        <v>0</v>
      </c>
      <c r="BF270" s="156">
        <f>IF(N270="snížená",J270,0)</f>
        <v>0</v>
      </c>
      <c r="BG270" s="156">
        <f>IF(N270="zákl. přenesená",J270,0)</f>
        <v>0</v>
      </c>
      <c r="BH270" s="156">
        <f>IF(N270="sníž. přenesená",J270,0)</f>
        <v>0</v>
      </c>
      <c r="BI270" s="156">
        <f>IF(N270="nulová",J270,0)</f>
        <v>0</v>
      </c>
      <c r="BJ270" s="21" t="s">
        <v>77</v>
      </c>
      <c r="BK270" s="156">
        <f>ROUND(I270*H270,2)</f>
        <v>0</v>
      </c>
      <c r="BL270" s="21" t="s">
        <v>211</v>
      </c>
      <c r="BM270" s="21" t="s">
        <v>666</v>
      </c>
    </row>
    <row r="271" spans="2:65" s="11" customFormat="1">
      <c r="B271" s="157"/>
      <c r="D271" s="158" t="s">
        <v>143</v>
      </c>
      <c r="E271" s="159" t="s">
        <v>5</v>
      </c>
      <c r="F271" s="160" t="s">
        <v>667</v>
      </c>
      <c r="H271" s="161">
        <v>13.5</v>
      </c>
      <c r="L271" s="157"/>
      <c r="M271" s="162"/>
      <c r="N271" s="163"/>
      <c r="O271" s="163"/>
      <c r="P271" s="163"/>
      <c r="Q271" s="163"/>
      <c r="R271" s="163"/>
      <c r="S271" s="163"/>
      <c r="T271" s="164"/>
      <c r="AT271" s="159" t="s">
        <v>143</v>
      </c>
      <c r="AU271" s="159" t="s">
        <v>79</v>
      </c>
      <c r="AV271" s="11" t="s">
        <v>79</v>
      </c>
      <c r="AW271" s="11" t="s">
        <v>33</v>
      </c>
      <c r="AX271" s="11" t="s">
        <v>69</v>
      </c>
      <c r="AY271" s="159" t="s">
        <v>133</v>
      </c>
    </row>
    <row r="272" spans="2:65" s="11" customFormat="1">
      <c r="B272" s="157"/>
      <c r="D272" s="158" t="s">
        <v>143</v>
      </c>
      <c r="E272" s="159" t="s">
        <v>5</v>
      </c>
      <c r="F272" s="160" t="s">
        <v>178</v>
      </c>
      <c r="H272" s="161">
        <v>3.621</v>
      </c>
      <c r="L272" s="157"/>
      <c r="M272" s="162"/>
      <c r="N272" s="163"/>
      <c r="O272" s="163"/>
      <c r="P272" s="163"/>
      <c r="Q272" s="163"/>
      <c r="R272" s="163"/>
      <c r="S272" s="163"/>
      <c r="T272" s="164"/>
      <c r="AT272" s="159" t="s">
        <v>143</v>
      </c>
      <c r="AU272" s="159" t="s">
        <v>79</v>
      </c>
      <c r="AV272" s="11" t="s">
        <v>79</v>
      </c>
      <c r="AW272" s="11" t="s">
        <v>33</v>
      </c>
      <c r="AX272" s="11" t="s">
        <v>69</v>
      </c>
      <c r="AY272" s="159" t="s">
        <v>133</v>
      </c>
    </row>
    <row r="273" spans="2:65" s="11" customFormat="1">
      <c r="B273" s="157"/>
      <c r="D273" s="158" t="s">
        <v>143</v>
      </c>
      <c r="E273" s="159" t="s">
        <v>5</v>
      </c>
      <c r="F273" s="160" t="s">
        <v>552</v>
      </c>
      <c r="H273" s="161">
        <v>3.3</v>
      </c>
      <c r="L273" s="157"/>
      <c r="M273" s="162"/>
      <c r="N273" s="163"/>
      <c r="O273" s="163"/>
      <c r="P273" s="163"/>
      <c r="Q273" s="163"/>
      <c r="R273" s="163"/>
      <c r="S273" s="163"/>
      <c r="T273" s="164"/>
      <c r="AT273" s="159" t="s">
        <v>143</v>
      </c>
      <c r="AU273" s="159" t="s">
        <v>79</v>
      </c>
      <c r="AV273" s="11" t="s">
        <v>79</v>
      </c>
      <c r="AW273" s="11" t="s">
        <v>33</v>
      </c>
      <c r="AX273" s="11" t="s">
        <v>69</v>
      </c>
      <c r="AY273" s="159" t="s">
        <v>133</v>
      </c>
    </row>
    <row r="274" spans="2:65" s="11" customFormat="1">
      <c r="B274" s="157"/>
      <c r="D274" s="158" t="s">
        <v>143</v>
      </c>
      <c r="E274" s="159" t="s">
        <v>5</v>
      </c>
      <c r="F274" s="160" t="s">
        <v>553</v>
      </c>
      <c r="H274" s="161">
        <v>3.4649999999999999</v>
      </c>
      <c r="L274" s="157"/>
      <c r="M274" s="162"/>
      <c r="N274" s="163"/>
      <c r="O274" s="163"/>
      <c r="P274" s="163"/>
      <c r="Q274" s="163"/>
      <c r="R274" s="163"/>
      <c r="S274" s="163"/>
      <c r="T274" s="164"/>
      <c r="AT274" s="159" t="s">
        <v>143</v>
      </c>
      <c r="AU274" s="159" t="s">
        <v>79</v>
      </c>
      <c r="AV274" s="11" t="s">
        <v>79</v>
      </c>
      <c r="AW274" s="11" t="s">
        <v>33</v>
      </c>
      <c r="AX274" s="11" t="s">
        <v>69</v>
      </c>
      <c r="AY274" s="159" t="s">
        <v>133</v>
      </c>
    </row>
    <row r="275" spans="2:65" s="1" customFormat="1" ht="25.5" customHeight="1">
      <c r="B275" s="145"/>
      <c r="C275" s="146" t="s">
        <v>668</v>
      </c>
      <c r="D275" s="146" t="s">
        <v>136</v>
      </c>
      <c r="E275" s="147" t="s">
        <v>669</v>
      </c>
      <c r="F275" s="148" t="s">
        <v>670</v>
      </c>
      <c r="G275" s="149" t="s">
        <v>157</v>
      </c>
      <c r="H275" s="150">
        <v>23.885999999999999</v>
      </c>
      <c r="I275" s="305">
        <v>0</v>
      </c>
      <c r="J275" s="151">
        <f>ROUND(I275*H275,2)</f>
        <v>0</v>
      </c>
      <c r="K275" s="148" t="s">
        <v>140</v>
      </c>
      <c r="L275" s="35"/>
      <c r="M275" s="152" t="s">
        <v>5</v>
      </c>
      <c r="N275" s="153" t="s">
        <v>40</v>
      </c>
      <c r="O275" s="154">
        <v>6.4000000000000001E-2</v>
      </c>
      <c r="P275" s="154">
        <f>O275*H275</f>
        <v>1.5287040000000001</v>
      </c>
      <c r="Q275" s="154">
        <v>2.9E-4</v>
      </c>
      <c r="R275" s="154">
        <f>Q275*H275</f>
        <v>6.9269399999999995E-3</v>
      </c>
      <c r="S275" s="154">
        <v>0</v>
      </c>
      <c r="T275" s="155">
        <f>S275*H275</f>
        <v>0</v>
      </c>
      <c r="AR275" s="21" t="s">
        <v>211</v>
      </c>
      <c r="AT275" s="21" t="s">
        <v>136</v>
      </c>
      <c r="AU275" s="21" t="s">
        <v>79</v>
      </c>
      <c r="AY275" s="21" t="s">
        <v>133</v>
      </c>
      <c r="BE275" s="156">
        <f>IF(N275="základní",J275,0)</f>
        <v>0</v>
      </c>
      <c r="BF275" s="156">
        <f>IF(N275="snížená",J275,0)</f>
        <v>0</v>
      </c>
      <c r="BG275" s="156">
        <f>IF(N275="zákl. přenesená",J275,0)</f>
        <v>0</v>
      </c>
      <c r="BH275" s="156">
        <f>IF(N275="sníž. přenesená",J275,0)</f>
        <v>0</v>
      </c>
      <c r="BI275" s="156">
        <f>IF(N275="nulová",J275,0)</f>
        <v>0</v>
      </c>
      <c r="BJ275" s="21" t="s">
        <v>77</v>
      </c>
      <c r="BK275" s="156">
        <f>ROUND(I275*H275,2)</f>
        <v>0</v>
      </c>
      <c r="BL275" s="21" t="s">
        <v>211</v>
      </c>
      <c r="BM275" s="21" t="s">
        <v>671</v>
      </c>
    </row>
    <row r="276" spans="2:65" s="10" customFormat="1" ht="37.35" customHeight="1">
      <c r="B276" s="133"/>
      <c r="D276" s="134" t="s">
        <v>68</v>
      </c>
      <c r="E276" s="135" t="s">
        <v>672</v>
      </c>
      <c r="F276" s="135" t="s">
        <v>673</v>
      </c>
      <c r="J276" s="136">
        <f>BK276</f>
        <v>0</v>
      </c>
      <c r="L276" s="133"/>
      <c r="M276" s="137"/>
      <c r="N276" s="138"/>
      <c r="O276" s="138"/>
      <c r="P276" s="139">
        <f>P277</f>
        <v>0</v>
      </c>
      <c r="Q276" s="138"/>
      <c r="R276" s="139">
        <f>R277</f>
        <v>0</v>
      </c>
      <c r="S276" s="138"/>
      <c r="T276" s="140">
        <f>T277</f>
        <v>0</v>
      </c>
      <c r="AR276" s="134" t="s">
        <v>141</v>
      </c>
      <c r="AT276" s="141" t="s">
        <v>68</v>
      </c>
      <c r="AU276" s="141" t="s">
        <v>69</v>
      </c>
      <c r="AY276" s="134" t="s">
        <v>133</v>
      </c>
      <c r="BK276" s="142">
        <f>BK277</f>
        <v>0</v>
      </c>
    </row>
    <row r="277" spans="2:65" s="10" customFormat="1" ht="19.899999999999999" customHeight="1">
      <c r="B277" s="133"/>
      <c r="D277" s="134" t="s">
        <v>68</v>
      </c>
      <c r="E277" s="143" t="s">
        <v>674</v>
      </c>
      <c r="F277" s="143" t="s">
        <v>675</v>
      </c>
      <c r="J277" s="144">
        <f>BK277</f>
        <v>0</v>
      </c>
      <c r="L277" s="133"/>
      <c r="M277" s="137"/>
      <c r="N277" s="138"/>
      <c r="O277" s="138"/>
      <c r="P277" s="139">
        <f>P278</f>
        <v>0</v>
      </c>
      <c r="Q277" s="138"/>
      <c r="R277" s="139">
        <f>R278</f>
        <v>0</v>
      </c>
      <c r="S277" s="138"/>
      <c r="T277" s="140">
        <f>T278</f>
        <v>0</v>
      </c>
      <c r="AR277" s="134" t="s">
        <v>141</v>
      </c>
      <c r="AT277" s="141" t="s">
        <v>68</v>
      </c>
      <c r="AU277" s="141" t="s">
        <v>77</v>
      </c>
      <c r="AY277" s="134" t="s">
        <v>133</v>
      </c>
      <c r="BK277" s="142">
        <f>BK278</f>
        <v>0</v>
      </c>
    </row>
    <row r="278" spans="2:65" s="1" customFormat="1" ht="16.5" customHeight="1">
      <c r="B278" s="145"/>
      <c r="C278" s="146" t="s">
        <v>676</v>
      </c>
      <c r="D278" s="146" t="s">
        <v>136</v>
      </c>
      <c r="E278" s="147" t="s">
        <v>677</v>
      </c>
      <c r="F278" s="148" t="s">
        <v>678</v>
      </c>
      <c r="G278" s="149" t="s">
        <v>295</v>
      </c>
      <c r="H278" s="150">
        <v>15508.13</v>
      </c>
      <c r="I278" s="305">
        <v>0</v>
      </c>
      <c r="J278" s="151">
        <f>ROUND(I278*H278,2)</f>
        <v>0</v>
      </c>
      <c r="K278" s="148" t="s">
        <v>289</v>
      </c>
      <c r="L278" s="35"/>
      <c r="M278" s="152" t="s">
        <v>5</v>
      </c>
      <c r="N278" s="174" t="s">
        <v>40</v>
      </c>
      <c r="O278" s="175">
        <v>0</v>
      </c>
      <c r="P278" s="175">
        <f>O278*H278</f>
        <v>0</v>
      </c>
      <c r="Q278" s="175">
        <v>0</v>
      </c>
      <c r="R278" s="175">
        <f>Q278*H278</f>
        <v>0</v>
      </c>
      <c r="S278" s="175">
        <v>0</v>
      </c>
      <c r="T278" s="176">
        <f>S278*H278</f>
        <v>0</v>
      </c>
      <c r="AR278" s="21" t="s">
        <v>141</v>
      </c>
      <c r="AT278" s="21" t="s">
        <v>136</v>
      </c>
      <c r="AU278" s="21" t="s">
        <v>79</v>
      </c>
      <c r="AY278" s="21" t="s">
        <v>133</v>
      </c>
      <c r="BE278" s="156">
        <f>IF(N278="základní",J278,0)</f>
        <v>0</v>
      </c>
      <c r="BF278" s="156">
        <f>IF(N278="snížená",J278,0)</f>
        <v>0</v>
      </c>
      <c r="BG278" s="156">
        <f>IF(N278="zákl. přenesená",J278,0)</f>
        <v>0</v>
      </c>
      <c r="BH278" s="156">
        <f>IF(N278="sníž. přenesená",J278,0)</f>
        <v>0</v>
      </c>
      <c r="BI278" s="156">
        <f>IF(N278="nulová",J278,0)</f>
        <v>0</v>
      </c>
      <c r="BJ278" s="21" t="s">
        <v>77</v>
      </c>
      <c r="BK278" s="156">
        <f>ROUND(I278*H278,2)</f>
        <v>0</v>
      </c>
      <c r="BL278" s="21" t="s">
        <v>141</v>
      </c>
      <c r="BM278" s="21" t="s">
        <v>679</v>
      </c>
    </row>
    <row r="279" spans="2:65" s="1" customFormat="1" ht="6.95" customHeight="1">
      <c r="B279" s="50"/>
      <c r="C279" s="51"/>
      <c r="D279" s="51"/>
      <c r="E279" s="51"/>
      <c r="F279" s="51"/>
      <c r="G279" s="51"/>
      <c r="H279" s="51"/>
      <c r="I279" s="51"/>
      <c r="J279" s="51"/>
      <c r="K279" s="51"/>
      <c r="L279" s="35"/>
    </row>
  </sheetData>
  <autoFilter ref="C99:K278" xr:uid="{00000000-0009-0000-0000-000001000000}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9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ht="37.5" customHeight="1"/>
    <row r="2" spans="2:11" ht="7.5" customHeight="1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2" customFormat="1" ht="45" customHeight="1">
      <c r="B3" s="181"/>
      <c r="C3" s="297" t="s">
        <v>680</v>
      </c>
      <c r="D3" s="297"/>
      <c r="E3" s="297"/>
      <c r="F3" s="297"/>
      <c r="G3" s="297"/>
      <c r="H3" s="297"/>
      <c r="I3" s="297"/>
      <c r="J3" s="297"/>
      <c r="K3" s="182"/>
    </row>
    <row r="4" spans="2:11" ht="25.5" customHeight="1">
      <c r="B4" s="183"/>
      <c r="C4" s="304" t="s">
        <v>681</v>
      </c>
      <c r="D4" s="304"/>
      <c r="E4" s="304"/>
      <c r="F4" s="304"/>
      <c r="G4" s="304"/>
      <c r="H4" s="304"/>
      <c r="I4" s="304"/>
      <c r="J4" s="304"/>
      <c r="K4" s="184"/>
    </row>
    <row r="5" spans="2:11" ht="5.25" customHeight="1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ht="15" customHeight="1">
      <c r="B6" s="183"/>
      <c r="C6" s="300" t="s">
        <v>682</v>
      </c>
      <c r="D6" s="300"/>
      <c r="E6" s="300"/>
      <c r="F6" s="300"/>
      <c r="G6" s="300"/>
      <c r="H6" s="300"/>
      <c r="I6" s="300"/>
      <c r="J6" s="300"/>
      <c r="K6" s="184"/>
    </row>
    <row r="7" spans="2:11" ht="15" customHeight="1">
      <c r="B7" s="187"/>
      <c r="C7" s="300" t="s">
        <v>683</v>
      </c>
      <c r="D7" s="300"/>
      <c r="E7" s="300"/>
      <c r="F7" s="300"/>
      <c r="G7" s="300"/>
      <c r="H7" s="300"/>
      <c r="I7" s="300"/>
      <c r="J7" s="300"/>
      <c r="K7" s="184"/>
    </row>
    <row r="8" spans="2:1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ht="15" customHeight="1">
      <c r="B9" s="187"/>
      <c r="C9" s="300" t="s">
        <v>684</v>
      </c>
      <c r="D9" s="300"/>
      <c r="E9" s="300"/>
      <c r="F9" s="300"/>
      <c r="G9" s="300"/>
      <c r="H9" s="300"/>
      <c r="I9" s="300"/>
      <c r="J9" s="300"/>
      <c r="K9" s="184"/>
    </row>
    <row r="10" spans="2:11" ht="15" customHeight="1">
      <c r="B10" s="187"/>
      <c r="C10" s="186"/>
      <c r="D10" s="300" t="s">
        <v>685</v>
      </c>
      <c r="E10" s="300"/>
      <c r="F10" s="300"/>
      <c r="G10" s="300"/>
      <c r="H10" s="300"/>
      <c r="I10" s="300"/>
      <c r="J10" s="300"/>
      <c r="K10" s="184"/>
    </row>
    <row r="11" spans="2:11" ht="15" customHeight="1">
      <c r="B11" s="187"/>
      <c r="C11" s="188"/>
      <c r="D11" s="300" t="s">
        <v>686</v>
      </c>
      <c r="E11" s="300"/>
      <c r="F11" s="300"/>
      <c r="G11" s="300"/>
      <c r="H11" s="300"/>
      <c r="I11" s="300"/>
      <c r="J11" s="300"/>
      <c r="K11" s="184"/>
    </row>
    <row r="12" spans="2:11" ht="12.75" customHeight="1">
      <c r="B12" s="187"/>
      <c r="C12" s="188"/>
      <c r="D12" s="188"/>
      <c r="E12" s="188"/>
      <c r="F12" s="188"/>
      <c r="G12" s="188"/>
      <c r="H12" s="188"/>
      <c r="I12" s="188"/>
      <c r="J12" s="188"/>
      <c r="K12" s="184"/>
    </row>
    <row r="13" spans="2:11" ht="15" customHeight="1">
      <c r="B13" s="187"/>
      <c r="C13" s="188"/>
      <c r="D13" s="300" t="s">
        <v>687</v>
      </c>
      <c r="E13" s="300"/>
      <c r="F13" s="300"/>
      <c r="G13" s="300"/>
      <c r="H13" s="300"/>
      <c r="I13" s="300"/>
      <c r="J13" s="300"/>
      <c r="K13" s="184"/>
    </row>
    <row r="14" spans="2:11" ht="15" customHeight="1">
      <c r="B14" s="187"/>
      <c r="C14" s="188"/>
      <c r="D14" s="300" t="s">
        <v>688</v>
      </c>
      <c r="E14" s="300"/>
      <c r="F14" s="300"/>
      <c r="G14" s="300"/>
      <c r="H14" s="300"/>
      <c r="I14" s="300"/>
      <c r="J14" s="300"/>
      <c r="K14" s="184"/>
    </row>
    <row r="15" spans="2:11" ht="15" customHeight="1">
      <c r="B15" s="187"/>
      <c r="C15" s="188"/>
      <c r="D15" s="300" t="s">
        <v>689</v>
      </c>
      <c r="E15" s="300"/>
      <c r="F15" s="300"/>
      <c r="G15" s="300"/>
      <c r="H15" s="300"/>
      <c r="I15" s="300"/>
      <c r="J15" s="300"/>
      <c r="K15" s="184"/>
    </row>
    <row r="16" spans="2:11" ht="15" customHeight="1">
      <c r="B16" s="187"/>
      <c r="C16" s="188"/>
      <c r="D16" s="188"/>
      <c r="E16" s="189" t="s">
        <v>76</v>
      </c>
      <c r="F16" s="300" t="s">
        <v>690</v>
      </c>
      <c r="G16" s="300"/>
      <c r="H16" s="300"/>
      <c r="I16" s="300"/>
      <c r="J16" s="300"/>
      <c r="K16" s="184"/>
    </row>
    <row r="17" spans="2:11" ht="15" customHeight="1">
      <c r="B17" s="187"/>
      <c r="C17" s="188"/>
      <c r="D17" s="188"/>
      <c r="E17" s="189" t="s">
        <v>691</v>
      </c>
      <c r="F17" s="300" t="s">
        <v>692</v>
      </c>
      <c r="G17" s="300"/>
      <c r="H17" s="300"/>
      <c r="I17" s="300"/>
      <c r="J17" s="300"/>
      <c r="K17" s="184"/>
    </row>
    <row r="18" spans="2:11" ht="15" customHeight="1">
      <c r="B18" s="187"/>
      <c r="C18" s="188"/>
      <c r="D18" s="188"/>
      <c r="E18" s="189" t="s">
        <v>693</v>
      </c>
      <c r="F18" s="300" t="s">
        <v>694</v>
      </c>
      <c r="G18" s="300"/>
      <c r="H18" s="300"/>
      <c r="I18" s="300"/>
      <c r="J18" s="300"/>
      <c r="K18" s="184"/>
    </row>
    <row r="19" spans="2:11" ht="15" customHeight="1">
      <c r="B19" s="187"/>
      <c r="C19" s="188"/>
      <c r="D19" s="188"/>
      <c r="E19" s="189" t="s">
        <v>695</v>
      </c>
      <c r="F19" s="300" t="s">
        <v>696</v>
      </c>
      <c r="G19" s="300"/>
      <c r="H19" s="300"/>
      <c r="I19" s="300"/>
      <c r="J19" s="300"/>
      <c r="K19" s="184"/>
    </row>
    <row r="20" spans="2:11" ht="15" customHeight="1">
      <c r="B20" s="187"/>
      <c r="C20" s="188"/>
      <c r="D20" s="188"/>
      <c r="E20" s="189" t="s">
        <v>672</v>
      </c>
      <c r="F20" s="300" t="s">
        <v>673</v>
      </c>
      <c r="G20" s="300"/>
      <c r="H20" s="300"/>
      <c r="I20" s="300"/>
      <c r="J20" s="300"/>
      <c r="K20" s="184"/>
    </row>
    <row r="21" spans="2:11" ht="15" customHeight="1">
      <c r="B21" s="187"/>
      <c r="C21" s="188"/>
      <c r="D21" s="188"/>
      <c r="E21" s="189" t="s">
        <v>697</v>
      </c>
      <c r="F21" s="300" t="s">
        <v>698</v>
      </c>
      <c r="G21" s="300"/>
      <c r="H21" s="300"/>
      <c r="I21" s="300"/>
      <c r="J21" s="300"/>
      <c r="K21" s="184"/>
    </row>
    <row r="22" spans="2:11" ht="12.75" customHeight="1">
      <c r="B22" s="187"/>
      <c r="C22" s="188"/>
      <c r="D22" s="188"/>
      <c r="E22" s="188"/>
      <c r="F22" s="188"/>
      <c r="G22" s="188"/>
      <c r="H22" s="188"/>
      <c r="I22" s="188"/>
      <c r="J22" s="188"/>
      <c r="K22" s="184"/>
    </row>
    <row r="23" spans="2:11" ht="15" customHeight="1">
      <c r="B23" s="187"/>
      <c r="C23" s="300" t="s">
        <v>699</v>
      </c>
      <c r="D23" s="300"/>
      <c r="E23" s="300"/>
      <c r="F23" s="300"/>
      <c r="G23" s="300"/>
      <c r="H23" s="300"/>
      <c r="I23" s="300"/>
      <c r="J23" s="300"/>
      <c r="K23" s="184"/>
    </row>
    <row r="24" spans="2:11" ht="15" customHeight="1">
      <c r="B24" s="187"/>
      <c r="C24" s="300" t="s">
        <v>700</v>
      </c>
      <c r="D24" s="300"/>
      <c r="E24" s="300"/>
      <c r="F24" s="300"/>
      <c r="G24" s="300"/>
      <c r="H24" s="300"/>
      <c r="I24" s="300"/>
      <c r="J24" s="300"/>
      <c r="K24" s="184"/>
    </row>
    <row r="25" spans="2:11" ht="15" customHeight="1">
      <c r="B25" s="187"/>
      <c r="C25" s="186"/>
      <c r="D25" s="300" t="s">
        <v>701</v>
      </c>
      <c r="E25" s="300"/>
      <c r="F25" s="300"/>
      <c r="G25" s="300"/>
      <c r="H25" s="300"/>
      <c r="I25" s="300"/>
      <c r="J25" s="300"/>
      <c r="K25" s="184"/>
    </row>
    <row r="26" spans="2:11" ht="15" customHeight="1">
      <c r="B26" s="187"/>
      <c r="C26" s="188"/>
      <c r="D26" s="300" t="s">
        <v>702</v>
      </c>
      <c r="E26" s="300"/>
      <c r="F26" s="300"/>
      <c r="G26" s="300"/>
      <c r="H26" s="300"/>
      <c r="I26" s="300"/>
      <c r="J26" s="300"/>
      <c r="K26" s="184"/>
    </row>
    <row r="27" spans="2:11" ht="12.75" customHeight="1">
      <c r="B27" s="187"/>
      <c r="C27" s="188"/>
      <c r="D27" s="188"/>
      <c r="E27" s="188"/>
      <c r="F27" s="188"/>
      <c r="G27" s="188"/>
      <c r="H27" s="188"/>
      <c r="I27" s="188"/>
      <c r="J27" s="188"/>
      <c r="K27" s="184"/>
    </row>
    <row r="28" spans="2:11" ht="15" customHeight="1">
      <c r="B28" s="187"/>
      <c r="C28" s="188"/>
      <c r="D28" s="300" t="s">
        <v>703</v>
      </c>
      <c r="E28" s="300"/>
      <c r="F28" s="300"/>
      <c r="G28" s="300"/>
      <c r="H28" s="300"/>
      <c r="I28" s="300"/>
      <c r="J28" s="300"/>
      <c r="K28" s="184"/>
    </row>
    <row r="29" spans="2:11" ht="15" customHeight="1">
      <c r="B29" s="187"/>
      <c r="C29" s="188"/>
      <c r="D29" s="300" t="s">
        <v>704</v>
      </c>
      <c r="E29" s="300"/>
      <c r="F29" s="300"/>
      <c r="G29" s="300"/>
      <c r="H29" s="300"/>
      <c r="I29" s="300"/>
      <c r="J29" s="300"/>
      <c r="K29" s="184"/>
    </row>
    <row r="30" spans="2:11" ht="12.75" customHeight="1">
      <c r="B30" s="187"/>
      <c r="C30" s="188"/>
      <c r="D30" s="188"/>
      <c r="E30" s="188"/>
      <c r="F30" s="188"/>
      <c r="G30" s="188"/>
      <c r="H30" s="188"/>
      <c r="I30" s="188"/>
      <c r="J30" s="188"/>
      <c r="K30" s="184"/>
    </row>
    <row r="31" spans="2:11" ht="15" customHeight="1">
      <c r="B31" s="187"/>
      <c r="C31" s="188"/>
      <c r="D31" s="300" t="s">
        <v>705</v>
      </c>
      <c r="E31" s="300"/>
      <c r="F31" s="300"/>
      <c r="G31" s="300"/>
      <c r="H31" s="300"/>
      <c r="I31" s="300"/>
      <c r="J31" s="300"/>
      <c r="K31" s="184"/>
    </row>
    <row r="32" spans="2:11" ht="15" customHeight="1">
      <c r="B32" s="187"/>
      <c r="C32" s="188"/>
      <c r="D32" s="300" t="s">
        <v>706</v>
      </c>
      <c r="E32" s="300"/>
      <c r="F32" s="300"/>
      <c r="G32" s="300"/>
      <c r="H32" s="300"/>
      <c r="I32" s="300"/>
      <c r="J32" s="300"/>
      <c r="K32" s="184"/>
    </row>
    <row r="33" spans="2:11" ht="15" customHeight="1">
      <c r="B33" s="187"/>
      <c r="C33" s="188"/>
      <c r="D33" s="300" t="s">
        <v>707</v>
      </c>
      <c r="E33" s="300"/>
      <c r="F33" s="300"/>
      <c r="G33" s="300"/>
      <c r="H33" s="300"/>
      <c r="I33" s="300"/>
      <c r="J33" s="300"/>
      <c r="K33" s="184"/>
    </row>
    <row r="34" spans="2:11" ht="15" customHeight="1">
      <c r="B34" s="187"/>
      <c r="C34" s="188"/>
      <c r="D34" s="186"/>
      <c r="E34" s="190" t="s">
        <v>118</v>
      </c>
      <c r="F34" s="186"/>
      <c r="G34" s="300" t="s">
        <v>708</v>
      </c>
      <c r="H34" s="300"/>
      <c r="I34" s="300"/>
      <c r="J34" s="300"/>
      <c r="K34" s="184"/>
    </row>
    <row r="35" spans="2:11" ht="30.75" customHeight="1">
      <c r="B35" s="187"/>
      <c r="C35" s="188"/>
      <c r="D35" s="186"/>
      <c r="E35" s="190" t="s">
        <v>709</v>
      </c>
      <c r="F35" s="186"/>
      <c r="G35" s="300" t="s">
        <v>710</v>
      </c>
      <c r="H35" s="300"/>
      <c r="I35" s="300"/>
      <c r="J35" s="300"/>
      <c r="K35" s="184"/>
    </row>
    <row r="36" spans="2:11" ht="15" customHeight="1">
      <c r="B36" s="187"/>
      <c r="C36" s="188"/>
      <c r="D36" s="186"/>
      <c r="E36" s="190" t="s">
        <v>50</v>
      </c>
      <c r="F36" s="186"/>
      <c r="G36" s="300" t="s">
        <v>711</v>
      </c>
      <c r="H36" s="300"/>
      <c r="I36" s="300"/>
      <c r="J36" s="300"/>
      <c r="K36" s="184"/>
    </row>
    <row r="37" spans="2:11" ht="15" customHeight="1">
      <c r="B37" s="187"/>
      <c r="C37" s="188"/>
      <c r="D37" s="186"/>
      <c r="E37" s="190" t="s">
        <v>119</v>
      </c>
      <c r="F37" s="186"/>
      <c r="G37" s="300" t="s">
        <v>712</v>
      </c>
      <c r="H37" s="300"/>
      <c r="I37" s="300"/>
      <c r="J37" s="300"/>
      <c r="K37" s="184"/>
    </row>
    <row r="38" spans="2:11" ht="15" customHeight="1">
      <c r="B38" s="187"/>
      <c r="C38" s="188"/>
      <c r="D38" s="186"/>
      <c r="E38" s="190" t="s">
        <v>120</v>
      </c>
      <c r="F38" s="186"/>
      <c r="G38" s="300" t="s">
        <v>713</v>
      </c>
      <c r="H38" s="300"/>
      <c r="I38" s="300"/>
      <c r="J38" s="300"/>
      <c r="K38" s="184"/>
    </row>
    <row r="39" spans="2:11" ht="15" customHeight="1">
      <c r="B39" s="187"/>
      <c r="C39" s="188"/>
      <c r="D39" s="186"/>
      <c r="E39" s="190" t="s">
        <v>121</v>
      </c>
      <c r="F39" s="186"/>
      <c r="G39" s="300" t="s">
        <v>714</v>
      </c>
      <c r="H39" s="300"/>
      <c r="I39" s="300"/>
      <c r="J39" s="300"/>
      <c r="K39" s="184"/>
    </row>
    <row r="40" spans="2:11" ht="15" customHeight="1">
      <c r="B40" s="187"/>
      <c r="C40" s="188"/>
      <c r="D40" s="186"/>
      <c r="E40" s="190" t="s">
        <v>715</v>
      </c>
      <c r="F40" s="186"/>
      <c r="G40" s="300" t="s">
        <v>716</v>
      </c>
      <c r="H40" s="300"/>
      <c r="I40" s="300"/>
      <c r="J40" s="300"/>
      <c r="K40" s="184"/>
    </row>
    <row r="41" spans="2:11" ht="15" customHeight="1">
      <c r="B41" s="187"/>
      <c r="C41" s="188"/>
      <c r="D41" s="186"/>
      <c r="E41" s="190"/>
      <c r="F41" s="186"/>
      <c r="G41" s="300" t="s">
        <v>717</v>
      </c>
      <c r="H41" s="300"/>
      <c r="I41" s="300"/>
      <c r="J41" s="300"/>
      <c r="K41" s="184"/>
    </row>
    <row r="42" spans="2:11" ht="15" customHeight="1">
      <c r="B42" s="187"/>
      <c r="C42" s="188"/>
      <c r="D42" s="186"/>
      <c r="E42" s="190" t="s">
        <v>718</v>
      </c>
      <c r="F42" s="186"/>
      <c r="G42" s="300" t="s">
        <v>719</v>
      </c>
      <c r="H42" s="300"/>
      <c r="I42" s="300"/>
      <c r="J42" s="300"/>
      <c r="K42" s="184"/>
    </row>
    <row r="43" spans="2:11" ht="15" customHeight="1">
      <c r="B43" s="187"/>
      <c r="C43" s="188"/>
      <c r="D43" s="186"/>
      <c r="E43" s="190" t="s">
        <v>123</v>
      </c>
      <c r="F43" s="186"/>
      <c r="G43" s="300" t="s">
        <v>720</v>
      </c>
      <c r="H43" s="300"/>
      <c r="I43" s="300"/>
      <c r="J43" s="300"/>
      <c r="K43" s="184"/>
    </row>
    <row r="44" spans="2:11" ht="12.75" customHeight="1">
      <c r="B44" s="187"/>
      <c r="C44" s="188"/>
      <c r="D44" s="186"/>
      <c r="E44" s="186"/>
      <c r="F44" s="186"/>
      <c r="G44" s="186"/>
      <c r="H44" s="186"/>
      <c r="I44" s="186"/>
      <c r="J44" s="186"/>
      <c r="K44" s="184"/>
    </row>
    <row r="45" spans="2:11" ht="15" customHeight="1">
      <c r="B45" s="187"/>
      <c r="C45" s="188"/>
      <c r="D45" s="300" t="s">
        <v>721</v>
      </c>
      <c r="E45" s="300"/>
      <c r="F45" s="300"/>
      <c r="G45" s="300"/>
      <c r="H45" s="300"/>
      <c r="I45" s="300"/>
      <c r="J45" s="300"/>
      <c r="K45" s="184"/>
    </row>
    <row r="46" spans="2:11" ht="15" customHeight="1">
      <c r="B46" s="187"/>
      <c r="C46" s="188"/>
      <c r="D46" s="188"/>
      <c r="E46" s="300" t="s">
        <v>722</v>
      </c>
      <c r="F46" s="300"/>
      <c r="G46" s="300"/>
      <c r="H46" s="300"/>
      <c r="I46" s="300"/>
      <c r="J46" s="300"/>
      <c r="K46" s="184"/>
    </row>
    <row r="47" spans="2:11" ht="15" customHeight="1">
      <c r="B47" s="187"/>
      <c r="C47" s="188"/>
      <c r="D47" s="188"/>
      <c r="E47" s="300" t="s">
        <v>723</v>
      </c>
      <c r="F47" s="300"/>
      <c r="G47" s="300"/>
      <c r="H47" s="300"/>
      <c r="I47" s="300"/>
      <c r="J47" s="300"/>
      <c r="K47" s="184"/>
    </row>
    <row r="48" spans="2:11" ht="15" customHeight="1">
      <c r="B48" s="187"/>
      <c r="C48" s="188"/>
      <c r="D48" s="188"/>
      <c r="E48" s="300" t="s">
        <v>724</v>
      </c>
      <c r="F48" s="300"/>
      <c r="G48" s="300"/>
      <c r="H48" s="300"/>
      <c r="I48" s="300"/>
      <c r="J48" s="300"/>
      <c r="K48" s="184"/>
    </row>
    <row r="49" spans="2:11" ht="15" customHeight="1">
      <c r="B49" s="187"/>
      <c r="C49" s="188"/>
      <c r="D49" s="300" t="s">
        <v>725</v>
      </c>
      <c r="E49" s="300"/>
      <c r="F49" s="300"/>
      <c r="G49" s="300"/>
      <c r="H49" s="300"/>
      <c r="I49" s="300"/>
      <c r="J49" s="300"/>
      <c r="K49" s="184"/>
    </row>
    <row r="50" spans="2:11" ht="25.5" customHeight="1">
      <c r="B50" s="183"/>
      <c r="C50" s="304" t="s">
        <v>726</v>
      </c>
      <c r="D50" s="304"/>
      <c r="E50" s="304"/>
      <c r="F50" s="304"/>
      <c r="G50" s="304"/>
      <c r="H50" s="304"/>
      <c r="I50" s="304"/>
      <c r="J50" s="304"/>
      <c r="K50" s="184"/>
    </row>
    <row r="51" spans="2:11" ht="5.25" customHeight="1">
      <c r="B51" s="183"/>
      <c r="C51" s="185"/>
      <c r="D51" s="185"/>
      <c r="E51" s="185"/>
      <c r="F51" s="185"/>
      <c r="G51" s="185"/>
      <c r="H51" s="185"/>
      <c r="I51" s="185"/>
      <c r="J51" s="185"/>
      <c r="K51" s="184"/>
    </row>
    <row r="52" spans="2:11" ht="15" customHeight="1">
      <c r="B52" s="183"/>
      <c r="C52" s="300" t="s">
        <v>727</v>
      </c>
      <c r="D52" s="300"/>
      <c r="E52" s="300"/>
      <c r="F52" s="300"/>
      <c r="G52" s="300"/>
      <c r="H52" s="300"/>
      <c r="I52" s="300"/>
      <c r="J52" s="300"/>
      <c r="K52" s="184"/>
    </row>
    <row r="53" spans="2:11" ht="15" customHeight="1">
      <c r="B53" s="183"/>
      <c r="C53" s="300" t="s">
        <v>728</v>
      </c>
      <c r="D53" s="300"/>
      <c r="E53" s="300"/>
      <c r="F53" s="300"/>
      <c r="G53" s="300"/>
      <c r="H53" s="300"/>
      <c r="I53" s="300"/>
      <c r="J53" s="300"/>
      <c r="K53" s="184"/>
    </row>
    <row r="54" spans="2:11" ht="12.75" customHeight="1">
      <c r="B54" s="183"/>
      <c r="C54" s="186"/>
      <c r="D54" s="186"/>
      <c r="E54" s="186"/>
      <c r="F54" s="186"/>
      <c r="G54" s="186"/>
      <c r="H54" s="186"/>
      <c r="I54" s="186"/>
      <c r="J54" s="186"/>
      <c r="K54" s="184"/>
    </row>
    <row r="55" spans="2:11" ht="15" customHeight="1">
      <c r="B55" s="183"/>
      <c r="C55" s="300" t="s">
        <v>729</v>
      </c>
      <c r="D55" s="300"/>
      <c r="E55" s="300"/>
      <c r="F55" s="300"/>
      <c r="G55" s="300"/>
      <c r="H55" s="300"/>
      <c r="I55" s="300"/>
      <c r="J55" s="300"/>
      <c r="K55" s="184"/>
    </row>
    <row r="56" spans="2:11" ht="15" customHeight="1">
      <c r="B56" s="183"/>
      <c r="C56" s="188"/>
      <c r="D56" s="300" t="s">
        <v>730</v>
      </c>
      <c r="E56" s="300"/>
      <c r="F56" s="300"/>
      <c r="G56" s="300"/>
      <c r="H56" s="300"/>
      <c r="I56" s="300"/>
      <c r="J56" s="300"/>
      <c r="K56" s="184"/>
    </row>
    <row r="57" spans="2:11" ht="15" customHeight="1">
      <c r="B57" s="183"/>
      <c r="C57" s="188"/>
      <c r="D57" s="300" t="s">
        <v>731</v>
      </c>
      <c r="E57" s="300"/>
      <c r="F57" s="300"/>
      <c r="G57" s="300"/>
      <c r="H57" s="300"/>
      <c r="I57" s="300"/>
      <c r="J57" s="300"/>
      <c r="K57" s="184"/>
    </row>
    <row r="58" spans="2:11" ht="15" customHeight="1">
      <c r="B58" s="183"/>
      <c r="C58" s="188"/>
      <c r="D58" s="300" t="s">
        <v>732</v>
      </c>
      <c r="E58" s="300"/>
      <c r="F58" s="300"/>
      <c r="G58" s="300"/>
      <c r="H58" s="300"/>
      <c r="I58" s="300"/>
      <c r="J58" s="300"/>
      <c r="K58" s="184"/>
    </row>
    <row r="59" spans="2:11" ht="15" customHeight="1">
      <c r="B59" s="183"/>
      <c r="C59" s="188"/>
      <c r="D59" s="300" t="s">
        <v>733</v>
      </c>
      <c r="E59" s="300"/>
      <c r="F59" s="300"/>
      <c r="G59" s="300"/>
      <c r="H59" s="300"/>
      <c r="I59" s="300"/>
      <c r="J59" s="300"/>
      <c r="K59" s="184"/>
    </row>
    <row r="60" spans="2:11" ht="15" customHeight="1">
      <c r="B60" s="183"/>
      <c r="C60" s="188"/>
      <c r="D60" s="301" t="s">
        <v>734</v>
      </c>
      <c r="E60" s="301"/>
      <c r="F60" s="301"/>
      <c r="G60" s="301"/>
      <c r="H60" s="301"/>
      <c r="I60" s="301"/>
      <c r="J60" s="301"/>
      <c r="K60" s="184"/>
    </row>
    <row r="61" spans="2:11" ht="15" customHeight="1">
      <c r="B61" s="183"/>
      <c r="C61" s="188"/>
      <c r="D61" s="300" t="s">
        <v>735</v>
      </c>
      <c r="E61" s="300"/>
      <c r="F61" s="300"/>
      <c r="G61" s="300"/>
      <c r="H61" s="300"/>
      <c r="I61" s="300"/>
      <c r="J61" s="300"/>
      <c r="K61" s="184"/>
    </row>
    <row r="62" spans="2:11" ht="12.75" customHeight="1">
      <c r="B62" s="183"/>
      <c r="C62" s="188"/>
      <c r="D62" s="188"/>
      <c r="E62" s="191"/>
      <c r="F62" s="188"/>
      <c r="G62" s="188"/>
      <c r="H62" s="188"/>
      <c r="I62" s="188"/>
      <c r="J62" s="188"/>
      <c r="K62" s="184"/>
    </row>
    <row r="63" spans="2:11" ht="15" customHeight="1">
      <c r="B63" s="183"/>
      <c r="C63" s="188"/>
      <c r="D63" s="300" t="s">
        <v>736</v>
      </c>
      <c r="E63" s="300"/>
      <c r="F63" s="300"/>
      <c r="G63" s="300"/>
      <c r="H63" s="300"/>
      <c r="I63" s="300"/>
      <c r="J63" s="300"/>
      <c r="K63" s="184"/>
    </row>
    <row r="64" spans="2:11" ht="15" customHeight="1">
      <c r="B64" s="183"/>
      <c r="C64" s="188"/>
      <c r="D64" s="301" t="s">
        <v>737</v>
      </c>
      <c r="E64" s="301"/>
      <c r="F64" s="301"/>
      <c r="G64" s="301"/>
      <c r="H64" s="301"/>
      <c r="I64" s="301"/>
      <c r="J64" s="301"/>
      <c r="K64" s="184"/>
    </row>
    <row r="65" spans="2:11" ht="15" customHeight="1">
      <c r="B65" s="183"/>
      <c r="C65" s="188"/>
      <c r="D65" s="300" t="s">
        <v>738</v>
      </c>
      <c r="E65" s="300"/>
      <c r="F65" s="300"/>
      <c r="G65" s="300"/>
      <c r="H65" s="300"/>
      <c r="I65" s="300"/>
      <c r="J65" s="300"/>
      <c r="K65" s="184"/>
    </row>
    <row r="66" spans="2:11" ht="15" customHeight="1">
      <c r="B66" s="183"/>
      <c r="C66" s="188"/>
      <c r="D66" s="300" t="s">
        <v>739</v>
      </c>
      <c r="E66" s="300"/>
      <c r="F66" s="300"/>
      <c r="G66" s="300"/>
      <c r="H66" s="300"/>
      <c r="I66" s="300"/>
      <c r="J66" s="300"/>
      <c r="K66" s="184"/>
    </row>
    <row r="67" spans="2:11" ht="15" customHeight="1">
      <c r="B67" s="183"/>
      <c r="C67" s="188"/>
      <c r="D67" s="300" t="s">
        <v>740</v>
      </c>
      <c r="E67" s="300"/>
      <c r="F67" s="300"/>
      <c r="G67" s="300"/>
      <c r="H67" s="300"/>
      <c r="I67" s="300"/>
      <c r="J67" s="300"/>
      <c r="K67" s="184"/>
    </row>
    <row r="68" spans="2:11" ht="15" customHeight="1">
      <c r="B68" s="183"/>
      <c r="C68" s="188"/>
      <c r="D68" s="300" t="s">
        <v>741</v>
      </c>
      <c r="E68" s="300"/>
      <c r="F68" s="300"/>
      <c r="G68" s="300"/>
      <c r="H68" s="300"/>
      <c r="I68" s="300"/>
      <c r="J68" s="300"/>
      <c r="K68" s="184"/>
    </row>
    <row r="69" spans="2:11" ht="12.75" customHeight="1">
      <c r="B69" s="192"/>
      <c r="C69" s="193"/>
      <c r="D69" s="193"/>
      <c r="E69" s="193"/>
      <c r="F69" s="193"/>
      <c r="G69" s="193"/>
      <c r="H69" s="193"/>
      <c r="I69" s="193"/>
      <c r="J69" s="193"/>
      <c r="K69" s="194"/>
    </row>
    <row r="70" spans="2:11" ht="18.75" customHeight="1">
      <c r="B70" s="195"/>
      <c r="C70" s="195"/>
      <c r="D70" s="195"/>
      <c r="E70" s="195"/>
      <c r="F70" s="195"/>
      <c r="G70" s="195"/>
      <c r="H70" s="195"/>
      <c r="I70" s="195"/>
      <c r="J70" s="195"/>
      <c r="K70" s="196"/>
    </row>
    <row r="71" spans="2:11" ht="18.75" customHeight="1">
      <c r="B71" s="196"/>
      <c r="C71" s="196"/>
      <c r="D71" s="196"/>
      <c r="E71" s="196"/>
      <c r="F71" s="196"/>
      <c r="G71" s="196"/>
      <c r="H71" s="196"/>
      <c r="I71" s="196"/>
      <c r="J71" s="196"/>
      <c r="K71" s="196"/>
    </row>
    <row r="72" spans="2:11" ht="7.5" customHeight="1">
      <c r="B72" s="197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ht="45" customHeight="1">
      <c r="B73" s="200"/>
      <c r="C73" s="302" t="s">
        <v>84</v>
      </c>
      <c r="D73" s="302"/>
      <c r="E73" s="302"/>
      <c r="F73" s="302"/>
      <c r="G73" s="302"/>
      <c r="H73" s="302"/>
      <c r="I73" s="302"/>
      <c r="J73" s="302"/>
      <c r="K73" s="201"/>
    </row>
    <row r="74" spans="2:11" ht="17.25" customHeight="1">
      <c r="B74" s="200"/>
      <c r="C74" s="202" t="s">
        <v>742</v>
      </c>
      <c r="D74" s="202"/>
      <c r="E74" s="202"/>
      <c r="F74" s="202" t="s">
        <v>743</v>
      </c>
      <c r="G74" s="203"/>
      <c r="H74" s="202" t="s">
        <v>119</v>
      </c>
      <c r="I74" s="202" t="s">
        <v>54</v>
      </c>
      <c r="J74" s="202" t="s">
        <v>744</v>
      </c>
      <c r="K74" s="201"/>
    </row>
    <row r="75" spans="2:11" ht="17.25" customHeight="1">
      <c r="B75" s="200"/>
      <c r="C75" s="204" t="s">
        <v>745</v>
      </c>
      <c r="D75" s="204"/>
      <c r="E75" s="204"/>
      <c r="F75" s="205" t="s">
        <v>746</v>
      </c>
      <c r="G75" s="206"/>
      <c r="H75" s="204"/>
      <c r="I75" s="204"/>
      <c r="J75" s="204" t="s">
        <v>747</v>
      </c>
      <c r="K75" s="201"/>
    </row>
    <row r="76" spans="2:11" ht="5.25" customHeight="1">
      <c r="B76" s="200"/>
      <c r="C76" s="207"/>
      <c r="D76" s="207"/>
      <c r="E76" s="207"/>
      <c r="F76" s="207"/>
      <c r="G76" s="208"/>
      <c r="H76" s="207"/>
      <c r="I76" s="207"/>
      <c r="J76" s="207"/>
      <c r="K76" s="201"/>
    </row>
    <row r="77" spans="2:11" ht="15" customHeight="1">
      <c r="B77" s="200"/>
      <c r="C77" s="190" t="s">
        <v>50</v>
      </c>
      <c r="D77" s="207"/>
      <c r="E77" s="207"/>
      <c r="F77" s="209" t="s">
        <v>748</v>
      </c>
      <c r="G77" s="208"/>
      <c r="H77" s="190" t="s">
        <v>749</v>
      </c>
      <c r="I77" s="190" t="s">
        <v>750</v>
      </c>
      <c r="J77" s="190">
        <v>20</v>
      </c>
      <c r="K77" s="201"/>
    </row>
    <row r="78" spans="2:11" ht="15" customHeight="1">
      <c r="B78" s="200"/>
      <c r="C78" s="190" t="s">
        <v>751</v>
      </c>
      <c r="D78" s="190"/>
      <c r="E78" s="190"/>
      <c r="F78" s="209" t="s">
        <v>748</v>
      </c>
      <c r="G78" s="208"/>
      <c r="H78" s="190" t="s">
        <v>752</v>
      </c>
      <c r="I78" s="190" t="s">
        <v>750</v>
      </c>
      <c r="J78" s="190">
        <v>120</v>
      </c>
      <c r="K78" s="201"/>
    </row>
    <row r="79" spans="2:11" ht="15" customHeight="1">
      <c r="B79" s="210"/>
      <c r="C79" s="190" t="s">
        <v>753</v>
      </c>
      <c r="D79" s="190"/>
      <c r="E79" s="190"/>
      <c r="F79" s="209" t="s">
        <v>754</v>
      </c>
      <c r="G79" s="208"/>
      <c r="H79" s="190" t="s">
        <v>755</v>
      </c>
      <c r="I79" s="190" t="s">
        <v>750</v>
      </c>
      <c r="J79" s="190">
        <v>50</v>
      </c>
      <c r="K79" s="201"/>
    </row>
    <row r="80" spans="2:11" ht="15" customHeight="1">
      <c r="B80" s="210"/>
      <c r="C80" s="190" t="s">
        <v>756</v>
      </c>
      <c r="D80" s="190"/>
      <c r="E80" s="190"/>
      <c r="F80" s="209" t="s">
        <v>748</v>
      </c>
      <c r="G80" s="208"/>
      <c r="H80" s="190" t="s">
        <v>757</v>
      </c>
      <c r="I80" s="190" t="s">
        <v>758</v>
      </c>
      <c r="J80" s="190"/>
      <c r="K80" s="201"/>
    </row>
    <row r="81" spans="2:11" ht="15" customHeight="1">
      <c r="B81" s="210"/>
      <c r="C81" s="211" t="s">
        <v>759</v>
      </c>
      <c r="D81" s="211"/>
      <c r="E81" s="211"/>
      <c r="F81" s="212" t="s">
        <v>754</v>
      </c>
      <c r="G81" s="211"/>
      <c r="H81" s="211" t="s">
        <v>760</v>
      </c>
      <c r="I81" s="211" t="s">
        <v>750</v>
      </c>
      <c r="J81" s="211">
        <v>15</v>
      </c>
      <c r="K81" s="201"/>
    </row>
    <row r="82" spans="2:11" ht="15" customHeight="1">
      <c r="B82" s="210"/>
      <c r="C82" s="211" t="s">
        <v>761</v>
      </c>
      <c r="D82" s="211"/>
      <c r="E82" s="211"/>
      <c r="F82" s="212" t="s">
        <v>754</v>
      </c>
      <c r="G82" s="211"/>
      <c r="H82" s="211" t="s">
        <v>762</v>
      </c>
      <c r="I82" s="211" t="s">
        <v>750</v>
      </c>
      <c r="J82" s="211">
        <v>15</v>
      </c>
      <c r="K82" s="201"/>
    </row>
    <row r="83" spans="2:11" ht="15" customHeight="1">
      <c r="B83" s="210"/>
      <c r="C83" s="211" t="s">
        <v>763</v>
      </c>
      <c r="D83" s="211"/>
      <c r="E83" s="211"/>
      <c r="F83" s="212" t="s">
        <v>754</v>
      </c>
      <c r="G83" s="211"/>
      <c r="H83" s="211" t="s">
        <v>764</v>
      </c>
      <c r="I83" s="211" t="s">
        <v>750</v>
      </c>
      <c r="J83" s="211">
        <v>20</v>
      </c>
      <c r="K83" s="201"/>
    </row>
    <row r="84" spans="2:11" ht="15" customHeight="1">
      <c r="B84" s="210"/>
      <c r="C84" s="211" t="s">
        <v>765</v>
      </c>
      <c r="D84" s="211"/>
      <c r="E84" s="211"/>
      <c r="F84" s="212" t="s">
        <v>754</v>
      </c>
      <c r="G84" s="211"/>
      <c r="H84" s="211" t="s">
        <v>766</v>
      </c>
      <c r="I84" s="211" t="s">
        <v>750</v>
      </c>
      <c r="J84" s="211">
        <v>20</v>
      </c>
      <c r="K84" s="201"/>
    </row>
    <row r="85" spans="2:11" ht="15" customHeight="1">
      <c r="B85" s="210"/>
      <c r="C85" s="190" t="s">
        <v>767</v>
      </c>
      <c r="D85" s="190"/>
      <c r="E85" s="190"/>
      <c r="F85" s="209" t="s">
        <v>754</v>
      </c>
      <c r="G85" s="208"/>
      <c r="H85" s="190" t="s">
        <v>768</v>
      </c>
      <c r="I85" s="190" t="s">
        <v>750</v>
      </c>
      <c r="J85" s="190">
        <v>50</v>
      </c>
      <c r="K85" s="201"/>
    </row>
    <row r="86" spans="2:11" ht="15" customHeight="1">
      <c r="B86" s="210"/>
      <c r="C86" s="190" t="s">
        <v>769</v>
      </c>
      <c r="D86" s="190"/>
      <c r="E86" s="190"/>
      <c r="F86" s="209" t="s">
        <v>754</v>
      </c>
      <c r="G86" s="208"/>
      <c r="H86" s="190" t="s">
        <v>770</v>
      </c>
      <c r="I86" s="190" t="s">
        <v>750</v>
      </c>
      <c r="J86" s="190">
        <v>20</v>
      </c>
      <c r="K86" s="201"/>
    </row>
    <row r="87" spans="2:11" ht="15" customHeight="1">
      <c r="B87" s="210"/>
      <c r="C87" s="190" t="s">
        <v>771</v>
      </c>
      <c r="D87" s="190"/>
      <c r="E87" s="190"/>
      <c r="F87" s="209" t="s">
        <v>754</v>
      </c>
      <c r="G87" s="208"/>
      <c r="H87" s="190" t="s">
        <v>772</v>
      </c>
      <c r="I87" s="190" t="s">
        <v>750</v>
      </c>
      <c r="J87" s="190">
        <v>20</v>
      </c>
      <c r="K87" s="201"/>
    </row>
    <row r="88" spans="2:11" ht="15" customHeight="1">
      <c r="B88" s="210"/>
      <c r="C88" s="190" t="s">
        <v>773</v>
      </c>
      <c r="D88" s="190"/>
      <c r="E88" s="190"/>
      <c r="F88" s="209" t="s">
        <v>754</v>
      </c>
      <c r="G88" s="208"/>
      <c r="H88" s="190" t="s">
        <v>774</v>
      </c>
      <c r="I88" s="190" t="s">
        <v>750</v>
      </c>
      <c r="J88" s="190">
        <v>50</v>
      </c>
      <c r="K88" s="201"/>
    </row>
    <row r="89" spans="2:11" ht="15" customHeight="1">
      <c r="B89" s="210"/>
      <c r="C89" s="190" t="s">
        <v>775</v>
      </c>
      <c r="D89" s="190"/>
      <c r="E89" s="190"/>
      <c r="F89" s="209" t="s">
        <v>754</v>
      </c>
      <c r="G89" s="208"/>
      <c r="H89" s="190" t="s">
        <v>775</v>
      </c>
      <c r="I89" s="190" t="s">
        <v>750</v>
      </c>
      <c r="J89" s="190">
        <v>50</v>
      </c>
      <c r="K89" s="201"/>
    </row>
    <row r="90" spans="2:11" ht="15" customHeight="1">
      <c r="B90" s="210"/>
      <c r="C90" s="190" t="s">
        <v>124</v>
      </c>
      <c r="D90" s="190"/>
      <c r="E90" s="190"/>
      <c r="F90" s="209" t="s">
        <v>754</v>
      </c>
      <c r="G90" s="208"/>
      <c r="H90" s="190" t="s">
        <v>776</v>
      </c>
      <c r="I90" s="190" t="s">
        <v>750</v>
      </c>
      <c r="J90" s="190">
        <v>255</v>
      </c>
      <c r="K90" s="201"/>
    </row>
    <row r="91" spans="2:11" ht="15" customHeight="1">
      <c r="B91" s="210"/>
      <c r="C91" s="190" t="s">
        <v>777</v>
      </c>
      <c r="D91" s="190"/>
      <c r="E91" s="190"/>
      <c r="F91" s="209" t="s">
        <v>748</v>
      </c>
      <c r="G91" s="208"/>
      <c r="H91" s="190" t="s">
        <v>778</v>
      </c>
      <c r="I91" s="190" t="s">
        <v>779</v>
      </c>
      <c r="J91" s="190"/>
      <c r="K91" s="201"/>
    </row>
    <row r="92" spans="2:11" ht="15" customHeight="1">
      <c r="B92" s="210"/>
      <c r="C92" s="190" t="s">
        <v>780</v>
      </c>
      <c r="D92" s="190"/>
      <c r="E92" s="190"/>
      <c r="F92" s="209" t="s">
        <v>748</v>
      </c>
      <c r="G92" s="208"/>
      <c r="H92" s="190" t="s">
        <v>781</v>
      </c>
      <c r="I92" s="190" t="s">
        <v>782</v>
      </c>
      <c r="J92" s="190"/>
      <c r="K92" s="201"/>
    </row>
    <row r="93" spans="2:11" ht="15" customHeight="1">
      <c r="B93" s="210"/>
      <c r="C93" s="190" t="s">
        <v>783</v>
      </c>
      <c r="D93" s="190"/>
      <c r="E93" s="190"/>
      <c r="F93" s="209" t="s">
        <v>748</v>
      </c>
      <c r="G93" s="208"/>
      <c r="H93" s="190" t="s">
        <v>783</v>
      </c>
      <c r="I93" s="190" t="s">
        <v>782</v>
      </c>
      <c r="J93" s="190"/>
      <c r="K93" s="201"/>
    </row>
    <row r="94" spans="2:11" ht="15" customHeight="1">
      <c r="B94" s="210"/>
      <c r="C94" s="190" t="s">
        <v>35</v>
      </c>
      <c r="D94" s="190"/>
      <c r="E94" s="190"/>
      <c r="F94" s="209" t="s">
        <v>748</v>
      </c>
      <c r="G94" s="208"/>
      <c r="H94" s="190" t="s">
        <v>784</v>
      </c>
      <c r="I94" s="190" t="s">
        <v>782</v>
      </c>
      <c r="J94" s="190"/>
      <c r="K94" s="201"/>
    </row>
    <row r="95" spans="2:11" ht="15" customHeight="1">
      <c r="B95" s="210"/>
      <c r="C95" s="190" t="s">
        <v>45</v>
      </c>
      <c r="D95" s="190"/>
      <c r="E95" s="190"/>
      <c r="F95" s="209" t="s">
        <v>748</v>
      </c>
      <c r="G95" s="208"/>
      <c r="H95" s="190" t="s">
        <v>785</v>
      </c>
      <c r="I95" s="190" t="s">
        <v>782</v>
      </c>
      <c r="J95" s="190"/>
      <c r="K95" s="201"/>
    </row>
    <row r="96" spans="2:11" ht="15" customHeight="1">
      <c r="B96" s="213"/>
      <c r="C96" s="214"/>
      <c r="D96" s="214"/>
      <c r="E96" s="214"/>
      <c r="F96" s="214"/>
      <c r="G96" s="214"/>
      <c r="H96" s="214"/>
      <c r="I96" s="214"/>
      <c r="J96" s="214"/>
      <c r="K96" s="215"/>
    </row>
    <row r="97" spans="2:11" ht="18.75" customHeight="1">
      <c r="B97" s="216"/>
      <c r="C97" s="217"/>
      <c r="D97" s="217"/>
      <c r="E97" s="217"/>
      <c r="F97" s="217"/>
      <c r="G97" s="217"/>
      <c r="H97" s="217"/>
      <c r="I97" s="217"/>
      <c r="J97" s="217"/>
      <c r="K97" s="216"/>
    </row>
    <row r="98" spans="2:11" ht="18.75" customHeight="1">
      <c r="B98" s="196"/>
      <c r="C98" s="196"/>
      <c r="D98" s="196"/>
      <c r="E98" s="196"/>
      <c r="F98" s="196"/>
      <c r="G98" s="196"/>
      <c r="H98" s="196"/>
      <c r="I98" s="196"/>
      <c r="J98" s="196"/>
      <c r="K98" s="196"/>
    </row>
    <row r="99" spans="2:11" ht="7.5" customHeight="1">
      <c r="B99" s="197"/>
      <c r="C99" s="198"/>
      <c r="D99" s="198"/>
      <c r="E99" s="198"/>
      <c r="F99" s="198"/>
      <c r="G99" s="198"/>
      <c r="H99" s="198"/>
      <c r="I99" s="198"/>
      <c r="J99" s="198"/>
      <c r="K99" s="199"/>
    </row>
    <row r="100" spans="2:11" ht="45" customHeight="1">
      <c r="B100" s="200"/>
      <c r="C100" s="302" t="s">
        <v>786</v>
      </c>
      <c r="D100" s="302"/>
      <c r="E100" s="302"/>
      <c r="F100" s="302"/>
      <c r="G100" s="302"/>
      <c r="H100" s="302"/>
      <c r="I100" s="302"/>
      <c r="J100" s="302"/>
      <c r="K100" s="201"/>
    </row>
    <row r="101" spans="2:11" ht="17.25" customHeight="1">
      <c r="B101" s="200"/>
      <c r="C101" s="202" t="s">
        <v>742</v>
      </c>
      <c r="D101" s="202"/>
      <c r="E101" s="202"/>
      <c r="F101" s="202" t="s">
        <v>743</v>
      </c>
      <c r="G101" s="203"/>
      <c r="H101" s="202" t="s">
        <v>119</v>
      </c>
      <c r="I101" s="202" t="s">
        <v>54</v>
      </c>
      <c r="J101" s="202" t="s">
        <v>744</v>
      </c>
      <c r="K101" s="201"/>
    </row>
    <row r="102" spans="2:11" ht="17.25" customHeight="1">
      <c r="B102" s="200"/>
      <c r="C102" s="204" t="s">
        <v>745</v>
      </c>
      <c r="D102" s="204"/>
      <c r="E102" s="204"/>
      <c r="F102" s="205" t="s">
        <v>746</v>
      </c>
      <c r="G102" s="206"/>
      <c r="H102" s="204"/>
      <c r="I102" s="204"/>
      <c r="J102" s="204" t="s">
        <v>747</v>
      </c>
      <c r="K102" s="201"/>
    </row>
    <row r="103" spans="2:11" ht="5.25" customHeight="1">
      <c r="B103" s="200"/>
      <c r="C103" s="202"/>
      <c r="D103" s="202"/>
      <c r="E103" s="202"/>
      <c r="F103" s="202"/>
      <c r="G103" s="218"/>
      <c r="H103" s="202"/>
      <c r="I103" s="202"/>
      <c r="J103" s="202"/>
      <c r="K103" s="201"/>
    </row>
    <row r="104" spans="2:11" ht="15" customHeight="1">
      <c r="B104" s="200"/>
      <c r="C104" s="190" t="s">
        <v>50</v>
      </c>
      <c r="D104" s="207"/>
      <c r="E104" s="207"/>
      <c r="F104" s="209" t="s">
        <v>748</v>
      </c>
      <c r="G104" s="218"/>
      <c r="H104" s="190" t="s">
        <v>787</v>
      </c>
      <c r="I104" s="190" t="s">
        <v>750</v>
      </c>
      <c r="J104" s="190">
        <v>20</v>
      </c>
      <c r="K104" s="201"/>
    </row>
    <row r="105" spans="2:11" ht="15" customHeight="1">
      <c r="B105" s="200"/>
      <c r="C105" s="190" t="s">
        <v>751</v>
      </c>
      <c r="D105" s="190"/>
      <c r="E105" s="190"/>
      <c r="F105" s="209" t="s">
        <v>748</v>
      </c>
      <c r="G105" s="190"/>
      <c r="H105" s="190" t="s">
        <v>787</v>
      </c>
      <c r="I105" s="190" t="s">
        <v>750</v>
      </c>
      <c r="J105" s="190">
        <v>120</v>
      </c>
      <c r="K105" s="201"/>
    </row>
    <row r="106" spans="2:11" ht="15" customHeight="1">
      <c r="B106" s="210"/>
      <c r="C106" s="190" t="s">
        <v>753</v>
      </c>
      <c r="D106" s="190"/>
      <c r="E106" s="190"/>
      <c r="F106" s="209" t="s">
        <v>754</v>
      </c>
      <c r="G106" s="190"/>
      <c r="H106" s="190" t="s">
        <v>787</v>
      </c>
      <c r="I106" s="190" t="s">
        <v>750</v>
      </c>
      <c r="J106" s="190">
        <v>50</v>
      </c>
      <c r="K106" s="201"/>
    </row>
    <row r="107" spans="2:11" ht="15" customHeight="1">
      <c r="B107" s="210"/>
      <c r="C107" s="190" t="s">
        <v>756</v>
      </c>
      <c r="D107" s="190"/>
      <c r="E107" s="190"/>
      <c r="F107" s="209" t="s">
        <v>748</v>
      </c>
      <c r="G107" s="190"/>
      <c r="H107" s="190" t="s">
        <v>787</v>
      </c>
      <c r="I107" s="190" t="s">
        <v>758</v>
      </c>
      <c r="J107" s="190"/>
      <c r="K107" s="201"/>
    </row>
    <row r="108" spans="2:11" ht="15" customHeight="1">
      <c r="B108" s="210"/>
      <c r="C108" s="190" t="s">
        <v>767</v>
      </c>
      <c r="D108" s="190"/>
      <c r="E108" s="190"/>
      <c r="F108" s="209" t="s">
        <v>754</v>
      </c>
      <c r="G108" s="190"/>
      <c r="H108" s="190" t="s">
        <v>787</v>
      </c>
      <c r="I108" s="190" t="s">
        <v>750</v>
      </c>
      <c r="J108" s="190">
        <v>50</v>
      </c>
      <c r="K108" s="201"/>
    </row>
    <row r="109" spans="2:11" ht="15" customHeight="1">
      <c r="B109" s="210"/>
      <c r="C109" s="190" t="s">
        <v>775</v>
      </c>
      <c r="D109" s="190"/>
      <c r="E109" s="190"/>
      <c r="F109" s="209" t="s">
        <v>754</v>
      </c>
      <c r="G109" s="190"/>
      <c r="H109" s="190" t="s">
        <v>787</v>
      </c>
      <c r="I109" s="190" t="s">
        <v>750</v>
      </c>
      <c r="J109" s="190">
        <v>50</v>
      </c>
      <c r="K109" s="201"/>
    </row>
    <row r="110" spans="2:11" ht="15" customHeight="1">
      <c r="B110" s="210"/>
      <c r="C110" s="190" t="s">
        <v>773</v>
      </c>
      <c r="D110" s="190"/>
      <c r="E110" s="190"/>
      <c r="F110" s="209" t="s">
        <v>754</v>
      </c>
      <c r="G110" s="190"/>
      <c r="H110" s="190" t="s">
        <v>787</v>
      </c>
      <c r="I110" s="190" t="s">
        <v>750</v>
      </c>
      <c r="J110" s="190">
        <v>50</v>
      </c>
      <c r="K110" s="201"/>
    </row>
    <row r="111" spans="2:11" ht="15" customHeight="1">
      <c r="B111" s="210"/>
      <c r="C111" s="190" t="s">
        <v>50</v>
      </c>
      <c r="D111" s="190"/>
      <c r="E111" s="190"/>
      <c r="F111" s="209" t="s">
        <v>748</v>
      </c>
      <c r="G111" s="190"/>
      <c r="H111" s="190" t="s">
        <v>788</v>
      </c>
      <c r="I111" s="190" t="s">
        <v>750</v>
      </c>
      <c r="J111" s="190">
        <v>20</v>
      </c>
      <c r="K111" s="201"/>
    </row>
    <row r="112" spans="2:11" ht="15" customHeight="1">
      <c r="B112" s="210"/>
      <c r="C112" s="190" t="s">
        <v>789</v>
      </c>
      <c r="D112" s="190"/>
      <c r="E112" s="190"/>
      <c r="F112" s="209" t="s">
        <v>748</v>
      </c>
      <c r="G112" s="190"/>
      <c r="H112" s="190" t="s">
        <v>790</v>
      </c>
      <c r="I112" s="190" t="s">
        <v>750</v>
      </c>
      <c r="J112" s="190">
        <v>120</v>
      </c>
      <c r="K112" s="201"/>
    </row>
    <row r="113" spans="2:11" ht="15" customHeight="1">
      <c r="B113" s="210"/>
      <c r="C113" s="190" t="s">
        <v>35</v>
      </c>
      <c r="D113" s="190"/>
      <c r="E113" s="190"/>
      <c r="F113" s="209" t="s">
        <v>748</v>
      </c>
      <c r="G113" s="190"/>
      <c r="H113" s="190" t="s">
        <v>791</v>
      </c>
      <c r="I113" s="190" t="s">
        <v>782</v>
      </c>
      <c r="J113" s="190"/>
      <c r="K113" s="201"/>
    </row>
    <row r="114" spans="2:11" ht="15" customHeight="1">
      <c r="B114" s="210"/>
      <c r="C114" s="190" t="s">
        <v>45</v>
      </c>
      <c r="D114" s="190"/>
      <c r="E114" s="190"/>
      <c r="F114" s="209" t="s">
        <v>748</v>
      </c>
      <c r="G114" s="190"/>
      <c r="H114" s="190" t="s">
        <v>792</v>
      </c>
      <c r="I114" s="190" t="s">
        <v>782</v>
      </c>
      <c r="J114" s="190"/>
      <c r="K114" s="201"/>
    </row>
    <row r="115" spans="2:11" ht="15" customHeight="1">
      <c r="B115" s="210"/>
      <c r="C115" s="190" t="s">
        <v>54</v>
      </c>
      <c r="D115" s="190"/>
      <c r="E115" s="190"/>
      <c r="F115" s="209" t="s">
        <v>748</v>
      </c>
      <c r="G115" s="190"/>
      <c r="H115" s="190" t="s">
        <v>793</v>
      </c>
      <c r="I115" s="190" t="s">
        <v>794</v>
      </c>
      <c r="J115" s="190"/>
      <c r="K115" s="201"/>
    </row>
    <row r="116" spans="2:11" ht="15" customHeight="1">
      <c r="B116" s="213"/>
      <c r="C116" s="219"/>
      <c r="D116" s="219"/>
      <c r="E116" s="219"/>
      <c r="F116" s="219"/>
      <c r="G116" s="219"/>
      <c r="H116" s="219"/>
      <c r="I116" s="219"/>
      <c r="J116" s="219"/>
      <c r="K116" s="215"/>
    </row>
    <row r="117" spans="2:11" ht="18.75" customHeight="1">
      <c r="B117" s="220"/>
      <c r="C117" s="186"/>
      <c r="D117" s="186"/>
      <c r="E117" s="186"/>
      <c r="F117" s="221"/>
      <c r="G117" s="186"/>
      <c r="H117" s="186"/>
      <c r="I117" s="186"/>
      <c r="J117" s="186"/>
      <c r="K117" s="220"/>
    </row>
    <row r="118" spans="2:11" ht="18.75" customHeight="1">
      <c r="B118" s="196"/>
      <c r="C118" s="196"/>
      <c r="D118" s="196"/>
      <c r="E118" s="196"/>
      <c r="F118" s="196"/>
      <c r="G118" s="196"/>
      <c r="H118" s="196"/>
      <c r="I118" s="196"/>
      <c r="J118" s="196"/>
      <c r="K118" s="196"/>
    </row>
    <row r="119" spans="2:11" ht="7.5" customHeight="1">
      <c r="B119" s="222"/>
      <c r="C119" s="223"/>
      <c r="D119" s="223"/>
      <c r="E119" s="223"/>
      <c r="F119" s="223"/>
      <c r="G119" s="223"/>
      <c r="H119" s="223"/>
      <c r="I119" s="223"/>
      <c r="J119" s="223"/>
      <c r="K119" s="224"/>
    </row>
    <row r="120" spans="2:11" ht="45" customHeight="1">
      <c r="B120" s="225"/>
      <c r="C120" s="297" t="s">
        <v>795</v>
      </c>
      <c r="D120" s="297"/>
      <c r="E120" s="297"/>
      <c r="F120" s="297"/>
      <c r="G120" s="297"/>
      <c r="H120" s="297"/>
      <c r="I120" s="297"/>
      <c r="J120" s="297"/>
      <c r="K120" s="226"/>
    </row>
    <row r="121" spans="2:11" ht="17.25" customHeight="1">
      <c r="B121" s="227"/>
      <c r="C121" s="202" t="s">
        <v>742</v>
      </c>
      <c r="D121" s="202"/>
      <c r="E121" s="202"/>
      <c r="F121" s="202" t="s">
        <v>743</v>
      </c>
      <c r="G121" s="203"/>
      <c r="H121" s="202" t="s">
        <v>119</v>
      </c>
      <c r="I121" s="202" t="s">
        <v>54</v>
      </c>
      <c r="J121" s="202" t="s">
        <v>744</v>
      </c>
      <c r="K121" s="228"/>
    </row>
    <row r="122" spans="2:11" ht="17.25" customHeight="1">
      <c r="B122" s="227"/>
      <c r="C122" s="204" t="s">
        <v>745</v>
      </c>
      <c r="D122" s="204"/>
      <c r="E122" s="204"/>
      <c r="F122" s="205" t="s">
        <v>746</v>
      </c>
      <c r="G122" s="206"/>
      <c r="H122" s="204"/>
      <c r="I122" s="204"/>
      <c r="J122" s="204" t="s">
        <v>747</v>
      </c>
      <c r="K122" s="228"/>
    </row>
    <row r="123" spans="2:11" ht="5.25" customHeight="1">
      <c r="B123" s="229"/>
      <c r="C123" s="207"/>
      <c r="D123" s="207"/>
      <c r="E123" s="207"/>
      <c r="F123" s="207"/>
      <c r="G123" s="190"/>
      <c r="H123" s="207"/>
      <c r="I123" s="207"/>
      <c r="J123" s="207"/>
      <c r="K123" s="230"/>
    </row>
    <row r="124" spans="2:11" ht="15" customHeight="1">
      <c r="B124" s="229"/>
      <c r="C124" s="190" t="s">
        <v>751</v>
      </c>
      <c r="D124" s="207"/>
      <c r="E124" s="207"/>
      <c r="F124" s="209" t="s">
        <v>748</v>
      </c>
      <c r="G124" s="190"/>
      <c r="H124" s="190" t="s">
        <v>787</v>
      </c>
      <c r="I124" s="190" t="s">
        <v>750</v>
      </c>
      <c r="J124" s="190">
        <v>120</v>
      </c>
      <c r="K124" s="231"/>
    </row>
    <row r="125" spans="2:11" ht="15" customHeight="1">
      <c r="B125" s="229"/>
      <c r="C125" s="190" t="s">
        <v>796</v>
      </c>
      <c r="D125" s="190"/>
      <c r="E125" s="190"/>
      <c r="F125" s="209" t="s">
        <v>748</v>
      </c>
      <c r="G125" s="190"/>
      <c r="H125" s="190" t="s">
        <v>797</v>
      </c>
      <c r="I125" s="190" t="s">
        <v>750</v>
      </c>
      <c r="J125" s="190" t="s">
        <v>798</v>
      </c>
      <c r="K125" s="231"/>
    </row>
    <row r="126" spans="2:11" ht="15" customHeight="1">
      <c r="B126" s="229"/>
      <c r="C126" s="190" t="s">
        <v>697</v>
      </c>
      <c r="D126" s="190"/>
      <c r="E126" s="190"/>
      <c r="F126" s="209" t="s">
        <v>748</v>
      </c>
      <c r="G126" s="190"/>
      <c r="H126" s="190" t="s">
        <v>799</v>
      </c>
      <c r="I126" s="190" t="s">
        <v>750</v>
      </c>
      <c r="J126" s="190" t="s">
        <v>798</v>
      </c>
      <c r="K126" s="231"/>
    </row>
    <row r="127" spans="2:11" ht="15" customHeight="1">
      <c r="B127" s="229"/>
      <c r="C127" s="190" t="s">
        <v>759</v>
      </c>
      <c r="D127" s="190"/>
      <c r="E127" s="190"/>
      <c r="F127" s="209" t="s">
        <v>754</v>
      </c>
      <c r="G127" s="190"/>
      <c r="H127" s="190" t="s">
        <v>760</v>
      </c>
      <c r="I127" s="190" t="s">
        <v>750</v>
      </c>
      <c r="J127" s="190">
        <v>15</v>
      </c>
      <c r="K127" s="231"/>
    </row>
    <row r="128" spans="2:11" ht="15" customHeight="1">
      <c r="B128" s="229"/>
      <c r="C128" s="211" t="s">
        <v>761</v>
      </c>
      <c r="D128" s="211"/>
      <c r="E128" s="211"/>
      <c r="F128" s="212" t="s">
        <v>754</v>
      </c>
      <c r="G128" s="211"/>
      <c r="H128" s="211" t="s">
        <v>762</v>
      </c>
      <c r="I128" s="211" t="s">
        <v>750</v>
      </c>
      <c r="J128" s="211">
        <v>15</v>
      </c>
      <c r="K128" s="231"/>
    </row>
    <row r="129" spans="2:11" ht="15" customHeight="1">
      <c r="B129" s="229"/>
      <c r="C129" s="211" t="s">
        <v>763</v>
      </c>
      <c r="D129" s="211"/>
      <c r="E129" s="211"/>
      <c r="F129" s="212" t="s">
        <v>754</v>
      </c>
      <c r="G129" s="211"/>
      <c r="H129" s="211" t="s">
        <v>764</v>
      </c>
      <c r="I129" s="211" t="s">
        <v>750</v>
      </c>
      <c r="J129" s="211">
        <v>20</v>
      </c>
      <c r="K129" s="231"/>
    </row>
    <row r="130" spans="2:11" ht="15" customHeight="1">
      <c r="B130" s="229"/>
      <c r="C130" s="211" t="s">
        <v>765</v>
      </c>
      <c r="D130" s="211"/>
      <c r="E130" s="211"/>
      <c r="F130" s="212" t="s">
        <v>754</v>
      </c>
      <c r="G130" s="211"/>
      <c r="H130" s="211" t="s">
        <v>766</v>
      </c>
      <c r="I130" s="211" t="s">
        <v>750</v>
      </c>
      <c r="J130" s="211">
        <v>20</v>
      </c>
      <c r="K130" s="231"/>
    </row>
    <row r="131" spans="2:11" ht="15" customHeight="1">
      <c r="B131" s="229"/>
      <c r="C131" s="190" t="s">
        <v>753</v>
      </c>
      <c r="D131" s="190"/>
      <c r="E131" s="190"/>
      <c r="F131" s="209" t="s">
        <v>754</v>
      </c>
      <c r="G131" s="190"/>
      <c r="H131" s="190" t="s">
        <v>787</v>
      </c>
      <c r="I131" s="190" t="s">
        <v>750</v>
      </c>
      <c r="J131" s="190">
        <v>50</v>
      </c>
      <c r="K131" s="231"/>
    </row>
    <row r="132" spans="2:11" ht="15" customHeight="1">
      <c r="B132" s="229"/>
      <c r="C132" s="190" t="s">
        <v>767</v>
      </c>
      <c r="D132" s="190"/>
      <c r="E132" s="190"/>
      <c r="F132" s="209" t="s">
        <v>754</v>
      </c>
      <c r="G132" s="190"/>
      <c r="H132" s="190" t="s">
        <v>787</v>
      </c>
      <c r="I132" s="190" t="s">
        <v>750</v>
      </c>
      <c r="J132" s="190">
        <v>50</v>
      </c>
      <c r="K132" s="231"/>
    </row>
    <row r="133" spans="2:11" ht="15" customHeight="1">
      <c r="B133" s="229"/>
      <c r="C133" s="190" t="s">
        <v>773</v>
      </c>
      <c r="D133" s="190"/>
      <c r="E133" s="190"/>
      <c r="F133" s="209" t="s">
        <v>754</v>
      </c>
      <c r="G133" s="190"/>
      <c r="H133" s="190" t="s">
        <v>787</v>
      </c>
      <c r="I133" s="190" t="s">
        <v>750</v>
      </c>
      <c r="J133" s="190">
        <v>50</v>
      </c>
      <c r="K133" s="231"/>
    </row>
    <row r="134" spans="2:11" ht="15" customHeight="1">
      <c r="B134" s="229"/>
      <c r="C134" s="190" t="s">
        <v>775</v>
      </c>
      <c r="D134" s="190"/>
      <c r="E134" s="190"/>
      <c r="F134" s="209" t="s">
        <v>754</v>
      </c>
      <c r="G134" s="190"/>
      <c r="H134" s="190" t="s">
        <v>787</v>
      </c>
      <c r="I134" s="190" t="s">
        <v>750</v>
      </c>
      <c r="J134" s="190">
        <v>50</v>
      </c>
      <c r="K134" s="231"/>
    </row>
    <row r="135" spans="2:11" ht="15" customHeight="1">
      <c r="B135" s="229"/>
      <c r="C135" s="190" t="s">
        <v>124</v>
      </c>
      <c r="D135" s="190"/>
      <c r="E135" s="190"/>
      <c r="F135" s="209" t="s">
        <v>754</v>
      </c>
      <c r="G135" s="190"/>
      <c r="H135" s="190" t="s">
        <v>800</v>
      </c>
      <c r="I135" s="190" t="s">
        <v>750</v>
      </c>
      <c r="J135" s="190">
        <v>255</v>
      </c>
      <c r="K135" s="231"/>
    </row>
    <row r="136" spans="2:11" ht="15" customHeight="1">
      <c r="B136" s="229"/>
      <c r="C136" s="190" t="s">
        <v>777</v>
      </c>
      <c r="D136" s="190"/>
      <c r="E136" s="190"/>
      <c r="F136" s="209" t="s">
        <v>748</v>
      </c>
      <c r="G136" s="190"/>
      <c r="H136" s="190" t="s">
        <v>801</v>
      </c>
      <c r="I136" s="190" t="s">
        <v>779</v>
      </c>
      <c r="J136" s="190"/>
      <c r="K136" s="231"/>
    </row>
    <row r="137" spans="2:11" ht="15" customHeight="1">
      <c r="B137" s="229"/>
      <c r="C137" s="190" t="s">
        <v>780</v>
      </c>
      <c r="D137" s="190"/>
      <c r="E137" s="190"/>
      <c r="F137" s="209" t="s">
        <v>748</v>
      </c>
      <c r="G137" s="190"/>
      <c r="H137" s="190" t="s">
        <v>802</v>
      </c>
      <c r="I137" s="190" t="s">
        <v>782</v>
      </c>
      <c r="J137" s="190"/>
      <c r="K137" s="231"/>
    </row>
    <row r="138" spans="2:11" ht="15" customHeight="1">
      <c r="B138" s="229"/>
      <c r="C138" s="190" t="s">
        <v>783</v>
      </c>
      <c r="D138" s="190"/>
      <c r="E138" s="190"/>
      <c r="F138" s="209" t="s">
        <v>748</v>
      </c>
      <c r="G138" s="190"/>
      <c r="H138" s="190" t="s">
        <v>783</v>
      </c>
      <c r="I138" s="190" t="s">
        <v>782</v>
      </c>
      <c r="J138" s="190"/>
      <c r="K138" s="231"/>
    </row>
    <row r="139" spans="2:11" ht="15" customHeight="1">
      <c r="B139" s="229"/>
      <c r="C139" s="190" t="s">
        <v>35</v>
      </c>
      <c r="D139" s="190"/>
      <c r="E139" s="190"/>
      <c r="F139" s="209" t="s">
        <v>748</v>
      </c>
      <c r="G139" s="190"/>
      <c r="H139" s="190" t="s">
        <v>803</v>
      </c>
      <c r="I139" s="190" t="s">
        <v>782</v>
      </c>
      <c r="J139" s="190"/>
      <c r="K139" s="231"/>
    </row>
    <row r="140" spans="2:11" ht="15" customHeight="1">
      <c r="B140" s="229"/>
      <c r="C140" s="190" t="s">
        <v>804</v>
      </c>
      <c r="D140" s="190"/>
      <c r="E140" s="190"/>
      <c r="F140" s="209" t="s">
        <v>748</v>
      </c>
      <c r="G140" s="190"/>
      <c r="H140" s="190" t="s">
        <v>805</v>
      </c>
      <c r="I140" s="190" t="s">
        <v>782</v>
      </c>
      <c r="J140" s="190"/>
      <c r="K140" s="231"/>
    </row>
    <row r="141" spans="2:11" ht="15" customHeight="1">
      <c r="B141" s="232"/>
      <c r="C141" s="233"/>
      <c r="D141" s="233"/>
      <c r="E141" s="233"/>
      <c r="F141" s="233"/>
      <c r="G141" s="233"/>
      <c r="H141" s="233"/>
      <c r="I141" s="233"/>
      <c r="J141" s="233"/>
      <c r="K141" s="234"/>
    </row>
    <row r="142" spans="2:11" ht="18.75" customHeight="1">
      <c r="B142" s="186"/>
      <c r="C142" s="186"/>
      <c r="D142" s="186"/>
      <c r="E142" s="186"/>
      <c r="F142" s="221"/>
      <c r="G142" s="186"/>
      <c r="H142" s="186"/>
      <c r="I142" s="186"/>
      <c r="J142" s="186"/>
      <c r="K142" s="186"/>
    </row>
    <row r="143" spans="2:11" ht="18.75" customHeight="1">
      <c r="B143" s="196"/>
      <c r="C143" s="196"/>
      <c r="D143" s="196"/>
      <c r="E143" s="196"/>
      <c r="F143" s="196"/>
      <c r="G143" s="196"/>
      <c r="H143" s="196"/>
      <c r="I143" s="196"/>
      <c r="J143" s="196"/>
      <c r="K143" s="196"/>
    </row>
    <row r="144" spans="2:11" ht="7.5" customHeight="1">
      <c r="B144" s="197"/>
      <c r="C144" s="198"/>
      <c r="D144" s="198"/>
      <c r="E144" s="198"/>
      <c r="F144" s="198"/>
      <c r="G144" s="198"/>
      <c r="H144" s="198"/>
      <c r="I144" s="198"/>
      <c r="J144" s="198"/>
      <c r="K144" s="199"/>
    </row>
    <row r="145" spans="2:11" ht="45" customHeight="1">
      <c r="B145" s="200"/>
      <c r="C145" s="302" t="s">
        <v>806</v>
      </c>
      <c r="D145" s="302"/>
      <c r="E145" s="302"/>
      <c r="F145" s="302"/>
      <c r="G145" s="302"/>
      <c r="H145" s="302"/>
      <c r="I145" s="302"/>
      <c r="J145" s="302"/>
      <c r="K145" s="201"/>
    </row>
    <row r="146" spans="2:11" ht="17.25" customHeight="1">
      <c r="B146" s="200"/>
      <c r="C146" s="202" t="s">
        <v>742</v>
      </c>
      <c r="D146" s="202"/>
      <c r="E146" s="202"/>
      <c r="F146" s="202" t="s">
        <v>743</v>
      </c>
      <c r="G146" s="203"/>
      <c r="H146" s="202" t="s">
        <v>119</v>
      </c>
      <c r="I146" s="202" t="s">
        <v>54</v>
      </c>
      <c r="J146" s="202" t="s">
        <v>744</v>
      </c>
      <c r="K146" s="201"/>
    </row>
    <row r="147" spans="2:11" ht="17.25" customHeight="1">
      <c r="B147" s="200"/>
      <c r="C147" s="204" t="s">
        <v>745</v>
      </c>
      <c r="D147" s="204"/>
      <c r="E147" s="204"/>
      <c r="F147" s="205" t="s">
        <v>746</v>
      </c>
      <c r="G147" s="206"/>
      <c r="H147" s="204"/>
      <c r="I147" s="204"/>
      <c r="J147" s="204" t="s">
        <v>747</v>
      </c>
      <c r="K147" s="201"/>
    </row>
    <row r="148" spans="2:11" ht="5.25" customHeight="1">
      <c r="B148" s="210"/>
      <c r="C148" s="207"/>
      <c r="D148" s="207"/>
      <c r="E148" s="207"/>
      <c r="F148" s="207"/>
      <c r="G148" s="208"/>
      <c r="H148" s="207"/>
      <c r="I148" s="207"/>
      <c r="J148" s="207"/>
      <c r="K148" s="231"/>
    </row>
    <row r="149" spans="2:11" ht="15" customHeight="1">
      <c r="B149" s="210"/>
      <c r="C149" s="235" t="s">
        <v>751</v>
      </c>
      <c r="D149" s="190"/>
      <c r="E149" s="190"/>
      <c r="F149" s="236" t="s">
        <v>748</v>
      </c>
      <c r="G149" s="190"/>
      <c r="H149" s="235" t="s">
        <v>787</v>
      </c>
      <c r="I149" s="235" t="s">
        <v>750</v>
      </c>
      <c r="J149" s="235">
        <v>120</v>
      </c>
      <c r="K149" s="231"/>
    </row>
    <row r="150" spans="2:11" ht="15" customHeight="1">
      <c r="B150" s="210"/>
      <c r="C150" s="235" t="s">
        <v>796</v>
      </c>
      <c r="D150" s="190"/>
      <c r="E150" s="190"/>
      <c r="F150" s="236" t="s">
        <v>748</v>
      </c>
      <c r="G150" s="190"/>
      <c r="H150" s="235" t="s">
        <v>807</v>
      </c>
      <c r="I150" s="235" t="s">
        <v>750</v>
      </c>
      <c r="J150" s="235" t="s">
        <v>798</v>
      </c>
      <c r="K150" s="231"/>
    </row>
    <row r="151" spans="2:11" ht="15" customHeight="1">
      <c r="B151" s="210"/>
      <c r="C151" s="235" t="s">
        <v>697</v>
      </c>
      <c r="D151" s="190"/>
      <c r="E151" s="190"/>
      <c r="F151" s="236" t="s">
        <v>748</v>
      </c>
      <c r="G151" s="190"/>
      <c r="H151" s="235" t="s">
        <v>808</v>
      </c>
      <c r="I151" s="235" t="s">
        <v>750</v>
      </c>
      <c r="J151" s="235" t="s">
        <v>798</v>
      </c>
      <c r="K151" s="231"/>
    </row>
    <row r="152" spans="2:11" ht="15" customHeight="1">
      <c r="B152" s="210"/>
      <c r="C152" s="235" t="s">
        <v>753</v>
      </c>
      <c r="D152" s="190"/>
      <c r="E152" s="190"/>
      <c r="F152" s="236" t="s">
        <v>754</v>
      </c>
      <c r="G152" s="190"/>
      <c r="H152" s="235" t="s">
        <v>787</v>
      </c>
      <c r="I152" s="235" t="s">
        <v>750</v>
      </c>
      <c r="J152" s="235">
        <v>50</v>
      </c>
      <c r="K152" s="231"/>
    </row>
    <row r="153" spans="2:11" ht="15" customHeight="1">
      <c r="B153" s="210"/>
      <c r="C153" s="235" t="s">
        <v>756</v>
      </c>
      <c r="D153" s="190"/>
      <c r="E153" s="190"/>
      <c r="F153" s="236" t="s">
        <v>748</v>
      </c>
      <c r="G153" s="190"/>
      <c r="H153" s="235" t="s">
        <v>787</v>
      </c>
      <c r="I153" s="235" t="s">
        <v>758</v>
      </c>
      <c r="J153" s="235"/>
      <c r="K153" s="231"/>
    </row>
    <row r="154" spans="2:11" ht="15" customHeight="1">
      <c r="B154" s="210"/>
      <c r="C154" s="235" t="s">
        <v>767</v>
      </c>
      <c r="D154" s="190"/>
      <c r="E154" s="190"/>
      <c r="F154" s="236" t="s">
        <v>754</v>
      </c>
      <c r="G154" s="190"/>
      <c r="H154" s="235" t="s">
        <v>787</v>
      </c>
      <c r="I154" s="235" t="s">
        <v>750</v>
      </c>
      <c r="J154" s="235">
        <v>50</v>
      </c>
      <c r="K154" s="231"/>
    </row>
    <row r="155" spans="2:11" ht="15" customHeight="1">
      <c r="B155" s="210"/>
      <c r="C155" s="235" t="s">
        <v>775</v>
      </c>
      <c r="D155" s="190"/>
      <c r="E155" s="190"/>
      <c r="F155" s="236" t="s">
        <v>754</v>
      </c>
      <c r="G155" s="190"/>
      <c r="H155" s="235" t="s">
        <v>787</v>
      </c>
      <c r="I155" s="235" t="s">
        <v>750</v>
      </c>
      <c r="J155" s="235">
        <v>50</v>
      </c>
      <c r="K155" s="231"/>
    </row>
    <row r="156" spans="2:11" ht="15" customHeight="1">
      <c r="B156" s="210"/>
      <c r="C156" s="235" t="s">
        <v>773</v>
      </c>
      <c r="D156" s="190"/>
      <c r="E156" s="190"/>
      <c r="F156" s="236" t="s">
        <v>754</v>
      </c>
      <c r="G156" s="190"/>
      <c r="H156" s="235" t="s">
        <v>787</v>
      </c>
      <c r="I156" s="235" t="s">
        <v>750</v>
      </c>
      <c r="J156" s="235">
        <v>50</v>
      </c>
      <c r="K156" s="231"/>
    </row>
    <row r="157" spans="2:11" ht="15" customHeight="1">
      <c r="B157" s="210"/>
      <c r="C157" s="235" t="s">
        <v>89</v>
      </c>
      <c r="D157" s="190"/>
      <c r="E157" s="190"/>
      <c r="F157" s="236" t="s">
        <v>748</v>
      </c>
      <c r="G157" s="190"/>
      <c r="H157" s="235" t="s">
        <v>809</v>
      </c>
      <c r="I157" s="235" t="s">
        <v>750</v>
      </c>
      <c r="J157" s="235" t="s">
        <v>810</v>
      </c>
      <c r="K157" s="231"/>
    </row>
    <row r="158" spans="2:11" ht="15" customHeight="1">
      <c r="B158" s="210"/>
      <c r="C158" s="235" t="s">
        <v>811</v>
      </c>
      <c r="D158" s="190"/>
      <c r="E158" s="190"/>
      <c r="F158" s="236" t="s">
        <v>748</v>
      </c>
      <c r="G158" s="190"/>
      <c r="H158" s="235" t="s">
        <v>812</v>
      </c>
      <c r="I158" s="235" t="s">
        <v>782</v>
      </c>
      <c r="J158" s="235"/>
      <c r="K158" s="231"/>
    </row>
    <row r="159" spans="2:11" ht="15" customHeight="1">
      <c r="B159" s="237"/>
      <c r="C159" s="219"/>
      <c r="D159" s="219"/>
      <c r="E159" s="219"/>
      <c r="F159" s="219"/>
      <c r="G159" s="219"/>
      <c r="H159" s="219"/>
      <c r="I159" s="219"/>
      <c r="J159" s="219"/>
      <c r="K159" s="238"/>
    </row>
    <row r="160" spans="2:11" ht="18.75" customHeight="1">
      <c r="B160" s="186"/>
      <c r="C160" s="190"/>
      <c r="D160" s="190"/>
      <c r="E160" s="190"/>
      <c r="F160" s="209"/>
      <c r="G160" s="190"/>
      <c r="H160" s="190"/>
      <c r="I160" s="190"/>
      <c r="J160" s="190"/>
      <c r="K160" s="186"/>
    </row>
    <row r="161" spans="2:11" ht="18.75" customHeight="1">
      <c r="B161" s="196"/>
      <c r="C161" s="196"/>
      <c r="D161" s="196"/>
      <c r="E161" s="196"/>
      <c r="F161" s="196"/>
      <c r="G161" s="196"/>
      <c r="H161" s="196"/>
      <c r="I161" s="196"/>
      <c r="J161" s="196"/>
      <c r="K161" s="196"/>
    </row>
    <row r="162" spans="2:11" ht="7.5" customHeight="1">
      <c r="B162" s="178"/>
      <c r="C162" s="179"/>
      <c r="D162" s="179"/>
      <c r="E162" s="179"/>
      <c r="F162" s="179"/>
      <c r="G162" s="179"/>
      <c r="H162" s="179"/>
      <c r="I162" s="179"/>
      <c r="J162" s="179"/>
      <c r="K162" s="180"/>
    </row>
    <row r="163" spans="2:11" ht="45" customHeight="1">
      <c r="B163" s="181"/>
      <c r="C163" s="297" t="s">
        <v>813</v>
      </c>
      <c r="D163" s="297"/>
      <c r="E163" s="297"/>
      <c r="F163" s="297"/>
      <c r="G163" s="297"/>
      <c r="H163" s="297"/>
      <c r="I163" s="297"/>
      <c r="J163" s="297"/>
      <c r="K163" s="182"/>
    </row>
    <row r="164" spans="2:11" ht="17.25" customHeight="1">
      <c r="B164" s="181"/>
      <c r="C164" s="202" t="s">
        <v>742</v>
      </c>
      <c r="D164" s="202"/>
      <c r="E164" s="202"/>
      <c r="F164" s="202" t="s">
        <v>743</v>
      </c>
      <c r="G164" s="239"/>
      <c r="H164" s="240" t="s">
        <v>119</v>
      </c>
      <c r="I164" s="240" t="s">
        <v>54</v>
      </c>
      <c r="J164" s="202" t="s">
        <v>744</v>
      </c>
      <c r="K164" s="182"/>
    </row>
    <row r="165" spans="2:11" ht="17.25" customHeight="1">
      <c r="B165" s="183"/>
      <c r="C165" s="204" t="s">
        <v>745</v>
      </c>
      <c r="D165" s="204"/>
      <c r="E165" s="204"/>
      <c r="F165" s="205" t="s">
        <v>746</v>
      </c>
      <c r="G165" s="241"/>
      <c r="H165" s="242"/>
      <c r="I165" s="242"/>
      <c r="J165" s="204" t="s">
        <v>747</v>
      </c>
      <c r="K165" s="184"/>
    </row>
    <row r="166" spans="2:11" ht="5.25" customHeight="1">
      <c r="B166" s="210"/>
      <c r="C166" s="207"/>
      <c r="D166" s="207"/>
      <c r="E166" s="207"/>
      <c r="F166" s="207"/>
      <c r="G166" s="208"/>
      <c r="H166" s="207"/>
      <c r="I166" s="207"/>
      <c r="J166" s="207"/>
      <c r="K166" s="231"/>
    </row>
    <row r="167" spans="2:11" ht="15" customHeight="1">
      <c r="B167" s="210"/>
      <c r="C167" s="190" t="s">
        <v>751</v>
      </c>
      <c r="D167" s="190"/>
      <c r="E167" s="190"/>
      <c r="F167" s="209" t="s">
        <v>748</v>
      </c>
      <c r="G167" s="190"/>
      <c r="H167" s="190" t="s">
        <v>787</v>
      </c>
      <c r="I167" s="190" t="s">
        <v>750</v>
      </c>
      <c r="J167" s="190">
        <v>120</v>
      </c>
      <c r="K167" s="231"/>
    </row>
    <row r="168" spans="2:11" ht="15" customHeight="1">
      <c r="B168" s="210"/>
      <c r="C168" s="190" t="s">
        <v>796</v>
      </c>
      <c r="D168" s="190"/>
      <c r="E168" s="190"/>
      <c r="F168" s="209" t="s">
        <v>748</v>
      </c>
      <c r="G168" s="190"/>
      <c r="H168" s="190" t="s">
        <v>797</v>
      </c>
      <c r="I168" s="190" t="s">
        <v>750</v>
      </c>
      <c r="J168" s="190" t="s">
        <v>798</v>
      </c>
      <c r="K168" s="231"/>
    </row>
    <row r="169" spans="2:11" ht="15" customHeight="1">
      <c r="B169" s="210"/>
      <c r="C169" s="190" t="s">
        <v>697</v>
      </c>
      <c r="D169" s="190"/>
      <c r="E169" s="190"/>
      <c r="F169" s="209" t="s">
        <v>748</v>
      </c>
      <c r="G169" s="190"/>
      <c r="H169" s="190" t="s">
        <v>814</v>
      </c>
      <c r="I169" s="190" t="s">
        <v>750</v>
      </c>
      <c r="J169" s="190" t="s">
        <v>798</v>
      </c>
      <c r="K169" s="231"/>
    </row>
    <row r="170" spans="2:11" ht="15" customHeight="1">
      <c r="B170" s="210"/>
      <c r="C170" s="190" t="s">
        <v>753</v>
      </c>
      <c r="D170" s="190"/>
      <c r="E170" s="190"/>
      <c r="F170" s="209" t="s">
        <v>754</v>
      </c>
      <c r="G170" s="190"/>
      <c r="H170" s="190" t="s">
        <v>814</v>
      </c>
      <c r="I170" s="190" t="s">
        <v>750</v>
      </c>
      <c r="J170" s="190">
        <v>50</v>
      </c>
      <c r="K170" s="231"/>
    </row>
    <row r="171" spans="2:11" ht="15" customHeight="1">
      <c r="B171" s="210"/>
      <c r="C171" s="190" t="s">
        <v>756</v>
      </c>
      <c r="D171" s="190"/>
      <c r="E171" s="190"/>
      <c r="F171" s="209" t="s">
        <v>748</v>
      </c>
      <c r="G171" s="190"/>
      <c r="H171" s="190" t="s">
        <v>814</v>
      </c>
      <c r="I171" s="190" t="s">
        <v>758</v>
      </c>
      <c r="J171" s="190"/>
      <c r="K171" s="231"/>
    </row>
    <row r="172" spans="2:11" ht="15" customHeight="1">
      <c r="B172" s="210"/>
      <c r="C172" s="190" t="s">
        <v>767</v>
      </c>
      <c r="D172" s="190"/>
      <c r="E172" s="190"/>
      <c r="F172" s="209" t="s">
        <v>754</v>
      </c>
      <c r="G172" s="190"/>
      <c r="H172" s="190" t="s">
        <v>814</v>
      </c>
      <c r="I172" s="190" t="s">
        <v>750</v>
      </c>
      <c r="J172" s="190">
        <v>50</v>
      </c>
      <c r="K172" s="231"/>
    </row>
    <row r="173" spans="2:11" ht="15" customHeight="1">
      <c r="B173" s="210"/>
      <c r="C173" s="190" t="s">
        <v>775</v>
      </c>
      <c r="D173" s="190"/>
      <c r="E173" s="190"/>
      <c r="F173" s="209" t="s">
        <v>754</v>
      </c>
      <c r="G173" s="190"/>
      <c r="H173" s="190" t="s">
        <v>814</v>
      </c>
      <c r="I173" s="190" t="s">
        <v>750</v>
      </c>
      <c r="J173" s="190">
        <v>50</v>
      </c>
      <c r="K173" s="231"/>
    </row>
    <row r="174" spans="2:11" ht="15" customHeight="1">
      <c r="B174" s="210"/>
      <c r="C174" s="190" t="s">
        <v>773</v>
      </c>
      <c r="D174" s="190"/>
      <c r="E174" s="190"/>
      <c r="F174" s="209" t="s">
        <v>754</v>
      </c>
      <c r="G174" s="190"/>
      <c r="H174" s="190" t="s">
        <v>814</v>
      </c>
      <c r="I174" s="190" t="s">
        <v>750</v>
      </c>
      <c r="J174" s="190">
        <v>50</v>
      </c>
      <c r="K174" s="231"/>
    </row>
    <row r="175" spans="2:11" ht="15" customHeight="1">
      <c r="B175" s="210"/>
      <c r="C175" s="190" t="s">
        <v>118</v>
      </c>
      <c r="D175" s="190"/>
      <c r="E175" s="190"/>
      <c r="F175" s="209" t="s">
        <v>748</v>
      </c>
      <c r="G175" s="190"/>
      <c r="H175" s="190" t="s">
        <v>815</v>
      </c>
      <c r="I175" s="190" t="s">
        <v>816</v>
      </c>
      <c r="J175" s="190"/>
      <c r="K175" s="231"/>
    </row>
    <row r="176" spans="2:11" ht="15" customHeight="1">
      <c r="B176" s="210"/>
      <c r="C176" s="190" t="s">
        <v>54</v>
      </c>
      <c r="D176" s="190"/>
      <c r="E176" s="190"/>
      <c r="F176" s="209" t="s">
        <v>748</v>
      </c>
      <c r="G176" s="190"/>
      <c r="H176" s="190" t="s">
        <v>817</v>
      </c>
      <c r="I176" s="190" t="s">
        <v>818</v>
      </c>
      <c r="J176" s="190">
        <v>1</v>
      </c>
      <c r="K176" s="231"/>
    </row>
    <row r="177" spans="2:11" ht="15" customHeight="1">
      <c r="B177" s="210"/>
      <c r="C177" s="190" t="s">
        <v>50</v>
      </c>
      <c r="D177" s="190"/>
      <c r="E177" s="190"/>
      <c r="F177" s="209" t="s">
        <v>748</v>
      </c>
      <c r="G177" s="190"/>
      <c r="H177" s="190" t="s">
        <v>819</v>
      </c>
      <c r="I177" s="190" t="s">
        <v>750</v>
      </c>
      <c r="J177" s="190">
        <v>20</v>
      </c>
      <c r="K177" s="231"/>
    </row>
    <row r="178" spans="2:11" ht="15" customHeight="1">
      <c r="B178" s="210"/>
      <c r="C178" s="190" t="s">
        <v>119</v>
      </c>
      <c r="D178" s="190"/>
      <c r="E178" s="190"/>
      <c r="F178" s="209" t="s">
        <v>748</v>
      </c>
      <c r="G178" s="190"/>
      <c r="H178" s="190" t="s">
        <v>820</v>
      </c>
      <c r="I178" s="190" t="s">
        <v>750</v>
      </c>
      <c r="J178" s="190">
        <v>255</v>
      </c>
      <c r="K178" s="231"/>
    </row>
    <row r="179" spans="2:11" ht="15" customHeight="1">
      <c r="B179" s="210"/>
      <c r="C179" s="190" t="s">
        <v>120</v>
      </c>
      <c r="D179" s="190"/>
      <c r="E179" s="190"/>
      <c r="F179" s="209" t="s">
        <v>748</v>
      </c>
      <c r="G179" s="190"/>
      <c r="H179" s="190" t="s">
        <v>713</v>
      </c>
      <c r="I179" s="190" t="s">
        <v>750</v>
      </c>
      <c r="J179" s="190">
        <v>10</v>
      </c>
      <c r="K179" s="231"/>
    </row>
    <row r="180" spans="2:11" ht="15" customHeight="1">
      <c r="B180" s="210"/>
      <c r="C180" s="190" t="s">
        <v>121</v>
      </c>
      <c r="D180" s="190"/>
      <c r="E180" s="190"/>
      <c r="F180" s="209" t="s">
        <v>748</v>
      </c>
      <c r="G180" s="190"/>
      <c r="H180" s="190" t="s">
        <v>821</v>
      </c>
      <c r="I180" s="190" t="s">
        <v>782</v>
      </c>
      <c r="J180" s="190"/>
      <c r="K180" s="231"/>
    </row>
    <row r="181" spans="2:11" ht="15" customHeight="1">
      <c r="B181" s="210"/>
      <c r="C181" s="190" t="s">
        <v>822</v>
      </c>
      <c r="D181" s="190"/>
      <c r="E181" s="190"/>
      <c r="F181" s="209" t="s">
        <v>748</v>
      </c>
      <c r="G181" s="190"/>
      <c r="H181" s="190" t="s">
        <v>823</v>
      </c>
      <c r="I181" s="190" t="s">
        <v>782</v>
      </c>
      <c r="J181" s="190"/>
      <c r="K181" s="231"/>
    </row>
    <row r="182" spans="2:11" ht="15" customHeight="1">
      <c r="B182" s="210"/>
      <c r="C182" s="190" t="s">
        <v>811</v>
      </c>
      <c r="D182" s="190"/>
      <c r="E182" s="190"/>
      <c r="F182" s="209" t="s">
        <v>748</v>
      </c>
      <c r="G182" s="190"/>
      <c r="H182" s="190" t="s">
        <v>824</v>
      </c>
      <c r="I182" s="190" t="s">
        <v>782</v>
      </c>
      <c r="J182" s="190"/>
      <c r="K182" s="231"/>
    </row>
    <row r="183" spans="2:11" ht="15" customHeight="1">
      <c r="B183" s="210"/>
      <c r="C183" s="190" t="s">
        <v>123</v>
      </c>
      <c r="D183" s="190"/>
      <c r="E183" s="190"/>
      <c r="F183" s="209" t="s">
        <v>754</v>
      </c>
      <c r="G183" s="190"/>
      <c r="H183" s="190" t="s">
        <v>825</v>
      </c>
      <c r="I183" s="190" t="s">
        <v>750</v>
      </c>
      <c r="J183" s="190">
        <v>50</v>
      </c>
      <c r="K183" s="231"/>
    </row>
    <row r="184" spans="2:11" ht="15" customHeight="1">
      <c r="B184" s="210"/>
      <c r="C184" s="190" t="s">
        <v>826</v>
      </c>
      <c r="D184" s="190"/>
      <c r="E184" s="190"/>
      <c r="F184" s="209" t="s">
        <v>754</v>
      </c>
      <c r="G184" s="190"/>
      <c r="H184" s="190" t="s">
        <v>827</v>
      </c>
      <c r="I184" s="190" t="s">
        <v>828</v>
      </c>
      <c r="J184" s="190"/>
      <c r="K184" s="231"/>
    </row>
    <row r="185" spans="2:11" ht="15" customHeight="1">
      <c r="B185" s="210"/>
      <c r="C185" s="190" t="s">
        <v>829</v>
      </c>
      <c r="D185" s="190"/>
      <c r="E185" s="190"/>
      <c r="F185" s="209" t="s">
        <v>754</v>
      </c>
      <c r="G185" s="190"/>
      <c r="H185" s="190" t="s">
        <v>830</v>
      </c>
      <c r="I185" s="190" t="s">
        <v>828</v>
      </c>
      <c r="J185" s="190"/>
      <c r="K185" s="231"/>
    </row>
    <row r="186" spans="2:11" ht="15" customHeight="1">
      <c r="B186" s="210"/>
      <c r="C186" s="190" t="s">
        <v>831</v>
      </c>
      <c r="D186" s="190"/>
      <c r="E186" s="190"/>
      <c r="F186" s="209" t="s">
        <v>754</v>
      </c>
      <c r="G186" s="190"/>
      <c r="H186" s="190" t="s">
        <v>832</v>
      </c>
      <c r="I186" s="190" t="s">
        <v>828</v>
      </c>
      <c r="J186" s="190"/>
      <c r="K186" s="231"/>
    </row>
    <row r="187" spans="2:11" ht="15" customHeight="1">
      <c r="B187" s="210"/>
      <c r="C187" s="243" t="s">
        <v>833</v>
      </c>
      <c r="D187" s="190"/>
      <c r="E187" s="190"/>
      <c r="F187" s="209" t="s">
        <v>754</v>
      </c>
      <c r="G187" s="190"/>
      <c r="H187" s="190" t="s">
        <v>834</v>
      </c>
      <c r="I187" s="190" t="s">
        <v>835</v>
      </c>
      <c r="J187" s="244" t="s">
        <v>836</v>
      </c>
      <c r="K187" s="231"/>
    </row>
    <row r="188" spans="2:11" ht="15" customHeight="1">
      <c r="B188" s="210"/>
      <c r="C188" s="195" t="s">
        <v>39</v>
      </c>
      <c r="D188" s="190"/>
      <c r="E188" s="190"/>
      <c r="F188" s="209" t="s">
        <v>748</v>
      </c>
      <c r="G188" s="190"/>
      <c r="H188" s="186" t="s">
        <v>837</v>
      </c>
      <c r="I188" s="190" t="s">
        <v>838</v>
      </c>
      <c r="J188" s="190"/>
      <c r="K188" s="231"/>
    </row>
    <row r="189" spans="2:11" ht="15" customHeight="1">
      <c r="B189" s="210"/>
      <c r="C189" s="195" t="s">
        <v>839</v>
      </c>
      <c r="D189" s="190"/>
      <c r="E189" s="190"/>
      <c r="F189" s="209" t="s">
        <v>748</v>
      </c>
      <c r="G189" s="190"/>
      <c r="H189" s="190" t="s">
        <v>840</v>
      </c>
      <c r="I189" s="190" t="s">
        <v>782</v>
      </c>
      <c r="J189" s="190"/>
      <c r="K189" s="231"/>
    </row>
    <row r="190" spans="2:11" ht="15" customHeight="1">
      <c r="B190" s="210"/>
      <c r="C190" s="195" t="s">
        <v>841</v>
      </c>
      <c r="D190" s="190"/>
      <c r="E190" s="190"/>
      <c r="F190" s="209" t="s">
        <v>748</v>
      </c>
      <c r="G190" s="190"/>
      <c r="H190" s="190" t="s">
        <v>842</v>
      </c>
      <c r="I190" s="190" t="s">
        <v>782</v>
      </c>
      <c r="J190" s="190"/>
      <c r="K190" s="231"/>
    </row>
    <row r="191" spans="2:11" ht="15" customHeight="1">
      <c r="B191" s="210"/>
      <c r="C191" s="195" t="s">
        <v>843</v>
      </c>
      <c r="D191" s="190"/>
      <c r="E191" s="190"/>
      <c r="F191" s="209" t="s">
        <v>754</v>
      </c>
      <c r="G191" s="190"/>
      <c r="H191" s="190" t="s">
        <v>844</v>
      </c>
      <c r="I191" s="190" t="s">
        <v>782</v>
      </c>
      <c r="J191" s="190"/>
      <c r="K191" s="231"/>
    </row>
    <row r="192" spans="2:11" ht="15" customHeight="1">
      <c r="B192" s="237"/>
      <c r="C192" s="245"/>
      <c r="D192" s="219"/>
      <c r="E192" s="219"/>
      <c r="F192" s="219"/>
      <c r="G192" s="219"/>
      <c r="H192" s="219"/>
      <c r="I192" s="219"/>
      <c r="J192" s="219"/>
      <c r="K192" s="238"/>
    </row>
    <row r="193" spans="2:11" ht="18.75" customHeight="1">
      <c r="B193" s="186"/>
      <c r="C193" s="190"/>
      <c r="D193" s="190"/>
      <c r="E193" s="190"/>
      <c r="F193" s="209"/>
      <c r="G193" s="190"/>
      <c r="H193" s="190"/>
      <c r="I193" s="190"/>
      <c r="J193" s="190"/>
      <c r="K193" s="186"/>
    </row>
    <row r="194" spans="2:11" ht="18.75" customHeight="1">
      <c r="B194" s="186"/>
      <c r="C194" s="190"/>
      <c r="D194" s="190"/>
      <c r="E194" s="190"/>
      <c r="F194" s="209"/>
      <c r="G194" s="190"/>
      <c r="H194" s="190"/>
      <c r="I194" s="190"/>
      <c r="J194" s="190"/>
      <c r="K194" s="186"/>
    </row>
    <row r="195" spans="2:11" ht="18.75" customHeight="1">
      <c r="B195" s="196"/>
      <c r="C195" s="196"/>
      <c r="D195" s="196"/>
      <c r="E195" s="196"/>
      <c r="F195" s="196"/>
      <c r="G195" s="196"/>
      <c r="H195" s="196"/>
      <c r="I195" s="196"/>
      <c r="J195" s="196"/>
      <c r="K195" s="196"/>
    </row>
    <row r="196" spans="2:11">
      <c r="B196" s="178"/>
      <c r="C196" s="179"/>
      <c r="D196" s="179"/>
      <c r="E196" s="179"/>
      <c r="F196" s="179"/>
      <c r="G196" s="179"/>
      <c r="H196" s="179"/>
      <c r="I196" s="179"/>
      <c r="J196" s="179"/>
      <c r="K196" s="180"/>
    </row>
    <row r="197" spans="2:11" ht="21">
      <c r="B197" s="181"/>
      <c r="C197" s="297" t="s">
        <v>845</v>
      </c>
      <c r="D197" s="297"/>
      <c r="E197" s="297"/>
      <c r="F197" s="297"/>
      <c r="G197" s="297"/>
      <c r="H197" s="297"/>
      <c r="I197" s="297"/>
      <c r="J197" s="297"/>
      <c r="K197" s="182"/>
    </row>
    <row r="198" spans="2:11" ht="25.5" customHeight="1">
      <c r="B198" s="181"/>
      <c r="C198" s="246" t="s">
        <v>846</v>
      </c>
      <c r="D198" s="246"/>
      <c r="E198" s="246"/>
      <c r="F198" s="246" t="s">
        <v>847</v>
      </c>
      <c r="G198" s="247"/>
      <c r="H198" s="303" t="s">
        <v>848</v>
      </c>
      <c r="I198" s="303"/>
      <c r="J198" s="303"/>
      <c r="K198" s="182"/>
    </row>
    <row r="199" spans="2:11" ht="5.25" customHeight="1">
      <c r="B199" s="210"/>
      <c r="C199" s="207"/>
      <c r="D199" s="207"/>
      <c r="E199" s="207"/>
      <c r="F199" s="207"/>
      <c r="G199" s="190"/>
      <c r="H199" s="207"/>
      <c r="I199" s="207"/>
      <c r="J199" s="207"/>
      <c r="K199" s="231"/>
    </row>
    <row r="200" spans="2:11" ht="15" customHeight="1">
      <c r="B200" s="210"/>
      <c r="C200" s="190" t="s">
        <v>838</v>
      </c>
      <c r="D200" s="190"/>
      <c r="E200" s="190"/>
      <c r="F200" s="209" t="s">
        <v>40</v>
      </c>
      <c r="G200" s="190"/>
      <c r="H200" s="299" t="s">
        <v>849</v>
      </c>
      <c r="I200" s="299"/>
      <c r="J200" s="299"/>
      <c r="K200" s="231"/>
    </row>
    <row r="201" spans="2:11" ht="15" customHeight="1">
      <c r="B201" s="210"/>
      <c r="C201" s="216"/>
      <c r="D201" s="190"/>
      <c r="E201" s="190"/>
      <c r="F201" s="209" t="s">
        <v>41</v>
      </c>
      <c r="G201" s="190"/>
      <c r="H201" s="299" t="s">
        <v>850</v>
      </c>
      <c r="I201" s="299"/>
      <c r="J201" s="299"/>
      <c r="K201" s="231"/>
    </row>
    <row r="202" spans="2:11" ht="15" customHeight="1">
      <c r="B202" s="210"/>
      <c r="C202" s="216"/>
      <c r="D202" s="190"/>
      <c r="E202" s="190"/>
      <c r="F202" s="209" t="s">
        <v>44</v>
      </c>
      <c r="G202" s="190"/>
      <c r="H202" s="299" t="s">
        <v>851</v>
      </c>
      <c r="I202" s="299"/>
      <c r="J202" s="299"/>
      <c r="K202" s="231"/>
    </row>
    <row r="203" spans="2:11" ht="15" customHeight="1">
      <c r="B203" s="210"/>
      <c r="C203" s="190"/>
      <c r="D203" s="190"/>
      <c r="E203" s="190"/>
      <c r="F203" s="209" t="s">
        <v>42</v>
      </c>
      <c r="G203" s="190"/>
      <c r="H203" s="299" t="s">
        <v>852</v>
      </c>
      <c r="I203" s="299"/>
      <c r="J203" s="299"/>
      <c r="K203" s="231"/>
    </row>
    <row r="204" spans="2:11" ht="15" customHeight="1">
      <c r="B204" s="210"/>
      <c r="C204" s="190"/>
      <c r="D204" s="190"/>
      <c r="E204" s="190"/>
      <c r="F204" s="209" t="s">
        <v>43</v>
      </c>
      <c r="G204" s="190"/>
      <c r="H204" s="299" t="s">
        <v>853</v>
      </c>
      <c r="I204" s="299"/>
      <c r="J204" s="299"/>
      <c r="K204" s="231"/>
    </row>
    <row r="205" spans="2:11" ht="15" customHeight="1">
      <c r="B205" s="210"/>
      <c r="C205" s="190"/>
      <c r="D205" s="190"/>
      <c r="E205" s="190"/>
      <c r="F205" s="209"/>
      <c r="G205" s="190"/>
      <c r="H205" s="190"/>
      <c r="I205" s="190"/>
      <c r="J205" s="190"/>
      <c r="K205" s="231"/>
    </row>
    <row r="206" spans="2:11" ht="15" customHeight="1">
      <c r="B206" s="210"/>
      <c r="C206" s="190" t="s">
        <v>794</v>
      </c>
      <c r="D206" s="190"/>
      <c r="E206" s="190"/>
      <c r="F206" s="209" t="s">
        <v>76</v>
      </c>
      <c r="G206" s="190"/>
      <c r="H206" s="299" t="s">
        <v>854</v>
      </c>
      <c r="I206" s="299"/>
      <c r="J206" s="299"/>
      <c r="K206" s="231"/>
    </row>
    <row r="207" spans="2:11" ht="15" customHeight="1">
      <c r="B207" s="210"/>
      <c r="C207" s="216"/>
      <c r="D207" s="190"/>
      <c r="E207" s="190"/>
      <c r="F207" s="209" t="s">
        <v>693</v>
      </c>
      <c r="G207" s="190"/>
      <c r="H207" s="299" t="s">
        <v>694</v>
      </c>
      <c r="I207" s="299"/>
      <c r="J207" s="299"/>
      <c r="K207" s="231"/>
    </row>
    <row r="208" spans="2:11" ht="15" customHeight="1">
      <c r="B208" s="210"/>
      <c r="C208" s="190"/>
      <c r="D208" s="190"/>
      <c r="E208" s="190"/>
      <c r="F208" s="209" t="s">
        <v>691</v>
      </c>
      <c r="G208" s="190"/>
      <c r="H208" s="299" t="s">
        <v>855</v>
      </c>
      <c r="I208" s="299"/>
      <c r="J208" s="299"/>
      <c r="K208" s="231"/>
    </row>
    <row r="209" spans="2:11" ht="15" customHeight="1">
      <c r="B209" s="248"/>
      <c r="C209" s="216"/>
      <c r="D209" s="216"/>
      <c r="E209" s="216"/>
      <c r="F209" s="209" t="s">
        <v>695</v>
      </c>
      <c r="G209" s="195"/>
      <c r="H209" s="298" t="s">
        <v>696</v>
      </c>
      <c r="I209" s="298"/>
      <c r="J209" s="298"/>
      <c r="K209" s="249"/>
    </row>
    <row r="210" spans="2:11" ht="15" customHeight="1">
      <c r="B210" s="248"/>
      <c r="C210" s="216"/>
      <c r="D210" s="216"/>
      <c r="E210" s="216"/>
      <c r="F210" s="209" t="s">
        <v>672</v>
      </c>
      <c r="G210" s="195"/>
      <c r="H210" s="298" t="s">
        <v>856</v>
      </c>
      <c r="I210" s="298"/>
      <c r="J210" s="298"/>
      <c r="K210" s="249"/>
    </row>
    <row r="211" spans="2:11" ht="15" customHeight="1">
      <c r="B211" s="248"/>
      <c r="C211" s="216"/>
      <c r="D211" s="216"/>
      <c r="E211" s="216"/>
      <c r="F211" s="250"/>
      <c r="G211" s="195"/>
      <c r="H211" s="251"/>
      <c r="I211" s="251"/>
      <c r="J211" s="251"/>
      <c r="K211" s="249"/>
    </row>
    <row r="212" spans="2:11" ht="15" customHeight="1">
      <c r="B212" s="248"/>
      <c r="C212" s="190" t="s">
        <v>818</v>
      </c>
      <c r="D212" s="216"/>
      <c r="E212" s="216"/>
      <c r="F212" s="209">
        <v>1</v>
      </c>
      <c r="G212" s="195"/>
      <c r="H212" s="298" t="s">
        <v>857</v>
      </c>
      <c r="I212" s="298"/>
      <c r="J212" s="298"/>
      <c r="K212" s="249"/>
    </row>
    <row r="213" spans="2:11" ht="15" customHeight="1">
      <c r="B213" s="248"/>
      <c r="C213" s="216"/>
      <c r="D213" s="216"/>
      <c r="E213" s="216"/>
      <c r="F213" s="209">
        <v>2</v>
      </c>
      <c r="G213" s="195"/>
      <c r="H213" s="298" t="s">
        <v>858</v>
      </c>
      <c r="I213" s="298"/>
      <c r="J213" s="298"/>
      <c r="K213" s="249"/>
    </row>
    <row r="214" spans="2:11" ht="15" customHeight="1">
      <c r="B214" s="248"/>
      <c r="C214" s="216"/>
      <c r="D214" s="216"/>
      <c r="E214" s="216"/>
      <c r="F214" s="209">
        <v>3</v>
      </c>
      <c r="G214" s="195"/>
      <c r="H214" s="298" t="s">
        <v>859</v>
      </c>
      <c r="I214" s="298"/>
      <c r="J214" s="298"/>
      <c r="K214" s="249"/>
    </row>
    <row r="215" spans="2:11" ht="15" customHeight="1">
      <c r="B215" s="248"/>
      <c r="C215" s="216"/>
      <c r="D215" s="216"/>
      <c r="E215" s="216"/>
      <c r="F215" s="209">
        <v>4</v>
      </c>
      <c r="G215" s="195"/>
      <c r="H215" s="298" t="s">
        <v>860</v>
      </c>
      <c r="I215" s="298"/>
      <c r="J215" s="298"/>
      <c r="K215" s="249"/>
    </row>
    <row r="216" spans="2:11" ht="12.75" customHeight="1">
      <c r="B216" s="252"/>
      <c r="C216" s="253"/>
      <c r="D216" s="253"/>
      <c r="E216" s="253"/>
      <c r="F216" s="253"/>
      <c r="G216" s="253"/>
      <c r="H216" s="253"/>
      <c r="I216" s="253"/>
      <c r="J216" s="253"/>
      <c r="K216" s="254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10 - Stavební část</vt:lpstr>
      <vt:lpstr>Pokyny pro vyplnění</vt:lpstr>
      <vt:lpstr>'10 - Stavební část'!Názvy_tisku</vt:lpstr>
      <vt:lpstr>'Rekapitulace stavby'!Názvy_tisku</vt:lpstr>
      <vt:lpstr>'10 - Stavební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Hájek</dc:creator>
  <cp:lastModifiedBy>Mikroregion</cp:lastModifiedBy>
  <dcterms:created xsi:type="dcterms:W3CDTF">2018-01-12T10:14:23Z</dcterms:created>
  <dcterms:modified xsi:type="dcterms:W3CDTF">2018-07-13T11:04:51Z</dcterms:modified>
</cp:coreProperties>
</file>