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firstSheet="3" activeTab="8"/>
  </bookViews>
  <sheets>
    <sheet name="PP - tit.str." sheetId="3" r:id="rId1"/>
    <sheet name="A - zdroje" sheetId="1" r:id="rId2"/>
    <sheet name="B - výnosy a náklady" sheetId="5" r:id="rId3"/>
    <sheet name="C - finanční plán" sheetId="7" r:id="rId4"/>
    <sheet name="D - investice" sheetId="6" r:id="rId5"/>
    <sheet name="E - fondy a úvěry" sheetId="4" r:id="rId6"/>
    <sheet name="F - odpisový plán" sheetId="2" r:id="rId7"/>
    <sheet name="G - jm.akce" sheetId="8" r:id="rId8"/>
    <sheet name="H - souhrn" sheetId="9" r:id="rId9"/>
  </sheets>
  <externalReferences>
    <externalReference r:id="rId12"/>
  </externalReferences>
  <definedNames/>
  <calcPr calcId="125725" iterate="1" iterateCount="1" iterateDelta="0.001"/>
</workbook>
</file>

<file path=xl/comments2.xml><?xml version="1.0" encoding="utf-8"?>
<comments xmlns="http://schemas.openxmlformats.org/spreadsheetml/2006/main">
  <authors>
    <author>Autor</author>
  </authors>
  <commentList>
    <comment ref="E30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G30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H30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31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33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35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37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39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  <comment ref="J41" authorId="0">
      <text>
        <r>
          <rPr>
            <sz val="8"/>
            <color indexed="8"/>
            <rFont val="Tahoma"/>
            <family val="2"/>
          </rPr>
          <t xml:space="preserve">
odkaz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K6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  <comment ref="K22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6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  <comment ref="F7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  <comment ref="F10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  <comment ref="F23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E23" authorId="0">
      <text>
        <r>
          <rPr>
            <b/>
            <sz val="8"/>
            <color indexed="8"/>
            <rFont val="Tahoma"/>
            <family val="2"/>
          </rPr>
          <t>Autor:</t>
        </r>
        <r>
          <rPr>
            <sz val="8"/>
            <color indexed="8"/>
            <rFont val="Tahoma"/>
            <family val="2"/>
          </rPr>
          <t xml:space="preserve">
kontrola</t>
        </r>
      </text>
    </comment>
  </commentList>
</comments>
</file>

<file path=xl/sharedStrings.xml><?xml version="1.0" encoding="utf-8"?>
<sst xmlns="http://schemas.openxmlformats.org/spreadsheetml/2006/main" count="539" uniqueCount="411">
  <si>
    <t>N e i n v e s t i č n í    z d r o j e</t>
  </si>
  <si>
    <t>silniční síť</t>
  </si>
  <si>
    <t>II. a III. třídy</t>
  </si>
  <si>
    <t>Celkem</t>
  </si>
  <si>
    <t>příspěvek SFDI</t>
  </si>
  <si>
    <r>
      <t>příspěvek zřizovatele</t>
    </r>
    <r>
      <rPr>
        <sz val="8"/>
        <rFont val="Times New Roman"/>
        <family val="1"/>
      </rPr>
      <t xml:space="preserve"> (vč.odpisů)</t>
    </r>
  </si>
  <si>
    <t>1)</t>
  </si>
  <si>
    <t>jiné zdroje</t>
  </si>
  <si>
    <t>příspěvek celkem</t>
  </si>
  <si>
    <t>I n v e s t i č n í   z d r o j e</t>
  </si>
  <si>
    <t>příspěvek zřizovatele</t>
  </si>
  <si>
    <t>SFDI</t>
  </si>
  <si>
    <t>ostatní (spolufinancování obcí)</t>
  </si>
  <si>
    <t>C i z í    z d r o j e</t>
  </si>
  <si>
    <t>úvěr KB - (ROP3, Cíl III, OPŽP)</t>
  </si>
  <si>
    <r>
      <t xml:space="preserve">úvěr  SFDI </t>
    </r>
    <r>
      <rPr>
        <sz val="8"/>
        <rFont val="Times New Roman"/>
        <family val="1"/>
      </rPr>
      <t>(ROP, CÍL 3)</t>
    </r>
  </si>
  <si>
    <t>cizí zdroje celkem</t>
  </si>
  <si>
    <t>Zdroje a použití finančních prostředků z IF a úvěru na investiční činnost</t>
  </si>
  <si>
    <t>Zdroje</t>
  </si>
  <si>
    <t xml:space="preserve">ostatní                                                    </t>
  </si>
  <si>
    <t>investiční úvěr</t>
  </si>
  <si>
    <t>tvorba z odpisů majetku</t>
  </si>
  <si>
    <t>dotace z rozpočtu kraje</t>
  </si>
  <si>
    <t>částka k rozpisu</t>
  </si>
  <si>
    <t>dotace EU</t>
  </si>
  <si>
    <t>Použití</t>
  </si>
  <si>
    <t>Strojní investice :</t>
  </si>
  <si>
    <t>Stavební investice:</t>
  </si>
  <si>
    <t>Ostatní investice :</t>
  </si>
  <si>
    <t>Zdroje na údržbu silniční sítě:</t>
  </si>
  <si>
    <t>Investice do silniční sítě:</t>
  </si>
  <si>
    <t>Splátky investičních úvěrů</t>
  </si>
  <si>
    <t>Rezerva:</t>
  </si>
  <si>
    <t>A. ZÁKLADNÍ UKAZATELE PLÁNU 2013</t>
  </si>
  <si>
    <t>Přehled zdrojů rozpočtu na rok 2013 (v tis. Kč)</t>
  </si>
  <si>
    <t xml:space="preserve">EU - dotace </t>
  </si>
  <si>
    <t>příspěvek SR</t>
  </si>
  <si>
    <t>F. ODPISOVÝ PLÁN (účetní odpisy)</t>
  </si>
  <si>
    <t>Název organizace:</t>
  </si>
  <si>
    <t>Krajská správa a údržba silnic Karlovarského kraje, příspěvková organizace</t>
  </si>
  <si>
    <t>Evid.č.</t>
  </si>
  <si>
    <t>Název</t>
  </si>
  <si>
    <t>Odpisová skupina</t>
  </si>
  <si>
    <t>Způsob</t>
  </si>
  <si>
    <t>Vstupní</t>
  </si>
  <si>
    <t>Uplatněné</t>
  </si>
  <si>
    <t>Zůstatková</t>
  </si>
  <si>
    <t>Roční úč.</t>
  </si>
  <si>
    <t>změna</t>
  </si>
  <si>
    <t>odepis.</t>
  </si>
  <si>
    <t>cena</t>
  </si>
  <si>
    <t xml:space="preserve">odpis </t>
  </si>
  <si>
    <t>(v letech)</t>
  </si>
  <si>
    <t>r. 2005</t>
  </si>
  <si>
    <t>1-9/05</t>
  </si>
  <si>
    <t>10-12/05</t>
  </si>
  <si>
    <t>celkem</t>
  </si>
  <si>
    <t>Programové vybavení</t>
  </si>
  <si>
    <t>rovnoměrný</t>
  </si>
  <si>
    <t>Budovy</t>
  </si>
  <si>
    <t>Silnice + příslušenství</t>
  </si>
  <si>
    <t>Pracovní stroje a zařízení</t>
  </si>
  <si>
    <t>Dopravní prostředky</t>
  </si>
  <si>
    <t>Inventář</t>
  </si>
  <si>
    <t>Pozemky</t>
  </si>
  <si>
    <t>neodepisují se</t>
  </si>
  <si>
    <t>Mosty</t>
  </si>
  <si>
    <t>cena k 31.12.2012</t>
  </si>
  <si>
    <t>I.</t>
  </si>
  <si>
    <t>VII.</t>
  </si>
  <si>
    <t>VI.</t>
  </si>
  <si>
    <t>IV.</t>
  </si>
  <si>
    <t>II.</t>
  </si>
  <si>
    <t>3-5</t>
  </si>
  <si>
    <t>5-7</t>
  </si>
  <si>
    <t>odpis r. 2014</t>
  </si>
  <si>
    <t>odpis r. 2013</t>
  </si>
  <si>
    <t>oprávky k 31.12.12</t>
  </si>
  <si>
    <t>Doba odepis.</t>
  </si>
  <si>
    <t>v Kč</t>
  </si>
  <si>
    <t>přiíloha č.1</t>
  </si>
  <si>
    <t xml:space="preserve">Krajská správa a údržba silnic </t>
  </si>
  <si>
    <t>Karlovarského kraje</t>
  </si>
  <si>
    <t>Návrh provozního plánu</t>
  </si>
  <si>
    <t>Schválil:</t>
  </si>
  <si>
    <t>Ing. Zdeněk Pavlas</t>
  </si>
  <si>
    <t xml:space="preserve">Vypracovala:    Vlasta Kupská </t>
  </si>
  <si>
    <t>ředitel organizace</t>
  </si>
  <si>
    <t>převod IF z minulých let</t>
  </si>
  <si>
    <r>
      <t>E. PLÁN TVORBY A POUŽITÍ FOND</t>
    </r>
    <r>
      <rPr>
        <b/>
        <sz val="16"/>
        <rFont val="Arial"/>
        <family val="2"/>
      </rPr>
      <t>Ů A OSTATNÍCH PENĚŽNÍCH OPERACÍ</t>
    </r>
  </si>
  <si>
    <t xml:space="preserve">v   tis. Kč </t>
  </si>
  <si>
    <t>Ukazatel</t>
  </si>
  <si>
    <t>Příděl z HV 2012</t>
  </si>
  <si>
    <t>Rezervní fond</t>
  </si>
  <si>
    <t>Investiční fond</t>
  </si>
  <si>
    <t>FKSP</t>
  </si>
  <si>
    <t>Fond odměn</t>
  </si>
  <si>
    <t>čerpání +</t>
  </si>
  <si>
    <t>*</t>
  </si>
  <si>
    <t>splátky -</t>
  </si>
  <si>
    <t>úvěr 1 KB - I.etapa</t>
  </si>
  <si>
    <t>úvěr 3 KB - ROP</t>
  </si>
  <si>
    <t>úvěr 4 ČS - Cíl 3</t>
  </si>
  <si>
    <t>očekávaná skutečnost - stav k 1.1.2013</t>
  </si>
  <si>
    <t>Plánovaná tvorba fondu v roce 2013</t>
  </si>
  <si>
    <t>Plánované čerpání fondů v 2013</t>
  </si>
  <si>
    <t>Očekávaná skutečnost - stav k 31.12.2013</t>
  </si>
  <si>
    <t>úvěr 5 KB - ROP -2</t>
  </si>
  <si>
    <t>úvěr 6 ? - dofinancování ROP 2</t>
  </si>
  <si>
    <t>B. ROZPOČET VÝNOSŮ A NÁKLADŮ</t>
  </si>
  <si>
    <t>v tis. Kč</t>
  </si>
  <si>
    <t>Poř.č.</t>
  </si>
  <si>
    <t>řádku</t>
  </si>
  <si>
    <t>Hlavní činnost</t>
  </si>
  <si>
    <t>Jiná činnost</t>
  </si>
  <si>
    <t>3 = 1 + 2</t>
  </si>
  <si>
    <t>6 = 4 + 5</t>
  </si>
  <si>
    <t>1.</t>
  </si>
  <si>
    <t>Náklady PO - účtová třída 5 celkem</t>
  </si>
  <si>
    <t>2.</t>
  </si>
  <si>
    <r>
      <t xml:space="preserve">z toho: </t>
    </r>
    <r>
      <rPr>
        <sz val="10"/>
        <rFont val="Times New Roman"/>
        <family val="1"/>
      </rPr>
      <t>Spotřeba materiálu (číslo účtu 501)</t>
    </r>
  </si>
  <si>
    <t>3.</t>
  </si>
  <si>
    <t xml:space="preserve">          Spotřeba energie a ost. neskladovatelných dodávek (číslo účtu 502)</t>
  </si>
  <si>
    <t>4.</t>
  </si>
  <si>
    <t xml:space="preserve">          Prodané zboží (číslo účtu 544)</t>
  </si>
  <si>
    <t>5.</t>
  </si>
  <si>
    <t xml:space="preserve">          Opravy a udržování komunikací (číslo účtu 511)</t>
  </si>
  <si>
    <t>6.</t>
  </si>
  <si>
    <t xml:space="preserve">          Opravy a udžování majetku správy (číslo účtu 511)</t>
  </si>
  <si>
    <t>7.</t>
  </si>
  <si>
    <t xml:space="preserve">          Cestovné (číslo účtu 512)</t>
  </si>
  <si>
    <t>8.</t>
  </si>
  <si>
    <t xml:space="preserve">          Ostatní služby (číslo účtu 518)</t>
  </si>
  <si>
    <t>9.</t>
  </si>
  <si>
    <t xml:space="preserve">          Mzdové náklady na platy (číslo účtu 521)</t>
  </si>
  <si>
    <t>10.</t>
  </si>
  <si>
    <t xml:space="preserve">         Zákonné sociální pojištění (číslo účtu 524)</t>
  </si>
  <si>
    <t>11.</t>
  </si>
  <si>
    <t xml:space="preserve">         Zákonné sociální náklady (číslo účtu 527)</t>
  </si>
  <si>
    <t>12.</t>
  </si>
  <si>
    <t xml:space="preserve">         Ostatní daně a poplatky (čísla účtu 531, 532, 538)</t>
  </si>
  <si>
    <t>13.</t>
  </si>
  <si>
    <t xml:space="preserve">         Úroky z úvěru (číslo  účtu 562)</t>
  </si>
  <si>
    <t>14.</t>
  </si>
  <si>
    <t xml:space="preserve">         Jiné ostatní náklady (číslo účtu 549)</t>
  </si>
  <si>
    <t>15.</t>
  </si>
  <si>
    <t xml:space="preserve">         Odpisy dlouhodobého majetku (číslo účtu 551)</t>
  </si>
  <si>
    <t>16.</t>
  </si>
  <si>
    <t xml:space="preserve">Výnosy z činnosti PO - účtová třída 6 celkem </t>
  </si>
  <si>
    <t>17.</t>
  </si>
  <si>
    <r>
      <t>z toho:</t>
    </r>
    <r>
      <rPr>
        <sz val="10"/>
        <rFont val="Times New Roman"/>
        <family val="1"/>
      </rPr>
      <t>Tržby za vlastní výrobky (číslo účtu 601)</t>
    </r>
  </si>
  <si>
    <t>18.</t>
  </si>
  <si>
    <t xml:space="preserve">         Tržby za krátkodobý pronájem a služby (číslo účtu 603)</t>
  </si>
  <si>
    <t>19.</t>
  </si>
  <si>
    <t>20.</t>
  </si>
  <si>
    <t xml:space="preserve">         Výnosy z úroků a termínování (číslo účtu 662)</t>
  </si>
  <si>
    <t>21.</t>
  </si>
  <si>
    <t xml:space="preserve">         Zúčtování fondů (číslo účtu 648)</t>
  </si>
  <si>
    <t>22.</t>
  </si>
  <si>
    <t xml:space="preserve">         z toho: použití rezervního fondu</t>
  </si>
  <si>
    <t>23.</t>
  </si>
  <si>
    <t xml:space="preserve">                      použití investičního fondu</t>
  </si>
  <si>
    <t>24.</t>
  </si>
  <si>
    <t>25.</t>
  </si>
  <si>
    <t xml:space="preserve">         Tržby z dlouhodobého majetku (číslo účtu 646)</t>
  </si>
  <si>
    <t>26.</t>
  </si>
  <si>
    <t xml:space="preserve">         Tržby z dlouhodobého finančního majetku (číslo účtu 666)</t>
  </si>
  <si>
    <t>27.</t>
  </si>
  <si>
    <t xml:space="preserve">         Tržby z prodeje materiálu (číslo účtu 644)</t>
  </si>
  <si>
    <t>28.</t>
  </si>
  <si>
    <r>
      <t xml:space="preserve">         </t>
    </r>
    <r>
      <rPr>
        <b/>
        <sz val="10"/>
        <rFont val="Times New Roman"/>
        <family val="1"/>
      </rPr>
      <t>Provozní dotace</t>
    </r>
    <r>
      <rPr>
        <sz val="10"/>
        <rFont val="Times New Roman"/>
        <family val="1"/>
      </rPr>
      <t xml:space="preserve"> (číslo účtu 672) </t>
    </r>
    <r>
      <rPr>
        <b/>
        <sz val="10"/>
        <rFont val="Times New Roman"/>
        <family val="1"/>
      </rPr>
      <t>celkem</t>
    </r>
  </si>
  <si>
    <t>29.</t>
  </si>
  <si>
    <t xml:space="preserve">         v tom: příspěvek na provoz</t>
  </si>
  <si>
    <t>30.</t>
  </si>
  <si>
    <t xml:space="preserve">         Výnosy z transferů (číslo účtu 671)</t>
  </si>
  <si>
    <t>31.</t>
  </si>
  <si>
    <t>Hospodářský výsledek  před zdaněním (ř.20 - 1)</t>
  </si>
  <si>
    <t>32.</t>
  </si>
  <si>
    <t>Daň z příjmů (číslo účtu 591)</t>
  </si>
  <si>
    <t>33.</t>
  </si>
  <si>
    <t>Dodatečné odvody daně z příjmů (číslo účtu 595)</t>
  </si>
  <si>
    <t>34.</t>
  </si>
  <si>
    <t>Hospodářský výsledek po zdanění (ř.34- 35 -36)</t>
  </si>
  <si>
    <t>Rozpočet na rok 2013</t>
  </si>
  <si>
    <t xml:space="preserve">         Jiné ostatní výnosy (číslo účtu 649) - VB,ZÚS, náhr.pojišťovny, aj.</t>
  </si>
  <si>
    <t xml:space="preserve">         Aktivace (čísla účtů - (mínus)506-527)</t>
  </si>
  <si>
    <t>D. PLÁN INVESTIC</t>
  </si>
  <si>
    <t>Název akce</t>
  </si>
  <si>
    <t>Plán 2012</t>
  </si>
  <si>
    <t>změny v roce 2012</t>
  </si>
  <si>
    <t>Poznámky</t>
  </si>
  <si>
    <t>osobní vozidla</t>
  </si>
  <si>
    <t xml:space="preserve">Strojní investice celkem </t>
  </si>
  <si>
    <t>stavební investice</t>
  </si>
  <si>
    <t>Ostatní investice celkem</t>
  </si>
  <si>
    <t>Posílení zdrojů určených na financování údržby silničního majetku</t>
  </si>
  <si>
    <t>Opravy silniční sítě</t>
  </si>
  <si>
    <t>Opravy silniční sítě celkem</t>
  </si>
  <si>
    <t>Splátka investičního úvěru u KB - I.etapa</t>
  </si>
  <si>
    <t>Splátka investičního úvěru u KB - ROP</t>
  </si>
  <si>
    <t>Splátka investičního úvěru u ČS - CÍL 3</t>
  </si>
  <si>
    <t>Splátka krátkodobého investičního úvěru SFDI</t>
  </si>
  <si>
    <t>Splátky investičních úvěrů celkem</t>
  </si>
  <si>
    <t>Investiční opravy a výstavba silniční sítě financovaná prostřednictvím IF:</t>
  </si>
  <si>
    <t xml:space="preserve">Investice do silniční sítě </t>
  </si>
  <si>
    <t>viz. tabulka Jmenovité akce</t>
  </si>
  <si>
    <t>Investice do silniční sítě celkem</t>
  </si>
  <si>
    <t>Investice celkem</t>
  </si>
  <si>
    <t>Přehled akcí hrazených z investičního fondu v roce 2013 (v tis. Kč)</t>
  </si>
  <si>
    <t>Plán 2013</t>
  </si>
  <si>
    <t>Číslo řádku</t>
  </si>
  <si>
    <t xml:space="preserve">    VÝNOSY - NÁKLADY  HLČ</t>
  </si>
  <si>
    <t>Schválený plán</t>
  </si>
  <si>
    <t>Změna</t>
  </si>
  <si>
    <t>(v tis. Kč)</t>
  </si>
  <si>
    <t>Provozní dotace ze SR</t>
  </si>
  <si>
    <t>(NS 931)</t>
  </si>
  <si>
    <t>Provozní dotace z ÚSC</t>
  </si>
  <si>
    <t>(NS 932)</t>
  </si>
  <si>
    <t>*)</t>
  </si>
  <si>
    <t>ŘSD (smlouva o dílo)</t>
  </si>
  <si>
    <t>(NS 933)</t>
  </si>
  <si>
    <t>Převod prostř. RF do výnosů</t>
  </si>
  <si>
    <t>(NS 937)</t>
  </si>
  <si>
    <t>Výnosy specifické činnosti</t>
  </si>
  <si>
    <t>(NS 92X)</t>
  </si>
  <si>
    <t>Ostatní výnosy a tržby v HLČ</t>
  </si>
  <si>
    <t>(NS 95X, 962-9, 971)</t>
  </si>
  <si>
    <t>**)</t>
  </si>
  <si>
    <t>Výnosy rozpočtované (součet ř. 1 až 7)</t>
  </si>
  <si>
    <t>Převod prostř. FO do výnosů</t>
  </si>
  <si>
    <t>(NS 935)</t>
  </si>
  <si>
    <t>Převod prostř. IF do výnosů</t>
  </si>
  <si>
    <t>(NS 936)</t>
  </si>
  <si>
    <t xml:space="preserve">Příspěvky od cizích </t>
  </si>
  <si>
    <t>(NS 961)</t>
  </si>
  <si>
    <t>Výnosy nerozpočtované (součet ř. 9 až 12)</t>
  </si>
  <si>
    <t>Výnosy HLČ celkem</t>
  </si>
  <si>
    <t>( ř. 8 + 13 )</t>
  </si>
  <si>
    <t>odpisy silničního majetku</t>
  </si>
  <si>
    <t>(NS 938)</t>
  </si>
  <si>
    <t>náklady na specif. činnosti</t>
  </si>
  <si>
    <t>(NS 921-927)</t>
  </si>
  <si>
    <t>rezerva (dosud neurč.účel.akce)</t>
  </si>
  <si>
    <t>(NS 928)</t>
  </si>
  <si>
    <t>ostatní  spec.(povodně ap)</t>
  </si>
  <si>
    <t>(NS 929)</t>
  </si>
  <si>
    <t xml:space="preserve">ostat.nákl. mimo sil.síť v HLČ   </t>
  </si>
  <si>
    <t>(NS 95X,962-9,979,981)</t>
  </si>
  <si>
    <t>***)</t>
  </si>
  <si>
    <t>Náklady mimo silniční síť (součet ř. 15 až 20)</t>
  </si>
  <si>
    <t>provozní náklady</t>
  </si>
  <si>
    <t>Silniční síť zhotovitelsky</t>
  </si>
  <si>
    <t>(NS 1xx až 91x,ZR 9)</t>
  </si>
  <si>
    <t>Náklady na silniční síť celkem</t>
  </si>
  <si>
    <t>(součet ř. 21 + 22)</t>
  </si>
  <si>
    <t>NÁKLADY HLČ celkem</t>
  </si>
  <si>
    <t>(součet ř. 21 + 24)</t>
  </si>
  <si>
    <t>HV HLČ</t>
  </si>
  <si>
    <t>(rozdíl ř. 14 -25)</t>
  </si>
  <si>
    <t>*) Rozpis položky č. 2 "Dotace z ÚSC" :</t>
  </si>
  <si>
    <t>Neinvestiční příspěvek - II. a III. třída</t>
  </si>
  <si>
    <t>Příspěvek na krytí části odpisů dlouhodobého hmotného a nehmotného majetku</t>
  </si>
  <si>
    <t>Příspěvek na krytí části odpisů silniční sítě</t>
  </si>
  <si>
    <t>CELKEM</t>
  </si>
  <si>
    <t>**) Rozpis položky č. 7 "Ostatní výnosy a tržby v HLČ" :</t>
  </si>
  <si>
    <t>Tržby z prodeje služeb - pronájmy krátkodobé</t>
  </si>
  <si>
    <t xml:space="preserve">Tržby z prodeje materiálu </t>
  </si>
  <si>
    <t>Jiné ostatní výnosy  (zvláštní užívání silnic, věcná břemena, pojištění atd.)</t>
  </si>
  <si>
    <t>Výnosy z úroků běžných účtů</t>
  </si>
  <si>
    <t xml:space="preserve">Spolufinancování </t>
  </si>
  <si>
    <t>***) Rozpis položky č.19 "Ostatní ostat.náklady mimo sil.síť v HLČ" :</t>
  </si>
  <si>
    <t>úroky z úvěru - KB (I.etapa)</t>
  </si>
  <si>
    <t>úroky z úvěru - KB (ROP)</t>
  </si>
  <si>
    <t>úroky z úvěru - ČS (CÍL III)</t>
  </si>
  <si>
    <t>ostatní náklady (pojištění, věcná břemena, zvláštní užívání atd.)</t>
  </si>
  <si>
    <t>C. Finanční plán hlavní činnosti na rok 2013</t>
  </si>
  <si>
    <t xml:space="preserve">          Náklady na reprezentaci</t>
  </si>
  <si>
    <t xml:space="preserve">G. PODROBNÁ SPECIFIKACE NEINVESTIČNÍCH A INVESTIČNÍCH                  </t>
  </si>
  <si>
    <t xml:space="preserve">     AKCÍ DO SILNIČNÍ SÍTĚ</t>
  </si>
  <si>
    <t>NEINVESTIČNÍ OPRAVY A ÚDRŽBA SILNIČNÍ SÍTĚ</t>
  </si>
  <si>
    <t>Poř. č.</t>
  </si>
  <si>
    <t>NS</t>
  </si>
  <si>
    <t>silnice</t>
  </si>
  <si>
    <t>místopis</t>
  </si>
  <si>
    <t>zimní údržba</t>
  </si>
  <si>
    <t>Ostatní opravy a údržba</t>
  </si>
  <si>
    <t>povrchy</t>
  </si>
  <si>
    <t>dopravní značení vodorovné a svislé</t>
  </si>
  <si>
    <t>bezpečnostní zařízení</t>
  </si>
  <si>
    <t>odvodnění komunikací</t>
  </si>
  <si>
    <t>mosty</t>
  </si>
  <si>
    <t>opěrné zdi a sanace svahů</t>
  </si>
  <si>
    <t>kácení stromů, vegetační úpravy, bolševník</t>
  </si>
  <si>
    <t>příprava a zabezpečení staveb - SÚ</t>
  </si>
  <si>
    <t>příprava a zabezpečení staveb - TÚ</t>
  </si>
  <si>
    <t>100-900</t>
  </si>
  <si>
    <t>S</t>
  </si>
  <si>
    <t>Zdroj</t>
  </si>
  <si>
    <t>Cíl 3</t>
  </si>
  <si>
    <t>III/20173</t>
  </si>
  <si>
    <t xml:space="preserve">Rekonstrukce silnice Broumov - Tři Sekery </t>
  </si>
  <si>
    <t>ROP 3</t>
  </si>
  <si>
    <t>II/214</t>
  </si>
  <si>
    <t>Jihovýchodní obchvat Cheb</t>
  </si>
  <si>
    <t>II/221</t>
  </si>
  <si>
    <t>Modernizace silnice Merklín - Pstruží, II. etapa</t>
  </si>
  <si>
    <t>Modernizace silniční sítě Hroznětín</t>
  </si>
  <si>
    <t>OPŽP</t>
  </si>
  <si>
    <t>II/222</t>
  </si>
  <si>
    <t>Zajištění skalních masívů K. Vary - Kyselka</t>
  </si>
  <si>
    <t>KK</t>
  </si>
  <si>
    <t>Investiční příprava staveb</t>
  </si>
  <si>
    <t>II/210</t>
  </si>
  <si>
    <t>Rekonstrukce silnice - průtah Teplá, I. etapa</t>
  </si>
  <si>
    <t>II/218</t>
  </si>
  <si>
    <t>Rekonstrukce silnice - průtah Luby</t>
  </si>
  <si>
    <t>II/226</t>
  </si>
  <si>
    <t>Opěrná zeď Žlutice - Chyše, dokončení</t>
  </si>
  <si>
    <t>Rekonstrukce mostu 210-011 Rankovice</t>
  </si>
  <si>
    <t>Západní obchvat Sokolov - Svatava</t>
  </si>
  <si>
    <t>Náklady za akce 2012 proplacené 2013</t>
  </si>
  <si>
    <t xml:space="preserve">Výkup pozemků </t>
  </si>
  <si>
    <t>CELKEM INV. A NEINV.</t>
  </si>
  <si>
    <t>v tis.Kč</t>
  </si>
  <si>
    <t>Externí zdroje</t>
  </si>
  <si>
    <t>skutečnost</t>
  </si>
  <si>
    <t>plán</t>
  </si>
  <si>
    <t>rok 2002</t>
  </si>
  <si>
    <t>rok 2003</t>
  </si>
  <si>
    <t>rok 2004</t>
  </si>
  <si>
    <t>rok 2005</t>
  </si>
  <si>
    <t>rok 2006</t>
  </si>
  <si>
    <t>rok 2007</t>
  </si>
  <si>
    <t>rok 2008</t>
  </si>
  <si>
    <t>rok 2009</t>
  </si>
  <si>
    <t>rok 2010</t>
  </si>
  <si>
    <t>rok 2011</t>
  </si>
  <si>
    <t>rok 2012</t>
  </si>
  <si>
    <t>Neinvestiční dotace a příspěvky celkem</t>
  </si>
  <si>
    <t>v tom:  SFDI a ŘSD  (silnice I.třídy)</t>
  </si>
  <si>
    <t xml:space="preserve">            Karlovarský kraj (silnice II.a III.třídy)</t>
  </si>
  <si>
    <t xml:space="preserve">            z toho:  odpisy hmotného majetku</t>
  </si>
  <si>
    <t xml:space="preserve">                        odpisy silniční sítě</t>
  </si>
  <si>
    <t xml:space="preserve">            Ostatní</t>
  </si>
  <si>
    <t>Investiční dotace a příspěvky celkem</t>
  </si>
  <si>
    <t>v tom:  Karlovarský kraj (silnice II. a III. třídy)</t>
  </si>
  <si>
    <t xml:space="preserve">           EU - dotace</t>
  </si>
  <si>
    <t xml:space="preserve">           Ostatní - příspěvek SFDI</t>
  </si>
  <si>
    <t xml:space="preserve">           Ostatní - příspěvky od cizích</t>
  </si>
  <si>
    <r>
      <t>N</t>
    </r>
    <r>
      <rPr>
        <b/>
        <sz val="11"/>
        <rFont val="Times New Roman"/>
        <family val="1"/>
      </rPr>
      <t>ávratné cizí zdroje celkem</t>
    </r>
  </si>
  <si>
    <t>v tom:  KB - investiční úvěr na souvisl.opravy</t>
  </si>
  <si>
    <t xml:space="preserve">           SFDI - krátkodobý investiční úvěr</t>
  </si>
  <si>
    <t xml:space="preserve">           ČS - úvěr na financování JA  II.-III. tříd</t>
  </si>
  <si>
    <t xml:space="preserve">           ČS - investiční úvěr na SROP</t>
  </si>
  <si>
    <t xml:space="preserve">           KB - investiční úvěr ROP - úvěr č.3</t>
  </si>
  <si>
    <t xml:space="preserve">           ČS - investiční úvěr CÍL 3 - úvěr č.4</t>
  </si>
  <si>
    <t xml:space="preserve">           KB - investiční úvěr ROP3 - úvěr č.5</t>
  </si>
  <si>
    <t>Externí zdroje celkem</t>
  </si>
  <si>
    <t>Interní zdroje - peněžní fondy</t>
  </si>
  <si>
    <t>k 1.1.2002</t>
  </si>
  <si>
    <t>k 1.1.2003</t>
  </si>
  <si>
    <t>k 1.1.2004</t>
  </si>
  <si>
    <t>k 1.1.2005</t>
  </si>
  <si>
    <t>k 1.1.2006</t>
  </si>
  <si>
    <t>k 1.1.2007</t>
  </si>
  <si>
    <t>k 1.1.2008</t>
  </si>
  <si>
    <t>k 1.1.2009</t>
  </si>
  <si>
    <t>Interní zdroje celkem</t>
  </si>
  <si>
    <t>Druhotné zdroje</t>
  </si>
  <si>
    <t xml:space="preserve"> skutečnost</t>
  </si>
  <si>
    <t>Odpisy hmotného majetku (mimo silniční síť)</t>
  </si>
  <si>
    <t>Hospodářský výsledek z ostatní činnosti</t>
  </si>
  <si>
    <t xml:space="preserve">Použití RF </t>
  </si>
  <si>
    <t>Druhotné zdroje celkem</t>
  </si>
  <si>
    <t>Zdroje celkem</t>
  </si>
  <si>
    <t>Použití zdrojů</t>
  </si>
  <si>
    <t>Činnosti prov. vlastními pracovníky</t>
  </si>
  <si>
    <t>z toho: spotřeba materiálu</t>
  </si>
  <si>
    <t xml:space="preserve">            platy zaměstnanců + soc.zab. + poj.</t>
  </si>
  <si>
    <t xml:space="preserve">            odpisy hmotného majetku</t>
  </si>
  <si>
    <t xml:space="preserve">            energie</t>
  </si>
  <si>
    <t xml:space="preserve">            opravy a udržování</t>
  </si>
  <si>
    <t xml:space="preserve">            ostatní služby</t>
  </si>
  <si>
    <t xml:space="preserve">            ostatní náklady</t>
  </si>
  <si>
    <t xml:space="preserve">            druhotné náklady + náklady na jinou činnost </t>
  </si>
  <si>
    <t>Opravy a údržba provedená zhotovitelsky</t>
  </si>
  <si>
    <t>Investice</t>
  </si>
  <si>
    <t>z toho: strojní investice</t>
  </si>
  <si>
    <t>ostatní investice</t>
  </si>
  <si>
    <t>investice do silniční sítě</t>
  </si>
  <si>
    <t>rezerva</t>
  </si>
  <si>
    <t>splátky investičních úvěrů</t>
  </si>
  <si>
    <t>Ostatní čerpání</t>
  </si>
  <si>
    <t>z toho: finanční krytí fondů</t>
  </si>
  <si>
    <t xml:space="preserve">           činnost pro ŘSD (smlouva o dílo)</t>
  </si>
  <si>
    <t xml:space="preserve">           úroky a ostatní náklady</t>
  </si>
  <si>
    <t>Čerpání  zdrojů celkem</t>
  </si>
  <si>
    <t>k 1.1.2010</t>
  </si>
  <si>
    <t xml:space="preserve">        H - SOUHRNNÉ UKAZATELE PLÁNU NA ROK 2013</t>
  </si>
  <si>
    <t>rok 2013</t>
  </si>
  <si>
    <t>silnice, JÚ</t>
  </si>
  <si>
    <t>1) z toho: provozní dotace na krytí části odpisů  silniční sítě (108,88 mil. Kč), DHaNM (2,56 mil.Kč)</t>
  </si>
  <si>
    <t>inv.z roku 2012 a hrazené 2013</t>
  </si>
  <si>
    <r>
      <t xml:space="preserve">Plán na rok 2013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tis. Kč</t>
    </r>
    <r>
      <rPr>
        <sz val="8"/>
        <rFont val="Times New Roman"/>
        <family val="1"/>
      </rPr>
      <t>)</t>
    </r>
  </si>
  <si>
    <r>
      <t>Plán na rok 2013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tis. Kč</t>
    </r>
    <r>
      <rPr>
        <sz val="8"/>
        <rFont val="Times New Roman"/>
        <family val="1"/>
      </rPr>
      <t>)</t>
    </r>
  </si>
  <si>
    <r>
      <rPr>
        <sz val="12"/>
        <rFont val="Times New Roman"/>
        <family val="1"/>
      </rPr>
      <t xml:space="preserve">náklady na údržbu II. a III. tř. </t>
    </r>
    <r>
      <rPr>
        <sz val="10"/>
        <rFont val="Times New Roman"/>
        <family val="1"/>
      </rPr>
      <t>(vč. nepředpokl. událostí)</t>
    </r>
  </si>
  <si>
    <t>Strojní investice:</t>
  </si>
  <si>
    <t>Odvod</t>
  </si>
  <si>
    <t>počítačový HW + SW, ostatní investice</t>
  </si>
  <si>
    <t>V Sokolově dne 11.2.2012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</si>
</sst>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"/>
  </numFmts>
  <fonts count="8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color indexed="8"/>
      <name val="Tahoma"/>
      <family val="2"/>
    </font>
    <font>
      <sz val="10"/>
      <name val="Arial CE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E"/>
      <family val="2"/>
    </font>
    <font>
      <sz val="8"/>
      <name val="Times New Roman CE"/>
      <family val="2"/>
    </font>
    <font>
      <b/>
      <sz val="8"/>
      <name val="Times New Roman CE"/>
      <family val="2"/>
    </font>
    <font>
      <sz val="18"/>
      <name val="Times New Roman CE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23"/>
      <name val="Arial"/>
      <family val="2"/>
    </font>
    <font>
      <b/>
      <sz val="9"/>
      <name val="Times New Roman"/>
      <family val="1"/>
    </font>
    <font>
      <sz val="7"/>
      <color indexed="23"/>
      <name val="Times New Roman"/>
      <family val="1"/>
    </font>
    <font>
      <sz val="7"/>
      <color indexed="23"/>
      <name val="Arial"/>
      <family val="2"/>
    </font>
    <font>
      <sz val="7"/>
      <color indexed="10"/>
      <name val="Arial"/>
      <family val="2"/>
    </font>
    <font>
      <b/>
      <sz val="7"/>
      <color indexed="23"/>
      <name val="Arial"/>
      <family val="2"/>
    </font>
    <font>
      <b/>
      <sz val="11"/>
      <name val="Times New Roman"/>
      <family val="1"/>
    </font>
    <font>
      <b/>
      <sz val="26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6"/>
      <color indexed="18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sz val="16"/>
      <name val="Arial CE"/>
      <family val="2"/>
    </font>
    <font>
      <sz val="16"/>
      <name val="Times New Roman CE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name val="Times New Roman CE"/>
      <family val="2"/>
    </font>
    <font>
      <b/>
      <sz val="10"/>
      <name val="Times New Roman CE"/>
      <family val="1"/>
    </font>
    <font>
      <sz val="12"/>
      <color indexed="23"/>
      <name val="Times New Roman"/>
      <family val="1"/>
    </font>
    <font>
      <b/>
      <sz val="12"/>
      <color indexed="23"/>
      <name val="Times New Roman"/>
      <family val="1"/>
    </font>
    <font>
      <b/>
      <sz val="8"/>
      <color indexed="8"/>
      <name val="Tahoma"/>
      <family val="2"/>
    </font>
    <font>
      <sz val="18"/>
      <name val="Arial CE"/>
      <family val="2"/>
    </font>
    <font>
      <sz val="8"/>
      <name val="Arial CE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2"/>
    </font>
    <font>
      <b/>
      <sz val="16"/>
      <name val="Times New Roman CE"/>
      <family val="2"/>
    </font>
    <font>
      <b/>
      <sz val="14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62"/>
      <name val="Times New Roman"/>
      <family val="1"/>
    </font>
    <font>
      <sz val="7"/>
      <name val="Times New Roman"/>
      <family val="1"/>
    </font>
    <font>
      <b/>
      <sz val="20"/>
      <name val="Symbol"/>
      <family val="1"/>
    </font>
    <font>
      <b/>
      <sz val="7.5"/>
      <name val="Times New Roman"/>
      <family val="1"/>
    </font>
    <font>
      <sz val="12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Black"/>
      <family val="2"/>
    </font>
    <font>
      <b/>
      <sz val="11"/>
      <name val="Arial CE"/>
      <family val="2"/>
    </font>
    <font>
      <sz val="11"/>
      <color rgb="FFC00000"/>
      <name val="Calibri"/>
      <family val="2"/>
      <scheme val="minor"/>
    </font>
    <font>
      <sz val="8"/>
      <color rgb="FFC00000"/>
      <name val="Arial"/>
      <family val="2"/>
    </font>
    <font>
      <i/>
      <sz val="8"/>
      <name val="Times New Roman"/>
      <family val="1"/>
    </font>
    <font>
      <sz val="11"/>
      <name val="Calibri"/>
      <family val="2"/>
      <scheme val="minor"/>
    </font>
    <font>
      <sz val="36"/>
      <color rgb="FF0066CC"/>
      <name val="Impact"/>
      <family val="2"/>
    </font>
    <font>
      <b/>
      <sz val="36"/>
      <color rgb="FF0066CC"/>
      <name val="Impact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29"/>
      </patternFill>
    </fill>
    <fill>
      <patternFill patternType="solid">
        <fgColor rgb="FF00B0F0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gray0625">
        <bgColor theme="2" tint="-0.24997000396251678"/>
      </patternFill>
    </fill>
    <fill>
      <patternFill patternType="gray0625">
        <bgColor indexed="15"/>
      </patternFill>
    </fill>
    <fill>
      <patternFill patternType="gray125">
        <fgColor indexed="46"/>
        <bgColor indexed="9"/>
      </patternFill>
    </fill>
    <fill>
      <patternFill patternType="gray0625">
        <bgColor theme="9" tint="0.5999900102615356"/>
      </patternFill>
    </fill>
    <fill>
      <patternFill patternType="gray0625">
        <fgColor indexed="47"/>
      </patternFill>
    </fill>
    <fill>
      <patternFill patternType="gray125">
        <fgColor indexed="52"/>
        <bgColor indexed="9"/>
      </patternFill>
    </fill>
    <fill>
      <patternFill patternType="gray125">
        <fgColor indexed="29"/>
      </patternFill>
    </fill>
    <fill>
      <patternFill patternType="gray0625">
        <bgColor theme="9" tint="0.7999799847602844"/>
      </patternFill>
    </fill>
  </fills>
  <borders count="10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medium"/>
      <top style="double"/>
      <bottom style="thin"/>
    </border>
    <border>
      <left/>
      <right style="thin"/>
      <top/>
      <bottom style="medium"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thin"/>
      <top style="double"/>
      <bottom style="double"/>
    </border>
    <border>
      <left style="thin"/>
      <right/>
      <top style="double"/>
      <bottom style="medium"/>
    </border>
    <border>
      <left/>
      <right style="thin"/>
      <top style="double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 shrinkToFit="1"/>
    </xf>
    <xf numFmtId="3" fontId="10" fillId="2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4" xfId="0" applyFont="1" applyBorder="1"/>
    <xf numFmtId="0" fontId="7" fillId="0" borderId="4" xfId="0" applyFont="1" applyBorder="1"/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0" fillId="0" borderId="6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0" xfId="0" applyFont="1" applyBorder="1"/>
    <xf numFmtId="0" fontId="9" fillId="0" borderId="0" xfId="0" applyFont="1" applyBorder="1"/>
    <xf numFmtId="3" fontId="10" fillId="0" borderId="12" xfId="0" applyNumberFormat="1" applyFont="1" applyBorder="1" applyAlignment="1">
      <alignment horizontal="center"/>
    </xf>
    <xf numFmtId="3" fontId="9" fillId="0" borderId="13" xfId="0" applyNumberFormat="1" applyFont="1" applyBorder="1"/>
    <xf numFmtId="3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/>
    <xf numFmtId="3" fontId="10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/>
    <xf numFmtId="3" fontId="10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9" fillId="0" borderId="16" xfId="0" applyNumberFormat="1" applyFont="1" applyBorder="1"/>
    <xf numFmtId="0" fontId="5" fillId="0" borderId="16" xfId="0" applyFont="1" applyBorder="1"/>
    <xf numFmtId="3" fontId="10" fillId="0" borderId="10" xfId="0" applyNumberFormat="1" applyFont="1" applyBorder="1" applyAlignment="1">
      <alignment horizontal="center"/>
    </xf>
    <xf numFmtId="3" fontId="5" fillId="0" borderId="0" xfId="0" applyNumberFormat="1" applyFont="1"/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0" fontId="2" fillId="0" borderId="0" xfId="20" applyFont="1" applyAlignme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Alignment="1">
      <alignment/>
      <protection/>
    </xf>
    <xf numFmtId="0" fontId="18" fillId="0" borderId="0" xfId="0" applyFont="1" applyAlignment="1">
      <alignment/>
    </xf>
    <xf numFmtId="0" fontId="18" fillId="0" borderId="0" xfId="20" applyFont="1">
      <alignment/>
      <protection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1" fillId="0" borderId="0" xfId="21" applyFont="1">
      <alignment/>
      <protection/>
    </xf>
    <xf numFmtId="0" fontId="22" fillId="0" borderId="0" xfId="21" applyFont="1">
      <alignment/>
      <protection/>
    </xf>
    <xf numFmtId="0" fontId="10" fillId="0" borderId="0" xfId="0" applyFont="1"/>
    <xf numFmtId="0" fontId="23" fillId="0" borderId="0" xfId="0" applyFont="1"/>
    <xf numFmtId="0" fontId="24" fillId="0" borderId="0" xfId="0" applyFont="1"/>
    <xf numFmtId="0" fontId="7" fillId="0" borderId="0" xfId="0" applyFont="1"/>
    <xf numFmtId="0" fontId="25" fillId="0" borderId="0" xfId="0" applyFont="1"/>
    <xf numFmtId="0" fontId="26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5" fillId="3" borderId="35" xfId="0" applyFont="1" applyFill="1" applyBorder="1"/>
    <xf numFmtId="0" fontId="5" fillId="3" borderId="36" xfId="0" applyFont="1" applyFill="1" applyBorder="1"/>
    <xf numFmtId="0" fontId="5" fillId="3" borderId="21" xfId="0" applyFont="1" applyFill="1" applyBorder="1"/>
    <xf numFmtId="3" fontId="28" fillId="3" borderId="37" xfId="0" applyNumberFormat="1" applyFont="1" applyFill="1" applyBorder="1"/>
    <xf numFmtId="3" fontId="13" fillId="3" borderId="35" xfId="0" applyNumberFormat="1" applyFont="1" applyFill="1" applyBorder="1"/>
    <xf numFmtId="3" fontId="13" fillId="3" borderId="38" xfId="0" applyNumberFormat="1" applyFont="1" applyFill="1" applyBorder="1"/>
    <xf numFmtId="3" fontId="28" fillId="3" borderId="6" xfId="0" applyNumberFormat="1" applyFont="1" applyFill="1" applyBorder="1"/>
    <xf numFmtId="3" fontId="13" fillId="3" borderId="37" xfId="0" applyNumberFormat="1" applyFont="1" applyFill="1" applyBorder="1"/>
    <xf numFmtId="3" fontId="29" fillId="0" borderId="39" xfId="0" applyNumberFormat="1" applyFont="1" applyFill="1" applyBorder="1"/>
    <xf numFmtId="3" fontId="30" fillId="0" borderId="22" xfId="0" applyNumberFormat="1" applyFont="1" applyBorder="1"/>
    <xf numFmtId="3" fontId="31" fillId="0" borderId="22" xfId="0" applyNumberFormat="1" applyFont="1" applyBorder="1"/>
    <xf numFmtId="3" fontId="32" fillId="4" borderId="38" xfId="0" applyNumberFormat="1" applyFont="1" applyFill="1" applyBorder="1"/>
    <xf numFmtId="3" fontId="30" fillId="0" borderId="37" xfId="0" applyNumberFormat="1" applyFont="1" applyBorder="1"/>
    <xf numFmtId="0" fontId="5" fillId="3" borderId="40" xfId="0" applyFont="1" applyFill="1" applyBorder="1"/>
    <xf numFmtId="3" fontId="28" fillId="3" borderId="38" xfId="0" applyNumberFormat="1" applyFont="1" applyFill="1" applyBorder="1"/>
    <xf numFmtId="3" fontId="13" fillId="3" borderId="19" xfId="0" applyNumberFormat="1" applyFont="1" applyFill="1" applyBorder="1"/>
    <xf numFmtId="3" fontId="13" fillId="3" borderId="41" xfId="0" applyNumberFormat="1" applyFont="1" applyFill="1" applyBorder="1"/>
    <xf numFmtId="3" fontId="28" fillId="3" borderId="42" xfId="0" applyNumberFormat="1" applyFont="1" applyFill="1" applyBorder="1"/>
    <xf numFmtId="3" fontId="30" fillId="0" borderId="43" xfId="0" applyNumberFormat="1" applyFont="1" applyBorder="1"/>
    <xf numFmtId="3" fontId="30" fillId="0" borderId="44" xfId="0" applyNumberFormat="1" applyFont="1" applyBorder="1"/>
    <xf numFmtId="3" fontId="31" fillId="0" borderId="44" xfId="0" applyNumberFormat="1" applyFont="1" applyBorder="1"/>
    <xf numFmtId="3" fontId="32" fillId="4" borderId="41" xfId="0" applyNumberFormat="1" applyFont="1" applyFill="1" applyBorder="1"/>
    <xf numFmtId="0" fontId="30" fillId="0" borderId="41" xfId="0" applyFont="1" applyBorder="1"/>
    <xf numFmtId="3" fontId="5" fillId="3" borderId="21" xfId="0" applyNumberFormat="1" applyFont="1" applyFill="1" applyBorder="1"/>
    <xf numFmtId="3" fontId="30" fillId="0" borderId="41" xfId="0" applyNumberFormat="1" applyFont="1" applyBorder="1"/>
    <xf numFmtId="0" fontId="5" fillId="3" borderId="11" xfId="0" applyFont="1" applyFill="1" applyBorder="1"/>
    <xf numFmtId="0" fontId="5" fillId="3" borderId="19" xfId="0" applyFont="1" applyFill="1" applyBorder="1"/>
    <xf numFmtId="0" fontId="5" fillId="3" borderId="15" xfId="0" applyFont="1" applyFill="1" applyBorder="1"/>
    <xf numFmtId="3" fontId="5" fillId="3" borderId="45" xfId="0" applyNumberFormat="1" applyFont="1" applyFill="1" applyBorder="1"/>
    <xf numFmtId="3" fontId="28" fillId="3" borderId="46" xfId="0" applyNumberFormat="1" applyFont="1" applyFill="1" applyBorder="1"/>
    <xf numFmtId="3" fontId="13" fillId="3" borderId="47" xfId="0" applyNumberFormat="1" applyFont="1" applyFill="1" applyBorder="1"/>
    <xf numFmtId="3" fontId="28" fillId="3" borderId="48" xfId="0" applyNumberFormat="1" applyFont="1" applyFill="1" applyBorder="1"/>
    <xf numFmtId="3" fontId="30" fillId="0" borderId="49" xfId="0" applyNumberFormat="1" applyFont="1" applyBorder="1"/>
    <xf numFmtId="3" fontId="30" fillId="0" borderId="50" xfId="0" applyNumberFormat="1" applyFont="1" applyBorder="1"/>
    <xf numFmtId="3" fontId="31" fillId="0" borderId="50" xfId="0" applyNumberFormat="1" applyFont="1" applyBorder="1"/>
    <xf numFmtId="3" fontId="32" fillId="4" borderId="51" xfId="0" applyNumberFormat="1" applyFont="1" applyFill="1" applyBorder="1"/>
    <xf numFmtId="0" fontId="30" fillId="0" borderId="51" xfId="0" applyFont="1" applyBorder="1"/>
    <xf numFmtId="3" fontId="32" fillId="0" borderId="33" xfId="0" applyNumberFormat="1" applyFont="1" applyBorder="1"/>
    <xf numFmtId="3" fontId="32" fillId="0" borderId="4" xfId="0" applyNumberFormat="1" applyFont="1" applyBorder="1"/>
    <xf numFmtId="3" fontId="32" fillId="0" borderId="34" xfId="0" applyNumberFormat="1" applyFont="1" applyBorder="1"/>
    <xf numFmtId="3" fontId="32" fillId="4" borderId="23" xfId="0" applyNumberFormat="1" applyFont="1" applyFill="1" applyBorder="1"/>
    <xf numFmtId="17" fontId="5" fillId="0" borderId="0" xfId="0" applyNumberFormat="1" applyFont="1"/>
    <xf numFmtId="3" fontId="23" fillId="0" borderId="0" xfId="0" applyNumberFormat="1" applyFont="1"/>
    <xf numFmtId="0" fontId="5" fillId="3" borderId="37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49" fontId="5" fillId="3" borderId="35" xfId="0" applyNumberFormat="1" applyFont="1" applyFill="1" applyBorder="1" applyAlignment="1">
      <alignment horizontal="center"/>
    </xf>
    <xf numFmtId="49" fontId="5" fillId="3" borderId="39" xfId="0" applyNumberFormat="1" applyFont="1" applyFill="1" applyBorder="1" applyAlignment="1">
      <alignment horizontal="center"/>
    </xf>
    <xf numFmtId="49" fontId="5" fillId="3" borderId="52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45" xfId="0" applyNumberFormat="1" applyFont="1" applyFill="1" applyBorder="1" applyAlignment="1">
      <alignment horizontal="center"/>
    </xf>
    <xf numFmtId="3" fontId="10" fillId="4" borderId="25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33" fillId="4" borderId="5" xfId="0" applyNumberFormat="1" applyFont="1" applyFill="1" applyBorder="1"/>
    <xf numFmtId="3" fontId="33" fillId="4" borderId="32" xfId="0" applyNumberFormat="1" applyFont="1" applyFill="1" applyBorder="1"/>
    <xf numFmtId="3" fontId="33" fillId="4" borderId="25" xfId="0" applyNumberFormat="1" applyFont="1" applyFill="1" applyBorder="1"/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38" fillId="0" borderId="0" xfId="0" applyFont="1"/>
    <xf numFmtId="0" fontId="7" fillId="0" borderId="0" xfId="0" applyFont="1" applyAlignment="1">
      <alignment horizontal="center"/>
    </xf>
    <xf numFmtId="3" fontId="3" fillId="0" borderId="0" xfId="20" applyNumberFormat="1" applyFont="1">
      <alignment/>
      <protection/>
    </xf>
    <xf numFmtId="3" fontId="40" fillId="0" borderId="0" xfId="20" applyNumberFormat="1" applyFont="1">
      <alignment/>
      <protection/>
    </xf>
    <xf numFmtId="3" fontId="41" fillId="0" borderId="0" xfId="21" applyNumberFormat="1" applyFont="1">
      <alignment/>
      <protection/>
    </xf>
    <xf numFmtId="3" fontId="6" fillId="0" borderId="0" xfId="0" applyNumberFormat="1" applyFont="1"/>
    <xf numFmtId="3" fontId="42" fillId="0" borderId="0" xfId="0" applyNumberFormat="1" applyFont="1"/>
    <xf numFmtId="3" fontId="9" fillId="0" borderId="0" xfId="0" applyNumberFormat="1" applyFont="1"/>
    <xf numFmtId="3" fontId="10" fillId="0" borderId="0" xfId="0" applyNumberFormat="1" applyFont="1"/>
    <xf numFmtId="3" fontId="24" fillId="0" borderId="0" xfId="0" applyNumberFormat="1" applyFont="1"/>
    <xf numFmtId="3" fontId="0" fillId="0" borderId="0" xfId="0" applyNumberFormat="1"/>
    <xf numFmtId="3" fontId="11" fillId="0" borderId="5" xfId="0" applyNumberFormat="1" applyFont="1" applyBorder="1"/>
    <xf numFmtId="3" fontId="11" fillId="0" borderId="23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center"/>
    </xf>
    <xf numFmtId="3" fontId="26" fillId="0" borderId="0" xfId="0" applyNumberFormat="1" applyFont="1"/>
    <xf numFmtId="3" fontId="7" fillId="0" borderId="40" xfId="0" applyNumberFormat="1" applyFont="1" applyBorder="1"/>
    <xf numFmtId="3" fontId="7" fillId="0" borderId="47" xfId="0" applyNumberFormat="1" applyFont="1" applyBorder="1"/>
    <xf numFmtId="3" fontId="10" fillId="4" borderId="23" xfId="0" applyNumberFormat="1" applyFont="1" applyFill="1" applyBorder="1"/>
    <xf numFmtId="3" fontId="33" fillId="0" borderId="0" xfId="0" applyNumberFormat="1" applyFont="1" applyBorder="1"/>
    <xf numFmtId="3" fontId="43" fillId="0" borderId="0" xfId="0" applyNumberFormat="1" applyFont="1" applyBorder="1" applyAlignment="1">
      <alignment horizontal="right"/>
    </xf>
    <xf numFmtId="3" fontId="7" fillId="0" borderId="5" xfId="0" applyNumberFormat="1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25" fillId="0" borderId="0" xfId="0" applyNumberFormat="1" applyFont="1"/>
    <xf numFmtId="3" fontId="33" fillId="0" borderId="19" xfId="0" applyNumberFormat="1" applyFont="1" applyBorder="1"/>
    <xf numFmtId="3" fontId="43" fillId="0" borderId="20" xfId="0" applyNumberFormat="1" applyFont="1" applyBorder="1" applyAlignment="1">
      <alignment horizontal="center"/>
    </xf>
    <xf numFmtId="3" fontId="33" fillId="0" borderId="40" xfId="0" applyNumberFormat="1" applyFont="1" applyBorder="1"/>
    <xf numFmtId="3" fontId="10" fillId="4" borderId="5" xfId="0" applyNumberFormat="1" applyFont="1" applyFill="1" applyBorder="1"/>
    <xf numFmtId="3" fontId="10" fillId="4" borderId="4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/>
    <xf numFmtId="3" fontId="11" fillId="0" borderId="0" xfId="0" applyNumberFormat="1" applyFont="1"/>
    <xf numFmtId="3" fontId="7" fillId="0" borderId="0" xfId="0" applyNumberFormat="1" applyFont="1" applyFill="1" applyBorder="1"/>
    <xf numFmtId="3" fontId="28" fillId="0" borderId="15" xfId="0" applyNumberFormat="1" applyFont="1" applyBorder="1"/>
    <xf numFmtId="3" fontId="43" fillId="0" borderId="41" xfId="0" applyNumberFormat="1" applyFont="1" applyBorder="1" applyAlignment="1">
      <alignment horizontal="center"/>
    </xf>
    <xf numFmtId="3" fontId="43" fillId="0" borderId="40" xfId="0" applyNumberFormat="1" applyFont="1" applyBorder="1" applyAlignment="1">
      <alignment horizontal="center"/>
    </xf>
    <xf numFmtId="3" fontId="43" fillId="0" borderId="55" xfId="0" applyNumberFormat="1" applyFont="1" applyBorder="1" applyAlignment="1">
      <alignment horizontal="center"/>
    </xf>
    <xf numFmtId="3" fontId="43" fillId="0" borderId="51" xfId="0" applyNumberFormat="1" applyFont="1" applyBorder="1" applyAlignment="1">
      <alignment horizontal="center"/>
    </xf>
    <xf numFmtId="3" fontId="43" fillId="0" borderId="47" xfId="0" applyNumberFormat="1" applyFont="1" applyBorder="1" applyAlignment="1">
      <alignment horizontal="center"/>
    </xf>
    <xf numFmtId="3" fontId="43" fillId="0" borderId="46" xfId="0" applyNumberFormat="1" applyFont="1" applyBorder="1" applyAlignment="1">
      <alignment horizontal="center"/>
    </xf>
    <xf numFmtId="3" fontId="43" fillId="0" borderId="48" xfId="0" applyNumberFormat="1" applyFont="1" applyBorder="1" applyAlignment="1">
      <alignment horizontal="center"/>
    </xf>
    <xf numFmtId="3" fontId="33" fillId="4" borderId="23" xfId="0" applyNumberFormat="1" applyFont="1" applyFill="1" applyBorder="1" applyAlignment="1">
      <alignment horizontal="center"/>
    </xf>
    <xf numFmtId="3" fontId="33" fillId="4" borderId="5" xfId="0" applyNumberFormat="1" applyFont="1" applyFill="1" applyBorder="1" applyAlignment="1">
      <alignment horizontal="center"/>
    </xf>
    <xf numFmtId="3" fontId="33" fillId="4" borderId="25" xfId="0" applyNumberFormat="1" applyFont="1" applyFill="1" applyBorder="1" applyAlignment="1">
      <alignment horizontal="center"/>
    </xf>
    <xf numFmtId="3" fontId="43" fillId="0" borderId="38" xfId="0" applyNumberFormat="1" applyFont="1" applyBorder="1" applyAlignment="1">
      <alignment horizontal="center"/>
    </xf>
    <xf numFmtId="3" fontId="43" fillId="0" borderId="42" xfId="0" applyNumberFormat="1" applyFont="1" applyBorder="1" applyAlignment="1">
      <alignment horizontal="center"/>
    </xf>
    <xf numFmtId="3" fontId="43" fillId="0" borderId="19" xfId="0" applyNumberFormat="1" applyFont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3" fontId="10" fillId="4" borderId="5" xfId="0" applyNumberFormat="1" applyFont="1" applyFill="1" applyBorder="1" applyAlignment="1">
      <alignment horizontal="center"/>
    </xf>
    <xf numFmtId="3" fontId="44" fillId="0" borderId="41" xfId="0" applyNumberFormat="1" applyFont="1" applyBorder="1" applyAlignment="1">
      <alignment horizontal="center"/>
    </xf>
    <xf numFmtId="3" fontId="44" fillId="0" borderId="56" xfId="0" applyNumberFormat="1" applyFont="1" applyBorder="1" applyAlignment="1">
      <alignment horizontal="center"/>
    </xf>
    <xf numFmtId="3" fontId="44" fillId="0" borderId="40" xfId="0" applyNumberFormat="1" applyFont="1" applyBorder="1" applyAlignment="1">
      <alignment horizontal="center"/>
    </xf>
    <xf numFmtId="3" fontId="44" fillId="0" borderId="32" xfId="0" applyNumberFormat="1" applyFont="1" applyBorder="1" applyAlignment="1">
      <alignment horizontal="center"/>
    </xf>
    <xf numFmtId="3" fontId="44" fillId="0" borderId="54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0" fontId="9" fillId="0" borderId="0" xfId="0" applyFont="1"/>
    <xf numFmtId="3" fontId="3" fillId="0" borderId="0" xfId="0" applyNumberFormat="1" applyFont="1"/>
    <xf numFmtId="0" fontId="26" fillId="0" borderId="0" xfId="0" applyFont="1" applyAlignment="1">
      <alignment horizontal="right"/>
    </xf>
    <xf numFmtId="0" fontId="28" fillId="0" borderId="27" xfId="22" applyFont="1" applyBorder="1" applyAlignment="1">
      <alignment horizontal="center" wrapText="1"/>
      <protection/>
    </xf>
    <xf numFmtId="0" fontId="46" fillId="0" borderId="0" xfId="22" applyFont="1">
      <alignment/>
      <protection/>
    </xf>
    <xf numFmtId="0" fontId="28" fillId="0" borderId="32" xfId="22" applyFont="1" applyBorder="1" applyAlignment="1">
      <alignment horizontal="center" vertical="center" wrapText="1"/>
      <protection/>
    </xf>
    <xf numFmtId="3" fontId="28" fillId="0" borderId="57" xfId="22" applyNumberFormat="1" applyFont="1" applyBorder="1" applyAlignment="1">
      <alignment horizontal="center" vertical="center" wrapText="1"/>
      <protection/>
    </xf>
    <xf numFmtId="0" fontId="28" fillId="0" borderId="8" xfId="22" applyFont="1" applyBorder="1" applyAlignment="1">
      <alignment horizontal="center" vertical="center" wrapText="1"/>
      <protection/>
    </xf>
    <xf numFmtId="3" fontId="7" fillId="0" borderId="10" xfId="22" applyNumberFormat="1" applyFont="1" applyBorder="1" applyAlignment="1">
      <alignment horizontal="center" vertical="center" wrapText="1"/>
      <protection/>
    </xf>
    <xf numFmtId="3" fontId="7" fillId="0" borderId="52" xfId="22" applyNumberFormat="1" applyFont="1" applyBorder="1" applyAlignment="1">
      <alignment horizontal="center" vertical="center" wrapText="1"/>
      <protection/>
    </xf>
    <xf numFmtId="0" fontId="7" fillId="0" borderId="58" xfId="22" applyFont="1" applyBorder="1" applyAlignment="1">
      <alignment horizontal="center" vertical="center" wrapText="1"/>
      <protection/>
    </xf>
    <xf numFmtId="3" fontId="7" fillId="0" borderId="32" xfId="22" applyNumberFormat="1" applyFont="1" applyBorder="1" applyAlignment="1">
      <alignment horizontal="center" vertical="center" wrapText="1"/>
      <protection/>
    </xf>
    <xf numFmtId="0" fontId="5" fillId="0" borderId="32" xfId="22" applyFont="1" applyBorder="1">
      <alignment/>
      <protection/>
    </xf>
    <xf numFmtId="0" fontId="11" fillId="0" borderId="15" xfId="22" applyFont="1" applyBorder="1" applyAlignment="1">
      <alignment horizontal="center" vertical="top"/>
      <protection/>
    </xf>
    <xf numFmtId="3" fontId="11" fillId="0" borderId="52" xfId="22" applyNumberFormat="1" applyFont="1" applyBorder="1" applyAlignment="1">
      <alignment horizontal="center" vertical="top"/>
      <protection/>
    </xf>
    <xf numFmtId="0" fontId="11" fillId="0" borderId="58" xfId="22" applyFont="1" applyBorder="1" applyAlignment="1">
      <alignment horizontal="center" vertical="top"/>
      <protection/>
    </xf>
    <xf numFmtId="3" fontId="11" fillId="0" borderId="23" xfId="22" applyNumberFormat="1" applyFont="1" applyBorder="1" applyAlignment="1">
      <alignment horizontal="center" vertical="top"/>
      <protection/>
    </xf>
    <xf numFmtId="3" fontId="11" fillId="0" borderId="16" xfId="22" applyNumberFormat="1" applyFont="1" applyBorder="1" applyAlignment="1">
      <alignment horizontal="center" vertical="top"/>
      <protection/>
    </xf>
    <xf numFmtId="3" fontId="11" fillId="0" borderId="59" xfId="22" applyNumberFormat="1" applyFont="1" applyBorder="1" applyAlignment="1">
      <alignment horizontal="center" vertical="top"/>
      <protection/>
    </xf>
    <xf numFmtId="3" fontId="11" fillId="0" borderId="32" xfId="22" applyNumberFormat="1" applyFont="1" applyBorder="1" applyAlignment="1">
      <alignment horizontal="center" vertical="top"/>
      <protection/>
    </xf>
    <xf numFmtId="0" fontId="45" fillId="0" borderId="0" xfId="22" applyFont="1" applyBorder="1">
      <alignment/>
      <protection/>
    </xf>
    <xf numFmtId="0" fontId="45" fillId="0" borderId="0" xfId="22" applyFont="1">
      <alignment/>
      <protection/>
    </xf>
    <xf numFmtId="0" fontId="9" fillId="4" borderId="23" xfId="22" applyFont="1" applyFill="1" applyBorder="1" applyAlignment="1">
      <alignment horizontal="center"/>
      <protection/>
    </xf>
    <xf numFmtId="0" fontId="7" fillId="4" borderId="5" xfId="22" applyFont="1" applyFill="1" applyBorder="1" applyAlignment="1">
      <alignment wrapText="1"/>
      <protection/>
    </xf>
    <xf numFmtId="3" fontId="10" fillId="4" borderId="5" xfId="22" applyNumberFormat="1" applyFont="1" applyFill="1" applyBorder="1" applyAlignment="1" applyProtection="1">
      <alignment wrapText="1"/>
      <protection locked="0"/>
    </xf>
    <xf numFmtId="1" fontId="10" fillId="4" borderId="59" xfId="22" applyNumberFormat="1" applyFont="1" applyFill="1" applyBorder="1" applyAlignment="1" applyProtection="1">
      <alignment wrapText="1"/>
      <protection locked="0"/>
    </xf>
    <xf numFmtId="3" fontId="10" fillId="4" borderId="23" xfId="22" applyNumberFormat="1" applyFont="1" applyFill="1" applyBorder="1" applyAlignment="1">
      <alignment wrapText="1"/>
      <protection/>
    </xf>
    <xf numFmtId="3" fontId="10" fillId="4" borderId="59" xfId="22" applyNumberFormat="1" applyFont="1" applyFill="1" applyBorder="1" applyAlignment="1" applyProtection="1">
      <alignment wrapText="1"/>
      <protection locked="0"/>
    </xf>
    <xf numFmtId="3" fontId="10" fillId="4" borderId="23" xfId="22" applyNumberFormat="1" applyFont="1" applyFill="1" applyBorder="1" applyAlignment="1" applyProtection="1">
      <alignment wrapText="1"/>
      <protection locked="0"/>
    </xf>
    <xf numFmtId="1" fontId="46" fillId="0" borderId="0" xfId="22" applyNumberFormat="1" applyFont="1" applyBorder="1" applyAlignment="1" applyProtection="1">
      <alignment wrapText="1"/>
      <protection locked="0"/>
    </xf>
    <xf numFmtId="0" fontId="45" fillId="0" borderId="0" xfId="22" applyFont="1" applyAlignment="1">
      <alignment/>
      <protection/>
    </xf>
    <xf numFmtId="0" fontId="5" fillId="0" borderId="38" xfId="22" applyFont="1" applyBorder="1" applyAlignment="1">
      <alignment horizontal="center" vertical="top"/>
      <protection/>
    </xf>
    <xf numFmtId="0" fontId="7" fillId="0" borderId="37" xfId="22" applyFont="1" applyBorder="1" applyAlignment="1">
      <alignment wrapText="1"/>
      <protection/>
    </xf>
    <xf numFmtId="3" fontId="9" fillId="0" borderId="39" xfId="22" applyNumberFormat="1" applyFont="1" applyBorder="1" applyAlignment="1" applyProtection="1">
      <alignment wrapText="1"/>
      <protection locked="0"/>
    </xf>
    <xf numFmtId="1" fontId="9" fillId="0" borderId="22" xfId="22" applyNumberFormat="1" applyFont="1" applyBorder="1" applyAlignment="1" applyProtection="1">
      <alignment wrapText="1"/>
      <protection locked="0"/>
    </xf>
    <xf numFmtId="3" fontId="10" fillId="0" borderId="37" xfId="22" applyNumberFormat="1" applyFont="1" applyBorder="1" applyAlignment="1">
      <alignment wrapText="1"/>
      <protection/>
    </xf>
    <xf numFmtId="3" fontId="9" fillId="0" borderId="20" xfId="22" applyNumberFormat="1" applyFont="1" applyBorder="1" applyAlignment="1">
      <alignment wrapText="1"/>
      <protection/>
    </xf>
    <xf numFmtId="3" fontId="9" fillId="0" borderId="60" xfId="22" applyNumberFormat="1" applyFont="1" applyBorder="1" applyAlignment="1">
      <alignment wrapText="1"/>
      <protection/>
    </xf>
    <xf numFmtId="3" fontId="9" fillId="0" borderId="39" xfId="22" applyNumberFormat="1" applyFont="1" applyFill="1" applyBorder="1" applyAlignment="1" applyProtection="1">
      <alignment vertical="center" wrapText="1"/>
      <protection locked="0"/>
    </xf>
    <xf numFmtId="1" fontId="9" fillId="0" borderId="22" xfId="22" applyNumberFormat="1" applyFont="1" applyBorder="1" applyAlignment="1" applyProtection="1">
      <alignment vertical="center" wrapText="1"/>
      <protection locked="0"/>
    </xf>
    <xf numFmtId="3" fontId="10" fillId="0" borderId="37" xfId="22" applyNumberFormat="1" applyFont="1" applyFill="1" applyBorder="1" applyAlignment="1">
      <alignment vertical="center" wrapText="1"/>
      <protection/>
    </xf>
    <xf numFmtId="1" fontId="45" fillId="0" borderId="0" xfId="22" applyNumberFormat="1" applyFont="1">
      <alignment/>
      <protection/>
    </xf>
    <xf numFmtId="0" fontId="5" fillId="0" borderId="38" xfId="22" applyFont="1" applyBorder="1" applyAlignment="1">
      <alignment wrapText="1"/>
      <protection/>
    </xf>
    <xf numFmtId="3" fontId="9" fillId="0" borderId="39" xfId="22" applyNumberFormat="1" applyFont="1" applyFill="1" applyBorder="1" applyAlignment="1" applyProtection="1">
      <alignment wrapText="1"/>
      <protection locked="0"/>
    </xf>
    <xf numFmtId="3" fontId="10" fillId="0" borderId="41" xfId="22" applyNumberFormat="1" applyFont="1" applyBorder="1" applyAlignment="1">
      <alignment wrapText="1"/>
      <protection/>
    </xf>
    <xf numFmtId="3" fontId="10" fillId="0" borderId="38" xfId="22" applyNumberFormat="1" applyFont="1" applyFill="1" applyBorder="1" applyAlignment="1">
      <alignment vertical="center" wrapText="1"/>
      <protection/>
    </xf>
    <xf numFmtId="0" fontId="5" fillId="0" borderId="38" xfId="22" applyFont="1" applyBorder="1" applyAlignment="1">
      <alignment vertical="center" wrapText="1"/>
      <protection/>
    </xf>
    <xf numFmtId="3" fontId="10" fillId="0" borderId="41" xfId="22" applyNumberFormat="1" applyFont="1" applyFill="1" applyBorder="1" applyAlignment="1">
      <alignment vertical="center" wrapText="1"/>
      <protection/>
    </xf>
    <xf numFmtId="0" fontId="5" fillId="0" borderId="38" xfId="22" applyFont="1" applyFill="1" applyBorder="1" applyAlignment="1">
      <alignment vertical="center" wrapText="1"/>
      <protection/>
    </xf>
    <xf numFmtId="3" fontId="9" fillId="0" borderId="60" xfId="22" applyNumberFormat="1" applyFont="1" applyFill="1" applyBorder="1" applyAlignment="1">
      <alignment wrapText="1"/>
      <protection/>
    </xf>
    <xf numFmtId="3" fontId="10" fillId="0" borderId="31" xfId="22" applyNumberFormat="1" applyFont="1" applyFill="1" applyBorder="1" applyAlignment="1">
      <alignment vertical="center" wrapText="1"/>
      <protection/>
    </xf>
    <xf numFmtId="3" fontId="45" fillId="0" borderId="0" xfId="22" applyNumberFormat="1" applyFont="1">
      <alignment/>
      <protection/>
    </xf>
    <xf numFmtId="3" fontId="9" fillId="0" borderId="19" xfId="22" applyNumberFormat="1" applyFont="1" applyBorder="1" applyAlignment="1" applyProtection="1">
      <alignment wrapText="1"/>
      <protection locked="0"/>
    </xf>
    <xf numFmtId="3" fontId="9" fillId="0" borderId="14" xfId="22" applyNumberFormat="1" applyFont="1" applyBorder="1" applyAlignment="1" applyProtection="1">
      <alignment wrapText="1"/>
      <protection locked="0"/>
    </xf>
    <xf numFmtId="3" fontId="9" fillId="0" borderId="60" xfId="22" applyNumberFormat="1" applyFont="1" applyBorder="1" applyAlignment="1" applyProtection="1">
      <alignment wrapText="1"/>
      <protection locked="0"/>
    </xf>
    <xf numFmtId="0" fontId="5" fillId="0" borderId="38" xfId="22" applyFont="1" applyBorder="1" applyAlignment="1">
      <alignment horizontal="left" vertical="center" wrapText="1"/>
      <protection/>
    </xf>
    <xf numFmtId="0" fontId="5" fillId="0" borderId="41" xfId="22" applyFont="1" applyBorder="1" applyAlignment="1">
      <alignment vertical="center" wrapText="1"/>
      <protection/>
    </xf>
    <xf numFmtId="3" fontId="9" fillId="0" borderId="43" xfId="22" applyNumberFormat="1" applyFont="1" applyBorder="1" applyAlignment="1" applyProtection="1">
      <alignment wrapText="1"/>
      <protection locked="0"/>
    </xf>
    <xf numFmtId="1" fontId="9" fillId="0" borderId="44" xfId="22" applyNumberFormat="1" applyFont="1" applyBorder="1" applyAlignment="1" applyProtection="1">
      <alignment wrapText="1"/>
      <protection locked="0"/>
    </xf>
    <xf numFmtId="3" fontId="9" fillId="0" borderId="56" xfId="22" applyNumberFormat="1" applyFont="1" applyBorder="1" applyAlignment="1">
      <alignment wrapText="1"/>
      <protection/>
    </xf>
    <xf numFmtId="3" fontId="9" fillId="0" borderId="14" xfId="22" applyNumberFormat="1" applyFont="1" applyBorder="1" applyAlignment="1">
      <alignment wrapText="1"/>
      <protection/>
    </xf>
    <xf numFmtId="0" fontId="5" fillId="0" borderId="51" xfId="22" applyFont="1" applyBorder="1" applyAlignment="1">
      <alignment horizontal="center" vertical="top"/>
      <protection/>
    </xf>
    <xf numFmtId="0" fontId="5" fillId="0" borderId="32" xfId="22" applyFont="1" applyBorder="1" applyAlignment="1">
      <alignment vertical="center" wrapText="1"/>
      <protection/>
    </xf>
    <xf numFmtId="3" fontId="9" fillId="0" borderId="52" xfId="22" applyNumberFormat="1" applyFont="1" applyBorder="1" applyAlignment="1" applyProtection="1">
      <alignment wrapText="1"/>
      <protection locked="0"/>
    </xf>
    <xf numFmtId="1" fontId="9" fillId="0" borderId="58" xfId="22" applyNumberFormat="1" applyFont="1" applyBorder="1" applyAlignment="1" applyProtection="1">
      <alignment wrapText="1"/>
      <protection locked="0"/>
    </xf>
    <xf numFmtId="3" fontId="9" fillId="0" borderId="57" xfId="22" applyNumberFormat="1" applyFont="1" applyBorder="1" applyAlignment="1">
      <alignment wrapText="1"/>
      <protection/>
    </xf>
    <xf numFmtId="3" fontId="9" fillId="0" borderId="61" xfId="22" applyNumberFormat="1" applyFont="1" applyBorder="1" applyAlignment="1">
      <alignment wrapText="1"/>
      <protection/>
    </xf>
    <xf numFmtId="0" fontId="9" fillId="4" borderId="23" xfId="22" applyFont="1" applyFill="1" applyBorder="1" applyAlignment="1">
      <alignment horizontal="center" vertical="center"/>
      <protection/>
    </xf>
    <xf numFmtId="0" fontId="10" fillId="4" borderId="15" xfId="22" applyFont="1" applyFill="1" applyBorder="1" applyAlignment="1">
      <alignment vertical="center" wrapText="1"/>
      <protection/>
    </xf>
    <xf numFmtId="3" fontId="10" fillId="4" borderId="15" xfId="22" applyNumberFormat="1" applyFont="1" applyFill="1" applyBorder="1" applyAlignment="1" applyProtection="1">
      <alignment vertical="center" wrapText="1"/>
      <protection locked="0"/>
    </xf>
    <xf numFmtId="1" fontId="10" fillId="4" borderId="34" xfId="22" applyNumberFormat="1" applyFont="1" applyFill="1" applyBorder="1" applyAlignment="1" applyProtection="1">
      <alignment vertical="center" wrapText="1"/>
      <protection/>
    </xf>
    <xf numFmtId="3" fontId="10" fillId="4" borderId="23" xfId="22" applyNumberFormat="1" applyFont="1" applyFill="1" applyBorder="1" applyAlignment="1">
      <alignment vertical="center" wrapText="1"/>
      <protection/>
    </xf>
    <xf numFmtId="3" fontId="10" fillId="4" borderId="5" xfId="22" applyNumberFormat="1" applyFont="1" applyFill="1" applyBorder="1" applyAlignment="1" applyProtection="1">
      <alignment vertical="center" wrapText="1"/>
      <protection locked="0"/>
    </xf>
    <xf numFmtId="1" fontId="10" fillId="4" borderId="59" xfId="22" applyNumberFormat="1" applyFont="1" applyFill="1" applyBorder="1" applyAlignment="1" applyProtection="1">
      <alignment vertical="center" wrapText="1"/>
      <protection locked="0"/>
    </xf>
    <xf numFmtId="0" fontId="45" fillId="0" borderId="0" xfId="22" applyFont="1" applyAlignment="1">
      <alignment vertical="center"/>
      <protection/>
    </xf>
    <xf numFmtId="3" fontId="45" fillId="0" borderId="0" xfId="22" applyNumberFormat="1" applyFont="1" applyAlignment="1">
      <alignment vertical="center"/>
      <protection/>
    </xf>
    <xf numFmtId="1" fontId="9" fillId="0" borderId="62" xfId="22" applyNumberFormat="1" applyFont="1" applyBorder="1" applyAlignment="1" applyProtection="1">
      <alignment wrapText="1"/>
      <protection locked="0"/>
    </xf>
    <xf numFmtId="3" fontId="10" fillId="0" borderId="19" xfId="22" applyNumberFormat="1" applyFont="1" applyBorder="1" applyAlignment="1">
      <alignment wrapText="1"/>
      <protection/>
    </xf>
    <xf numFmtId="3" fontId="10" fillId="0" borderId="12" xfId="22" applyNumberFormat="1" applyFont="1" applyBorder="1" applyAlignment="1">
      <alignment wrapText="1"/>
      <protection/>
    </xf>
    <xf numFmtId="3" fontId="10" fillId="0" borderId="37" xfId="22" applyNumberFormat="1" applyFont="1" applyBorder="1" applyAlignment="1">
      <alignment vertical="center" wrapText="1"/>
      <protection/>
    </xf>
    <xf numFmtId="3" fontId="10" fillId="0" borderId="40" xfId="22" applyNumberFormat="1" applyFont="1" applyBorder="1" applyAlignment="1">
      <alignment wrapText="1"/>
      <protection/>
    </xf>
    <xf numFmtId="3" fontId="10" fillId="0" borderId="14" xfId="22" applyNumberFormat="1" applyFont="1" applyBorder="1" applyAlignment="1">
      <alignment wrapText="1"/>
      <protection/>
    </xf>
    <xf numFmtId="3" fontId="10" fillId="0" borderId="41" xfId="22" applyNumberFormat="1" applyFont="1" applyBorder="1" applyAlignment="1">
      <alignment vertical="center" wrapText="1"/>
      <protection/>
    </xf>
    <xf numFmtId="3" fontId="9" fillId="0" borderId="43" xfId="22" applyNumberFormat="1" applyFont="1" applyFill="1" applyBorder="1" applyAlignment="1" applyProtection="1">
      <alignment wrapText="1"/>
      <protection locked="0"/>
    </xf>
    <xf numFmtId="1" fontId="9" fillId="0" borderId="20" xfId="22" applyNumberFormat="1" applyFont="1" applyFill="1" applyBorder="1" applyProtection="1">
      <alignment/>
      <protection locked="0"/>
    </xf>
    <xf numFmtId="3" fontId="10" fillId="0" borderId="60" xfId="22" applyNumberFormat="1" applyFont="1" applyBorder="1" applyAlignment="1">
      <alignment wrapText="1"/>
      <protection/>
    </xf>
    <xf numFmtId="3" fontId="47" fillId="0" borderId="39" xfId="22" applyNumberFormat="1" applyFont="1" applyFill="1" applyBorder="1" applyAlignment="1" applyProtection="1">
      <alignment vertical="center" wrapText="1"/>
      <protection locked="0"/>
    </xf>
    <xf numFmtId="3" fontId="48" fillId="0" borderId="41" xfId="22" applyNumberFormat="1" applyFont="1" applyFill="1" applyBorder="1" applyAlignment="1">
      <alignment vertical="center" wrapText="1"/>
      <protection/>
    </xf>
    <xf numFmtId="3" fontId="47" fillId="0" borderId="39" xfId="22" applyNumberFormat="1" applyFont="1" applyBorder="1" applyAlignment="1" applyProtection="1">
      <alignment wrapText="1"/>
      <protection locked="0"/>
    </xf>
    <xf numFmtId="1" fontId="47" fillId="0" borderId="22" xfId="22" applyNumberFormat="1" applyFont="1" applyBorder="1" applyAlignment="1" applyProtection="1">
      <alignment wrapText="1"/>
      <protection locked="0"/>
    </xf>
    <xf numFmtId="3" fontId="48" fillId="0" borderId="41" xfId="22" applyNumberFormat="1" applyFont="1" applyBorder="1" applyAlignment="1">
      <alignment wrapText="1"/>
      <protection/>
    </xf>
    <xf numFmtId="3" fontId="48" fillId="0" borderId="40" xfId="22" applyNumberFormat="1" applyFont="1" applyBorder="1" applyAlignment="1">
      <alignment wrapText="1"/>
      <protection/>
    </xf>
    <xf numFmtId="3" fontId="48" fillId="0" borderId="14" xfId="22" applyNumberFormat="1" applyFont="1" applyBorder="1" applyAlignment="1">
      <alignment wrapText="1"/>
      <protection/>
    </xf>
    <xf numFmtId="0" fontId="5" fillId="0" borderId="38" xfId="22" applyFont="1" applyBorder="1" applyAlignment="1">
      <alignment vertical="top" wrapText="1"/>
      <protection/>
    </xf>
    <xf numFmtId="3" fontId="9" fillId="0" borderId="39" xfId="22" applyNumberFormat="1" applyFont="1" applyFill="1" applyBorder="1" applyAlignment="1" applyProtection="1">
      <alignment vertical="top" wrapText="1"/>
      <protection locked="0"/>
    </xf>
    <xf numFmtId="1" fontId="9" fillId="0" borderId="22" xfId="22" applyNumberFormat="1" applyFont="1" applyFill="1" applyBorder="1" applyAlignment="1" applyProtection="1">
      <alignment vertical="top"/>
      <protection locked="0"/>
    </xf>
    <xf numFmtId="0" fontId="45" fillId="0" borderId="0" xfId="22" applyFont="1" applyAlignment="1">
      <alignment vertical="top"/>
      <protection/>
    </xf>
    <xf numFmtId="0" fontId="5" fillId="0" borderId="38" xfId="22" applyFont="1" applyFill="1" applyBorder="1" applyAlignment="1">
      <alignment wrapText="1"/>
      <protection/>
    </xf>
    <xf numFmtId="3" fontId="9" fillId="0" borderId="19" xfId="22" applyNumberFormat="1" applyFont="1" applyFill="1" applyBorder="1" applyAlignment="1" applyProtection="1">
      <alignment wrapText="1"/>
      <protection locked="0"/>
    </xf>
    <xf numFmtId="3" fontId="9" fillId="0" borderId="14" xfId="22" applyNumberFormat="1" applyFont="1" applyFill="1" applyBorder="1" applyAlignment="1" applyProtection="1">
      <alignment wrapText="1"/>
      <protection locked="0"/>
    </xf>
    <xf numFmtId="3" fontId="47" fillId="0" borderId="39" xfId="22" applyNumberFormat="1" applyFont="1" applyFill="1" applyBorder="1" applyAlignment="1" applyProtection="1">
      <alignment wrapText="1"/>
      <protection locked="0"/>
    </xf>
    <xf numFmtId="1" fontId="47" fillId="0" borderId="20" xfId="22" applyNumberFormat="1" applyFont="1" applyFill="1" applyBorder="1" applyProtection="1">
      <alignment/>
      <protection locked="0"/>
    </xf>
    <xf numFmtId="3" fontId="48" fillId="0" borderId="19" xfId="22" applyNumberFormat="1" applyFont="1" applyBorder="1" applyAlignment="1">
      <alignment wrapText="1"/>
      <protection/>
    </xf>
    <xf numFmtId="3" fontId="48" fillId="0" borderId="60" xfId="22" applyNumberFormat="1" applyFont="1" applyBorder="1" applyAlignment="1">
      <alignment wrapText="1"/>
      <protection/>
    </xf>
    <xf numFmtId="0" fontId="5" fillId="0" borderId="38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shrinkToFit="1"/>
      <protection/>
    </xf>
    <xf numFmtId="3" fontId="9" fillId="0" borderId="49" xfId="22" applyNumberFormat="1" applyFont="1" applyBorder="1" applyAlignment="1" applyProtection="1">
      <alignment vertical="center" wrapText="1"/>
      <protection locked="0"/>
    </xf>
    <xf numFmtId="1" fontId="9" fillId="0" borderId="0" xfId="22" applyNumberFormat="1" applyFont="1" applyBorder="1" applyAlignment="1" applyProtection="1">
      <alignment vertical="center" wrapText="1"/>
      <protection locked="0"/>
    </xf>
    <xf numFmtId="3" fontId="10" fillId="0" borderId="46" xfId="22" applyNumberFormat="1" applyFont="1" applyBorder="1" applyAlignment="1">
      <alignment vertical="center" wrapText="1"/>
      <protection/>
    </xf>
    <xf numFmtId="3" fontId="10" fillId="0" borderId="11" xfId="22" applyNumberFormat="1" applyFont="1" applyBorder="1" applyAlignment="1">
      <alignment vertical="center" wrapText="1"/>
      <protection/>
    </xf>
    <xf numFmtId="3" fontId="10" fillId="0" borderId="61" xfId="22" applyNumberFormat="1" applyFont="1" applyBorder="1" applyAlignment="1">
      <alignment vertical="center" wrapText="1"/>
      <protection/>
    </xf>
    <xf numFmtId="3" fontId="10" fillId="0" borderId="32" xfId="22" applyNumberFormat="1" applyFont="1" applyBorder="1" applyAlignment="1">
      <alignment vertical="center" wrapText="1"/>
      <protection/>
    </xf>
    <xf numFmtId="0" fontId="10" fillId="4" borderId="15" xfId="22" applyFont="1" applyFill="1" applyBorder="1" applyAlignment="1">
      <alignment wrapText="1"/>
      <protection/>
    </xf>
    <xf numFmtId="1" fontId="10" fillId="4" borderId="34" xfId="22" applyNumberFormat="1" applyFont="1" applyFill="1" applyBorder="1" applyAlignment="1" applyProtection="1">
      <alignment wrapText="1"/>
      <protection/>
    </xf>
    <xf numFmtId="0" fontId="5" fillId="0" borderId="35" xfId="22" applyFont="1" applyBorder="1" applyAlignment="1">
      <alignment vertical="top" wrapText="1"/>
      <protection/>
    </xf>
    <xf numFmtId="3" fontId="9" fillId="0" borderId="63" xfId="22" applyNumberFormat="1" applyFont="1" applyBorder="1" applyAlignment="1" applyProtection="1">
      <alignment vertical="top" wrapText="1"/>
      <protection locked="0"/>
    </xf>
    <xf numFmtId="1" fontId="9" fillId="0" borderId="64" xfId="22" applyNumberFormat="1" applyFont="1" applyBorder="1" applyProtection="1">
      <alignment/>
      <protection locked="0"/>
    </xf>
    <xf numFmtId="3" fontId="10" fillId="0" borderId="35" xfId="22" applyNumberFormat="1" applyFont="1" applyBorder="1" applyAlignment="1">
      <alignment wrapText="1"/>
      <protection/>
    </xf>
    <xf numFmtId="0" fontId="5" fillId="0" borderId="7" xfId="22" applyFont="1" applyBorder="1" applyAlignment="1">
      <alignment vertical="top" wrapText="1"/>
      <protection/>
    </xf>
    <xf numFmtId="3" fontId="9" fillId="0" borderId="57" xfId="22" applyNumberFormat="1" applyFont="1" applyFill="1" applyBorder="1" applyAlignment="1" applyProtection="1">
      <alignment vertical="top" wrapText="1"/>
      <protection locked="0"/>
    </xf>
    <xf numFmtId="1" fontId="9" fillId="0" borderId="65" xfId="22" applyNumberFormat="1" applyFont="1" applyFill="1" applyBorder="1" applyAlignment="1" applyProtection="1">
      <alignment vertical="top" wrapText="1"/>
      <protection locked="0"/>
    </xf>
    <xf numFmtId="3" fontId="10" fillId="0" borderId="32" xfId="22" applyNumberFormat="1" applyFont="1" applyBorder="1" applyAlignment="1">
      <alignment wrapText="1"/>
      <protection/>
    </xf>
    <xf numFmtId="3" fontId="10" fillId="0" borderId="15" xfId="22" applyNumberFormat="1" applyFont="1" applyBorder="1" applyAlignment="1">
      <alignment wrapText="1"/>
      <protection/>
    </xf>
    <xf numFmtId="3" fontId="9" fillId="0" borderId="66" xfId="22" applyNumberFormat="1" applyFont="1" applyBorder="1" applyAlignment="1" applyProtection="1">
      <alignment wrapText="1"/>
      <protection locked="0"/>
    </xf>
    <xf numFmtId="0" fontId="45" fillId="0" borderId="0" xfId="22" applyFont="1" applyAlignment="1">
      <alignment vertical="top" wrapText="1"/>
      <protection/>
    </xf>
    <xf numFmtId="3" fontId="10" fillId="4" borderId="15" xfId="22" applyNumberFormat="1" applyFont="1" applyFill="1" applyBorder="1" applyAlignment="1" applyProtection="1">
      <alignment wrapText="1"/>
      <protection locked="0"/>
    </xf>
    <xf numFmtId="0" fontId="5" fillId="0" borderId="0" xfId="22" applyFont="1">
      <alignment/>
      <protection/>
    </xf>
    <xf numFmtId="3" fontId="9" fillId="0" borderId="0" xfId="22" applyNumberFormat="1" applyFont="1">
      <alignment/>
      <protection/>
    </xf>
    <xf numFmtId="0" fontId="9" fillId="0" borderId="0" xfId="22" applyFont="1">
      <alignment/>
      <protection/>
    </xf>
    <xf numFmtId="3" fontId="19" fillId="0" borderId="0" xfId="22" applyNumberFormat="1" applyFont="1">
      <alignment/>
      <protection/>
    </xf>
    <xf numFmtId="0" fontId="19" fillId="0" borderId="0" xfId="22" applyFont="1">
      <alignment/>
      <protection/>
    </xf>
    <xf numFmtId="0" fontId="2" fillId="0" borderId="0" xfId="24" applyFont="1">
      <alignment/>
      <protection/>
    </xf>
    <xf numFmtId="0" fontId="3" fillId="0" borderId="0" xfId="24" applyFont="1">
      <alignment/>
      <protection/>
    </xf>
    <xf numFmtId="164" fontId="3" fillId="0" borderId="0" xfId="24" applyNumberFormat="1" applyFont="1">
      <alignment/>
      <protection/>
    </xf>
    <xf numFmtId="0" fontId="3" fillId="0" borderId="0" xfId="24" applyFont="1" applyAlignment="1">
      <alignment vertical="center"/>
      <protection/>
    </xf>
    <xf numFmtId="0" fontId="40" fillId="0" borderId="0" xfId="24" applyFont="1">
      <alignment/>
      <protection/>
    </xf>
    <xf numFmtId="0" fontId="17" fillId="0" borderId="0" xfId="24" applyFont="1">
      <alignment/>
      <protection/>
    </xf>
    <xf numFmtId="0" fontId="18" fillId="0" borderId="0" xfId="24" applyFont="1">
      <alignment/>
      <protection/>
    </xf>
    <xf numFmtId="0" fontId="9" fillId="0" borderId="0" xfId="24" applyFont="1">
      <alignment/>
      <protection/>
    </xf>
    <xf numFmtId="164" fontId="9" fillId="0" borderId="0" xfId="24" applyNumberFormat="1" applyFont="1">
      <alignment/>
      <protection/>
    </xf>
    <xf numFmtId="0" fontId="18" fillId="0" borderId="0" xfId="24" applyFont="1" applyAlignment="1">
      <alignment vertical="center"/>
      <protection/>
    </xf>
    <xf numFmtId="0" fontId="50" fillId="0" borderId="0" xfId="24" applyFont="1">
      <alignment/>
      <protection/>
    </xf>
    <xf numFmtId="0" fontId="4" fillId="0" borderId="0" xfId="24" applyFont="1" applyAlignment="1">
      <alignment horizontal="left"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16" fillId="0" borderId="0" xfId="24" applyFont="1">
      <alignment/>
      <protection/>
    </xf>
    <xf numFmtId="0" fontId="16" fillId="0" borderId="0" xfId="24" applyFont="1" applyFill="1">
      <alignment/>
      <protection/>
    </xf>
    <xf numFmtId="164" fontId="11" fillId="0" borderId="41" xfId="24" applyNumberFormat="1" applyFont="1" applyBorder="1" applyAlignment="1">
      <alignment horizontal="right" vertical="center"/>
      <protection/>
    </xf>
    <xf numFmtId="164" fontId="11" fillId="0" borderId="56" xfId="24" applyNumberFormat="1" applyFont="1" applyBorder="1" applyAlignment="1">
      <alignment horizontal="right" vertical="center"/>
      <protection/>
    </xf>
    <xf numFmtId="0" fontId="11" fillId="0" borderId="41" xfId="24" applyFont="1" applyBorder="1" applyAlignment="1">
      <alignment horizontal="justify" vertical="center"/>
      <protection/>
    </xf>
    <xf numFmtId="164" fontId="7" fillId="0" borderId="23" xfId="24" applyNumberFormat="1" applyFont="1" applyBorder="1">
      <alignment/>
      <protection/>
    </xf>
    <xf numFmtId="164" fontId="7" fillId="0" borderId="4" xfId="24" applyNumberFormat="1" applyFont="1" applyBorder="1">
      <alignment/>
      <protection/>
    </xf>
    <xf numFmtId="0" fontId="5" fillId="0" borderId="23" xfId="24" applyFont="1" applyBorder="1" applyAlignment="1">
      <alignment horizontal="justify" vertical="center"/>
      <protection/>
    </xf>
    <xf numFmtId="0" fontId="51" fillId="0" borderId="0" xfId="24" applyFont="1">
      <alignment/>
      <protection/>
    </xf>
    <xf numFmtId="164" fontId="11" fillId="0" borderId="27" xfId="24" applyNumberFormat="1" applyFont="1" applyBorder="1" applyAlignment="1">
      <alignment vertical="center"/>
      <protection/>
    </xf>
    <xf numFmtId="164" fontId="11" fillId="0" borderId="67" xfId="24" applyNumberFormat="1" applyFont="1" applyBorder="1" applyAlignment="1">
      <alignment vertical="center"/>
      <protection/>
    </xf>
    <xf numFmtId="164" fontId="11" fillId="0" borderId="46" xfId="24" applyNumberFormat="1" applyFont="1" applyBorder="1" applyAlignment="1">
      <alignment horizontal="right" vertical="center"/>
      <protection/>
    </xf>
    <xf numFmtId="0" fontId="11" fillId="0" borderId="27" xfId="24" applyFont="1" applyBorder="1" applyAlignment="1">
      <alignment horizontal="justify" vertical="center" wrapText="1"/>
      <protection/>
    </xf>
    <xf numFmtId="0" fontId="11" fillId="0" borderId="35" xfId="25" applyFont="1" applyBorder="1" applyAlignment="1">
      <alignment vertical="center"/>
      <protection/>
    </xf>
    <xf numFmtId="0" fontId="11" fillId="0" borderId="64" xfId="0" applyFont="1" applyBorder="1" applyAlignment="1">
      <alignment vertical="center"/>
    </xf>
    <xf numFmtId="164" fontId="11" fillId="0" borderId="37" xfId="24" applyNumberFormat="1" applyFont="1" applyBorder="1">
      <alignment/>
      <protection/>
    </xf>
    <xf numFmtId="164" fontId="11" fillId="0" borderId="64" xfId="24" applyNumberFormat="1" applyFont="1" applyBorder="1">
      <alignment/>
      <protection/>
    </xf>
    <xf numFmtId="0" fontId="11" fillId="0" borderId="37" xfId="24" applyFont="1" applyBorder="1" applyAlignment="1">
      <alignment horizontal="justify" vertical="center" wrapText="1"/>
      <protection/>
    </xf>
    <xf numFmtId="0" fontId="7" fillId="0" borderId="5" xfId="24" applyFont="1" applyFill="1" applyBorder="1" applyAlignment="1">
      <alignment vertical="center" shrinkToFit="1"/>
      <protection/>
    </xf>
    <xf numFmtId="0" fontId="5" fillId="0" borderId="25" xfId="0" applyFont="1" applyBorder="1" applyAlignment="1">
      <alignment vertical="center"/>
    </xf>
    <xf numFmtId="0" fontId="11" fillId="0" borderId="1" xfId="25" applyFont="1" applyBorder="1" applyAlignment="1">
      <alignment vertical="center"/>
      <protection/>
    </xf>
    <xf numFmtId="0" fontId="11" fillId="0" borderId="2" xfId="0" applyFont="1" applyBorder="1" applyAlignment="1">
      <alignment vertical="center"/>
    </xf>
    <xf numFmtId="164" fontId="11" fillId="0" borderId="27" xfId="24" applyNumberFormat="1" applyFont="1" applyBorder="1">
      <alignment/>
      <protection/>
    </xf>
    <xf numFmtId="164" fontId="11" fillId="0" borderId="2" xfId="24" applyNumberFormat="1" applyFont="1" applyBorder="1">
      <alignment/>
      <protection/>
    </xf>
    <xf numFmtId="164" fontId="11" fillId="0" borderId="23" xfId="24" applyNumberFormat="1" applyFont="1" applyBorder="1">
      <alignment/>
      <protection/>
    </xf>
    <xf numFmtId="164" fontId="11" fillId="0" borderId="4" xfId="24" applyNumberFormat="1" applyFont="1" applyBorder="1">
      <alignment/>
      <protection/>
    </xf>
    <xf numFmtId="3" fontId="11" fillId="0" borderId="40" xfId="0" applyNumberFormat="1" applyFont="1" applyBorder="1" applyAlignment="1">
      <alignment horizontal="right"/>
    </xf>
    <xf numFmtId="0" fontId="11" fillId="0" borderId="23" xfId="24" applyFont="1" applyBorder="1" applyAlignment="1">
      <alignment horizontal="justify" vertical="center" wrapText="1"/>
      <protection/>
    </xf>
    <xf numFmtId="164" fontId="11" fillId="0" borderId="23" xfId="24" applyNumberFormat="1" applyFont="1" applyBorder="1" applyAlignment="1">
      <alignment horizontal="right" vertical="center"/>
      <protection/>
    </xf>
    <xf numFmtId="164" fontId="11" fillId="0" borderId="5" xfId="24" applyNumberFormat="1" applyFont="1" applyBorder="1">
      <alignment/>
      <protection/>
    </xf>
    <xf numFmtId="3" fontId="11" fillId="0" borderId="23" xfId="20" applyNumberFormat="1" applyFont="1" applyFill="1" applyBorder="1" applyAlignment="1">
      <alignment horizontal="right"/>
      <protection/>
    </xf>
    <xf numFmtId="0" fontId="11" fillId="0" borderId="11" xfId="25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164" fontId="11" fillId="0" borderId="0" xfId="24" applyNumberFormat="1" applyFont="1" applyBorder="1">
      <alignment/>
      <protection/>
    </xf>
    <xf numFmtId="3" fontId="11" fillId="0" borderId="31" xfId="20" applyNumberFormat="1" applyFont="1" applyFill="1" applyBorder="1" applyAlignment="1">
      <alignment horizontal="right"/>
      <protection/>
    </xf>
    <xf numFmtId="164" fontId="11" fillId="0" borderId="31" xfId="24" applyNumberFormat="1" applyFont="1" applyBorder="1">
      <alignment/>
      <protection/>
    </xf>
    <xf numFmtId="164" fontId="10" fillId="5" borderId="23" xfId="24" applyNumberFormat="1" applyFont="1" applyFill="1" applyBorder="1" applyAlignment="1">
      <alignment vertical="center"/>
      <protection/>
    </xf>
    <xf numFmtId="0" fontId="10" fillId="5" borderId="23" xfId="24" applyFont="1" applyFill="1" applyBorder="1" applyAlignment="1">
      <alignment horizontal="justify" vertical="center"/>
      <protection/>
    </xf>
    <xf numFmtId="0" fontId="16" fillId="0" borderId="0" xfId="24" applyFont="1" applyAlignment="1">
      <alignment vertical="center"/>
      <protection/>
    </xf>
    <xf numFmtId="0" fontId="52" fillId="6" borderId="2" xfId="24" applyFont="1" applyFill="1" applyBorder="1" applyAlignment="1">
      <alignment vertical="center"/>
      <protection/>
    </xf>
    <xf numFmtId="0" fontId="52" fillId="6" borderId="2" xfId="0" applyFont="1" applyFill="1" applyBorder="1" applyAlignment="1">
      <alignment vertical="center"/>
    </xf>
    <xf numFmtId="164" fontId="52" fillId="6" borderId="0" xfId="24" applyNumberFormat="1" applyFont="1" applyFill="1" applyBorder="1">
      <alignment/>
      <protection/>
    </xf>
    <xf numFmtId="164" fontId="53" fillId="6" borderId="0" xfId="24" applyNumberFormat="1" applyFont="1" applyFill="1" applyBorder="1">
      <alignment/>
      <protection/>
    </xf>
    <xf numFmtId="0" fontId="53" fillId="6" borderId="0" xfId="24" applyFont="1" applyFill="1" applyBorder="1" applyAlignment="1">
      <alignment horizontal="justify" vertical="center"/>
      <protection/>
    </xf>
    <xf numFmtId="0" fontId="5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164" fontId="52" fillId="0" borderId="0" xfId="24" applyNumberFormat="1" applyFont="1" applyBorder="1" applyAlignment="1">
      <alignment/>
      <protection/>
    </xf>
    <xf numFmtId="164" fontId="9" fillId="0" borderId="0" xfId="24" applyNumberFormat="1" applyFont="1" applyBorder="1">
      <alignment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13" fillId="0" borderId="0" xfId="24" applyFont="1" applyBorder="1" applyAlignment="1">
      <alignment horizontal="justify" wrapText="1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9" fillId="0" borderId="0" xfId="21" applyFont="1" applyFill="1" applyAlignment="1">
      <alignment horizontal="right"/>
      <protection/>
    </xf>
    <xf numFmtId="0" fontId="5" fillId="0" borderId="0" xfId="21" applyFont="1">
      <alignment/>
      <protection/>
    </xf>
    <xf numFmtId="0" fontId="19" fillId="0" borderId="0" xfId="21">
      <alignment/>
      <protection/>
    </xf>
    <xf numFmtId="0" fontId="3" fillId="0" borderId="0" xfId="0" applyFont="1" applyFill="1"/>
    <xf numFmtId="0" fontId="11" fillId="0" borderId="0" xfId="21" applyFont="1" applyAlignment="1">
      <alignment horizontal="right"/>
      <protection/>
    </xf>
    <xf numFmtId="0" fontId="26" fillId="0" borderId="0" xfId="0" applyFont="1" applyAlignment="1">
      <alignment horizontal="right" shrinkToFit="1"/>
    </xf>
    <xf numFmtId="0" fontId="5" fillId="0" borderId="39" xfId="21" applyFont="1" applyBorder="1" applyAlignment="1">
      <alignment horizontal="center"/>
      <protection/>
    </xf>
    <xf numFmtId="0" fontId="5" fillId="0" borderId="22" xfId="21" applyFont="1" applyBorder="1">
      <alignment/>
      <protection/>
    </xf>
    <xf numFmtId="0" fontId="5" fillId="0" borderId="21" xfId="21" applyFont="1" applyBorder="1" applyAlignment="1">
      <alignment horizontal="right"/>
      <protection/>
    </xf>
    <xf numFmtId="3" fontId="10" fillId="2" borderId="39" xfId="21" applyNumberFormat="1" applyFont="1" applyFill="1" applyBorder="1" applyAlignment="1">
      <alignment horizontal="right" vertical="center"/>
      <protection/>
    </xf>
    <xf numFmtId="3" fontId="10" fillId="2" borderId="22" xfId="21" applyNumberFormat="1" applyFont="1" applyFill="1" applyBorder="1" applyAlignment="1">
      <alignment horizontal="center" vertical="center"/>
      <protection/>
    </xf>
    <xf numFmtId="3" fontId="9" fillId="0" borderId="27" xfId="21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horizontal="center"/>
      <protection/>
    </xf>
    <xf numFmtId="0" fontId="5" fillId="0" borderId="44" xfId="21" applyFont="1" applyBorder="1">
      <alignment/>
      <protection/>
    </xf>
    <xf numFmtId="0" fontId="5" fillId="0" borderId="68" xfId="21" applyFont="1" applyBorder="1" applyAlignment="1">
      <alignment horizontal="right"/>
      <protection/>
    </xf>
    <xf numFmtId="3" fontId="10" fillId="2" borderId="43" xfId="21" applyNumberFormat="1" applyFont="1" applyFill="1" applyBorder="1" applyAlignment="1">
      <alignment horizontal="right" vertical="center"/>
      <protection/>
    </xf>
    <xf numFmtId="3" fontId="10" fillId="2" borderId="44" xfId="21" applyNumberFormat="1" applyFont="1" applyFill="1" applyBorder="1" applyAlignment="1">
      <alignment horizontal="center" vertical="center"/>
      <protection/>
    </xf>
    <xf numFmtId="3" fontId="9" fillId="0" borderId="41" xfId="20" applyNumberFormat="1" applyFont="1" applyFill="1" applyBorder="1" applyAlignment="1">
      <alignment horizontal="right"/>
      <protection/>
    </xf>
    <xf numFmtId="3" fontId="9" fillId="0" borderId="41" xfId="21" applyNumberFormat="1" applyFont="1" applyFill="1" applyBorder="1" applyAlignment="1">
      <alignment horizontal="right" vertical="center"/>
      <protection/>
    </xf>
    <xf numFmtId="3" fontId="9" fillId="0" borderId="38" xfId="21" applyNumberFormat="1" applyFont="1" applyFill="1" applyBorder="1" applyAlignment="1">
      <alignment horizontal="right" vertical="center"/>
      <protection/>
    </xf>
    <xf numFmtId="0" fontId="5" fillId="0" borderId="49" xfId="21" applyFont="1" applyBorder="1" applyAlignment="1">
      <alignment horizontal="center"/>
      <protection/>
    </xf>
    <xf numFmtId="0" fontId="5" fillId="0" borderId="50" xfId="21" applyFont="1" applyBorder="1">
      <alignment/>
      <protection/>
    </xf>
    <xf numFmtId="0" fontId="5" fillId="0" borderId="69" xfId="21" applyFont="1" applyBorder="1" applyAlignment="1">
      <alignment horizontal="right"/>
      <protection/>
    </xf>
    <xf numFmtId="3" fontId="10" fillId="2" borderId="49" xfId="21" applyNumberFormat="1" applyFont="1" applyFill="1" applyBorder="1" applyAlignment="1">
      <alignment horizontal="right" vertical="center"/>
      <protection/>
    </xf>
    <xf numFmtId="3" fontId="10" fillId="2" borderId="50" xfId="21" applyNumberFormat="1" applyFont="1" applyFill="1" applyBorder="1" applyAlignment="1">
      <alignment horizontal="center" vertical="center"/>
      <protection/>
    </xf>
    <xf numFmtId="3" fontId="9" fillId="0" borderId="46" xfId="21" applyNumberFormat="1" applyFont="1" applyFill="1" applyBorder="1" applyAlignment="1">
      <alignment horizontal="right" vertical="center"/>
      <protection/>
    </xf>
    <xf numFmtId="0" fontId="5" fillId="0" borderId="70" xfId="21" applyFont="1" applyBorder="1" applyAlignment="1">
      <alignment horizontal="center"/>
      <protection/>
    </xf>
    <xf numFmtId="0" fontId="5" fillId="0" borderId="71" xfId="21" applyFont="1" applyBorder="1" applyAlignment="1">
      <alignment horizontal="left"/>
      <protection/>
    </xf>
    <xf numFmtId="0" fontId="5" fillId="0" borderId="72" xfId="21" applyFont="1" applyBorder="1" applyAlignment="1">
      <alignment horizontal="right"/>
      <protection/>
    </xf>
    <xf numFmtId="3" fontId="10" fillId="2" borderId="70" xfId="20" applyNumberFormat="1" applyFont="1" applyFill="1" applyBorder="1" applyAlignment="1">
      <alignment horizontal="right" vertical="center"/>
      <protection/>
    </xf>
    <xf numFmtId="3" fontId="10" fillId="2" borderId="71" xfId="20" applyNumberFormat="1" applyFont="1" applyFill="1" applyBorder="1" applyAlignment="1">
      <alignment horizontal="center" vertical="center"/>
      <protection/>
    </xf>
    <xf numFmtId="0" fontId="10" fillId="0" borderId="73" xfId="21" applyFont="1" applyBorder="1" applyAlignment="1">
      <alignment horizontal="center" vertical="center"/>
      <protection/>
    </xf>
    <xf numFmtId="3" fontId="6" fillId="2" borderId="73" xfId="21" applyNumberFormat="1" applyFont="1" applyFill="1" applyBorder="1" applyAlignment="1">
      <alignment horizontal="right" vertical="center"/>
      <protection/>
    </xf>
    <xf numFmtId="3" fontId="6" fillId="2" borderId="74" xfId="21" applyNumberFormat="1" applyFont="1" applyFill="1" applyBorder="1" applyAlignment="1">
      <alignment horizontal="center" vertical="center"/>
      <protection/>
    </xf>
    <xf numFmtId="3" fontId="10" fillId="0" borderId="75" xfId="21" applyNumberFormat="1" applyFont="1" applyFill="1" applyBorder="1" applyAlignment="1">
      <alignment horizontal="right" vertical="center"/>
      <protection/>
    </xf>
    <xf numFmtId="0" fontId="5" fillId="0" borderId="0" xfId="20" applyFont="1">
      <alignment/>
      <protection/>
    </xf>
    <xf numFmtId="0" fontId="16" fillId="0" borderId="0" xfId="20">
      <alignment/>
      <protection/>
    </xf>
    <xf numFmtId="0" fontId="5" fillId="0" borderId="71" xfId="21" applyFont="1" applyBorder="1">
      <alignment/>
      <protection/>
    </xf>
    <xf numFmtId="0" fontId="10" fillId="2" borderId="70" xfId="20" applyFont="1" applyFill="1" applyBorder="1" applyAlignment="1">
      <alignment horizontal="right" vertical="center"/>
      <protection/>
    </xf>
    <xf numFmtId="0" fontId="10" fillId="2" borderId="71" xfId="20" applyFont="1" applyFill="1" applyBorder="1" applyAlignment="1">
      <alignment horizontal="center" vertical="center"/>
      <protection/>
    </xf>
    <xf numFmtId="0" fontId="9" fillId="0" borderId="76" xfId="20" applyFont="1" applyFill="1" applyBorder="1" applyAlignment="1">
      <alignment horizontal="right" vertical="center"/>
      <protection/>
    </xf>
    <xf numFmtId="0" fontId="10" fillId="0" borderId="52" xfId="21" applyFont="1" applyBorder="1" applyAlignment="1">
      <alignment horizontal="center" vertical="center"/>
      <protection/>
    </xf>
    <xf numFmtId="3" fontId="6" fillId="2" borderId="52" xfId="21" applyNumberFormat="1" applyFont="1" applyFill="1" applyBorder="1" applyAlignment="1">
      <alignment horizontal="right" vertical="center"/>
      <protection/>
    </xf>
    <xf numFmtId="3" fontId="6" fillId="2" borderId="58" xfId="21" applyNumberFormat="1" applyFont="1" applyFill="1" applyBorder="1" applyAlignment="1">
      <alignment horizontal="center" vertical="center"/>
      <protection/>
    </xf>
    <xf numFmtId="3" fontId="10" fillId="0" borderId="32" xfId="21" applyNumberFormat="1" applyFont="1" applyFill="1" applyBorder="1" applyAlignment="1">
      <alignment horizontal="right" vertical="center"/>
      <protection/>
    </xf>
    <xf numFmtId="0" fontId="10" fillId="4" borderId="33" xfId="21" applyFont="1" applyFill="1" applyBorder="1" applyAlignment="1">
      <alignment horizontal="center" vertical="center"/>
      <protection/>
    </xf>
    <xf numFmtId="0" fontId="10" fillId="4" borderId="34" xfId="21" applyFont="1" applyFill="1" applyBorder="1" applyAlignment="1">
      <alignment vertical="center"/>
      <protection/>
    </xf>
    <xf numFmtId="0" fontId="10" fillId="4" borderId="77" xfId="21" applyFont="1" applyFill="1" applyBorder="1" applyAlignment="1">
      <alignment vertical="center"/>
      <protection/>
    </xf>
    <xf numFmtId="3" fontId="6" fillId="4" borderId="33" xfId="21" applyNumberFormat="1" applyFont="1" applyFill="1" applyBorder="1" applyAlignment="1">
      <alignment horizontal="right" vertical="center"/>
      <protection/>
    </xf>
    <xf numFmtId="3" fontId="6" fillId="4" borderId="34" xfId="21" applyNumberFormat="1" applyFont="1" applyFill="1" applyBorder="1" applyAlignment="1">
      <alignment horizontal="center" vertical="center"/>
      <protection/>
    </xf>
    <xf numFmtId="3" fontId="6" fillId="4" borderId="23" xfId="21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horizontal="center"/>
      <protection/>
    </xf>
    <xf numFmtId="0" fontId="5" fillId="0" borderId="9" xfId="21" applyFont="1" applyBorder="1">
      <alignment/>
      <protection/>
    </xf>
    <xf numFmtId="0" fontId="5" fillId="0" borderId="78" xfId="21" applyFont="1" applyBorder="1" applyAlignment="1">
      <alignment horizontal="right" shrinkToFit="1"/>
      <protection/>
    </xf>
    <xf numFmtId="3" fontId="10" fillId="2" borderId="57" xfId="21" applyNumberFormat="1" applyFont="1" applyFill="1" applyBorder="1" applyAlignment="1">
      <alignment horizontal="right" vertical="center"/>
      <protection/>
    </xf>
    <xf numFmtId="3" fontId="10" fillId="2" borderId="9" xfId="21" applyNumberFormat="1" applyFont="1" applyFill="1" applyBorder="1" applyAlignment="1">
      <alignment horizontal="center" vertical="center"/>
      <protection/>
    </xf>
    <xf numFmtId="3" fontId="9" fillId="0" borderId="51" xfId="21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horizontal="center"/>
      <protection/>
    </xf>
    <xf numFmtId="0" fontId="5" fillId="0" borderId="80" xfId="21" applyFont="1" applyBorder="1">
      <alignment/>
      <protection/>
    </xf>
    <xf numFmtId="0" fontId="5" fillId="0" borderId="81" xfId="21" applyFont="1" applyBorder="1" applyAlignment="1">
      <alignment horizontal="right" shrinkToFit="1"/>
      <protection/>
    </xf>
    <xf numFmtId="3" fontId="10" fillId="2" borderId="79" xfId="20" applyNumberFormat="1" applyFont="1" applyFill="1" applyBorder="1" applyAlignment="1">
      <alignment horizontal="right" vertical="center"/>
      <protection/>
    </xf>
    <xf numFmtId="3" fontId="10" fillId="2" borderId="80" xfId="20" applyNumberFormat="1" applyFont="1" applyFill="1" applyBorder="1" applyAlignment="1">
      <alignment horizontal="center" vertical="center"/>
      <protection/>
    </xf>
    <xf numFmtId="3" fontId="9" fillId="0" borderId="82" xfId="20" applyNumberFormat="1" applyFont="1" applyFill="1" applyBorder="1" applyAlignment="1">
      <alignment horizontal="right"/>
      <protection/>
    </xf>
    <xf numFmtId="0" fontId="5" fillId="0" borderId="66" xfId="21" applyFont="1" applyBorder="1" applyAlignment="1">
      <alignment horizontal="center"/>
      <protection/>
    </xf>
    <xf numFmtId="0" fontId="5" fillId="0" borderId="58" xfId="21" applyFont="1" applyBorder="1">
      <alignment/>
      <protection/>
    </xf>
    <xf numFmtId="0" fontId="5" fillId="0" borderId="83" xfId="21" applyFont="1" applyBorder="1" applyAlignment="1">
      <alignment horizontal="right" shrinkToFit="1"/>
      <protection/>
    </xf>
    <xf numFmtId="3" fontId="10" fillId="2" borderId="84" xfId="20" applyNumberFormat="1" applyFont="1" applyFill="1" applyBorder="1" applyAlignment="1">
      <alignment horizontal="right" vertical="center"/>
      <protection/>
    </xf>
    <xf numFmtId="3" fontId="10" fillId="2" borderId="85" xfId="20" applyNumberFormat="1" applyFont="1" applyFill="1" applyBorder="1" applyAlignment="1">
      <alignment horizontal="center" vertical="center"/>
      <protection/>
    </xf>
    <xf numFmtId="3" fontId="9" fillId="0" borderId="76" xfId="20" applyNumberFormat="1" applyFont="1" applyFill="1" applyBorder="1" applyAlignment="1">
      <alignment horizontal="right"/>
      <protection/>
    </xf>
    <xf numFmtId="0" fontId="10" fillId="0" borderId="86" xfId="21" applyFont="1" applyBorder="1" applyAlignment="1">
      <alignment horizontal="center" vertical="center"/>
      <protection/>
    </xf>
    <xf numFmtId="0" fontId="10" fillId="4" borderId="87" xfId="21" applyFont="1" applyFill="1" applyBorder="1" applyAlignment="1">
      <alignment horizontal="center" vertical="center"/>
      <protection/>
    </xf>
    <xf numFmtId="0" fontId="10" fillId="4" borderId="67" xfId="21" applyFont="1" applyFill="1" applyBorder="1" applyAlignment="1">
      <alignment vertical="center"/>
      <protection/>
    </xf>
    <xf numFmtId="0" fontId="10" fillId="4" borderId="88" xfId="21" applyFont="1" applyFill="1" applyBorder="1" applyAlignment="1">
      <alignment vertical="center"/>
      <protection/>
    </xf>
    <xf numFmtId="0" fontId="10" fillId="5" borderId="5" xfId="21" applyFont="1" applyFill="1" applyBorder="1" applyAlignment="1">
      <alignment horizontal="center" vertical="center"/>
      <protection/>
    </xf>
    <xf numFmtId="0" fontId="2" fillId="5" borderId="34" xfId="21" applyFont="1" applyFill="1" applyBorder="1" applyAlignment="1">
      <alignment vertical="center"/>
      <protection/>
    </xf>
    <xf numFmtId="0" fontId="10" fillId="5" borderId="25" xfId="21" applyFont="1" applyFill="1" applyBorder="1" applyAlignment="1">
      <alignment vertical="center"/>
      <protection/>
    </xf>
    <xf numFmtId="3" fontId="6" fillId="5" borderId="4" xfId="21" applyNumberFormat="1" applyFont="1" applyFill="1" applyBorder="1" applyAlignment="1">
      <alignment horizontal="right" vertical="center"/>
      <protection/>
    </xf>
    <xf numFmtId="3" fontId="6" fillId="5" borderId="59" xfId="21" applyNumberFormat="1" applyFont="1" applyFill="1" applyBorder="1" applyAlignment="1">
      <alignment horizontal="center" vertical="center"/>
      <protection/>
    </xf>
    <xf numFmtId="3" fontId="6" fillId="5" borderId="23" xfId="21" applyNumberFormat="1" applyFont="1" applyFill="1" applyBorder="1" applyAlignment="1">
      <alignment horizontal="right" vertical="center"/>
      <protection/>
    </xf>
    <xf numFmtId="0" fontId="54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0" xfId="20" applyFont="1" applyFill="1" applyAlignment="1">
      <alignment horizontal="right"/>
      <protection/>
    </xf>
    <xf numFmtId="0" fontId="13" fillId="0" borderId="63" xfId="20" applyFont="1" applyBorder="1" applyAlignment="1">
      <alignment horizontal="center"/>
      <protection/>
    </xf>
    <xf numFmtId="0" fontId="13" fillId="0" borderId="6" xfId="0" applyFont="1" applyBorder="1" applyAlignment="1">
      <alignment/>
    </xf>
    <xf numFmtId="3" fontId="13" fillId="0" borderId="37" xfId="20" applyNumberFormat="1" applyFont="1" applyFill="1" applyBorder="1" applyAlignment="1">
      <alignment horizontal="right"/>
      <protection/>
    </xf>
    <xf numFmtId="0" fontId="13" fillId="0" borderId="43" xfId="20" applyFont="1" applyBorder="1" applyAlignment="1">
      <alignment horizontal="center"/>
      <protection/>
    </xf>
    <xf numFmtId="0" fontId="13" fillId="0" borderId="55" xfId="0" applyFont="1" applyBorder="1" applyAlignment="1">
      <alignment/>
    </xf>
    <xf numFmtId="3" fontId="13" fillId="0" borderId="41" xfId="20" applyNumberFormat="1" applyFont="1" applyFill="1" applyBorder="1" applyAlignment="1">
      <alignment horizontal="right"/>
      <protection/>
    </xf>
    <xf numFmtId="0" fontId="13" fillId="0" borderId="50" xfId="20" applyFont="1" applyBorder="1" applyAlignment="1">
      <alignment/>
      <protection/>
    </xf>
    <xf numFmtId="0" fontId="13" fillId="0" borderId="89" xfId="20" applyFont="1" applyBorder="1" applyAlignment="1">
      <alignment/>
      <protection/>
    </xf>
    <xf numFmtId="0" fontId="13" fillId="0" borderId="89" xfId="0" applyFont="1" applyBorder="1" applyAlignment="1">
      <alignment horizontal="right"/>
    </xf>
    <xf numFmtId="0" fontId="13" fillId="0" borderId="48" xfId="0" applyFont="1" applyBorder="1" applyAlignment="1">
      <alignment/>
    </xf>
    <xf numFmtId="3" fontId="13" fillId="0" borderId="46" xfId="20" applyNumberFormat="1" applyFont="1" applyFill="1" applyBorder="1" applyAlignment="1">
      <alignment horizontal="right"/>
      <protection/>
    </xf>
    <xf numFmtId="0" fontId="28" fillId="0" borderId="33" xfId="20" applyFont="1" applyBorder="1" applyAlignment="1">
      <alignment horizontal="center"/>
      <protection/>
    </xf>
    <xf numFmtId="0" fontId="13" fillId="0" borderId="25" xfId="0" applyFont="1" applyBorder="1" applyAlignment="1">
      <alignment/>
    </xf>
    <xf numFmtId="3" fontId="28" fillId="0" borderId="23" xfId="20" applyNumberFormat="1" applyFont="1" applyFill="1" applyBorder="1" applyAlignment="1">
      <alignment horizontal="right"/>
      <protection/>
    </xf>
    <xf numFmtId="0" fontId="19" fillId="0" borderId="0" xfId="21" applyFont="1">
      <alignment/>
      <protection/>
    </xf>
    <xf numFmtId="0" fontId="55" fillId="0" borderId="0" xfId="20" applyFont="1" applyAlignment="1">
      <alignment horizontal="right"/>
      <protection/>
    </xf>
    <xf numFmtId="0" fontId="55" fillId="0" borderId="0" xfId="20" applyFont="1">
      <alignment/>
      <protection/>
    </xf>
    <xf numFmtId="0" fontId="55" fillId="0" borderId="0" xfId="20" applyFont="1" applyFill="1" applyAlignment="1">
      <alignment horizontal="right"/>
      <protection/>
    </xf>
    <xf numFmtId="0" fontId="55" fillId="0" borderId="0" xfId="21" applyFont="1">
      <alignment/>
      <protection/>
    </xf>
    <xf numFmtId="0" fontId="56" fillId="0" borderId="0" xfId="21" applyFont="1">
      <alignment/>
      <protection/>
    </xf>
    <xf numFmtId="0" fontId="57" fillId="0" borderId="0" xfId="21" applyFont="1">
      <alignment/>
      <protection/>
    </xf>
    <xf numFmtId="0" fontId="13" fillId="0" borderId="37" xfId="20" applyFont="1" applyBorder="1" applyAlignment="1">
      <alignment horizontal="center"/>
      <protection/>
    </xf>
    <xf numFmtId="0" fontId="13" fillId="0" borderId="56" xfId="0" applyFont="1" applyBorder="1" applyAlignment="1">
      <alignment/>
    </xf>
    <xf numFmtId="0" fontId="13" fillId="0" borderId="41" xfId="20" applyFont="1" applyBorder="1" applyAlignment="1">
      <alignment horizontal="center"/>
      <protection/>
    </xf>
    <xf numFmtId="0" fontId="13" fillId="0" borderId="14" xfId="20" applyFont="1" applyBorder="1" applyAlignment="1">
      <alignment/>
      <protection/>
    </xf>
    <xf numFmtId="0" fontId="13" fillId="0" borderId="68" xfId="20" applyFont="1" applyBorder="1" applyAlignment="1">
      <alignment/>
      <protection/>
    </xf>
    <xf numFmtId="0" fontId="13" fillId="0" borderId="90" xfId="20" applyFont="1" applyBorder="1" applyAlignment="1">
      <alignment/>
      <protection/>
    </xf>
    <xf numFmtId="0" fontId="13" fillId="0" borderId="32" xfId="20" applyFont="1" applyBorder="1" applyAlignment="1">
      <alignment horizontal="center"/>
      <protection/>
    </xf>
    <xf numFmtId="0" fontId="13" fillId="0" borderId="16" xfId="20" applyFont="1" applyBorder="1" applyAlignment="1">
      <alignment/>
      <protection/>
    </xf>
    <xf numFmtId="0" fontId="13" fillId="0" borderId="54" xfId="20" applyFont="1" applyBorder="1" applyAlignment="1">
      <alignment/>
      <protection/>
    </xf>
    <xf numFmtId="0" fontId="13" fillId="0" borderId="16" xfId="0" applyFont="1" applyBorder="1" applyAlignment="1">
      <alignment/>
    </xf>
    <xf numFmtId="3" fontId="13" fillId="0" borderId="32" xfId="20" applyNumberFormat="1" applyFont="1" applyFill="1" applyBorder="1" applyAlignment="1">
      <alignment horizontal="right"/>
      <protection/>
    </xf>
    <xf numFmtId="0" fontId="13" fillId="0" borderId="33" xfId="20" applyFont="1" applyBorder="1" applyAlignment="1">
      <alignment horizontal="center"/>
      <protection/>
    </xf>
    <xf numFmtId="0" fontId="13" fillId="0" borderId="34" xfId="20" applyFont="1" applyBorder="1" applyAlignment="1">
      <alignment/>
      <protection/>
    </xf>
    <xf numFmtId="0" fontId="13" fillId="0" borderId="4" xfId="20" applyFont="1" applyBorder="1" applyAlignment="1">
      <alignment/>
      <protection/>
    </xf>
    <xf numFmtId="3" fontId="13" fillId="0" borderId="23" xfId="20" applyNumberFormat="1" applyFont="1" applyFill="1" applyBorder="1" applyAlignment="1">
      <alignment horizontal="right"/>
      <protection/>
    </xf>
    <xf numFmtId="0" fontId="58" fillId="0" borderId="0" xfId="21" applyFont="1">
      <alignment/>
      <protection/>
    </xf>
    <xf numFmtId="0" fontId="59" fillId="0" borderId="0" xfId="0" applyFont="1" applyBorder="1" applyAlignment="1">
      <alignment horizontal="center" vertical="center"/>
    </xf>
    <xf numFmtId="14" fontId="59" fillId="0" borderId="0" xfId="0" applyNumberFormat="1" applyFont="1" applyBorder="1" applyAlignment="1">
      <alignment horizontal="center" vertical="center"/>
    </xf>
    <xf numFmtId="14" fontId="5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vertical="center"/>
    </xf>
    <xf numFmtId="14" fontId="61" fillId="0" borderId="0" xfId="0" applyNumberFormat="1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165" fontId="33" fillId="4" borderId="23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3" fontId="9" fillId="0" borderId="91" xfId="0" applyNumberFormat="1" applyFont="1" applyFill="1" applyBorder="1" applyAlignment="1">
      <alignment horizontal="right" vertical="center"/>
    </xf>
    <xf numFmtId="14" fontId="0" fillId="0" borderId="0" xfId="0" applyNumberFormat="1"/>
    <xf numFmtId="3" fontId="9" fillId="0" borderId="36" xfId="0" applyNumberFormat="1" applyFont="1" applyFill="1" applyBorder="1" applyAlignment="1">
      <alignment horizontal="right" vertical="center"/>
    </xf>
    <xf numFmtId="3" fontId="9" fillId="0" borderId="90" xfId="0" applyNumberFormat="1" applyFont="1" applyFill="1" applyBorder="1" applyAlignment="1">
      <alignment horizontal="right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90" xfId="0" applyNumberFormat="1" applyFont="1" applyFill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5" fillId="0" borderId="92" xfId="0" applyNumberFormat="1" applyFont="1" applyFill="1" applyBorder="1" applyAlignment="1">
      <alignment horizontal="center" vertical="center"/>
    </xf>
    <xf numFmtId="0" fontId="9" fillId="0" borderId="92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/>
    <xf numFmtId="0" fontId="63" fillId="0" borderId="93" xfId="0" applyFont="1" applyBorder="1" applyAlignment="1">
      <alignment horizontal="center" vertical="center"/>
    </xf>
    <xf numFmtId="0" fontId="64" fillId="7" borderId="23" xfId="0" applyFont="1" applyFill="1" applyBorder="1" applyAlignment="1">
      <alignment horizontal="center" vertical="center"/>
    </xf>
    <xf numFmtId="3" fontId="6" fillId="8" borderId="23" xfId="0" applyNumberFormat="1" applyFont="1" applyFill="1" applyBorder="1" applyAlignment="1">
      <alignment vertical="center"/>
    </xf>
    <xf numFmtId="0" fontId="63" fillId="0" borderId="0" xfId="0" applyNumberFormat="1" applyFont="1" applyBorder="1" applyAlignment="1">
      <alignment horizontal="center" vertical="center"/>
    </xf>
    <xf numFmtId="0" fontId="63" fillId="0" borderId="0" xfId="0" applyFont="1"/>
    <xf numFmtId="0" fontId="63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/>
    </xf>
    <xf numFmtId="14" fontId="65" fillId="0" borderId="0" xfId="0" applyNumberFormat="1" applyFont="1" applyBorder="1" applyAlignment="1">
      <alignment horizontal="center" vertical="center"/>
    </xf>
    <xf numFmtId="14" fontId="65" fillId="0" borderId="0" xfId="0" applyNumberFormat="1" applyFont="1" applyBorder="1" applyAlignment="1">
      <alignment vertical="center"/>
    </xf>
    <xf numFmtId="0" fontId="0" fillId="0" borderId="13" xfId="0" applyBorder="1"/>
    <xf numFmtId="0" fontId="33" fillId="0" borderId="3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66" fillId="0" borderId="2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/>
    </xf>
    <xf numFmtId="0" fontId="9" fillId="0" borderId="90" xfId="0" applyFont="1" applyBorder="1" applyAlignment="1">
      <alignment vertical="center" wrapText="1"/>
    </xf>
    <xf numFmtId="3" fontId="10" fillId="4" borderId="90" xfId="0" applyNumberFormat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6" fillId="0" borderId="92" xfId="0" applyFont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/>
    </xf>
    <xf numFmtId="0" fontId="9" fillId="0" borderId="90" xfId="0" applyFont="1" applyFill="1" applyBorder="1"/>
    <xf numFmtId="0" fontId="9" fillId="0" borderId="56" xfId="0" applyFont="1" applyFill="1" applyBorder="1" applyAlignment="1">
      <alignment horizontal="center"/>
    </xf>
    <xf numFmtId="49" fontId="1" fillId="0" borderId="0" xfId="0" applyNumberFormat="1" applyFont="1"/>
    <xf numFmtId="0" fontId="9" fillId="0" borderId="90" xfId="0" applyFont="1" applyFill="1" applyBorder="1" applyAlignment="1">
      <alignment horizontal="center"/>
    </xf>
    <xf numFmtId="3" fontId="6" fillId="4" borderId="5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3" fontId="6" fillId="4" borderId="59" xfId="0" applyNumberFormat="1" applyFont="1" applyFill="1" applyBorder="1" applyAlignment="1">
      <alignment horizontal="center" vertical="center"/>
    </xf>
    <xf numFmtId="0" fontId="67" fillId="0" borderId="0" xfId="0" applyFont="1"/>
    <xf numFmtId="0" fontId="68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 vertical="center" wrapText="1"/>
    </xf>
    <xf numFmtId="0" fontId="68" fillId="0" borderId="0" xfId="0" applyFont="1"/>
    <xf numFmtId="0" fontId="68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69" fillId="6" borderId="16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69" fillId="9" borderId="32" xfId="0" applyFont="1" applyFill="1" applyBorder="1" applyAlignment="1">
      <alignment horizontal="center" vertical="center" wrapText="1"/>
    </xf>
    <xf numFmtId="3" fontId="24" fillId="0" borderId="2" xfId="0" applyNumberFormat="1" applyFont="1" applyBorder="1"/>
    <xf numFmtId="3" fontId="10" fillId="0" borderId="11" xfId="0" applyNumberFormat="1" applyFont="1" applyBorder="1"/>
    <xf numFmtId="3" fontId="10" fillId="0" borderId="31" xfId="0" applyNumberFormat="1" applyFont="1" applyBorder="1"/>
    <xf numFmtId="3" fontId="10" fillId="6" borderId="0" xfId="0" applyNumberFormat="1" applyFont="1" applyFill="1" applyBorder="1"/>
    <xf numFmtId="3" fontId="10" fillId="6" borderId="31" xfId="0" applyNumberFormat="1" applyFont="1" applyFill="1" applyBorder="1"/>
    <xf numFmtId="0" fontId="33" fillId="6" borderId="2" xfId="0" applyFont="1" applyFill="1" applyBorder="1" applyAlignment="1">
      <alignment horizontal="right"/>
    </xf>
    <xf numFmtId="0" fontId="33" fillId="0" borderId="27" xfId="0" applyFont="1" applyFill="1" applyBorder="1" applyAlignment="1">
      <alignment horizontal="right"/>
    </xf>
    <xf numFmtId="3" fontId="33" fillId="6" borderId="2" xfId="0" applyNumberFormat="1" applyFont="1" applyFill="1" applyBorder="1" applyAlignment="1">
      <alignment horizontal="right"/>
    </xf>
    <xf numFmtId="0" fontId="33" fillId="6" borderId="27" xfId="0" applyFont="1" applyFill="1" applyBorder="1" applyAlignment="1">
      <alignment horizontal="right"/>
    </xf>
    <xf numFmtId="0" fontId="33" fillId="9" borderId="27" xfId="0" applyFont="1" applyFill="1" applyBorder="1" applyAlignment="1">
      <alignment horizontal="right"/>
    </xf>
    <xf numFmtId="3" fontId="26" fillId="0" borderId="0" xfId="0" applyNumberFormat="1" applyFont="1" applyBorder="1"/>
    <xf numFmtId="3" fontId="26" fillId="0" borderId="11" xfId="0" applyNumberFormat="1" applyFont="1" applyBorder="1"/>
    <xf numFmtId="3" fontId="26" fillId="0" borderId="31" xfId="0" applyNumberFormat="1" applyFont="1" applyBorder="1"/>
    <xf numFmtId="3" fontId="26" fillId="6" borderId="0" xfId="0" applyNumberFormat="1" applyFont="1" applyFill="1" applyBorder="1"/>
    <xf numFmtId="3" fontId="26" fillId="6" borderId="31" xfId="0" applyNumberFormat="1" applyFont="1" applyFill="1" applyBorder="1"/>
    <xf numFmtId="0" fontId="72" fillId="6" borderId="0" xfId="0" applyFont="1" applyFill="1" applyBorder="1" applyAlignment="1">
      <alignment horizontal="right" vertical="top" shrinkToFit="1"/>
    </xf>
    <xf numFmtId="0" fontId="72" fillId="0" borderId="31" xfId="0" applyFont="1" applyFill="1" applyBorder="1" applyAlignment="1">
      <alignment horizontal="right" vertical="top" shrinkToFit="1"/>
    </xf>
    <xf numFmtId="0" fontId="72" fillId="6" borderId="31" xfId="0" applyFont="1" applyFill="1" applyBorder="1" applyAlignment="1">
      <alignment horizontal="right" vertical="top" shrinkToFit="1"/>
    </xf>
    <xf numFmtId="0" fontId="72" fillId="9" borderId="31" xfId="0" applyFont="1" applyFill="1" applyBorder="1" applyAlignment="1">
      <alignment horizontal="right" vertical="top" shrinkToFit="1"/>
    </xf>
    <xf numFmtId="0" fontId="72" fillId="6" borderId="0" xfId="0" applyFont="1" applyFill="1" applyBorder="1" applyAlignment="1">
      <alignment vertical="top" wrapText="1" shrinkToFit="1"/>
    </xf>
    <xf numFmtId="0" fontId="72" fillId="0" borderId="31" xfId="0" applyFont="1" applyFill="1" applyBorder="1" applyAlignment="1">
      <alignment vertical="top" wrapText="1" shrinkToFit="1"/>
    </xf>
    <xf numFmtId="0" fontId="72" fillId="6" borderId="31" xfId="0" applyFont="1" applyFill="1" applyBorder="1" applyAlignment="1">
      <alignment vertical="top" wrapText="1" shrinkToFit="1"/>
    </xf>
    <xf numFmtId="0" fontId="72" fillId="9" borderId="31" xfId="0" applyFont="1" applyFill="1" applyBorder="1" applyAlignment="1">
      <alignment vertical="top" wrapText="1" shrinkToFit="1"/>
    </xf>
    <xf numFmtId="3" fontId="73" fillId="0" borderId="0" xfId="0" applyNumberFormat="1" applyFont="1" applyBorder="1" applyAlignment="1">
      <alignment horizontal="right"/>
    </xf>
    <xf numFmtId="3" fontId="73" fillId="0" borderId="11" xfId="0" applyNumberFormat="1" applyFont="1" applyBorder="1" applyAlignment="1">
      <alignment horizontal="right"/>
    </xf>
    <xf numFmtId="3" fontId="73" fillId="0" borderId="31" xfId="0" applyNumberFormat="1" applyFont="1" applyBorder="1" applyAlignment="1">
      <alignment horizontal="right"/>
    </xf>
    <xf numFmtId="3" fontId="73" fillId="6" borderId="0" xfId="0" applyNumberFormat="1" applyFont="1" applyFill="1" applyBorder="1"/>
    <xf numFmtId="3" fontId="73" fillId="6" borderId="31" xfId="0" applyNumberFormat="1" applyFont="1" applyFill="1" applyBorder="1"/>
    <xf numFmtId="0" fontId="69" fillId="6" borderId="0" xfId="0" applyFont="1" applyFill="1" applyBorder="1" applyAlignment="1">
      <alignment horizontal="right"/>
    </xf>
    <xf numFmtId="0" fontId="69" fillId="0" borderId="31" xfId="0" applyFont="1" applyFill="1" applyBorder="1" applyAlignment="1">
      <alignment horizontal="right"/>
    </xf>
    <xf numFmtId="0" fontId="69" fillId="6" borderId="31" xfId="0" applyFont="1" applyFill="1" applyBorder="1" applyAlignment="1">
      <alignment horizontal="right"/>
    </xf>
    <xf numFmtId="0" fontId="69" fillId="9" borderId="31" xfId="0" applyFont="1" applyFill="1" applyBorder="1" applyAlignment="1">
      <alignment horizontal="right"/>
    </xf>
    <xf numFmtId="3" fontId="74" fillId="0" borderId="0" xfId="0" applyNumberFormat="1" applyFont="1" applyBorder="1" applyAlignment="1">
      <alignment horizontal="center"/>
    </xf>
    <xf numFmtId="3" fontId="74" fillId="0" borderId="11" xfId="0" applyNumberFormat="1" applyFont="1" applyBorder="1" applyAlignment="1">
      <alignment horizontal="center"/>
    </xf>
    <xf numFmtId="0" fontId="26" fillId="0" borderId="20" xfId="0" applyFont="1" applyBorder="1"/>
    <xf numFmtId="0" fontId="26" fillId="0" borderId="19" xfId="0" applyFont="1" applyBorder="1"/>
    <xf numFmtId="0" fontId="26" fillId="0" borderId="38" xfId="0" applyFont="1" applyBorder="1"/>
    <xf numFmtId="3" fontId="26" fillId="6" borderId="20" xfId="0" applyNumberFormat="1" applyFont="1" applyFill="1" applyBorder="1"/>
    <xf numFmtId="3" fontId="73" fillId="6" borderId="38" xfId="0" applyNumberFormat="1" applyFont="1" applyFill="1" applyBorder="1"/>
    <xf numFmtId="0" fontId="69" fillId="6" borderId="20" xfId="0" applyFont="1" applyFill="1" applyBorder="1" applyAlignment="1">
      <alignment horizontal="right"/>
    </xf>
    <xf numFmtId="0" fontId="69" fillId="0" borderId="38" xfId="0" applyFont="1" applyFill="1" applyBorder="1" applyAlignment="1">
      <alignment horizontal="right"/>
    </xf>
    <xf numFmtId="0" fontId="69" fillId="6" borderId="38" xfId="0" applyFont="1" applyFill="1" applyBorder="1" applyAlignment="1">
      <alignment horizontal="right"/>
    </xf>
    <xf numFmtId="0" fontId="69" fillId="9" borderId="38" xfId="0" applyFont="1" applyFill="1" applyBorder="1" applyAlignment="1">
      <alignment horizontal="right"/>
    </xf>
    <xf numFmtId="3" fontId="24" fillId="0" borderId="0" xfId="0" applyNumberFormat="1" applyFont="1" applyBorder="1"/>
    <xf numFmtId="0" fontId="33" fillId="6" borderId="89" xfId="0" applyFont="1" applyFill="1" applyBorder="1" applyAlignment="1">
      <alignment horizontal="right"/>
    </xf>
    <xf numFmtId="0" fontId="33" fillId="0" borderId="46" xfId="0" applyFont="1" applyFill="1" applyBorder="1" applyAlignment="1">
      <alignment horizontal="right"/>
    </xf>
    <xf numFmtId="3" fontId="33" fillId="6" borderId="89" xfId="0" applyNumberFormat="1" applyFont="1" applyFill="1" applyBorder="1" applyAlignment="1">
      <alignment horizontal="right"/>
    </xf>
    <xf numFmtId="0" fontId="33" fillId="6" borderId="46" xfId="0" applyFont="1" applyFill="1" applyBorder="1" applyAlignment="1">
      <alignment horizontal="right"/>
    </xf>
    <xf numFmtId="0" fontId="33" fillId="9" borderId="46" xfId="0" applyFont="1" applyFill="1" applyBorder="1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3" fontId="26" fillId="0" borderId="20" xfId="0" applyNumberFormat="1" applyFont="1" applyBorder="1"/>
    <xf numFmtId="3" fontId="26" fillId="0" borderId="19" xfId="0" applyNumberFormat="1" applyFont="1" applyBorder="1"/>
    <xf numFmtId="3" fontId="26" fillId="0" borderId="38" xfId="0" applyNumberFormat="1" applyFont="1" applyBorder="1"/>
    <xf numFmtId="3" fontId="26" fillId="6" borderId="38" xfId="0" applyNumberFormat="1" applyFont="1" applyFill="1" applyBorder="1"/>
    <xf numFmtId="0" fontId="72" fillId="6" borderId="20" xfId="0" applyFont="1" applyFill="1" applyBorder="1" applyAlignment="1">
      <alignment vertical="top" wrapText="1" shrinkToFit="1"/>
    </xf>
    <xf numFmtId="0" fontId="72" fillId="0" borderId="38" xfId="0" applyFont="1" applyFill="1" applyBorder="1" applyAlignment="1">
      <alignment vertical="top" wrapText="1" shrinkToFit="1"/>
    </xf>
    <xf numFmtId="0" fontId="72" fillId="6" borderId="38" xfId="0" applyFont="1" applyFill="1" applyBorder="1" applyAlignment="1">
      <alignment vertical="top" wrapText="1" shrinkToFit="1"/>
    </xf>
    <xf numFmtId="0" fontId="72" fillId="9" borderId="38" xfId="0" applyFont="1" applyFill="1" applyBorder="1" applyAlignment="1">
      <alignment vertical="top" wrapText="1" shrinkToFit="1"/>
    </xf>
    <xf numFmtId="0" fontId="10" fillId="0" borderId="13" xfId="0" applyFont="1" applyBorder="1"/>
    <xf numFmtId="3" fontId="10" fillId="0" borderId="0" xfId="0" applyNumberFormat="1" applyFont="1" applyBorder="1"/>
    <xf numFmtId="0" fontId="26" fillId="0" borderId="11" xfId="0" applyFont="1" applyBorder="1"/>
    <xf numFmtId="0" fontId="26" fillId="0" borderId="0" xfId="0" applyFont="1" applyBorder="1"/>
    <xf numFmtId="0" fontId="26" fillId="0" borderId="13" xfId="0" applyFont="1" applyBorder="1"/>
    <xf numFmtId="3" fontId="10" fillId="0" borderId="77" xfId="0" applyNumberFormat="1" applyFont="1" applyBorder="1"/>
    <xf numFmtId="3" fontId="10" fillId="0" borderId="34" xfId="0" applyNumberFormat="1" applyFont="1" applyBorder="1"/>
    <xf numFmtId="3" fontId="10" fillId="0" borderId="23" xfId="0" applyNumberFormat="1" applyFont="1" applyBorder="1"/>
    <xf numFmtId="3" fontId="10" fillId="6" borderId="4" xfId="0" applyNumberFormat="1" applyFont="1" applyFill="1" applyBorder="1"/>
    <xf numFmtId="3" fontId="10" fillId="6" borderId="23" xfId="0" applyNumberFormat="1" applyFont="1" applyFill="1" applyBorder="1"/>
    <xf numFmtId="0" fontId="33" fillId="6" borderId="4" xfId="0" applyFont="1" applyFill="1" applyBorder="1" applyAlignment="1">
      <alignment horizontal="right"/>
    </xf>
    <xf numFmtId="0" fontId="33" fillId="0" borderId="23" xfId="0" applyFont="1" applyFill="1" applyBorder="1" applyAlignment="1">
      <alignment horizontal="right"/>
    </xf>
    <xf numFmtId="3" fontId="33" fillId="6" borderId="4" xfId="0" applyNumberFormat="1" applyFont="1" applyFill="1" applyBorder="1" applyAlignment="1">
      <alignment horizontal="right"/>
    </xf>
    <xf numFmtId="0" fontId="33" fillId="6" borderId="23" xfId="0" applyFont="1" applyFill="1" applyBorder="1" applyAlignment="1">
      <alignment horizontal="right"/>
    </xf>
    <xf numFmtId="0" fontId="33" fillId="9" borderId="23" xfId="0" applyFont="1" applyFill="1" applyBorder="1" applyAlignment="1">
      <alignment horizontal="right"/>
    </xf>
    <xf numFmtId="0" fontId="0" fillId="6" borderId="0" xfId="0" applyFill="1" applyAlignment="1">
      <alignment horizontal="right"/>
    </xf>
    <xf numFmtId="0" fontId="68" fillId="0" borderId="87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68" fillId="0" borderId="52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/>
    </xf>
    <xf numFmtId="0" fontId="26" fillId="9" borderId="54" xfId="0" applyFont="1" applyFill="1" applyBorder="1" applyAlignment="1">
      <alignment horizontal="center"/>
    </xf>
    <xf numFmtId="3" fontId="26" fillId="0" borderId="66" xfId="0" applyNumberFormat="1" applyFont="1" applyBorder="1"/>
    <xf numFmtId="3" fontId="26" fillId="0" borderId="94" xfId="0" applyNumberFormat="1" applyFont="1" applyBorder="1"/>
    <xf numFmtId="3" fontId="26" fillId="0" borderId="45" xfId="0" applyNumberFormat="1" applyFont="1" applyBorder="1"/>
    <xf numFmtId="3" fontId="26" fillId="6" borderId="27" xfId="0" applyNumberFormat="1" applyFont="1" applyFill="1" applyBorder="1"/>
    <xf numFmtId="3" fontId="26" fillId="0" borderId="13" xfId="0" applyNumberFormat="1" applyFont="1" applyFill="1" applyBorder="1"/>
    <xf numFmtId="3" fontId="26" fillId="6" borderId="13" xfId="0" applyNumberFormat="1" applyFont="1" applyFill="1" applyBorder="1"/>
    <xf numFmtId="3" fontId="26" fillId="9" borderId="13" xfId="0" applyNumberFormat="1" applyFont="1" applyFill="1" applyBorder="1"/>
    <xf numFmtId="3" fontId="26" fillId="0" borderId="52" xfId="0" applyNumberFormat="1" applyFont="1" applyBorder="1" applyAlignment="1">
      <alignment horizontal="right"/>
    </xf>
    <xf numFmtId="0" fontId="26" fillId="0" borderId="58" xfId="0" applyFont="1" applyBorder="1"/>
    <xf numFmtId="0" fontId="26" fillId="0" borderId="32" xfId="0" applyFont="1" applyBorder="1"/>
    <xf numFmtId="0" fontId="26" fillId="0" borderId="83" xfId="0" applyFont="1" applyBorder="1"/>
    <xf numFmtId="3" fontId="26" fillId="6" borderId="32" xfId="0" applyNumberFormat="1" applyFont="1" applyFill="1" applyBorder="1"/>
    <xf numFmtId="3" fontId="26" fillId="0" borderId="54" xfId="0" applyNumberFormat="1" applyFont="1" applyFill="1" applyBorder="1"/>
    <xf numFmtId="3" fontId="26" fillId="6" borderId="54" xfId="0" applyNumberFormat="1" applyFont="1" applyFill="1" applyBorder="1"/>
    <xf numFmtId="3" fontId="26" fillId="9" borderId="54" xfId="0" applyNumberFormat="1" applyFont="1" applyFill="1" applyBorder="1"/>
    <xf numFmtId="3" fontId="24" fillId="0" borderId="33" xfId="0" applyNumberFormat="1" applyFont="1" applyBorder="1"/>
    <xf numFmtId="3" fontId="24" fillId="0" borderId="34" xfId="0" applyNumberFormat="1" applyFont="1" applyBorder="1"/>
    <xf numFmtId="3" fontId="24" fillId="0" borderId="23" xfId="0" applyNumberFormat="1" applyFont="1" applyBorder="1"/>
    <xf numFmtId="3" fontId="24" fillId="0" borderId="83" xfId="0" applyNumberFormat="1" applyFont="1" applyBorder="1"/>
    <xf numFmtId="3" fontId="24" fillId="0" borderId="16" xfId="0" applyNumberFormat="1" applyFont="1" applyBorder="1"/>
    <xf numFmtId="3" fontId="24" fillId="6" borderId="32" xfId="0" applyNumberFormat="1" applyFont="1" applyFill="1" applyBorder="1"/>
    <xf numFmtId="3" fontId="24" fillId="0" borderId="54" xfId="0" applyNumberFormat="1" applyFont="1" applyFill="1" applyBorder="1"/>
    <xf numFmtId="3" fontId="24" fillId="6" borderId="54" xfId="0" applyNumberFormat="1" applyFont="1" applyFill="1" applyBorder="1"/>
    <xf numFmtId="3" fontId="24" fillId="9" borderId="54" xfId="0" applyNumberFormat="1" applyFont="1" applyFill="1" applyBorder="1"/>
    <xf numFmtId="0" fontId="75" fillId="0" borderId="0" xfId="0" applyFont="1"/>
    <xf numFmtId="0" fontId="0" fillId="6" borderId="0" xfId="0" applyFill="1"/>
    <xf numFmtId="0" fontId="26" fillId="0" borderId="6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9" borderId="3" xfId="0" applyFont="1" applyFill="1" applyBorder="1" applyAlignment="1">
      <alignment horizontal="center"/>
    </xf>
    <xf numFmtId="3" fontId="26" fillId="0" borderId="87" xfId="0" applyNumberFormat="1" applyFont="1" applyBorder="1"/>
    <xf numFmtId="3" fontId="26" fillId="0" borderId="52" xfId="0" applyNumberFormat="1" applyFont="1" applyBorder="1"/>
    <xf numFmtId="3" fontId="26" fillId="0" borderId="58" xfId="0" applyNumberFormat="1" applyFont="1" applyBorder="1"/>
    <xf numFmtId="3" fontId="26" fillId="0" borderId="32" xfId="0" applyNumberFormat="1" applyFont="1" applyBorder="1"/>
    <xf numFmtId="0" fontId="24" fillId="0" borderId="15" xfId="0" applyFont="1" applyBorder="1"/>
    <xf numFmtId="0" fontId="66" fillId="0" borderId="16" xfId="0" applyFont="1" applyBorder="1"/>
    <xf numFmtId="0" fontId="66" fillId="0" borderId="54" xfId="0" applyFont="1" applyBorder="1"/>
    <xf numFmtId="3" fontId="66" fillId="0" borderId="52" xfId="0" applyNumberFormat="1" applyFont="1" applyBorder="1"/>
    <xf numFmtId="3" fontId="66" fillId="0" borderId="58" xfId="0" applyNumberFormat="1" applyFont="1" applyBorder="1"/>
    <xf numFmtId="3" fontId="66" fillId="0" borderId="32" xfId="0" applyNumberFormat="1" applyFont="1" applyBorder="1"/>
    <xf numFmtId="3" fontId="66" fillId="6" borderId="54" xfId="0" applyNumberFormat="1" applyFont="1" applyFill="1" applyBorder="1"/>
    <xf numFmtId="0" fontId="77" fillId="6" borderId="0" xfId="0" applyFont="1" applyFill="1" applyAlignment="1">
      <alignment vertical="center" wrapText="1" shrinkToFit="1"/>
    </xf>
    <xf numFmtId="0" fontId="77" fillId="0" borderId="0" xfId="0" applyFont="1" applyFill="1" applyAlignment="1">
      <alignment vertical="center" wrapText="1" shrinkToFit="1"/>
    </xf>
    <xf numFmtId="0" fontId="77" fillId="9" borderId="0" xfId="0" applyFont="1" applyFill="1" applyAlignment="1">
      <alignment vertical="center" wrapText="1" shrinkToFit="1"/>
    </xf>
    <xf numFmtId="3" fontId="24" fillId="0" borderId="52" xfId="0" applyNumberFormat="1" applyFont="1" applyBorder="1"/>
    <xf numFmtId="3" fontId="10" fillId="0" borderId="58" xfId="0" applyNumberFormat="1" applyFont="1" applyBorder="1"/>
    <xf numFmtId="3" fontId="10" fillId="0" borderId="32" xfId="0" applyNumberFormat="1" applyFont="1" applyBorder="1"/>
    <xf numFmtId="3" fontId="10" fillId="6" borderId="54" xfId="0" applyNumberFormat="1" applyFont="1" applyFill="1" applyBorder="1"/>
    <xf numFmtId="3" fontId="10" fillId="0" borderId="54" xfId="0" applyNumberFormat="1" applyFont="1" applyFill="1" applyBorder="1"/>
    <xf numFmtId="3" fontId="33" fillId="6" borderId="54" xfId="0" applyNumberFormat="1" applyFont="1" applyFill="1" applyBorder="1"/>
    <xf numFmtId="3" fontId="10" fillId="9" borderId="54" xfId="0" applyNumberFormat="1" applyFont="1" applyFill="1" applyBorder="1"/>
    <xf numFmtId="0" fontId="5" fillId="0" borderId="4" xfId="0" applyFont="1" applyBorder="1"/>
    <xf numFmtId="0" fontId="0" fillId="0" borderId="4" xfId="0" applyBorder="1"/>
    <xf numFmtId="0" fontId="5" fillId="6" borderId="4" xfId="0" applyFont="1" applyFill="1" applyBorder="1"/>
    <xf numFmtId="0" fontId="33" fillId="0" borderId="0" xfId="0" applyFont="1" applyAlignment="1">
      <alignment horizontal="right"/>
    </xf>
    <xf numFmtId="0" fontId="33" fillId="6" borderId="0" xfId="0" applyFont="1" applyFill="1" applyAlignment="1">
      <alignment horizontal="right"/>
    </xf>
    <xf numFmtId="3" fontId="10" fillId="6" borderId="25" xfId="0" applyNumberFormat="1" applyFont="1" applyFill="1" applyBorder="1"/>
    <xf numFmtId="3" fontId="10" fillId="9" borderId="25" xfId="0" applyNumberFormat="1" applyFont="1" applyFill="1" applyBorder="1"/>
    <xf numFmtId="3" fontId="33" fillId="6" borderId="25" xfId="0" applyNumberFormat="1" applyFont="1" applyFill="1" applyBorder="1"/>
    <xf numFmtId="3" fontId="33" fillId="9" borderId="25" xfId="0" applyNumberFormat="1" applyFont="1" applyFill="1" applyBorder="1"/>
    <xf numFmtId="0" fontId="66" fillId="0" borderId="0" xfId="0" applyFont="1"/>
    <xf numFmtId="0" fontId="26" fillId="6" borderId="0" xfId="0" applyFont="1" applyFill="1" applyAlignment="1">
      <alignment horizontal="right"/>
    </xf>
    <xf numFmtId="0" fontId="0" fillId="0" borderId="87" xfId="0" applyBorder="1" applyAlignment="1">
      <alignment horizontal="center"/>
    </xf>
    <xf numFmtId="0" fontId="0" fillId="0" borderId="52" xfId="0" applyBorder="1" applyAlignment="1">
      <alignment horizontal="center"/>
    </xf>
    <xf numFmtId="0" fontId="70" fillId="0" borderId="1" xfId="0" applyFont="1" applyBorder="1"/>
    <xf numFmtId="0" fontId="70" fillId="0" borderId="2" xfId="0" applyFont="1" applyBorder="1"/>
    <xf numFmtId="0" fontId="70" fillId="0" borderId="3" xfId="0" applyFont="1" applyBorder="1"/>
    <xf numFmtId="3" fontId="24" fillId="0" borderId="95" xfId="0" applyNumberFormat="1" applyFont="1" applyBorder="1"/>
    <xf numFmtId="3" fontId="10" fillId="0" borderId="94" xfId="0" applyNumberFormat="1" applyFont="1" applyBorder="1"/>
    <xf numFmtId="3" fontId="10" fillId="6" borderId="13" xfId="0" applyNumberFormat="1" applyFont="1" applyFill="1" applyBorder="1"/>
    <xf numFmtId="3" fontId="10" fillId="0" borderId="13" xfId="0" applyNumberFormat="1" applyFont="1" applyFill="1" applyBorder="1"/>
    <xf numFmtId="3" fontId="33" fillId="6" borderId="13" xfId="0" applyNumberFormat="1" applyFont="1" applyFill="1" applyBorder="1"/>
    <xf numFmtId="3" fontId="10" fillId="9" borderId="13" xfId="0" applyNumberFormat="1" applyFont="1" applyFill="1" applyBorder="1"/>
    <xf numFmtId="3" fontId="73" fillId="0" borderId="66" xfId="0" applyNumberFormat="1" applyFont="1" applyBorder="1"/>
    <xf numFmtId="3" fontId="73" fillId="0" borderId="94" xfId="0" applyNumberFormat="1" applyFont="1" applyBorder="1"/>
    <xf numFmtId="3" fontId="73" fillId="0" borderId="31" xfId="0" applyNumberFormat="1" applyFont="1" applyBorder="1"/>
    <xf numFmtId="3" fontId="73" fillId="6" borderId="13" xfId="0" applyNumberFormat="1" applyFont="1" applyFill="1" applyBorder="1"/>
    <xf numFmtId="3" fontId="73" fillId="0" borderId="13" xfId="0" applyNumberFormat="1" applyFont="1" applyFill="1" applyBorder="1"/>
    <xf numFmtId="3" fontId="73" fillId="9" borderId="13" xfId="0" applyNumberFormat="1" applyFont="1" applyFill="1" applyBorder="1"/>
    <xf numFmtId="0" fontId="73" fillId="0" borderId="11" xfId="0" applyFont="1" applyBorder="1"/>
    <xf numFmtId="3" fontId="73" fillId="0" borderId="66" xfId="0" applyNumberFormat="1" applyFont="1" applyBorder="1" applyAlignment="1">
      <alignment horizontal="right"/>
    </xf>
    <xf numFmtId="0" fontId="73" fillId="0" borderId="19" xfId="0" applyFont="1" applyBorder="1"/>
    <xf numFmtId="0" fontId="26" fillId="0" borderId="42" xfId="0" applyFont="1" applyBorder="1"/>
    <xf numFmtId="3" fontId="73" fillId="0" borderId="39" xfId="0" applyNumberFormat="1" applyFont="1" applyBorder="1" applyAlignment="1">
      <alignment horizontal="right"/>
    </xf>
    <xf numFmtId="3" fontId="73" fillId="6" borderId="42" xfId="0" applyNumberFormat="1" applyFont="1" applyFill="1" applyBorder="1"/>
    <xf numFmtId="3" fontId="73" fillId="0" borderId="42" xfId="0" applyNumberFormat="1" applyFont="1" applyFill="1" applyBorder="1"/>
    <xf numFmtId="3" fontId="73" fillId="9" borderId="42" xfId="0" applyNumberFormat="1" applyFont="1" applyFill="1" applyBorder="1"/>
    <xf numFmtId="0" fontId="25" fillId="0" borderId="40" xfId="0" applyFont="1" applyBorder="1"/>
    <xf numFmtId="0" fontId="25" fillId="0" borderId="56" xfId="0" applyFont="1" applyBorder="1"/>
    <xf numFmtId="0" fontId="25" fillId="0" borderId="55" xfId="0" applyFont="1" applyBorder="1"/>
    <xf numFmtId="3" fontId="25" fillId="0" borderId="49" xfId="0" applyNumberFormat="1" applyFont="1" applyBorder="1"/>
    <xf numFmtId="3" fontId="25" fillId="0" borderId="50" xfId="0" applyNumberFormat="1" applyFont="1" applyBorder="1"/>
    <xf numFmtId="3" fontId="25" fillId="0" borderId="41" xfId="0" applyNumberFormat="1" applyFont="1" applyBorder="1"/>
    <xf numFmtId="3" fontId="25" fillId="6" borderId="55" xfId="0" applyNumberFormat="1" applyFont="1" applyFill="1" applyBorder="1"/>
    <xf numFmtId="3" fontId="25" fillId="0" borderId="55" xfId="0" applyNumberFormat="1" applyFont="1" applyFill="1" applyBorder="1"/>
    <xf numFmtId="3" fontId="33" fillId="6" borderId="55" xfId="0" applyNumberFormat="1" applyFont="1" applyFill="1" applyBorder="1"/>
    <xf numFmtId="3" fontId="25" fillId="9" borderId="55" xfId="0" applyNumberFormat="1" applyFont="1" applyFill="1" applyBorder="1"/>
    <xf numFmtId="0" fontId="1" fillId="0" borderId="0" xfId="0" applyFont="1"/>
    <xf numFmtId="0" fontId="70" fillId="0" borderId="11" xfId="0" applyFont="1" applyBorder="1"/>
    <xf numFmtId="0" fontId="24" fillId="0" borderId="0" xfId="0" applyFont="1" applyBorder="1"/>
    <xf numFmtId="0" fontId="24" fillId="0" borderId="13" xfId="0" applyFont="1" applyBorder="1"/>
    <xf numFmtId="3" fontId="24" fillId="0" borderId="69" xfId="0" applyNumberFormat="1" applyFont="1" applyBorder="1"/>
    <xf numFmtId="3" fontId="10" fillId="0" borderId="89" xfId="0" applyNumberFormat="1" applyFont="1" applyBorder="1"/>
    <xf numFmtId="3" fontId="10" fillId="0" borderId="46" xfId="0" applyNumberFormat="1" applyFont="1" applyBorder="1"/>
    <xf numFmtId="3" fontId="33" fillId="9" borderId="13" xfId="0" applyNumberFormat="1" applyFont="1" applyFill="1" applyBorder="1"/>
    <xf numFmtId="0" fontId="73" fillId="0" borderId="0" xfId="0" applyFont="1" applyBorder="1"/>
    <xf numFmtId="0" fontId="73" fillId="0" borderId="13" xfId="0" applyFont="1" applyBorder="1"/>
    <xf numFmtId="3" fontId="73" fillId="0" borderId="0" xfId="0" applyNumberFormat="1" applyFont="1" applyBorder="1"/>
    <xf numFmtId="0" fontId="73" fillId="0" borderId="22" xfId="0" applyFont="1" applyBorder="1"/>
    <xf numFmtId="0" fontId="73" fillId="0" borderId="38" xfId="0" applyFont="1" applyBorder="1"/>
    <xf numFmtId="0" fontId="70" fillId="0" borderId="0" xfId="0" applyFont="1" applyBorder="1"/>
    <xf numFmtId="0" fontId="70" fillId="0" borderId="13" xfId="0" applyFont="1" applyBorder="1"/>
    <xf numFmtId="3" fontId="24" fillId="0" borderId="11" xfId="0" applyNumberFormat="1" applyFont="1" applyBorder="1"/>
    <xf numFmtId="3" fontId="10" fillId="0" borderId="50" xfId="0" applyNumberFormat="1" applyFont="1" applyBorder="1"/>
    <xf numFmtId="0" fontId="73" fillId="0" borderId="15" xfId="0" applyFont="1" applyBorder="1"/>
    <xf numFmtId="0" fontId="73" fillId="0" borderId="16" xfId="0" applyFont="1" applyBorder="1"/>
    <xf numFmtId="0" fontId="73" fillId="0" borderId="54" xfId="0" applyFont="1" applyBorder="1"/>
    <xf numFmtId="3" fontId="73" fillId="0" borderId="52" xfId="0" applyNumberFormat="1" applyFont="1" applyBorder="1"/>
    <xf numFmtId="3" fontId="73" fillId="0" borderId="58" xfId="0" applyNumberFormat="1" applyFont="1" applyBorder="1"/>
    <xf numFmtId="3" fontId="73" fillId="0" borderId="32" xfId="0" applyNumberFormat="1" applyFont="1" applyBorder="1"/>
    <xf numFmtId="3" fontId="73" fillId="6" borderId="54" xfId="0" applyNumberFormat="1" applyFont="1" applyFill="1" applyBorder="1"/>
    <xf numFmtId="3" fontId="73" fillId="0" borderId="54" xfId="0" applyNumberFormat="1" applyFont="1" applyFill="1" applyBorder="1"/>
    <xf numFmtId="3" fontId="73" fillId="9" borderId="54" xfId="0" applyNumberFormat="1" applyFont="1" applyFill="1" applyBorder="1"/>
    <xf numFmtId="3" fontId="70" fillId="6" borderId="54" xfId="0" applyNumberFormat="1" applyFont="1" applyFill="1" applyBorder="1"/>
    <xf numFmtId="3" fontId="70" fillId="9" borderId="54" xfId="0" applyNumberFormat="1" applyFont="1" applyFill="1" applyBorder="1"/>
    <xf numFmtId="0" fontId="73" fillId="0" borderId="0" xfId="0" applyFont="1" applyFill="1" applyBorder="1"/>
    <xf numFmtId="0" fontId="77" fillId="0" borderId="0" xfId="0" applyFont="1" applyAlignment="1">
      <alignment horizontal="right" vertical="center" wrapText="1" shrinkToFit="1"/>
    </xf>
    <xf numFmtId="0" fontId="79" fillId="0" borderId="0" xfId="0" applyFont="1" applyAlignment="1">
      <alignment horizontal="right"/>
    </xf>
    <xf numFmtId="0" fontId="8" fillId="6" borderId="32" xfId="0" applyFont="1" applyFill="1" applyBorder="1" applyAlignment="1">
      <alignment horizontal="center" vertical="center" wrapText="1"/>
    </xf>
    <xf numFmtId="0" fontId="80" fillId="6" borderId="0" xfId="0" applyFont="1" applyFill="1" applyAlignment="1">
      <alignment horizontal="right"/>
    </xf>
    <xf numFmtId="0" fontId="80" fillId="6" borderId="0" xfId="0" applyFont="1" applyFill="1"/>
    <xf numFmtId="0" fontId="81" fillId="6" borderId="0" xfId="0" applyFont="1" applyFill="1" applyAlignment="1">
      <alignment horizontal="right"/>
    </xf>
    <xf numFmtId="0" fontId="11" fillId="6" borderId="27" xfId="0" applyFont="1" applyFill="1" applyBorder="1" applyAlignment="1">
      <alignment/>
    </xf>
    <xf numFmtId="0" fontId="8" fillId="6" borderId="54" xfId="0" applyFont="1" applyFill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69" fillId="6" borderId="3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/>
    </xf>
    <xf numFmtId="0" fontId="8" fillId="6" borderId="27" xfId="0" applyFont="1" applyFill="1" applyBorder="1" applyAlignment="1">
      <alignment wrapText="1"/>
    </xf>
    <xf numFmtId="0" fontId="6" fillId="0" borderId="0" xfId="20" applyFont="1" applyAlignment="1">
      <alignment/>
      <protection/>
    </xf>
    <xf numFmtId="0" fontId="14" fillId="0" borderId="0" xfId="20" applyFont="1" applyAlignment="1">
      <alignment/>
      <protection/>
    </xf>
    <xf numFmtId="0" fontId="14" fillId="0" borderId="0" xfId="20" applyFont="1">
      <alignment/>
      <protection/>
    </xf>
    <xf numFmtId="3" fontId="9" fillId="0" borderId="90" xfId="0" applyNumberFormat="1" applyFont="1" applyBorder="1" applyAlignment="1">
      <alignment horizontal="right" vertical="center"/>
    </xf>
    <xf numFmtId="0" fontId="11" fillId="6" borderId="27" xfId="0" applyFont="1" applyFill="1" applyBorder="1" applyAlignment="1">
      <alignment horizontal="center" vertical="center" wrapText="1"/>
    </xf>
    <xf numFmtId="0" fontId="69" fillId="6" borderId="32" xfId="0" applyFont="1" applyFill="1" applyBorder="1" applyAlignment="1">
      <alignment horizontal="center" vertical="center" wrapText="1"/>
    </xf>
    <xf numFmtId="0" fontId="83" fillId="6" borderId="0" xfId="0" applyFont="1" applyFill="1" applyAlignment="1">
      <alignment horizontal="right"/>
    </xf>
    <xf numFmtId="0" fontId="26" fillId="6" borderId="32" xfId="0" applyFont="1" applyFill="1" applyBorder="1" applyAlignment="1">
      <alignment horizontal="center"/>
    </xf>
    <xf numFmtId="0" fontId="83" fillId="6" borderId="0" xfId="0" applyFont="1" applyFill="1"/>
    <xf numFmtId="0" fontId="26" fillId="6" borderId="27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10" borderId="5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7" fillId="0" borderId="6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" fontId="6" fillId="4" borderId="48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54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/>
    </xf>
    <xf numFmtId="3" fontId="9" fillId="0" borderId="44" xfId="0" applyNumberFormat="1" applyFont="1" applyBorder="1" applyAlignment="1">
      <alignment horizontal="center"/>
    </xf>
    <xf numFmtId="3" fontId="9" fillId="0" borderId="5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7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78" xfId="0" applyFont="1" applyBorder="1" applyAlignment="1">
      <alignment/>
    </xf>
    <xf numFmtId="3" fontId="9" fillId="0" borderId="58" xfId="0" applyNumberFormat="1" applyFont="1" applyBorder="1" applyAlignment="1">
      <alignment horizontal="center"/>
    </xf>
    <xf numFmtId="3" fontId="9" fillId="0" borderId="83" xfId="0" applyNumberFormat="1" applyFont="1" applyBorder="1" applyAlignment="1">
      <alignment horizontal="center"/>
    </xf>
    <xf numFmtId="3" fontId="9" fillId="0" borderId="54" xfId="0" applyNumberFormat="1" applyFont="1" applyBorder="1" applyAlignment="1">
      <alignment horizontal="center"/>
    </xf>
    <xf numFmtId="0" fontId="10" fillId="4" borderId="5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4" borderId="77" xfId="0" applyFont="1" applyFill="1" applyBorder="1" applyAlignment="1">
      <alignment/>
    </xf>
    <xf numFmtId="3" fontId="10" fillId="4" borderId="34" xfId="0" applyNumberFormat="1" applyFont="1" applyFill="1" applyBorder="1" applyAlignment="1">
      <alignment horizontal="center"/>
    </xf>
    <xf numFmtId="3" fontId="10" fillId="4" borderId="77" xfId="0" applyNumberFormat="1" applyFont="1" applyFill="1" applyBorder="1" applyAlignment="1">
      <alignment horizontal="center"/>
    </xf>
    <xf numFmtId="3" fontId="10" fillId="4" borderId="25" xfId="0" applyNumberFormat="1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7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96" xfId="0" applyFont="1" applyBorder="1" applyAlignment="1">
      <alignment/>
    </xf>
    <xf numFmtId="3" fontId="9" fillId="0" borderId="62" xfId="0" applyNumberFormat="1" applyFont="1" applyBorder="1" applyAlignment="1">
      <alignment horizontal="center"/>
    </xf>
    <xf numFmtId="3" fontId="9" fillId="0" borderId="9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10" fillId="4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3" fillId="0" borderId="47" xfId="0" applyFont="1" applyBorder="1" applyAlignment="1">
      <alignment/>
    </xf>
    <xf numFmtId="0" fontId="13" fillId="0" borderId="89" xfId="0" applyFont="1" applyBorder="1" applyAlignment="1">
      <alignment/>
    </xf>
    <xf numFmtId="0" fontId="13" fillId="0" borderId="69" xfId="0" applyFont="1" applyBorder="1" applyAlignment="1">
      <alignment/>
    </xf>
    <xf numFmtId="3" fontId="9" fillId="0" borderId="92" xfId="0" applyNumberFormat="1" applyFont="1" applyBorder="1" applyAlignment="1">
      <alignment horizontal="center"/>
    </xf>
    <xf numFmtId="3" fontId="9" fillId="0" borderId="50" xfId="0" applyNumberFormat="1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3" fontId="9" fillId="0" borderId="90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3" fontId="9" fillId="0" borderId="22" xfId="0" applyNumberFormat="1" applyFont="1" applyFill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68" xfId="0" applyFont="1" applyBorder="1" applyAlignment="1">
      <alignment/>
    </xf>
    <xf numFmtId="3" fontId="9" fillId="0" borderId="68" xfId="0" applyNumberFormat="1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78" xfId="0" applyNumberFormat="1" applyFont="1" applyBorder="1" applyAlignment="1">
      <alignment horizontal="center"/>
    </xf>
    <xf numFmtId="3" fontId="9" fillId="0" borderId="97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10" fillId="0" borderId="27" xfId="22" applyFont="1" applyFill="1" applyBorder="1" applyAlignment="1">
      <alignment horizontal="center" vertical="center"/>
      <protection/>
    </xf>
    <xf numFmtId="0" fontId="10" fillId="0" borderId="32" xfId="22" applyFont="1" applyFill="1" applyBorder="1" applyAlignment="1">
      <alignment horizontal="center" vertical="center"/>
      <protection/>
    </xf>
    <xf numFmtId="0" fontId="7" fillId="0" borderId="35" xfId="22" applyFont="1" applyBorder="1" applyAlignment="1">
      <alignment horizontal="center"/>
      <protection/>
    </xf>
    <xf numFmtId="0" fontId="7" fillId="0" borderId="64" xfId="23" applyFont="1" applyBorder="1" applyAlignment="1">
      <alignment horizontal="center"/>
      <protection/>
    </xf>
    <xf numFmtId="0" fontId="7" fillId="0" borderId="6" xfId="23" applyFont="1" applyBorder="1" applyAlignment="1">
      <alignment horizontal="center"/>
      <protection/>
    </xf>
    <xf numFmtId="3" fontId="28" fillId="0" borderId="1" xfId="23" applyNumberFormat="1" applyFont="1" applyBorder="1" applyAlignment="1">
      <alignment horizontal="center" vertical="center"/>
      <protection/>
    </xf>
    <xf numFmtId="3" fontId="28" fillId="0" borderId="3" xfId="23" applyNumberFormat="1" applyFont="1" applyBorder="1" applyAlignment="1">
      <alignment horizontal="center" vertical="center"/>
      <protection/>
    </xf>
    <xf numFmtId="0" fontId="7" fillId="0" borderId="64" xfId="23" applyFont="1" applyBorder="1" applyAlignment="1">
      <alignment/>
      <protection/>
    </xf>
    <xf numFmtId="0" fontId="7" fillId="0" borderId="6" xfId="23" applyFont="1" applyBorder="1" applyAlignment="1">
      <alignment/>
      <protection/>
    </xf>
    <xf numFmtId="0" fontId="5" fillId="0" borderId="0" xfId="20" applyFont="1" applyAlignment="1">
      <alignment wrapText="1"/>
      <protection/>
    </xf>
    <xf numFmtId="0" fontId="28" fillId="0" borderId="34" xfId="20" applyFont="1" applyBorder="1" applyAlignment="1">
      <alignment/>
      <protection/>
    </xf>
    <xf numFmtId="0" fontId="28" fillId="0" borderId="4" xfId="20" applyFont="1" applyBorder="1" applyAlignment="1">
      <alignment/>
      <protection/>
    </xf>
    <xf numFmtId="0" fontId="13" fillId="0" borderId="4" xfId="0" applyFont="1" applyBorder="1" applyAlignment="1">
      <alignment/>
    </xf>
    <xf numFmtId="0" fontId="13" fillId="0" borderId="96" xfId="20" applyFont="1" applyBorder="1" applyAlignment="1">
      <alignment/>
      <protection/>
    </xf>
    <xf numFmtId="0" fontId="13" fillId="0" borderId="91" xfId="20" applyFont="1" applyBorder="1" applyAlignment="1">
      <alignment/>
      <protection/>
    </xf>
    <xf numFmtId="0" fontId="13" fillId="0" borderId="12" xfId="20" applyFont="1" applyBorder="1" applyAlignment="1">
      <alignment/>
      <protection/>
    </xf>
    <xf numFmtId="0" fontId="13" fillId="0" borderId="40" xfId="20" applyFont="1" applyBorder="1" applyAlignment="1">
      <alignment horizontal="left"/>
      <protection/>
    </xf>
    <xf numFmtId="0" fontId="13" fillId="0" borderId="68" xfId="20" applyFont="1" applyBorder="1" applyAlignment="1">
      <alignment horizontal="left"/>
      <protection/>
    </xf>
    <xf numFmtId="0" fontId="13" fillId="0" borderId="40" xfId="20" applyFont="1" applyBorder="1" applyAlignment="1">
      <alignment/>
      <protection/>
    </xf>
    <xf numFmtId="0" fontId="13" fillId="0" borderId="68" xfId="20" applyFont="1" applyBorder="1" applyAlignment="1">
      <alignment/>
      <protection/>
    </xf>
    <xf numFmtId="0" fontId="13" fillId="0" borderId="44" xfId="20" applyFont="1" applyBorder="1" applyAlignment="1">
      <alignment/>
      <protection/>
    </xf>
    <xf numFmtId="0" fontId="13" fillId="0" borderId="56" xfId="20" applyFont="1" applyBorder="1" applyAlignment="1">
      <alignment/>
      <protection/>
    </xf>
    <xf numFmtId="0" fontId="13" fillId="0" borderId="56" xfId="0" applyFont="1" applyBorder="1" applyAlignment="1">
      <alignment/>
    </xf>
    <xf numFmtId="0" fontId="28" fillId="2" borderId="87" xfId="21" applyFont="1" applyFill="1" applyBorder="1" applyAlignment="1">
      <alignment horizontal="center" vertical="center" wrapText="1"/>
      <protection/>
    </xf>
    <xf numFmtId="0" fontId="13" fillId="0" borderId="39" xfId="0" applyFont="1" applyBorder="1" applyAlignment="1">
      <alignment horizontal="center" vertical="center" wrapText="1"/>
    </xf>
    <xf numFmtId="0" fontId="10" fillId="0" borderId="26" xfId="21" applyFont="1" applyBorder="1" applyAlignment="1">
      <alignment vertical="center"/>
      <protection/>
    </xf>
    <xf numFmtId="0" fontId="5" fillId="0" borderId="26" xfId="20" applyFont="1" applyBorder="1" applyAlignment="1">
      <alignment vertical="center"/>
      <protection/>
    </xf>
    <xf numFmtId="0" fontId="5" fillId="0" borderId="36" xfId="20" applyFont="1" applyBorder="1" applyAlignment="1">
      <alignment vertical="center"/>
      <protection/>
    </xf>
    <xf numFmtId="0" fontId="10" fillId="2" borderId="87" xfId="21" applyFont="1" applyFill="1" applyBorder="1" applyAlignment="1">
      <alignment horizontal="center" vertical="center" wrapText="1"/>
      <protection/>
    </xf>
    <xf numFmtId="0" fontId="5" fillId="0" borderId="39" xfId="0" applyFont="1" applyBorder="1" applyAlignment="1">
      <alignment horizontal="center" vertical="center" wrapText="1"/>
    </xf>
    <xf numFmtId="0" fontId="10" fillId="2" borderId="67" xfId="21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13" fillId="0" borderId="62" xfId="20" applyFont="1" applyBorder="1" applyAlignment="1">
      <alignment/>
      <protection/>
    </xf>
    <xf numFmtId="0" fontId="13" fillId="0" borderId="64" xfId="20" applyFont="1" applyBorder="1" applyAlignment="1">
      <alignment/>
      <protection/>
    </xf>
    <xf numFmtId="0" fontId="13" fillId="0" borderId="64" xfId="0" applyFont="1" applyBorder="1" applyAlignment="1">
      <alignment/>
    </xf>
    <xf numFmtId="0" fontId="7" fillId="0" borderId="27" xfId="21" applyFont="1" applyFill="1" applyBorder="1" applyAlignment="1">
      <alignment horizontal="center" vertical="center" wrapText="1"/>
      <protection/>
    </xf>
    <xf numFmtId="0" fontId="5" fillId="0" borderId="38" xfId="0" applyFont="1" applyFill="1" applyBorder="1" applyAlignment="1">
      <alignment horizontal="center" vertical="center" wrapText="1"/>
    </xf>
    <xf numFmtId="0" fontId="10" fillId="0" borderId="74" xfId="21" applyFont="1" applyBorder="1" applyAlignment="1">
      <alignment vertical="center"/>
      <protection/>
    </xf>
    <xf numFmtId="0" fontId="9" fillId="0" borderId="98" xfId="20" applyFont="1" applyBorder="1" applyAlignment="1">
      <alignment vertical="center"/>
      <protection/>
    </xf>
    <xf numFmtId="0" fontId="10" fillId="0" borderId="99" xfId="21" applyFont="1" applyBorder="1" applyAlignment="1">
      <alignment vertical="center"/>
      <protection/>
    </xf>
    <xf numFmtId="0" fontId="9" fillId="0" borderId="100" xfId="20" applyFont="1" applyBorder="1" applyAlignment="1">
      <alignment vertical="center"/>
      <protection/>
    </xf>
    <xf numFmtId="0" fontId="33" fillId="0" borderId="74" xfId="21" applyFont="1" applyBorder="1" applyAlignment="1">
      <alignment vertical="center"/>
      <protection/>
    </xf>
    <xf numFmtId="0" fontId="43" fillId="0" borderId="98" xfId="20" applyFont="1" applyBorder="1" applyAlignment="1">
      <alignment vertical="center"/>
      <protection/>
    </xf>
    <xf numFmtId="0" fontId="5" fillId="0" borderId="100" xfId="20" applyFont="1" applyBorder="1" applyAlignment="1">
      <alignment vertical="center"/>
      <protection/>
    </xf>
    <xf numFmtId="0" fontId="11" fillId="0" borderId="5" xfId="25" applyFont="1" applyBorder="1" applyAlignment="1">
      <alignment vertical="center"/>
      <protection/>
    </xf>
    <xf numFmtId="0" fontId="11" fillId="0" borderId="4" xfId="0" applyFont="1" applyBorder="1" applyAlignment="1">
      <alignment vertical="center"/>
    </xf>
    <xf numFmtId="0" fontId="10" fillId="5" borderId="5" xfId="24" applyFont="1" applyFill="1" applyBorder="1" applyAlignment="1">
      <alignment vertical="center"/>
      <protection/>
    </xf>
    <xf numFmtId="0" fontId="10" fillId="5" borderId="4" xfId="0" applyFont="1" applyFill="1" applyBorder="1" applyAlignment="1">
      <alignment vertical="center"/>
    </xf>
    <xf numFmtId="0" fontId="7" fillId="4" borderId="5" xfId="24" applyFont="1" applyFill="1" applyBorder="1" applyAlignment="1">
      <alignment horizontal="left" vertical="center"/>
      <protection/>
    </xf>
    <xf numFmtId="0" fontId="7" fillId="4" borderId="4" xfId="24" applyFont="1" applyFill="1" applyBorder="1" applyAlignment="1">
      <alignment horizontal="left" vertical="center"/>
      <protection/>
    </xf>
    <xf numFmtId="0" fontId="7" fillId="4" borderId="25" xfId="24" applyFont="1" applyFill="1" applyBorder="1" applyAlignment="1">
      <alignment horizontal="left" vertical="center"/>
      <protection/>
    </xf>
    <xf numFmtId="0" fontId="11" fillId="0" borderId="5" xfId="24" applyFont="1" applyFill="1" applyBorder="1" applyAlignment="1">
      <alignment vertical="center"/>
      <protection/>
    </xf>
    <xf numFmtId="0" fontId="11" fillId="0" borderId="25" xfId="24" applyFont="1" applyFill="1" applyBorder="1" applyAlignment="1">
      <alignment vertical="center"/>
      <protection/>
    </xf>
    <xf numFmtId="0" fontId="7" fillId="0" borderId="27" xfId="24" applyFont="1" applyBorder="1" applyAlignment="1">
      <alignment horizontal="center" vertical="center" wrapText="1"/>
      <protection/>
    </xf>
    <xf numFmtId="0" fontId="7" fillId="0" borderId="32" xfId="24" applyFont="1" applyBorder="1" applyAlignment="1">
      <alignment horizontal="center" vertical="center" wrapText="1"/>
      <protection/>
    </xf>
    <xf numFmtId="0" fontId="7" fillId="0" borderId="5" xfId="24" applyFont="1" applyFill="1" applyBorder="1" applyAlignment="1">
      <alignment vertical="center" shrinkToFit="1"/>
      <protection/>
    </xf>
    <xf numFmtId="0" fontId="5" fillId="0" borderId="4" xfId="0" applyFont="1" applyBorder="1" applyAlignment="1">
      <alignment vertical="center"/>
    </xf>
    <xf numFmtId="0" fontId="10" fillId="0" borderId="1" xfId="24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0" fontId="10" fillId="0" borderId="15" xfId="24" applyFont="1" applyBorder="1" applyAlignment="1">
      <alignment horizontal="center" vertical="center" wrapText="1"/>
      <protection/>
    </xf>
    <xf numFmtId="0" fontId="9" fillId="0" borderId="54" xfId="0" applyFont="1" applyBorder="1" applyAlignment="1">
      <alignment horizontal="center" vertical="center" wrapText="1"/>
    </xf>
    <xf numFmtId="0" fontId="11" fillId="0" borderId="40" xfId="25" applyFont="1" applyBorder="1" applyAlignment="1">
      <alignment vertical="center"/>
      <protection/>
    </xf>
    <xf numFmtId="0" fontId="11" fillId="0" borderId="56" xfId="0" applyFont="1" applyBorder="1" applyAlignment="1">
      <alignment vertical="center"/>
    </xf>
    <xf numFmtId="0" fontId="11" fillId="0" borderId="1" xfId="25" applyFont="1" applyBorder="1" applyAlignment="1">
      <alignment vertical="center"/>
      <protection/>
    </xf>
    <xf numFmtId="0" fontId="11" fillId="0" borderId="2" xfId="0" applyFont="1" applyBorder="1" applyAlignment="1">
      <alignment vertical="center"/>
    </xf>
    <xf numFmtId="3" fontId="2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/>
      <protection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3" fontId="5" fillId="3" borderId="56" xfId="0" applyNumberFormat="1" applyFont="1" applyFill="1" applyBorder="1" applyAlignment="1">
      <alignment horizontal="center"/>
    </xf>
    <xf numFmtId="3" fontId="5" fillId="3" borderId="68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/>
    </xf>
    <xf numFmtId="0" fontId="9" fillId="11" borderId="56" xfId="0" applyFont="1" applyFill="1" applyBorder="1" applyAlignment="1">
      <alignment horizontal="center"/>
    </xf>
    <xf numFmtId="0" fontId="9" fillId="11" borderId="68" xfId="0" applyFont="1" applyFill="1" applyBorder="1" applyAlignment="1">
      <alignment horizontal="center"/>
    </xf>
    <xf numFmtId="0" fontId="9" fillId="0" borderId="89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12" borderId="40" xfId="0" applyFont="1" applyFill="1" applyBorder="1" applyAlignment="1">
      <alignment horizontal="center"/>
    </xf>
    <xf numFmtId="0" fontId="1" fillId="12" borderId="56" xfId="0" applyFont="1" applyFill="1" applyBorder="1" applyAlignment="1">
      <alignment/>
    </xf>
    <xf numFmtId="0" fontId="1" fillId="12" borderId="68" xfId="0" applyFont="1" applyFill="1" applyBorder="1" applyAlignment="1">
      <alignment/>
    </xf>
    <xf numFmtId="0" fontId="6" fillId="13" borderId="33" xfId="0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/>
    </xf>
    <xf numFmtId="0" fontId="9" fillId="14" borderId="56" xfId="0" applyFont="1" applyFill="1" applyBorder="1" applyAlignment="1">
      <alignment horizontal="center"/>
    </xf>
    <xf numFmtId="0" fontId="9" fillId="14" borderId="68" xfId="0" applyFont="1" applyFill="1" applyBorder="1" applyAlignment="1">
      <alignment horizontal="center"/>
    </xf>
    <xf numFmtId="0" fontId="10" fillId="15" borderId="35" xfId="0" applyNumberFormat="1" applyFont="1" applyFill="1" applyBorder="1" applyAlignment="1">
      <alignment horizontal="center" vertical="center" textRotation="90"/>
    </xf>
    <xf numFmtId="0" fontId="10" fillId="15" borderId="19" xfId="0" applyNumberFormat="1" applyFont="1" applyFill="1" applyBorder="1" applyAlignment="1">
      <alignment horizontal="center" vertical="center" textRotation="90"/>
    </xf>
    <xf numFmtId="0" fontId="10" fillId="15" borderId="40" xfId="0" applyNumberFormat="1" applyFont="1" applyFill="1" applyBorder="1" applyAlignment="1">
      <alignment horizontal="center" vertical="center" textRotation="90"/>
    </xf>
    <xf numFmtId="0" fontId="10" fillId="15" borderId="7" xfId="0" applyNumberFormat="1" applyFont="1" applyFill="1" applyBorder="1" applyAlignment="1">
      <alignment horizontal="center" vertical="center" textRotation="90"/>
    </xf>
    <xf numFmtId="0" fontId="9" fillId="16" borderId="33" xfId="0" applyNumberFormat="1" applyFont="1" applyFill="1" applyBorder="1" applyAlignment="1">
      <alignment horizontal="center" vertical="center"/>
    </xf>
    <xf numFmtId="0" fontId="9" fillId="16" borderId="24" xfId="0" applyNumberFormat="1" applyFont="1" applyFill="1" applyBorder="1" applyAlignment="1">
      <alignment horizontal="center" vertical="center"/>
    </xf>
    <xf numFmtId="0" fontId="9" fillId="16" borderId="34" xfId="0" applyNumberFormat="1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/>
    </xf>
    <xf numFmtId="0" fontId="1" fillId="3" borderId="56" xfId="0" applyFont="1" applyFill="1" applyBorder="1" applyAlignment="1">
      <alignment/>
    </xf>
    <xf numFmtId="0" fontId="1" fillId="3" borderId="68" xfId="0" applyFont="1" applyFill="1" applyBorder="1" applyAlignment="1">
      <alignment/>
    </xf>
    <xf numFmtId="0" fontId="66" fillId="0" borderId="92" xfId="0" applyFont="1" applyBorder="1" applyAlignment="1">
      <alignment horizontal="center" vertical="center" wrapText="1"/>
    </xf>
    <xf numFmtId="0" fontId="66" fillId="0" borderId="9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/>
    </xf>
    <xf numFmtId="0" fontId="78" fillId="0" borderId="2" xfId="0" applyFont="1" applyBorder="1" applyAlignment="1">
      <alignment horizontal="center" vertical="center"/>
    </xf>
    <xf numFmtId="0" fontId="78" fillId="0" borderId="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54" xfId="0" applyFont="1" applyBorder="1" applyAlignment="1">
      <alignment horizontal="center" vertical="center"/>
    </xf>
    <xf numFmtId="0" fontId="73" fillId="0" borderId="11" xfId="0" applyFont="1" applyBorder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/>
    </xf>
    <xf numFmtId="0" fontId="70" fillId="0" borderId="15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5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6" fillId="0" borderId="1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26" fillId="0" borderId="1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3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5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70" fillId="0" borderId="1" xfId="0" applyFont="1" applyBorder="1" applyAlignment="1">
      <alignment/>
    </xf>
    <xf numFmtId="0" fontId="71" fillId="0" borderId="2" xfId="0" applyFont="1" applyBorder="1" applyAlignment="1">
      <alignment/>
    </xf>
    <xf numFmtId="0" fontId="71" fillId="0" borderId="3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42" xfId="0" applyFont="1" applyBorder="1" applyAlignment="1">
      <alignment/>
    </xf>
    <xf numFmtId="0" fontId="70" fillId="0" borderId="47" xfId="0" applyFont="1" applyBorder="1" applyAlignment="1">
      <alignment/>
    </xf>
    <xf numFmtId="0" fontId="71" fillId="0" borderId="89" xfId="0" applyFont="1" applyBorder="1" applyAlignment="1">
      <alignment/>
    </xf>
    <xf numFmtId="0" fontId="71" fillId="0" borderId="48" xfId="0" applyFont="1" applyBorder="1" applyAlignment="1">
      <alignment/>
    </xf>
    <xf numFmtId="0" fontId="10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is provozního plánu 2003-p. Čolák" xfId="20"/>
    <cellStyle name="normální_Si046" xfId="21"/>
    <cellStyle name="normální_rozpočet 2002 16-2000" xfId="22"/>
    <cellStyle name="normální_Finanční plán 2002 3. úprava" xfId="23"/>
    <cellStyle name="normální_Rozbory 2002 konečná" xfId="24"/>
    <cellStyle name="normální_Arozpis provozního plánu 2003 25.10.2002-2.čtení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15</xdr:row>
      <xdr:rowOff>114300</xdr:rowOff>
    </xdr:from>
    <xdr:to>
      <xdr:col>7</xdr:col>
      <xdr:colOff>419100</xdr:colOff>
      <xdr:row>19</xdr:row>
      <xdr:rowOff>38100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62075" y="3324225"/>
          <a:ext cx="3324225" cy="6858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plán</a:t>
          </a:r>
        </a:p>
      </xdr:txBody>
    </xdr:sp>
    <xdr:clientData/>
  </xdr:twoCellAnchor>
  <xdr:twoCellAnchor>
    <xdr:from>
      <xdr:col>3</xdr:col>
      <xdr:colOff>133350</xdr:colOff>
      <xdr:row>24</xdr:row>
      <xdr:rowOff>19050</xdr:rowOff>
    </xdr:from>
    <xdr:to>
      <xdr:col>6</xdr:col>
      <xdr:colOff>476250</xdr:colOff>
      <xdr:row>26</xdr:row>
      <xdr:rowOff>95250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1962150" y="4705350"/>
          <a:ext cx="2171700" cy="457200"/>
        </a:xfrm>
        <a:prstGeom prst="rect">
          <a:avLst/>
        </a:prstGeom>
        <a:ln>
          <a:noFill/>
        </a:ln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2013</a:t>
          </a:r>
        </a:p>
      </xdr:txBody>
    </xdr:sp>
    <xdr:clientData/>
  </xdr:twoCellAnchor>
  <xdr:twoCellAnchor>
    <xdr:from>
      <xdr:col>1</xdr:col>
      <xdr:colOff>352425</xdr:colOff>
      <xdr:row>8</xdr:row>
      <xdr:rowOff>76200</xdr:rowOff>
    </xdr:from>
    <xdr:to>
      <xdr:col>8</xdr:col>
      <xdr:colOff>295275</xdr:colOff>
      <xdr:row>18</xdr:row>
      <xdr:rowOff>38100</xdr:rowOff>
    </xdr:to>
    <xdr:sp macro="" textlink="">
      <xdr:nvSpPr>
        <xdr:cNvPr id="4" name="WordArt 6"/>
        <xdr:cNvSpPr>
          <a:spLocks noChangeArrowheads="1" noChangeShapeType="1" noTextEdit="1"/>
        </xdr:cNvSpPr>
      </xdr:nvSpPr>
      <xdr:spPr bwMode="auto">
        <a:xfrm>
          <a:off x="962025" y="1952625"/>
          <a:ext cx="4210050" cy="18669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3600" b="1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Provozní</a:t>
          </a:r>
        </a:p>
        <a:p>
          <a:pPr algn="ctr" rtl="0"/>
          <a:endParaRPr lang="cs-CZ" sz="3600" b="1" kern="10" spc="0">
            <a:ln w="19050">
              <a:solidFill>
                <a:srgbClr val="99CCFF"/>
              </a:solidFill>
              <a:round/>
              <a:headEnd/>
              <a:tailEnd/>
            </a:ln>
            <a:solidFill>
              <a:srgbClr val="0066CC"/>
            </a:solidFill>
            <a:effectLst>
              <a:outerShdw dist="35921" dir="2700000" algn="ctr" rotWithShape="0">
                <a:srgbClr val="990000"/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47625</xdr:colOff>
      <xdr:row>1</xdr:row>
      <xdr:rowOff>76200</xdr:rowOff>
    </xdr:from>
    <xdr:to>
      <xdr:col>10</xdr:col>
      <xdr:colOff>400050</xdr:colOff>
      <xdr:row>4</xdr:row>
      <xdr:rowOff>85725</xdr:rowOff>
    </xdr:to>
    <xdr:pic>
      <xdr:nvPicPr>
        <xdr:cNvPr id="5" name="Picture 7" descr="Grafik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266700"/>
          <a:ext cx="6448425" cy="923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pska_vlasta\Dokumenty\pl&#225;n%202012\Provozn&#237;%20pl&#225;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strana "/>
      <sheetName val="A - úvod a zdroje"/>
      <sheetName val="B - rozpočet detailní "/>
      <sheetName val="C - finanční plán"/>
      <sheetName val="D- investice"/>
      <sheetName val="E - fondy a úvěry"/>
      <sheetName val="F-odpisový plán "/>
      <sheetName val="G - jmenovité akce"/>
      <sheetName val="H - souhrnné ukazatele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0">
      <selection activeCell="F50" sqref="F50"/>
    </sheetView>
  </sheetViews>
  <sheetFormatPr defaultColWidth="9.140625" defaultRowHeight="15"/>
  <sheetData>
    <row r="1" spans="10:11" ht="15">
      <c r="J1" s="156"/>
      <c r="K1" s="157" t="s">
        <v>80</v>
      </c>
    </row>
    <row r="3" spans="1:10" ht="33.75">
      <c r="A3" s="850" t="s">
        <v>81</v>
      </c>
      <c r="B3" s="850"/>
      <c r="C3" s="850"/>
      <c r="D3" s="850"/>
      <c r="E3" s="850"/>
      <c r="F3" s="850"/>
      <c r="G3" s="850"/>
      <c r="H3" s="850"/>
      <c r="I3" s="850"/>
      <c r="J3" s="850"/>
    </row>
    <row r="4" spans="1:10" ht="23.25">
      <c r="A4" s="851" t="s">
        <v>82</v>
      </c>
      <c r="B4" s="851"/>
      <c r="C4" s="851"/>
      <c r="D4" s="851"/>
      <c r="E4" s="851"/>
      <c r="F4" s="851"/>
      <c r="G4" s="851"/>
      <c r="H4" s="851"/>
      <c r="I4" s="851"/>
      <c r="J4" s="851"/>
    </row>
    <row r="5" spans="1:10" ht="15.75">
      <c r="A5" s="852"/>
      <c r="B5" s="852"/>
      <c r="C5" s="852"/>
      <c r="D5" s="852"/>
      <c r="E5" s="852"/>
      <c r="F5" s="852"/>
      <c r="G5" s="852"/>
      <c r="H5" s="852"/>
      <c r="I5" s="852"/>
      <c r="J5" s="852"/>
    </row>
    <row r="21" ht="11.25" customHeight="1"/>
    <row r="22" ht="15" hidden="1"/>
    <row r="31" ht="15.75" thickBot="1"/>
    <row r="32" spans="3:9" ht="30" customHeight="1" thickBot="1">
      <c r="C32" s="853" t="s">
        <v>83</v>
      </c>
      <c r="D32" s="854"/>
      <c r="E32" s="854"/>
      <c r="F32" s="854"/>
      <c r="G32" s="854"/>
      <c r="H32" s="855"/>
      <c r="I32" s="158"/>
    </row>
    <row r="36" ht="15">
      <c r="D36" s="159"/>
    </row>
    <row r="46" spans="1:10" ht="15">
      <c r="A46" s="4"/>
      <c r="B46" s="4"/>
      <c r="C46" s="4"/>
      <c r="D46" s="4"/>
      <c r="E46" s="4"/>
      <c r="F46" s="4"/>
      <c r="G46" s="4" t="s">
        <v>84</v>
      </c>
      <c r="H46" s="4"/>
      <c r="I46" s="4"/>
      <c r="J46" s="4"/>
    </row>
    <row r="47" spans="1:10" ht="15">
      <c r="A47" s="68" t="s">
        <v>410</v>
      </c>
      <c r="B47" s="4"/>
      <c r="C47" s="4"/>
      <c r="D47" s="4"/>
      <c r="E47" s="4"/>
      <c r="F47" s="4"/>
      <c r="G47" s="4"/>
      <c r="H47" s="4"/>
      <c r="I47" s="160" t="s">
        <v>85</v>
      </c>
      <c r="J47" s="4"/>
    </row>
    <row r="48" spans="1:10" ht="15">
      <c r="A48" s="68" t="s">
        <v>86</v>
      </c>
      <c r="B48" s="4"/>
      <c r="C48" s="4"/>
      <c r="D48" s="4"/>
      <c r="E48" s="4"/>
      <c r="F48" s="4"/>
      <c r="G48" s="4"/>
      <c r="H48" s="4"/>
      <c r="I48" s="160" t="s">
        <v>87</v>
      </c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mergeCells count="4">
    <mergeCell ref="A3:J3"/>
    <mergeCell ref="A4:J4"/>
    <mergeCell ref="A5:J5"/>
    <mergeCell ref="C32:H32"/>
  </mergeCells>
  <printOptions/>
  <pageMargins left="0.7" right="0.7" top="0.787401575" bottom="0.787401575" header="0.3" footer="0.3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view="pageLayout" workbookViewId="0" topLeftCell="A19">
      <selection activeCell="C35" sqref="C35"/>
    </sheetView>
  </sheetViews>
  <sheetFormatPr defaultColWidth="9.140625" defaultRowHeight="15"/>
  <cols>
    <col min="1" max="1" width="6.28125" style="0" customWidth="1"/>
    <col min="2" max="2" width="12.28125" style="0" customWidth="1"/>
    <col min="5" max="5" width="11.140625" style="0" customWidth="1"/>
    <col min="6" max="6" width="9.57421875" style="0" customWidth="1"/>
    <col min="7" max="7" width="13.28125" style="0" customWidth="1"/>
    <col min="8" max="8" width="9.421875" style="0" customWidth="1"/>
    <col min="9" max="9" width="11.28125" style="0" customWidth="1"/>
    <col min="10" max="10" width="16.421875" style="0" customWidth="1"/>
  </cols>
  <sheetData>
    <row r="1" spans="2:10" ht="20.25">
      <c r="B1" s="1" t="s">
        <v>33</v>
      </c>
      <c r="C1" s="1"/>
      <c r="D1" s="2"/>
      <c r="E1" s="2"/>
      <c r="F1" s="2"/>
      <c r="G1" s="2"/>
      <c r="H1" s="2"/>
      <c r="I1" s="2"/>
      <c r="J1" s="2"/>
    </row>
    <row r="2" spans="2:10" ht="15.75">
      <c r="B2" s="3" t="s">
        <v>34</v>
      </c>
      <c r="C2" s="3"/>
      <c r="D2" s="4"/>
      <c r="E2" s="4"/>
      <c r="F2" s="4"/>
      <c r="G2" s="4"/>
      <c r="H2" s="4"/>
      <c r="I2" s="4"/>
      <c r="J2" s="4"/>
    </row>
    <row r="3" spans="2:10" ht="15.75" thickBot="1">
      <c r="B3" s="4"/>
      <c r="C3" s="4"/>
      <c r="D3" s="4"/>
      <c r="E3" s="4"/>
      <c r="F3" s="4"/>
      <c r="G3" s="4"/>
      <c r="H3" s="4"/>
      <c r="I3" s="4"/>
      <c r="J3" s="4"/>
    </row>
    <row r="4" spans="2:10" ht="19.5" thickBot="1">
      <c r="B4" s="5" t="s">
        <v>0</v>
      </c>
      <c r="C4" s="6"/>
      <c r="D4" s="7"/>
      <c r="E4" s="8"/>
      <c r="F4" s="8"/>
      <c r="G4" s="8"/>
      <c r="H4" s="9"/>
      <c r="I4" s="10"/>
      <c r="J4" s="10"/>
    </row>
    <row r="5" spans="2:10" ht="12.75" customHeight="1" thickBot="1">
      <c r="B5" s="889" t="s">
        <v>1</v>
      </c>
      <c r="C5" s="890"/>
      <c r="D5" s="891"/>
      <c r="E5" s="892" t="s">
        <v>2</v>
      </c>
      <c r="F5" s="924"/>
      <c r="G5" s="892" t="s">
        <v>3</v>
      </c>
      <c r="H5" s="893"/>
      <c r="I5" s="11"/>
      <c r="J5" s="11"/>
    </row>
    <row r="6" spans="2:10" ht="18" customHeight="1">
      <c r="B6" s="894" t="s">
        <v>4</v>
      </c>
      <c r="C6" s="895"/>
      <c r="D6" s="896"/>
      <c r="E6" s="897">
        <v>0</v>
      </c>
      <c r="F6" s="898"/>
      <c r="G6" s="897">
        <v>0</v>
      </c>
      <c r="H6" s="899"/>
      <c r="I6" s="12"/>
      <c r="J6" s="13"/>
    </row>
    <row r="7" spans="2:10" ht="18.75" customHeight="1">
      <c r="B7" s="51" t="s">
        <v>36</v>
      </c>
      <c r="C7" s="52"/>
      <c r="D7" s="53"/>
      <c r="E7" s="54">
        <v>0</v>
      </c>
      <c r="F7" s="55"/>
      <c r="G7" s="865">
        <v>0</v>
      </c>
      <c r="H7" s="866"/>
      <c r="I7" s="12"/>
      <c r="J7" s="13"/>
    </row>
    <row r="8" spans="2:10" ht="18.75" customHeight="1">
      <c r="B8" s="917" t="s">
        <v>5</v>
      </c>
      <c r="C8" s="918"/>
      <c r="D8" s="919"/>
      <c r="E8" s="865">
        <v>330928</v>
      </c>
      <c r="F8" s="920"/>
      <c r="G8" s="865">
        <v>330928</v>
      </c>
      <c r="H8" s="866"/>
      <c r="I8" s="14" t="s">
        <v>6</v>
      </c>
      <c r="J8" s="13"/>
    </row>
    <row r="9" spans="2:10" ht="18" customHeight="1" thickBot="1">
      <c r="B9" s="877" t="s">
        <v>7</v>
      </c>
      <c r="C9" s="878"/>
      <c r="D9" s="879"/>
      <c r="E9" s="921">
        <v>5000</v>
      </c>
      <c r="F9" s="922"/>
      <c r="G9" s="921">
        <v>5000</v>
      </c>
      <c r="H9" s="923"/>
      <c r="I9" s="12"/>
      <c r="J9" s="13"/>
    </row>
    <row r="10" spans="2:10" ht="16.5" thickBot="1">
      <c r="B10" s="883" t="s">
        <v>8</v>
      </c>
      <c r="C10" s="884"/>
      <c r="D10" s="885"/>
      <c r="E10" s="886">
        <f>SUM(E6:F9)</f>
        <v>335928</v>
      </c>
      <c r="F10" s="887"/>
      <c r="G10" s="886">
        <f>SUM(E6:F9)</f>
        <v>335928</v>
      </c>
      <c r="H10" s="888"/>
      <c r="I10" s="15"/>
      <c r="J10" s="16"/>
    </row>
    <row r="11" spans="2:10" ht="15.75" thickBot="1">
      <c r="B11" s="4"/>
      <c r="C11" s="4"/>
      <c r="D11" s="4"/>
      <c r="E11" s="4"/>
      <c r="F11" s="4"/>
      <c r="G11" s="4"/>
      <c r="H11" s="4"/>
      <c r="I11" s="4"/>
      <c r="J11" s="4"/>
    </row>
    <row r="12" spans="2:10" ht="19.5" thickBot="1">
      <c r="B12" s="5" t="s">
        <v>9</v>
      </c>
      <c r="C12" s="6"/>
      <c r="D12" s="7"/>
      <c r="E12" s="17"/>
      <c r="F12" s="17"/>
      <c r="G12" s="903"/>
      <c r="H12" s="904"/>
      <c r="I12" s="10"/>
      <c r="J12" s="10"/>
    </row>
    <row r="13" spans="2:10" ht="12.75" customHeight="1" thickBot="1">
      <c r="B13" s="889" t="s">
        <v>1</v>
      </c>
      <c r="C13" s="890"/>
      <c r="D13" s="891"/>
      <c r="E13" s="892" t="s">
        <v>2</v>
      </c>
      <c r="F13" s="893"/>
      <c r="G13" s="892" t="s">
        <v>3</v>
      </c>
      <c r="H13" s="893"/>
      <c r="I13" s="11"/>
      <c r="J13" s="11"/>
    </row>
    <row r="14" spans="2:10" ht="18" customHeight="1">
      <c r="B14" s="912" t="s">
        <v>35</v>
      </c>
      <c r="C14" s="913"/>
      <c r="D14" s="914"/>
      <c r="E14" s="911">
        <v>0</v>
      </c>
      <c r="F14" s="911"/>
      <c r="G14" s="915">
        <v>0</v>
      </c>
      <c r="H14" s="916"/>
      <c r="I14" s="18"/>
      <c r="J14" s="13"/>
    </row>
    <row r="15" spans="2:10" ht="20.25" customHeight="1">
      <c r="B15" s="905" t="s">
        <v>10</v>
      </c>
      <c r="C15" s="906"/>
      <c r="D15" s="907"/>
      <c r="E15" s="911">
        <v>62000</v>
      </c>
      <c r="F15" s="911"/>
      <c r="G15" s="865">
        <v>62000</v>
      </c>
      <c r="H15" s="866"/>
      <c r="I15" s="12"/>
      <c r="J15" s="13"/>
    </row>
    <row r="16" spans="2:10" ht="19.5" customHeight="1">
      <c r="B16" s="905" t="s">
        <v>11</v>
      </c>
      <c r="C16" s="906"/>
      <c r="D16" s="907"/>
      <c r="E16" s="911">
        <v>0</v>
      </c>
      <c r="F16" s="911"/>
      <c r="G16" s="865">
        <v>0</v>
      </c>
      <c r="H16" s="866"/>
      <c r="I16" s="12"/>
      <c r="J16" s="13"/>
    </row>
    <row r="17" spans="2:10" ht="21.2" customHeight="1" thickBot="1">
      <c r="B17" s="905" t="s">
        <v>12</v>
      </c>
      <c r="C17" s="906"/>
      <c r="D17" s="907"/>
      <c r="E17" s="908">
        <v>0</v>
      </c>
      <c r="F17" s="908"/>
      <c r="G17" s="909">
        <v>0</v>
      </c>
      <c r="H17" s="910"/>
      <c r="I17" s="12"/>
      <c r="J17" s="13"/>
    </row>
    <row r="18" spans="2:10" ht="16.5" thickBot="1">
      <c r="B18" s="883" t="s">
        <v>8</v>
      </c>
      <c r="C18" s="884"/>
      <c r="D18" s="885"/>
      <c r="E18" s="900">
        <f>SUM(E14:F17)</f>
        <v>62000</v>
      </c>
      <c r="F18" s="900"/>
      <c r="G18" s="886">
        <f>SUM(G14:H17)</f>
        <v>62000</v>
      </c>
      <c r="H18" s="888"/>
      <c r="I18" s="15"/>
      <c r="J18" s="16"/>
    </row>
    <row r="19" spans="2:10" ht="15.75" thickBot="1">
      <c r="B19" s="901"/>
      <c r="C19" s="901"/>
      <c r="D19" s="902"/>
      <c r="E19" s="902"/>
      <c r="F19" s="902"/>
      <c r="G19" s="902"/>
      <c r="H19" s="902"/>
      <c r="I19" s="902"/>
      <c r="J19" s="902"/>
    </row>
    <row r="20" spans="2:10" ht="19.5" thickBot="1">
      <c r="B20" s="19" t="s">
        <v>13</v>
      </c>
      <c r="C20" s="20"/>
      <c r="D20" s="21"/>
      <c r="E20" s="903"/>
      <c r="F20" s="903"/>
      <c r="G20" s="903"/>
      <c r="H20" s="904"/>
      <c r="I20" s="10"/>
      <c r="J20" s="10"/>
    </row>
    <row r="21" spans="2:10" ht="12.75" customHeight="1" thickBot="1">
      <c r="B21" s="889" t="s">
        <v>1</v>
      </c>
      <c r="C21" s="890"/>
      <c r="D21" s="891"/>
      <c r="E21" s="892" t="s">
        <v>2</v>
      </c>
      <c r="F21" s="893"/>
      <c r="G21" s="892" t="s">
        <v>3</v>
      </c>
      <c r="H21" s="893"/>
      <c r="I21" s="11"/>
      <c r="J21" s="11"/>
    </row>
    <row r="22" spans="2:10" ht="19.5" customHeight="1">
      <c r="B22" s="894" t="s">
        <v>14</v>
      </c>
      <c r="C22" s="895"/>
      <c r="D22" s="896"/>
      <c r="E22" s="897">
        <v>239000</v>
      </c>
      <c r="F22" s="898"/>
      <c r="G22" s="897">
        <v>239000</v>
      </c>
      <c r="H22" s="899"/>
      <c r="I22" s="12"/>
      <c r="J22" s="13"/>
    </row>
    <row r="23" spans="2:10" ht="21.2" customHeight="1" thickBot="1">
      <c r="B23" s="877" t="s">
        <v>15</v>
      </c>
      <c r="C23" s="878"/>
      <c r="D23" s="879"/>
      <c r="E23" s="880">
        <v>0</v>
      </c>
      <c r="F23" s="881"/>
      <c r="G23" s="880">
        <v>0</v>
      </c>
      <c r="H23" s="882"/>
      <c r="I23" s="12"/>
      <c r="J23" s="13"/>
    </row>
    <row r="24" spans="2:10" ht="16.5" thickBot="1">
      <c r="B24" s="883" t="s">
        <v>16</v>
      </c>
      <c r="C24" s="884"/>
      <c r="D24" s="885"/>
      <c r="E24" s="886">
        <f>SUM(E22:F23)</f>
        <v>239000</v>
      </c>
      <c r="F24" s="887"/>
      <c r="G24" s="886">
        <f>SUM(G22:G23)</f>
        <v>239000</v>
      </c>
      <c r="H24" s="888"/>
      <c r="I24" s="15"/>
      <c r="J24" s="16"/>
    </row>
    <row r="25" spans="2:10" ht="27.75" customHeight="1" thickBot="1">
      <c r="B25" s="22"/>
      <c r="C25" s="22"/>
      <c r="D25" s="22"/>
      <c r="E25" s="23"/>
      <c r="F25" s="23"/>
      <c r="G25" s="16"/>
      <c r="H25" s="16"/>
      <c r="I25" s="16"/>
      <c r="J25" s="16"/>
    </row>
    <row r="26" spans="2:10" ht="21" customHeight="1" thickBot="1">
      <c r="B26" s="5" t="s">
        <v>17</v>
      </c>
      <c r="C26" s="6"/>
      <c r="D26" s="24"/>
      <c r="E26" s="24"/>
      <c r="F26" s="24"/>
      <c r="G26" s="24"/>
      <c r="H26" s="24"/>
      <c r="I26" s="24"/>
      <c r="J26" s="25"/>
    </row>
    <row r="27" spans="2:10" ht="15.75">
      <c r="B27" s="867" t="s">
        <v>18</v>
      </c>
      <c r="C27" s="870" t="s">
        <v>88</v>
      </c>
      <c r="D27" s="872" t="s">
        <v>19</v>
      </c>
      <c r="E27" s="874" t="s">
        <v>20</v>
      </c>
      <c r="F27" s="874" t="s">
        <v>21</v>
      </c>
      <c r="G27" s="872" t="s">
        <v>22</v>
      </c>
      <c r="H27" s="856" t="s">
        <v>11</v>
      </c>
      <c r="I27" s="49"/>
      <c r="J27" s="26" t="s">
        <v>23</v>
      </c>
    </row>
    <row r="28" spans="2:10" ht="15">
      <c r="B28" s="868"/>
      <c r="C28" s="871"/>
      <c r="D28" s="873"/>
      <c r="E28" s="875"/>
      <c r="F28" s="875"/>
      <c r="G28" s="873"/>
      <c r="H28" s="857"/>
      <c r="I28" s="50" t="s">
        <v>24</v>
      </c>
      <c r="J28" s="858">
        <f>SUM(C30+F30+E30+D30+H30+G30+I30)</f>
        <v>441940</v>
      </c>
    </row>
    <row r="29" spans="2:10" ht="9.75" customHeight="1">
      <c r="B29" s="868"/>
      <c r="C29" s="871"/>
      <c r="D29" s="873"/>
      <c r="E29" s="876"/>
      <c r="F29" s="876"/>
      <c r="G29" s="873"/>
      <c r="H29" s="857"/>
      <c r="I29" s="50"/>
      <c r="J29" s="859"/>
    </row>
    <row r="30" spans="2:10" ht="19.5" customHeight="1" thickBot="1">
      <c r="B30" s="869"/>
      <c r="C30" s="27">
        <v>29500</v>
      </c>
      <c r="D30" s="28">
        <v>0</v>
      </c>
      <c r="E30" s="28">
        <v>239000</v>
      </c>
      <c r="F30" s="28">
        <v>111440</v>
      </c>
      <c r="G30" s="28">
        <v>62000</v>
      </c>
      <c r="H30" s="29">
        <v>0</v>
      </c>
      <c r="I30" s="30">
        <v>0</v>
      </c>
      <c r="J30" s="860"/>
    </row>
    <row r="31" spans="2:10" ht="15.75">
      <c r="B31" s="861" t="s">
        <v>25</v>
      </c>
      <c r="C31" s="31" t="s">
        <v>407</v>
      </c>
      <c r="D31" s="32"/>
      <c r="E31" s="33"/>
      <c r="F31" s="10"/>
      <c r="G31" s="10"/>
      <c r="H31" s="10"/>
      <c r="I31" s="10"/>
      <c r="J31" s="34"/>
    </row>
    <row r="32" spans="2:10" ht="15.75">
      <c r="B32" s="861"/>
      <c r="C32" s="31"/>
      <c r="D32" s="32"/>
      <c r="E32" s="33"/>
      <c r="F32" s="10"/>
      <c r="G32" s="10"/>
      <c r="H32" s="10"/>
      <c r="I32" s="10"/>
      <c r="J32" s="35"/>
    </row>
    <row r="33" spans="2:10" ht="15.75">
      <c r="B33" s="861"/>
      <c r="C33" s="31" t="s">
        <v>27</v>
      </c>
      <c r="D33" s="32"/>
      <c r="E33" s="33"/>
      <c r="F33" s="10"/>
      <c r="G33" s="10"/>
      <c r="H33" s="10"/>
      <c r="I33" s="10"/>
      <c r="J33" s="36"/>
    </row>
    <row r="34" spans="2:10" ht="15.75">
      <c r="B34" s="861"/>
      <c r="C34" s="31"/>
      <c r="D34" s="32"/>
      <c r="E34" s="33"/>
      <c r="F34" s="10"/>
      <c r="G34" s="10"/>
      <c r="H34" s="10"/>
      <c r="I34" s="10"/>
      <c r="J34" s="35"/>
    </row>
    <row r="35" spans="2:10" ht="15.75">
      <c r="B35" s="861"/>
      <c r="C35" s="37" t="s">
        <v>28</v>
      </c>
      <c r="D35" s="38"/>
      <c r="E35" s="39"/>
      <c r="F35" s="10"/>
      <c r="G35" s="10"/>
      <c r="H35" s="10"/>
      <c r="I35" s="10"/>
      <c r="J35" s="36">
        <v>22000</v>
      </c>
    </row>
    <row r="36" spans="2:10" ht="15.75">
      <c r="B36" s="861"/>
      <c r="C36" s="37"/>
      <c r="D36" s="38"/>
      <c r="E36" s="39"/>
      <c r="F36" s="10"/>
      <c r="G36" s="10"/>
      <c r="H36" s="10"/>
      <c r="I36" s="10"/>
      <c r="J36" s="35"/>
    </row>
    <row r="37" spans="2:10" ht="15.75">
      <c r="B37" s="861"/>
      <c r="C37" s="37" t="s">
        <v>29</v>
      </c>
      <c r="D37" s="38"/>
      <c r="E37" s="39"/>
      <c r="F37" s="10"/>
      <c r="G37" s="10"/>
      <c r="H37" s="10"/>
      <c r="I37" s="10"/>
      <c r="J37" s="40">
        <v>83152</v>
      </c>
    </row>
    <row r="38" spans="2:10" ht="15.75">
      <c r="B38" s="861"/>
      <c r="C38" s="37"/>
      <c r="D38" s="38"/>
      <c r="E38" s="39"/>
      <c r="F38" s="10"/>
      <c r="G38" s="10"/>
      <c r="H38" s="10"/>
      <c r="I38" s="10"/>
      <c r="J38" s="41"/>
    </row>
    <row r="39" spans="2:10" ht="15.75">
      <c r="B39" s="861"/>
      <c r="C39" s="37" t="s">
        <v>30</v>
      </c>
      <c r="D39" s="38"/>
      <c r="E39" s="39"/>
      <c r="F39" s="10"/>
      <c r="G39" s="10"/>
      <c r="H39" s="10"/>
      <c r="I39" s="10"/>
      <c r="J39" s="40">
        <v>282900</v>
      </c>
    </row>
    <row r="40" spans="2:10" ht="15.75">
      <c r="B40" s="861"/>
      <c r="C40" s="37"/>
      <c r="D40" s="38"/>
      <c r="E40" s="39"/>
      <c r="F40" s="10"/>
      <c r="G40" s="10"/>
      <c r="H40" s="10"/>
      <c r="I40" s="10"/>
      <c r="J40" s="42"/>
    </row>
    <row r="41" spans="2:10" ht="15.75">
      <c r="B41" s="861"/>
      <c r="C41" s="37" t="s">
        <v>31</v>
      </c>
      <c r="D41" s="38"/>
      <c r="E41" s="39"/>
      <c r="F41" s="10"/>
      <c r="G41" s="10"/>
      <c r="H41" s="10"/>
      <c r="I41" s="10"/>
      <c r="J41" s="36">
        <v>53138</v>
      </c>
    </row>
    <row r="42" spans="2:10" ht="15.75">
      <c r="B42" s="861"/>
      <c r="C42" s="37"/>
      <c r="D42" s="38"/>
      <c r="E42" s="39"/>
      <c r="F42" s="10"/>
      <c r="G42" s="10"/>
      <c r="H42" s="10"/>
      <c r="I42" s="10"/>
      <c r="J42" s="35"/>
    </row>
    <row r="43" spans="2:10" ht="16.5" thickBot="1">
      <c r="B43" s="862"/>
      <c r="C43" s="43" t="s">
        <v>32</v>
      </c>
      <c r="D43" s="44"/>
      <c r="E43" s="45"/>
      <c r="F43" s="46"/>
      <c r="G43" s="46"/>
      <c r="H43" s="46"/>
      <c r="I43" s="46"/>
      <c r="J43" s="47">
        <v>750</v>
      </c>
    </row>
    <row r="44" spans="2:10" ht="15">
      <c r="B44" s="4"/>
      <c r="C44" s="4"/>
      <c r="D44" s="4"/>
      <c r="E44" s="4"/>
      <c r="F44" s="4"/>
      <c r="G44" s="4"/>
      <c r="H44" s="4"/>
      <c r="I44" s="4"/>
      <c r="J44" s="48">
        <f>SUM(J31:J43)</f>
        <v>441940</v>
      </c>
    </row>
    <row r="45" spans="2:10" ht="15">
      <c r="B45" s="863" t="s">
        <v>402</v>
      </c>
      <c r="C45" s="863"/>
      <c r="D45" s="864"/>
      <c r="E45" s="864"/>
      <c r="F45" s="864"/>
      <c r="G45" s="864"/>
      <c r="H45" s="864"/>
      <c r="I45" s="864"/>
      <c r="J45" s="864"/>
    </row>
    <row r="46" ht="15">
      <c r="J46" s="169"/>
    </row>
  </sheetData>
  <mergeCells count="60">
    <mergeCell ref="B5:D5"/>
    <mergeCell ref="E5:F5"/>
    <mergeCell ref="G5:H5"/>
    <mergeCell ref="B6:D6"/>
    <mergeCell ref="E6:F6"/>
    <mergeCell ref="G6:H6"/>
    <mergeCell ref="B10:D10"/>
    <mergeCell ref="E10:F10"/>
    <mergeCell ref="G10:H10"/>
    <mergeCell ref="G12:H12"/>
    <mergeCell ref="B8:D8"/>
    <mergeCell ref="E8:F8"/>
    <mergeCell ref="G8:H8"/>
    <mergeCell ref="B9:D9"/>
    <mergeCell ref="E9:F9"/>
    <mergeCell ref="G9:H9"/>
    <mergeCell ref="B13:D13"/>
    <mergeCell ref="E13:F13"/>
    <mergeCell ref="G13:H13"/>
    <mergeCell ref="B14:D14"/>
    <mergeCell ref="E14:F14"/>
    <mergeCell ref="G14:H14"/>
    <mergeCell ref="B17:D17"/>
    <mergeCell ref="E17:F17"/>
    <mergeCell ref="G17:H17"/>
    <mergeCell ref="B15:D15"/>
    <mergeCell ref="E15:F15"/>
    <mergeCell ref="G15:H15"/>
    <mergeCell ref="B16:D16"/>
    <mergeCell ref="E16:F16"/>
    <mergeCell ref="G16:H16"/>
    <mergeCell ref="B18:D18"/>
    <mergeCell ref="E18:F18"/>
    <mergeCell ref="G18:H18"/>
    <mergeCell ref="B19:J19"/>
    <mergeCell ref="E20:F20"/>
    <mergeCell ref="G20:H20"/>
    <mergeCell ref="G24:H24"/>
    <mergeCell ref="B21:D21"/>
    <mergeCell ref="E21:F21"/>
    <mergeCell ref="G21:H21"/>
    <mergeCell ref="B22:D22"/>
    <mergeCell ref="E22:F22"/>
    <mergeCell ref="G22:H22"/>
    <mergeCell ref="H27:H29"/>
    <mergeCell ref="J28:J30"/>
    <mergeCell ref="B31:B43"/>
    <mergeCell ref="B45:J45"/>
    <mergeCell ref="G7:H7"/>
    <mergeCell ref="B27:B30"/>
    <mergeCell ref="C27:C29"/>
    <mergeCell ref="D27:D29"/>
    <mergeCell ref="E27:E29"/>
    <mergeCell ref="F27:F29"/>
    <mergeCell ref="G27:G29"/>
    <mergeCell ref="B23:D23"/>
    <mergeCell ref="E23:F23"/>
    <mergeCell ref="G23:H23"/>
    <mergeCell ref="B24:D24"/>
    <mergeCell ref="E24:F24"/>
  </mergeCells>
  <printOptions/>
  <pageMargins left="0.7" right="0.7" top="0.787401575" bottom="0.787401575" header="0.3" footer="0.3"/>
  <pageSetup horizontalDpi="300" verticalDpi="300" orientation="portrait" paperSize="9" scale="75" r:id="rId3"/>
  <headerFooter>
    <oddHeader>&amp;R&amp;"Times New Roman,Obyčejné"provozní plán 2013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8"/>
  <sheetViews>
    <sheetView view="pageLayout" workbookViewId="0" topLeftCell="A1">
      <selection activeCell="K23" sqref="K23"/>
    </sheetView>
  </sheetViews>
  <sheetFormatPr defaultColWidth="8.8515625" defaultRowHeight="15" outlineLevelCol="1"/>
  <cols>
    <col min="1" max="1" width="3.00390625" style="239" customWidth="1"/>
    <col min="2" max="2" width="5.140625" style="239" customWidth="1"/>
    <col min="3" max="3" width="58.28125" style="239" customWidth="1"/>
    <col min="4" max="4" width="11.7109375" style="269" hidden="1" customWidth="1" outlineLevel="1"/>
    <col min="5" max="5" width="8.140625" style="239" hidden="1" customWidth="1" outlineLevel="1"/>
    <col min="6" max="7" width="9.00390625" style="269" hidden="1" customWidth="1" outlineLevel="1"/>
    <col min="8" max="8" width="8.00390625" style="269" hidden="1" customWidth="1" outlineLevel="1"/>
    <col min="9" max="9" width="11.28125" style="269" customWidth="1" collapsed="1"/>
    <col min="10" max="10" width="10.421875" style="239" customWidth="1"/>
    <col min="11" max="11" width="11.57421875" style="269" customWidth="1"/>
    <col min="12" max="257" width="8.8515625" style="239" customWidth="1"/>
    <col min="258" max="258" width="5.140625" style="239" customWidth="1"/>
    <col min="259" max="259" width="62.7109375" style="239" customWidth="1"/>
    <col min="260" max="264" width="8.8515625" style="239" hidden="1" customWidth="1"/>
    <col min="265" max="265" width="9.28125" style="239" customWidth="1"/>
    <col min="266" max="266" width="8.7109375" style="239" customWidth="1"/>
    <col min="267" max="267" width="9.28125" style="239" customWidth="1"/>
    <col min="268" max="513" width="8.8515625" style="239" customWidth="1"/>
    <col min="514" max="514" width="5.140625" style="239" customWidth="1"/>
    <col min="515" max="515" width="62.7109375" style="239" customWidth="1"/>
    <col min="516" max="520" width="8.8515625" style="239" hidden="1" customWidth="1"/>
    <col min="521" max="521" width="9.28125" style="239" customWidth="1"/>
    <col min="522" max="522" width="8.7109375" style="239" customWidth="1"/>
    <col min="523" max="523" width="9.28125" style="239" customWidth="1"/>
    <col min="524" max="769" width="8.8515625" style="239" customWidth="1"/>
    <col min="770" max="770" width="5.140625" style="239" customWidth="1"/>
    <col min="771" max="771" width="62.7109375" style="239" customWidth="1"/>
    <col min="772" max="776" width="8.8515625" style="239" hidden="1" customWidth="1"/>
    <col min="777" max="777" width="9.28125" style="239" customWidth="1"/>
    <col min="778" max="778" width="8.7109375" style="239" customWidth="1"/>
    <col min="779" max="779" width="9.28125" style="239" customWidth="1"/>
    <col min="780" max="1025" width="8.8515625" style="239" customWidth="1"/>
    <col min="1026" max="1026" width="5.140625" style="239" customWidth="1"/>
    <col min="1027" max="1027" width="62.7109375" style="239" customWidth="1"/>
    <col min="1028" max="1032" width="8.8515625" style="239" hidden="1" customWidth="1"/>
    <col min="1033" max="1033" width="9.28125" style="239" customWidth="1"/>
    <col min="1034" max="1034" width="8.7109375" style="239" customWidth="1"/>
    <col min="1035" max="1035" width="9.28125" style="239" customWidth="1"/>
    <col min="1036" max="1281" width="8.8515625" style="239" customWidth="1"/>
    <col min="1282" max="1282" width="5.140625" style="239" customWidth="1"/>
    <col min="1283" max="1283" width="62.7109375" style="239" customWidth="1"/>
    <col min="1284" max="1288" width="8.8515625" style="239" hidden="1" customWidth="1"/>
    <col min="1289" max="1289" width="9.28125" style="239" customWidth="1"/>
    <col min="1290" max="1290" width="8.7109375" style="239" customWidth="1"/>
    <col min="1291" max="1291" width="9.28125" style="239" customWidth="1"/>
    <col min="1292" max="1537" width="8.8515625" style="239" customWidth="1"/>
    <col min="1538" max="1538" width="5.140625" style="239" customWidth="1"/>
    <col min="1539" max="1539" width="62.7109375" style="239" customWidth="1"/>
    <col min="1540" max="1544" width="8.8515625" style="239" hidden="1" customWidth="1"/>
    <col min="1545" max="1545" width="9.28125" style="239" customWidth="1"/>
    <col min="1546" max="1546" width="8.7109375" style="239" customWidth="1"/>
    <col min="1547" max="1547" width="9.28125" style="239" customWidth="1"/>
    <col min="1548" max="1793" width="8.8515625" style="239" customWidth="1"/>
    <col min="1794" max="1794" width="5.140625" style="239" customWidth="1"/>
    <col min="1795" max="1795" width="62.7109375" style="239" customWidth="1"/>
    <col min="1796" max="1800" width="8.8515625" style="239" hidden="1" customWidth="1"/>
    <col min="1801" max="1801" width="9.28125" style="239" customWidth="1"/>
    <col min="1802" max="1802" width="8.7109375" style="239" customWidth="1"/>
    <col min="1803" max="1803" width="9.28125" style="239" customWidth="1"/>
    <col min="1804" max="2049" width="8.8515625" style="239" customWidth="1"/>
    <col min="2050" max="2050" width="5.140625" style="239" customWidth="1"/>
    <col min="2051" max="2051" width="62.7109375" style="239" customWidth="1"/>
    <col min="2052" max="2056" width="8.8515625" style="239" hidden="1" customWidth="1"/>
    <col min="2057" max="2057" width="9.28125" style="239" customWidth="1"/>
    <col min="2058" max="2058" width="8.7109375" style="239" customWidth="1"/>
    <col min="2059" max="2059" width="9.28125" style="239" customWidth="1"/>
    <col min="2060" max="2305" width="8.8515625" style="239" customWidth="1"/>
    <col min="2306" max="2306" width="5.140625" style="239" customWidth="1"/>
    <col min="2307" max="2307" width="62.7109375" style="239" customWidth="1"/>
    <col min="2308" max="2312" width="8.8515625" style="239" hidden="1" customWidth="1"/>
    <col min="2313" max="2313" width="9.28125" style="239" customWidth="1"/>
    <col min="2314" max="2314" width="8.7109375" style="239" customWidth="1"/>
    <col min="2315" max="2315" width="9.28125" style="239" customWidth="1"/>
    <col min="2316" max="2561" width="8.8515625" style="239" customWidth="1"/>
    <col min="2562" max="2562" width="5.140625" style="239" customWidth="1"/>
    <col min="2563" max="2563" width="62.7109375" style="239" customWidth="1"/>
    <col min="2564" max="2568" width="8.8515625" style="239" hidden="1" customWidth="1"/>
    <col min="2569" max="2569" width="9.28125" style="239" customWidth="1"/>
    <col min="2570" max="2570" width="8.7109375" style="239" customWidth="1"/>
    <col min="2571" max="2571" width="9.28125" style="239" customWidth="1"/>
    <col min="2572" max="2817" width="8.8515625" style="239" customWidth="1"/>
    <col min="2818" max="2818" width="5.140625" style="239" customWidth="1"/>
    <col min="2819" max="2819" width="62.7109375" style="239" customWidth="1"/>
    <col min="2820" max="2824" width="8.8515625" style="239" hidden="1" customWidth="1"/>
    <col min="2825" max="2825" width="9.28125" style="239" customWidth="1"/>
    <col min="2826" max="2826" width="8.7109375" style="239" customWidth="1"/>
    <col min="2827" max="2827" width="9.28125" style="239" customWidth="1"/>
    <col min="2828" max="3073" width="8.8515625" style="239" customWidth="1"/>
    <col min="3074" max="3074" width="5.140625" style="239" customWidth="1"/>
    <col min="3075" max="3075" width="62.7109375" style="239" customWidth="1"/>
    <col min="3076" max="3080" width="8.8515625" style="239" hidden="1" customWidth="1"/>
    <col min="3081" max="3081" width="9.28125" style="239" customWidth="1"/>
    <col min="3082" max="3082" width="8.7109375" style="239" customWidth="1"/>
    <col min="3083" max="3083" width="9.28125" style="239" customWidth="1"/>
    <col min="3084" max="3329" width="8.8515625" style="239" customWidth="1"/>
    <col min="3330" max="3330" width="5.140625" style="239" customWidth="1"/>
    <col min="3331" max="3331" width="62.7109375" style="239" customWidth="1"/>
    <col min="3332" max="3336" width="8.8515625" style="239" hidden="1" customWidth="1"/>
    <col min="3337" max="3337" width="9.28125" style="239" customWidth="1"/>
    <col min="3338" max="3338" width="8.7109375" style="239" customWidth="1"/>
    <col min="3339" max="3339" width="9.28125" style="239" customWidth="1"/>
    <col min="3340" max="3585" width="8.8515625" style="239" customWidth="1"/>
    <col min="3586" max="3586" width="5.140625" style="239" customWidth="1"/>
    <col min="3587" max="3587" width="62.7109375" style="239" customWidth="1"/>
    <col min="3588" max="3592" width="8.8515625" style="239" hidden="1" customWidth="1"/>
    <col min="3593" max="3593" width="9.28125" style="239" customWidth="1"/>
    <col min="3594" max="3594" width="8.7109375" style="239" customWidth="1"/>
    <col min="3595" max="3595" width="9.28125" style="239" customWidth="1"/>
    <col min="3596" max="3841" width="8.8515625" style="239" customWidth="1"/>
    <col min="3842" max="3842" width="5.140625" style="239" customWidth="1"/>
    <col min="3843" max="3843" width="62.7109375" style="239" customWidth="1"/>
    <col min="3844" max="3848" width="8.8515625" style="239" hidden="1" customWidth="1"/>
    <col min="3849" max="3849" width="9.28125" style="239" customWidth="1"/>
    <col min="3850" max="3850" width="8.7109375" style="239" customWidth="1"/>
    <col min="3851" max="3851" width="9.28125" style="239" customWidth="1"/>
    <col min="3852" max="4097" width="8.8515625" style="239" customWidth="1"/>
    <col min="4098" max="4098" width="5.140625" style="239" customWidth="1"/>
    <col min="4099" max="4099" width="62.7109375" style="239" customWidth="1"/>
    <col min="4100" max="4104" width="8.8515625" style="239" hidden="1" customWidth="1"/>
    <col min="4105" max="4105" width="9.28125" style="239" customWidth="1"/>
    <col min="4106" max="4106" width="8.7109375" style="239" customWidth="1"/>
    <col min="4107" max="4107" width="9.28125" style="239" customWidth="1"/>
    <col min="4108" max="4353" width="8.8515625" style="239" customWidth="1"/>
    <col min="4354" max="4354" width="5.140625" style="239" customWidth="1"/>
    <col min="4355" max="4355" width="62.7109375" style="239" customWidth="1"/>
    <col min="4356" max="4360" width="8.8515625" style="239" hidden="1" customWidth="1"/>
    <col min="4361" max="4361" width="9.28125" style="239" customWidth="1"/>
    <col min="4362" max="4362" width="8.7109375" style="239" customWidth="1"/>
    <col min="4363" max="4363" width="9.28125" style="239" customWidth="1"/>
    <col min="4364" max="4609" width="8.8515625" style="239" customWidth="1"/>
    <col min="4610" max="4610" width="5.140625" style="239" customWidth="1"/>
    <col min="4611" max="4611" width="62.7109375" style="239" customWidth="1"/>
    <col min="4612" max="4616" width="8.8515625" style="239" hidden="1" customWidth="1"/>
    <col min="4617" max="4617" width="9.28125" style="239" customWidth="1"/>
    <col min="4618" max="4618" width="8.7109375" style="239" customWidth="1"/>
    <col min="4619" max="4619" width="9.28125" style="239" customWidth="1"/>
    <col min="4620" max="4865" width="8.8515625" style="239" customWidth="1"/>
    <col min="4866" max="4866" width="5.140625" style="239" customWidth="1"/>
    <col min="4867" max="4867" width="62.7109375" style="239" customWidth="1"/>
    <col min="4868" max="4872" width="8.8515625" style="239" hidden="1" customWidth="1"/>
    <col min="4873" max="4873" width="9.28125" style="239" customWidth="1"/>
    <col min="4874" max="4874" width="8.7109375" style="239" customWidth="1"/>
    <col min="4875" max="4875" width="9.28125" style="239" customWidth="1"/>
    <col min="4876" max="5121" width="8.8515625" style="239" customWidth="1"/>
    <col min="5122" max="5122" width="5.140625" style="239" customWidth="1"/>
    <col min="5123" max="5123" width="62.7109375" style="239" customWidth="1"/>
    <col min="5124" max="5128" width="8.8515625" style="239" hidden="1" customWidth="1"/>
    <col min="5129" max="5129" width="9.28125" style="239" customWidth="1"/>
    <col min="5130" max="5130" width="8.7109375" style="239" customWidth="1"/>
    <col min="5131" max="5131" width="9.28125" style="239" customWidth="1"/>
    <col min="5132" max="5377" width="8.8515625" style="239" customWidth="1"/>
    <col min="5378" max="5378" width="5.140625" style="239" customWidth="1"/>
    <col min="5379" max="5379" width="62.7109375" style="239" customWidth="1"/>
    <col min="5380" max="5384" width="8.8515625" style="239" hidden="1" customWidth="1"/>
    <col min="5385" max="5385" width="9.28125" style="239" customWidth="1"/>
    <col min="5386" max="5386" width="8.7109375" style="239" customWidth="1"/>
    <col min="5387" max="5387" width="9.28125" style="239" customWidth="1"/>
    <col min="5388" max="5633" width="8.8515625" style="239" customWidth="1"/>
    <col min="5634" max="5634" width="5.140625" style="239" customWidth="1"/>
    <col min="5635" max="5635" width="62.7109375" style="239" customWidth="1"/>
    <col min="5636" max="5640" width="8.8515625" style="239" hidden="1" customWidth="1"/>
    <col min="5641" max="5641" width="9.28125" style="239" customWidth="1"/>
    <col min="5642" max="5642" width="8.7109375" style="239" customWidth="1"/>
    <col min="5643" max="5643" width="9.28125" style="239" customWidth="1"/>
    <col min="5644" max="5889" width="8.8515625" style="239" customWidth="1"/>
    <col min="5890" max="5890" width="5.140625" style="239" customWidth="1"/>
    <col min="5891" max="5891" width="62.7109375" style="239" customWidth="1"/>
    <col min="5892" max="5896" width="8.8515625" style="239" hidden="1" customWidth="1"/>
    <col min="5897" max="5897" width="9.28125" style="239" customWidth="1"/>
    <col min="5898" max="5898" width="8.7109375" style="239" customWidth="1"/>
    <col min="5899" max="5899" width="9.28125" style="239" customWidth="1"/>
    <col min="5900" max="6145" width="8.8515625" style="239" customWidth="1"/>
    <col min="6146" max="6146" width="5.140625" style="239" customWidth="1"/>
    <col min="6147" max="6147" width="62.7109375" style="239" customWidth="1"/>
    <col min="6148" max="6152" width="8.8515625" style="239" hidden="1" customWidth="1"/>
    <col min="6153" max="6153" width="9.28125" style="239" customWidth="1"/>
    <col min="6154" max="6154" width="8.7109375" style="239" customWidth="1"/>
    <col min="6155" max="6155" width="9.28125" style="239" customWidth="1"/>
    <col min="6156" max="6401" width="8.8515625" style="239" customWidth="1"/>
    <col min="6402" max="6402" width="5.140625" style="239" customWidth="1"/>
    <col min="6403" max="6403" width="62.7109375" style="239" customWidth="1"/>
    <col min="6404" max="6408" width="8.8515625" style="239" hidden="1" customWidth="1"/>
    <col min="6409" max="6409" width="9.28125" style="239" customWidth="1"/>
    <col min="6410" max="6410" width="8.7109375" style="239" customWidth="1"/>
    <col min="6411" max="6411" width="9.28125" style="239" customWidth="1"/>
    <col min="6412" max="6657" width="8.8515625" style="239" customWidth="1"/>
    <col min="6658" max="6658" width="5.140625" style="239" customWidth="1"/>
    <col min="6659" max="6659" width="62.7109375" style="239" customWidth="1"/>
    <col min="6660" max="6664" width="8.8515625" style="239" hidden="1" customWidth="1"/>
    <col min="6665" max="6665" width="9.28125" style="239" customWidth="1"/>
    <col min="6666" max="6666" width="8.7109375" style="239" customWidth="1"/>
    <col min="6667" max="6667" width="9.28125" style="239" customWidth="1"/>
    <col min="6668" max="6913" width="8.8515625" style="239" customWidth="1"/>
    <col min="6914" max="6914" width="5.140625" style="239" customWidth="1"/>
    <col min="6915" max="6915" width="62.7109375" style="239" customWidth="1"/>
    <col min="6916" max="6920" width="8.8515625" style="239" hidden="1" customWidth="1"/>
    <col min="6921" max="6921" width="9.28125" style="239" customWidth="1"/>
    <col min="6922" max="6922" width="8.7109375" style="239" customWidth="1"/>
    <col min="6923" max="6923" width="9.28125" style="239" customWidth="1"/>
    <col min="6924" max="7169" width="8.8515625" style="239" customWidth="1"/>
    <col min="7170" max="7170" width="5.140625" style="239" customWidth="1"/>
    <col min="7171" max="7171" width="62.7109375" style="239" customWidth="1"/>
    <col min="7172" max="7176" width="8.8515625" style="239" hidden="1" customWidth="1"/>
    <col min="7177" max="7177" width="9.28125" style="239" customWidth="1"/>
    <col min="7178" max="7178" width="8.7109375" style="239" customWidth="1"/>
    <col min="7179" max="7179" width="9.28125" style="239" customWidth="1"/>
    <col min="7180" max="7425" width="8.8515625" style="239" customWidth="1"/>
    <col min="7426" max="7426" width="5.140625" style="239" customWidth="1"/>
    <col min="7427" max="7427" width="62.7109375" style="239" customWidth="1"/>
    <col min="7428" max="7432" width="8.8515625" style="239" hidden="1" customWidth="1"/>
    <col min="7433" max="7433" width="9.28125" style="239" customWidth="1"/>
    <col min="7434" max="7434" width="8.7109375" style="239" customWidth="1"/>
    <col min="7435" max="7435" width="9.28125" style="239" customWidth="1"/>
    <col min="7436" max="7681" width="8.8515625" style="239" customWidth="1"/>
    <col min="7682" max="7682" width="5.140625" style="239" customWidth="1"/>
    <col min="7683" max="7683" width="62.7109375" style="239" customWidth="1"/>
    <col min="7684" max="7688" width="8.8515625" style="239" hidden="1" customWidth="1"/>
    <col min="7689" max="7689" width="9.28125" style="239" customWidth="1"/>
    <col min="7690" max="7690" width="8.7109375" style="239" customWidth="1"/>
    <col min="7691" max="7691" width="9.28125" style="239" customWidth="1"/>
    <col min="7692" max="7937" width="8.8515625" style="239" customWidth="1"/>
    <col min="7938" max="7938" width="5.140625" style="239" customWidth="1"/>
    <col min="7939" max="7939" width="62.7109375" style="239" customWidth="1"/>
    <col min="7940" max="7944" width="8.8515625" style="239" hidden="1" customWidth="1"/>
    <col min="7945" max="7945" width="9.28125" style="239" customWidth="1"/>
    <col min="7946" max="7946" width="8.7109375" style="239" customWidth="1"/>
    <col min="7947" max="7947" width="9.28125" style="239" customWidth="1"/>
    <col min="7948" max="8193" width="8.8515625" style="239" customWidth="1"/>
    <col min="8194" max="8194" width="5.140625" style="239" customWidth="1"/>
    <col min="8195" max="8195" width="62.7109375" style="239" customWidth="1"/>
    <col min="8196" max="8200" width="8.8515625" style="239" hidden="1" customWidth="1"/>
    <col min="8201" max="8201" width="9.28125" style="239" customWidth="1"/>
    <col min="8202" max="8202" width="8.7109375" style="239" customWidth="1"/>
    <col min="8203" max="8203" width="9.28125" style="239" customWidth="1"/>
    <col min="8204" max="8449" width="8.8515625" style="239" customWidth="1"/>
    <col min="8450" max="8450" width="5.140625" style="239" customWidth="1"/>
    <col min="8451" max="8451" width="62.7109375" style="239" customWidth="1"/>
    <col min="8452" max="8456" width="8.8515625" style="239" hidden="1" customWidth="1"/>
    <col min="8457" max="8457" width="9.28125" style="239" customWidth="1"/>
    <col min="8458" max="8458" width="8.7109375" style="239" customWidth="1"/>
    <col min="8459" max="8459" width="9.28125" style="239" customWidth="1"/>
    <col min="8460" max="8705" width="8.8515625" style="239" customWidth="1"/>
    <col min="8706" max="8706" width="5.140625" style="239" customWidth="1"/>
    <col min="8707" max="8707" width="62.7109375" style="239" customWidth="1"/>
    <col min="8708" max="8712" width="8.8515625" style="239" hidden="1" customWidth="1"/>
    <col min="8713" max="8713" width="9.28125" style="239" customWidth="1"/>
    <col min="8714" max="8714" width="8.7109375" style="239" customWidth="1"/>
    <col min="8715" max="8715" width="9.28125" style="239" customWidth="1"/>
    <col min="8716" max="8961" width="8.8515625" style="239" customWidth="1"/>
    <col min="8962" max="8962" width="5.140625" style="239" customWidth="1"/>
    <col min="8963" max="8963" width="62.7109375" style="239" customWidth="1"/>
    <col min="8964" max="8968" width="8.8515625" style="239" hidden="1" customWidth="1"/>
    <col min="8969" max="8969" width="9.28125" style="239" customWidth="1"/>
    <col min="8970" max="8970" width="8.7109375" style="239" customWidth="1"/>
    <col min="8971" max="8971" width="9.28125" style="239" customWidth="1"/>
    <col min="8972" max="9217" width="8.8515625" style="239" customWidth="1"/>
    <col min="9218" max="9218" width="5.140625" style="239" customWidth="1"/>
    <col min="9219" max="9219" width="62.7109375" style="239" customWidth="1"/>
    <col min="9220" max="9224" width="8.8515625" style="239" hidden="1" customWidth="1"/>
    <col min="9225" max="9225" width="9.28125" style="239" customWidth="1"/>
    <col min="9226" max="9226" width="8.7109375" style="239" customWidth="1"/>
    <col min="9227" max="9227" width="9.28125" style="239" customWidth="1"/>
    <col min="9228" max="9473" width="8.8515625" style="239" customWidth="1"/>
    <col min="9474" max="9474" width="5.140625" style="239" customWidth="1"/>
    <col min="9475" max="9475" width="62.7109375" style="239" customWidth="1"/>
    <col min="9476" max="9480" width="8.8515625" style="239" hidden="1" customWidth="1"/>
    <col min="9481" max="9481" width="9.28125" style="239" customWidth="1"/>
    <col min="9482" max="9482" width="8.7109375" style="239" customWidth="1"/>
    <col min="9483" max="9483" width="9.28125" style="239" customWidth="1"/>
    <col min="9484" max="9729" width="8.8515625" style="239" customWidth="1"/>
    <col min="9730" max="9730" width="5.140625" style="239" customWidth="1"/>
    <col min="9731" max="9731" width="62.7109375" style="239" customWidth="1"/>
    <col min="9732" max="9736" width="8.8515625" style="239" hidden="1" customWidth="1"/>
    <col min="9737" max="9737" width="9.28125" style="239" customWidth="1"/>
    <col min="9738" max="9738" width="8.7109375" style="239" customWidth="1"/>
    <col min="9739" max="9739" width="9.28125" style="239" customWidth="1"/>
    <col min="9740" max="9985" width="8.8515625" style="239" customWidth="1"/>
    <col min="9986" max="9986" width="5.140625" style="239" customWidth="1"/>
    <col min="9987" max="9987" width="62.7109375" style="239" customWidth="1"/>
    <col min="9988" max="9992" width="8.8515625" style="239" hidden="1" customWidth="1"/>
    <col min="9993" max="9993" width="9.28125" style="239" customWidth="1"/>
    <col min="9994" max="9994" width="8.7109375" style="239" customWidth="1"/>
    <col min="9995" max="9995" width="9.28125" style="239" customWidth="1"/>
    <col min="9996" max="10241" width="8.8515625" style="239" customWidth="1"/>
    <col min="10242" max="10242" width="5.140625" style="239" customWidth="1"/>
    <col min="10243" max="10243" width="62.7109375" style="239" customWidth="1"/>
    <col min="10244" max="10248" width="8.8515625" style="239" hidden="1" customWidth="1"/>
    <col min="10249" max="10249" width="9.28125" style="239" customWidth="1"/>
    <col min="10250" max="10250" width="8.7109375" style="239" customWidth="1"/>
    <col min="10251" max="10251" width="9.28125" style="239" customWidth="1"/>
    <col min="10252" max="10497" width="8.8515625" style="239" customWidth="1"/>
    <col min="10498" max="10498" width="5.140625" style="239" customWidth="1"/>
    <col min="10499" max="10499" width="62.7109375" style="239" customWidth="1"/>
    <col min="10500" max="10504" width="8.8515625" style="239" hidden="1" customWidth="1"/>
    <col min="10505" max="10505" width="9.28125" style="239" customWidth="1"/>
    <col min="10506" max="10506" width="8.7109375" style="239" customWidth="1"/>
    <col min="10507" max="10507" width="9.28125" style="239" customWidth="1"/>
    <col min="10508" max="10753" width="8.8515625" style="239" customWidth="1"/>
    <col min="10754" max="10754" width="5.140625" style="239" customWidth="1"/>
    <col min="10755" max="10755" width="62.7109375" style="239" customWidth="1"/>
    <col min="10756" max="10760" width="8.8515625" style="239" hidden="1" customWidth="1"/>
    <col min="10761" max="10761" width="9.28125" style="239" customWidth="1"/>
    <col min="10762" max="10762" width="8.7109375" style="239" customWidth="1"/>
    <col min="10763" max="10763" width="9.28125" style="239" customWidth="1"/>
    <col min="10764" max="11009" width="8.8515625" style="239" customWidth="1"/>
    <col min="11010" max="11010" width="5.140625" style="239" customWidth="1"/>
    <col min="11011" max="11011" width="62.7109375" style="239" customWidth="1"/>
    <col min="11012" max="11016" width="8.8515625" style="239" hidden="1" customWidth="1"/>
    <col min="11017" max="11017" width="9.28125" style="239" customWidth="1"/>
    <col min="11018" max="11018" width="8.7109375" style="239" customWidth="1"/>
    <col min="11019" max="11019" width="9.28125" style="239" customWidth="1"/>
    <col min="11020" max="11265" width="8.8515625" style="239" customWidth="1"/>
    <col min="11266" max="11266" width="5.140625" style="239" customWidth="1"/>
    <col min="11267" max="11267" width="62.7109375" style="239" customWidth="1"/>
    <col min="11268" max="11272" width="8.8515625" style="239" hidden="1" customWidth="1"/>
    <col min="11273" max="11273" width="9.28125" style="239" customWidth="1"/>
    <col min="11274" max="11274" width="8.7109375" style="239" customWidth="1"/>
    <col min="11275" max="11275" width="9.28125" style="239" customWidth="1"/>
    <col min="11276" max="11521" width="8.8515625" style="239" customWidth="1"/>
    <col min="11522" max="11522" width="5.140625" style="239" customWidth="1"/>
    <col min="11523" max="11523" width="62.7109375" style="239" customWidth="1"/>
    <col min="11524" max="11528" width="8.8515625" style="239" hidden="1" customWidth="1"/>
    <col min="11529" max="11529" width="9.28125" style="239" customWidth="1"/>
    <col min="11530" max="11530" width="8.7109375" style="239" customWidth="1"/>
    <col min="11531" max="11531" width="9.28125" style="239" customWidth="1"/>
    <col min="11532" max="11777" width="8.8515625" style="239" customWidth="1"/>
    <col min="11778" max="11778" width="5.140625" style="239" customWidth="1"/>
    <col min="11779" max="11779" width="62.7109375" style="239" customWidth="1"/>
    <col min="11780" max="11784" width="8.8515625" style="239" hidden="1" customWidth="1"/>
    <col min="11785" max="11785" width="9.28125" style="239" customWidth="1"/>
    <col min="11786" max="11786" width="8.7109375" style="239" customWidth="1"/>
    <col min="11787" max="11787" width="9.28125" style="239" customWidth="1"/>
    <col min="11788" max="12033" width="8.8515625" style="239" customWidth="1"/>
    <col min="12034" max="12034" width="5.140625" style="239" customWidth="1"/>
    <col min="12035" max="12035" width="62.7109375" style="239" customWidth="1"/>
    <col min="12036" max="12040" width="8.8515625" style="239" hidden="1" customWidth="1"/>
    <col min="12041" max="12041" width="9.28125" style="239" customWidth="1"/>
    <col min="12042" max="12042" width="8.7109375" style="239" customWidth="1"/>
    <col min="12043" max="12043" width="9.28125" style="239" customWidth="1"/>
    <col min="12044" max="12289" width="8.8515625" style="239" customWidth="1"/>
    <col min="12290" max="12290" width="5.140625" style="239" customWidth="1"/>
    <col min="12291" max="12291" width="62.7109375" style="239" customWidth="1"/>
    <col min="12292" max="12296" width="8.8515625" style="239" hidden="1" customWidth="1"/>
    <col min="12297" max="12297" width="9.28125" style="239" customWidth="1"/>
    <col min="12298" max="12298" width="8.7109375" style="239" customWidth="1"/>
    <col min="12299" max="12299" width="9.28125" style="239" customWidth="1"/>
    <col min="12300" max="12545" width="8.8515625" style="239" customWidth="1"/>
    <col min="12546" max="12546" width="5.140625" style="239" customWidth="1"/>
    <col min="12547" max="12547" width="62.7109375" style="239" customWidth="1"/>
    <col min="12548" max="12552" width="8.8515625" style="239" hidden="1" customWidth="1"/>
    <col min="12553" max="12553" width="9.28125" style="239" customWidth="1"/>
    <col min="12554" max="12554" width="8.7109375" style="239" customWidth="1"/>
    <col min="12555" max="12555" width="9.28125" style="239" customWidth="1"/>
    <col min="12556" max="12801" width="8.8515625" style="239" customWidth="1"/>
    <col min="12802" max="12802" width="5.140625" style="239" customWidth="1"/>
    <col min="12803" max="12803" width="62.7109375" style="239" customWidth="1"/>
    <col min="12804" max="12808" width="8.8515625" style="239" hidden="1" customWidth="1"/>
    <col min="12809" max="12809" width="9.28125" style="239" customWidth="1"/>
    <col min="12810" max="12810" width="8.7109375" style="239" customWidth="1"/>
    <col min="12811" max="12811" width="9.28125" style="239" customWidth="1"/>
    <col min="12812" max="13057" width="8.8515625" style="239" customWidth="1"/>
    <col min="13058" max="13058" width="5.140625" style="239" customWidth="1"/>
    <col min="13059" max="13059" width="62.7109375" style="239" customWidth="1"/>
    <col min="13060" max="13064" width="8.8515625" style="239" hidden="1" customWidth="1"/>
    <col min="13065" max="13065" width="9.28125" style="239" customWidth="1"/>
    <col min="13066" max="13066" width="8.7109375" style="239" customWidth="1"/>
    <col min="13067" max="13067" width="9.28125" style="239" customWidth="1"/>
    <col min="13068" max="13313" width="8.8515625" style="239" customWidth="1"/>
    <col min="13314" max="13314" width="5.140625" style="239" customWidth="1"/>
    <col min="13315" max="13315" width="62.7109375" style="239" customWidth="1"/>
    <col min="13316" max="13320" width="8.8515625" style="239" hidden="1" customWidth="1"/>
    <col min="13321" max="13321" width="9.28125" style="239" customWidth="1"/>
    <col min="13322" max="13322" width="8.7109375" style="239" customWidth="1"/>
    <col min="13323" max="13323" width="9.28125" style="239" customWidth="1"/>
    <col min="13324" max="13569" width="8.8515625" style="239" customWidth="1"/>
    <col min="13570" max="13570" width="5.140625" style="239" customWidth="1"/>
    <col min="13571" max="13571" width="62.7109375" style="239" customWidth="1"/>
    <col min="13572" max="13576" width="8.8515625" style="239" hidden="1" customWidth="1"/>
    <col min="13577" max="13577" width="9.28125" style="239" customWidth="1"/>
    <col min="13578" max="13578" width="8.7109375" style="239" customWidth="1"/>
    <col min="13579" max="13579" width="9.28125" style="239" customWidth="1"/>
    <col min="13580" max="13825" width="8.8515625" style="239" customWidth="1"/>
    <col min="13826" max="13826" width="5.140625" style="239" customWidth="1"/>
    <col min="13827" max="13827" width="62.7109375" style="239" customWidth="1"/>
    <col min="13828" max="13832" width="8.8515625" style="239" hidden="1" customWidth="1"/>
    <col min="13833" max="13833" width="9.28125" style="239" customWidth="1"/>
    <col min="13834" max="13834" width="8.7109375" style="239" customWidth="1"/>
    <col min="13835" max="13835" width="9.28125" style="239" customWidth="1"/>
    <col min="13836" max="14081" width="8.8515625" style="239" customWidth="1"/>
    <col min="14082" max="14082" width="5.140625" style="239" customWidth="1"/>
    <col min="14083" max="14083" width="62.7109375" style="239" customWidth="1"/>
    <col min="14084" max="14088" width="8.8515625" style="239" hidden="1" customWidth="1"/>
    <col min="14089" max="14089" width="9.28125" style="239" customWidth="1"/>
    <col min="14090" max="14090" width="8.7109375" style="239" customWidth="1"/>
    <col min="14091" max="14091" width="9.28125" style="239" customWidth="1"/>
    <col min="14092" max="14337" width="8.8515625" style="239" customWidth="1"/>
    <col min="14338" max="14338" width="5.140625" style="239" customWidth="1"/>
    <col min="14339" max="14339" width="62.7109375" style="239" customWidth="1"/>
    <col min="14340" max="14344" width="8.8515625" style="239" hidden="1" customWidth="1"/>
    <col min="14345" max="14345" width="9.28125" style="239" customWidth="1"/>
    <col min="14346" max="14346" width="8.7109375" style="239" customWidth="1"/>
    <col min="14347" max="14347" width="9.28125" style="239" customWidth="1"/>
    <col min="14348" max="14593" width="8.8515625" style="239" customWidth="1"/>
    <col min="14594" max="14594" width="5.140625" style="239" customWidth="1"/>
    <col min="14595" max="14595" width="62.7109375" style="239" customWidth="1"/>
    <col min="14596" max="14600" width="8.8515625" style="239" hidden="1" customWidth="1"/>
    <col min="14601" max="14601" width="9.28125" style="239" customWidth="1"/>
    <col min="14602" max="14602" width="8.7109375" style="239" customWidth="1"/>
    <col min="14603" max="14603" width="9.28125" style="239" customWidth="1"/>
    <col min="14604" max="14849" width="8.8515625" style="239" customWidth="1"/>
    <col min="14850" max="14850" width="5.140625" style="239" customWidth="1"/>
    <col min="14851" max="14851" width="62.7109375" style="239" customWidth="1"/>
    <col min="14852" max="14856" width="8.8515625" style="239" hidden="1" customWidth="1"/>
    <col min="14857" max="14857" width="9.28125" style="239" customWidth="1"/>
    <col min="14858" max="14858" width="8.7109375" style="239" customWidth="1"/>
    <col min="14859" max="14859" width="9.28125" style="239" customWidth="1"/>
    <col min="14860" max="15105" width="8.8515625" style="239" customWidth="1"/>
    <col min="15106" max="15106" width="5.140625" style="239" customWidth="1"/>
    <col min="15107" max="15107" width="62.7109375" style="239" customWidth="1"/>
    <col min="15108" max="15112" width="8.8515625" style="239" hidden="1" customWidth="1"/>
    <col min="15113" max="15113" width="9.28125" style="239" customWidth="1"/>
    <col min="15114" max="15114" width="8.7109375" style="239" customWidth="1"/>
    <col min="15115" max="15115" width="9.28125" style="239" customWidth="1"/>
    <col min="15116" max="15361" width="8.8515625" style="239" customWidth="1"/>
    <col min="15362" max="15362" width="5.140625" style="239" customWidth="1"/>
    <col min="15363" max="15363" width="62.7109375" style="239" customWidth="1"/>
    <col min="15364" max="15368" width="8.8515625" style="239" hidden="1" customWidth="1"/>
    <col min="15369" max="15369" width="9.28125" style="239" customWidth="1"/>
    <col min="15370" max="15370" width="8.7109375" style="239" customWidth="1"/>
    <col min="15371" max="15371" width="9.28125" style="239" customWidth="1"/>
    <col min="15372" max="15617" width="8.8515625" style="239" customWidth="1"/>
    <col min="15618" max="15618" width="5.140625" style="239" customWidth="1"/>
    <col min="15619" max="15619" width="62.7109375" style="239" customWidth="1"/>
    <col min="15620" max="15624" width="8.8515625" style="239" hidden="1" customWidth="1"/>
    <col min="15625" max="15625" width="9.28125" style="239" customWidth="1"/>
    <col min="15626" max="15626" width="8.7109375" style="239" customWidth="1"/>
    <col min="15627" max="15627" width="9.28125" style="239" customWidth="1"/>
    <col min="15628" max="15873" width="8.8515625" style="239" customWidth="1"/>
    <col min="15874" max="15874" width="5.140625" style="239" customWidth="1"/>
    <col min="15875" max="15875" width="62.7109375" style="239" customWidth="1"/>
    <col min="15876" max="15880" width="8.8515625" style="239" hidden="1" customWidth="1"/>
    <col min="15881" max="15881" width="9.28125" style="239" customWidth="1"/>
    <col min="15882" max="15882" width="8.7109375" style="239" customWidth="1"/>
    <col min="15883" max="15883" width="9.28125" style="239" customWidth="1"/>
    <col min="15884" max="16129" width="8.8515625" style="239" customWidth="1"/>
    <col min="16130" max="16130" width="5.140625" style="239" customWidth="1"/>
    <col min="16131" max="16131" width="62.7109375" style="239" customWidth="1"/>
    <col min="16132" max="16136" width="8.8515625" style="239" hidden="1" customWidth="1"/>
    <col min="16137" max="16137" width="9.28125" style="239" customWidth="1"/>
    <col min="16138" max="16138" width="8.7109375" style="239" customWidth="1"/>
    <col min="16139" max="16139" width="9.28125" style="239" customWidth="1"/>
    <col min="16140" max="16384" width="8.8515625" style="239" customWidth="1"/>
  </cols>
  <sheetData>
    <row r="1" spans="2:8" s="2" customFormat="1" ht="24.95" customHeight="1">
      <c r="B1" s="1" t="s">
        <v>109</v>
      </c>
      <c r="H1" s="219"/>
    </row>
    <row r="2" spans="2:11" ht="15" customHeight="1" thickBot="1">
      <c r="B2" s="4"/>
      <c r="C2" s="4"/>
      <c r="D2" s="4"/>
      <c r="E2" s="4"/>
      <c r="F2" s="4"/>
      <c r="G2" s="4"/>
      <c r="H2" s="48"/>
      <c r="I2" s="4"/>
      <c r="J2" s="4"/>
      <c r="K2" s="220" t="s">
        <v>110</v>
      </c>
    </row>
    <row r="3" spans="2:11" s="222" customFormat="1" ht="15" customHeight="1">
      <c r="B3" s="221" t="s">
        <v>111</v>
      </c>
      <c r="C3" s="925" t="s">
        <v>91</v>
      </c>
      <c r="D3" s="927" t="s">
        <v>183</v>
      </c>
      <c r="E3" s="928"/>
      <c r="F3" s="929"/>
      <c r="G3" s="930" t="s">
        <v>48</v>
      </c>
      <c r="H3" s="931"/>
      <c r="I3" s="927" t="s">
        <v>183</v>
      </c>
      <c r="J3" s="932"/>
      <c r="K3" s="933"/>
    </row>
    <row r="4" spans="2:11" s="222" customFormat="1" ht="29.25" customHeight="1" thickBot="1">
      <c r="B4" s="223" t="s">
        <v>112</v>
      </c>
      <c r="C4" s="926"/>
      <c r="D4" s="224" t="s">
        <v>113</v>
      </c>
      <c r="E4" s="225" t="s">
        <v>114</v>
      </c>
      <c r="F4" s="226" t="s">
        <v>3</v>
      </c>
      <c r="G4" s="224" t="s">
        <v>113</v>
      </c>
      <c r="H4" s="225" t="s">
        <v>114</v>
      </c>
      <c r="I4" s="227" t="s">
        <v>113</v>
      </c>
      <c r="J4" s="228" t="s">
        <v>114</v>
      </c>
      <c r="K4" s="229" t="s">
        <v>3</v>
      </c>
    </row>
    <row r="5" spans="2:12" ht="12" customHeight="1" thickBot="1">
      <c r="B5" s="230"/>
      <c r="C5" s="231"/>
      <c r="D5" s="232">
        <v>1</v>
      </c>
      <c r="E5" s="233">
        <v>2</v>
      </c>
      <c r="F5" s="234" t="s">
        <v>115</v>
      </c>
      <c r="G5" s="235"/>
      <c r="H5" s="236"/>
      <c r="I5" s="232">
        <v>4</v>
      </c>
      <c r="J5" s="233">
        <v>5</v>
      </c>
      <c r="K5" s="237" t="s">
        <v>116</v>
      </c>
      <c r="L5" s="238"/>
    </row>
    <row r="6" spans="2:12" s="248" customFormat="1" ht="24.95" customHeight="1" thickBot="1">
      <c r="B6" s="240" t="s">
        <v>117</v>
      </c>
      <c r="C6" s="241" t="s">
        <v>118</v>
      </c>
      <c r="D6" s="242" t="e">
        <f>SUM(D7:D15,D16:D21)</f>
        <v>#REF!</v>
      </c>
      <c r="E6" s="243">
        <f>SUM(E7:E15,E16:E21)</f>
        <v>0</v>
      </c>
      <c r="F6" s="244" t="e">
        <f aca="true" t="shared" si="0" ref="F6:F14">D6+E6</f>
        <v>#REF!</v>
      </c>
      <c r="G6" s="242">
        <f>SUM(G7:G15,G16:G21)</f>
        <v>0</v>
      </c>
      <c r="H6" s="243" t="e">
        <f>SUM(H7:H15,H16:H21)</f>
        <v>#REF!</v>
      </c>
      <c r="I6" s="242">
        <f>SUM(I7:I21)</f>
        <v>419080</v>
      </c>
      <c r="J6" s="245">
        <v>0</v>
      </c>
      <c r="K6" s="246">
        <f aca="true" t="shared" si="1" ref="K6:K10">I6+J6</f>
        <v>419080</v>
      </c>
      <c r="L6" s="247"/>
    </row>
    <row r="7" spans="2:13" ht="17.1" customHeight="1">
      <c r="B7" s="249" t="s">
        <v>119</v>
      </c>
      <c r="C7" s="250" t="s">
        <v>120</v>
      </c>
      <c r="D7" s="251">
        <v>2000</v>
      </c>
      <c r="E7" s="252"/>
      <c r="F7" s="253">
        <f t="shared" si="0"/>
        <v>2000</v>
      </c>
      <c r="G7" s="254"/>
      <c r="H7" s="255"/>
      <c r="I7" s="256">
        <v>1300</v>
      </c>
      <c r="J7" s="257">
        <v>0</v>
      </c>
      <c r="K7" s="258">
        <f t="shared" si="1"/>
        <v>1300</v>
      </c>
      <c r="M7" s="259"/>
    </row>
    <row r="8" spans="2:13" ht="17.1" customHeight="1">
      <c r="B8" s="249" t="s">
        <v>121</v>
      </c>
      <c r="C8" s="260" t="s">
        <v>122</v>
      </c>
      <c r="D8" s="261">
        <v>250</v>
      </c>
      <c r="E8" s="252"/>
      <c r="F8" s="262">
        <f t="shared" si="0"/>
        <v>250</v>
      </c>
      <c r="G8" s="254"/>
      <c r="H8" s="255"/>
      <c r="I8" s="256">
        <v>800</v>
      </c>
      <c r="J8" s="257">
        <v>0</v>
      </c>
      <c r="K8" s="263">
        <f t="shared" si="1"/>
        <v>800</v>
      </c>
      <c r="M8" s="259"/>
    </row>
    <row r="9" spans="2:13" ht="17.1" customHeight="1">
      <c r="B9" s="249" t="s">
        <v>123</v>
      </c>
      <c r="C9" s="264" t="s">
        <v>124</v>
      </c>
      <c r="D9" s="251"/>
      <c r="E9" s="252"/>
      <c r="F9" s="262">
        <f t="shared" si="0"/>
        <v>0</v>
      </c>
      <c r="G9" s="254"/>
      <c r="H9" s="255"/>
      <c r="I9" s="256">
        <v>0</v>
      </c>
      <c r="J9" s="257">
        <v>0</v>
      </c>
      <c r="K9" s="265">
        <f t="shared" si="1"/>
        <v>0</v>
      </c>
      <c r="M9" s="259"/>
    </row>
    <row r="10" spans="2:13" ht="17.1" customHeight="1">
      <c r="B10" s="249" t="s">
        <v>125</v>
      </c>
      <c r="C10" s="266" t="s">
        <v>126</v>
      </c>
      <c r="D10" s="251">
        <v>344800</v>
      </c>
      <c r="E10" s="252"/>
      <c r="F10" s="262">
        <f t="shared" si="0"/>
        <v>344800</v>
      </c>
      <c r="G10" s="254"/>
      <c r="H10" s="267"/>
      <c r="I10" s="256">
        <v>271200</v>
      </c>
      <c r="J10" s="257">
        <v>0</v>
      </c>
      <c r="K10" s="265">
        <f t="shared" si="1"/>
        <v>271200</v>
      </c>
      <c r="M10" s="259"/>
    </row>
    <row r="11" spans="2:13" ht="17.1" customHeight="1">
      <c r="B11" s="249" t="s">
        <v>127</v>
      </c>
      <c r="C11" s="266" t="s">
        <v>128</v>
      </c>
      <c r="D11" s="251"/>
      <c r="E11" s="252"/>
      <c r="F11" s="262"/>
      <c r="G11" s="254"/>
      <c r="H11" s="267"/>
      <c r="I11" s="256">
        <v>1000</v>
      </c>
      <c r="J11" s="257"/>
      <c r="K11" s="265">
        <v>1000</v>
      </c>
      <c r="M11" s="259"/>
    </row>
    <row r="12" spans="2:13" ht="17.1" customHeight="1">
      <c r="B12" s="249" t="s">
        <v>129</v>
      </c>
      <c r="C12" s="266" t="s">
        <v>130</v>
      </c>
      <c r="D12" s="251"/>
      <c r="E12" s="252"/>
      <c r="F12" s="262">
        <f t="shared" si="0"/>
        <v>0</v>
      </c>
      <c r="G12" s="254"/>
      <c r="H12" s="255"/>
      <c r="I12" s="256">
        <v>70</v>
      </c>
      <c r="J12" s="257">
        <v>0</v>
      </c>
      <c r="K12" s="265">
        <f>I12+J12</f>
        <v>70</v>
      </c>
      <c r="M12" s="259"/>
    </row>
    <row r="13" spans="2:13" ht="17.1" customHeight="1">
      <c r="B13" s="249" t="s">
        <v>131</v>
      </c>
      <c r="C13" s="266" t="s">
        <v>277</v>
      </c>
      <c r="D13" s="251"/>
      <c r="E13" s="252"/>
      <c r="F13" s="262"/>
      <c r="G13" s="254"/>
      <c r="H13" s="255"/>
      <c r="I13" s="256">
        <v>20</v>
      </c>
      <c r="J13" s="257"/>
      <c r="K13" s="268">
        <v>20</v>
      </c>
      <c r="M13" s="259"/>
    </row>
    <row r="14" spans="2:13" ht="17.1" customHeight="1">
      <c r="B14" s="249" t="s">
        <v>133</v>
      </c>
      <c r="C14" s="264" t="s">
        <v>132</v>
      </c>
      <c r="D14" s="251">
        <v>2000</v>
      </c>
      <c r="E14" s="252"/>
      <c r="F14" s="262">
        <f t="shared" si="0"/>
        <v>2000</v>
      </c>
      <c r="G14" s="254"/>
      <c r="H14" s="267"/>
      <c r="I14" s="256">
        <v>3000</v>
      </c>
      <c r="J14" s="257">
        <v>0</v>
      </c>
      <c r="K14" s="268">
        <f>I14+J14</f>
        <v>3000</v>
      </c>
      <c r="L14" s="269"/>
      <c r="M14" s="259"/>
    </row>
    <row r="15" spans="2:13" ht="17.1" customHeight="1">
      <c r="B15" s="249" t="s">
        <v>135</v>
      </c>
      <c r="C15" s="264" t="s">
        <v>134</v>
      </c>
      <c r="D15" s="270" t="e">
        <f>SUM(#REF!)</f>
        <v>#REF!</v>
      </c>
      <c r="E15" s="271"/>
      <c r="F15" s="251" t="e">
        <f>#REF!+#REF!+#REF!+#REF!</f>
        <v>#REF!</v>
      </c>
      <c r="G15" s="270"/>
      <c r="H15" s="272" t="e">
        <f>#REF!+#REF!+#REF!+#REF!</f>
        <v>#REF!</v>
      </c>
      <c r="I15" s="256">
        <v>13400</v>
      </c>
      <c r="J15" s="257">
        <v>0</v>
      </c>
      <c r="K15" s="265">
        <v>13400</v>
      </c>
      <c r="M15" s="259"/>
    </row>
    <row r="16" spans="2:13" ht="17.1" customHeight="1">
      <c r="B16" s="249" t="s">
        <v>137</v>
      </c>
      <c r="C16" s="264" t="s">
        <v>136</v>
      </c>
      <c r="D16" s="261">
        <v>3500</v>
      </c>
      <c r="E16" s="252"/>
      <c r="F16" s="262">
        <f aca="true" t="shared" si="2" ref="F16:F40">D16+E16</f>
        <v>3500</v>
      </c>
      <c r="G16" s="254"/>
      <c r="H16" s="267"/>
      <c r="I16" s="256">
        <v>4800</v>
      </c>
      <c r="J16" s="257">
        <v>0</v>
      </c>
      <c r="K16" s="265">
        <f>I16+J16</f>
        <v>4800</v>
      </c>
      <c r="L16" s="269"/>
      <c r="M16" s="259"/>
    </row>
    <row r="17" spans="2:13" ht="17.1" customHeight="1">
      <c r="B17" s="249" t="s">
        <v>139</v>
      </c>
      <c r="C17" s="264" t="s">
        <v>138</v>
      </c>
      <c r="D17" s="261"/>
      <c r="E17" s="252"/>
      <c r="F17" s="262">
        <f t="shared" si="2"/>
        <v>0</v>
      </c>
      <c r="G17" s="254"/>
      <c r="H17" s="267"/>
      <c r="I17" s="256">
        <v>450</v>
      </c>
      <c r="J17" s="257">
        <v>0</v>
      </c>
      <c r="K17" s="265">
        <v>450</v>
      </c>
      <c r="M17" s="259"/>
    </row>
    <row r="18" spans="2:13" ht="17.1" customHeight="1">
      <c r="B18" s="249" t="s">
        <v>139</v>
      </c>
      <c r="C18" s="273" t="s">
        <v>140</v>
      </c>
      <c r="D18" s="251"/>
      <c r="E18" s="252"/>
      <c r="F18" s="262">
        <f t="shared" si="2"/>
        <v>0</v>
      </c>
      <c r="G18" s="254"/>
      <c r="H18" s="255"/>
      <c r="I18" s="256">
        <v>100</v>
      </c>
      <c r="J18" s="257">
        <v>0</v>
      </c>
      <c r="K18" s="265">
        <f>I18+J18</f>
        <v>100</v>
      </c>
      <c r="M18" s="259"/>
    </row>
    <row r="19" spans="2:13" ht="17.1" customHeight="1">
      <c r="B19" s="249" t="s">
        <v>141</v>
      </c>
      <c r="C19" s="264" t="s">
        <v>142</v>
      </c>
      <c r="D19" s="251">
        <v>16634</v>
      </c>
      <c r="E19" s="252"/>
      <c r="F19" s="262">
        <f t="shared" si="2"/>
        <v>16634</v>
      </c>
      <c r="G19" s="254"/>
      <c r="H19" s="255"/>
      <c r="I19" s="256">
        <v>10500</v>
      </c>
      <c r="J19" s="257">
        <v>0</v>
      </c>
      <c r="K19" s="265">
        <f>I19+J19</f>
        <v>10500</v>
      </c>
      <c r="M19" s="259"/>
    </row>
    <row r="20" spans="2:13" ht="17.1" customHeight="1">
      <c r="B20" s="249" t="s">
        <v>143</v>
      </c>
      <c r="C20" s="274" t="s">
        <v>144</v>
      </c>
      <c r="D20" s="275">
        <v>450</v>
      </c>
      <c r="E20" s="276"/>
      <c r="F20" s="262">
        <f t="shared" si="2"/>
        <v>450</v>
      </c>
      <c r="G20" s="277"/>
      <c r="H20" s="278"/>
      <c r="I20" s="256">
        <v>1000</v>
      </c>
      <c r="J20" s="257">
        <v>0</v>
      </c>
      <c r="K20" s="265">
        <f>I20+J20</f>
        <v>1000</v>
      </c>
      <c r="L20" s="269"/>
      <c r="M20" s="259"/>
    </row>
    <row r="21" spans="2:13" ht="17.1" customHeight="1" thickBot="1">
      <c r="B21" s="279" t="s">
        <v>145</v>
      </c>
      <c r="C21" s="280" t="s">
        <v>146</v>
      </c>
      <c r="D21" s="281">
        <v>63000</v>
      </c>
      <c r="E21" s="282"/>
      <c r="F21" s="262">
        <f t="shared" si="2"/>
        <v>63000</v>
      </c>
      <c r="G21" s="283"/>
      <c r="H21" s="284"/>
      <c r="I21" s="256">
        <v>111440</v>
      </c>
      <c r="J21" s="257">
        <v>0</v>
      </c>
      <c r="K21" s="265">
        <f>I21+J21</f>
        <v>111440</v>
      </c>
      <c r="M21" s="259"/>
    </row>
    <row r="22" spans="2:13" s="292" customFormat="1" ht="24.95" customHeight="1" thickBot="1">
      <c r="B22" s="285" t="s">
        <v>147</v>
      </c>
      <c r="C22" s="286" t="s">
        <v>148</v>
      </c>
      <c r="D22" s="287">
        <f>SUM(D23:D27)+SUM(D30:D34)</f>
        <v>442634</v>
      </c>
      <c r="E22" s="288">
        <f>SUM(E23:E34)</f>
        <v>0</v>
      </c>
      <c r="F22" s="289">
        <f t="shared" si="2"/>
        <v>442634</v>
      </c>
      <c r="G22" s="287">
        <f>SUM(G23:G27)+SUM(G30:G34)</f>
        <v>0</v>
      </c>
      <c r="H22" s="288">
        <f>SUM(H23:H34)</f>
        <v>0</v>
      </c>
      <c r="I22" s="290">
        <f>SUM(I23:I36)</f>
        <v>419080</v>
      </c>
      <c r="J22" s="291">
        <v>0</v>
      </c>
      <c r="K22" s="289">
        <f>SUM(K23:K36)</f>
        <v>419080</v>
      </c>
      <c r="M22" s="293"/>
    </row>
    <row r="23" spans="2:11" ht="17.1" customHeight="1">
      <c r="B23" s="249" t="s">
        <v>149</v>
      </c>
      <c r="C23" s="250" t="s">
        <v>150</v>
      </c>
      <c r="D23" s="251"/>
      <c r="E23" s="294"/>
      <c r="F23" s="262">
        <f t="shared" si="2"/>
        <v>0</v>
      </c>
      <c r="G23" s="295"/>
      <c r="H23" s="296"/>
      <c r="I23" s="256">
        <f>D23+G23</f>
        <v>0</v>
      </c>
      <c r="J23" s="257">
        <v>0</v>
      </c>
      <c r="K23" s="297">
        <f>I23+J23</f>
        <v>0</v>
      </c>
    </row>
    <row r="24" spans="2:11" ht="17.1" customHeight="1">
      <c r="B24" s="249" t="s">
        <v>151</v>
      </c>
      <c r="C24" s="260" t="s">
        <v>152</v>
      </c>
      <c r="D24" s="251"/>
      <c r="E24" s="276"/>
      <c r="F24" s="262">
        <f t="shared" si="2"/>
        <v>0</v>
      </c>
      <c r="G24" s="298"/>
      <c r="H24" s="299"/>
      <c r="I24" s="256">
        <v>300</v>
      </c>
      <c r="J24" s="257">
        <v>0</v>
      </c>
      <c r="K24" s="265">
        <f>I24+J24</f>
        <v>300</v>
      </c>
    </row>
    <row r="25" spans="2:11" ht="17.1" customHeight="1">
      <c r="B25" s="249" t="s">
        <v>153</v>
      </c>
      <c r="C25" s="260" t="s">
        <v>185</v>
      </c>
      <c r="D25" s="251"/>
      <c r="E25" s="276"/>
      <c r="F25" s="262">
        <f>D25+E25</f>
        <v>0</v>
      </c>
      <c r="G25" s="298"/>
      <c r="H25" s="299"/>
      <c r="I25" s="256">
        <v>0</v>
      </c>
      <c r="J25" s="257">
        <v>0</v>
      </c>
      <c r="K25" s="300">
        <f>I25+J25</f>
        <v>0</v>
      </c>
    </row>
    <row r="26" spans="2:11" ht="17.1" customHeight="1">
      <c r="B26" s="249" t="s">
        <v>154</v>
      </c>
      <c r="C26" s="260" t="s">
        <v>155</v>
      </c>
      <c r="D26" s="301"/>
      <c r="E26" s="302"/>
      <c r="F26" s="262">
        <f>D26+E26</f>
        <v>0</v>
      </c>
      <c r="G26" s="295"/>
      <c r="H26" s="303"/>
      <c r="I26" s="256">
        <v>300</v>
      </c>
      <c r="J26" s="257">
        <v>0</v>
      </c>
      <c r="K26" s="265">
        <f>I26+J26</f>
        <v>300</v>
      </c>
    </row>
    <row r="27" spans="2:11" ht="17.1" customHeight="1">
      <c r="B27" s="249" t="s">
        <v>156</v>
      </c>
      <c r="C27" s="260" t="s">
        <v>157</v>
      </c>
      <c r="D27" s="251">
        <f>SUM(D28:D29)</f>
        <v>16634</v>
      </c>
      <c r="E27" s="252">
        <f>SUM(E28:E29)</f>
        <v>0</v>
      </c>
      <c r="F27" s="262">
        <f t="shared" si="2"/>
        <v>16634</v>
      </c>
      <c r="G27" s="270"/>
      <c r="H27" s="271"/>
      <c r="I27" s="256">
        <v>58152</v>
      </c>
      <c r="J27" s="257">
        <v>0</v>
      </c>
      <c r="K27" s="265">
        <v>58152</v>
      </c>
    </row>
    <row r="28" spans="2:12" ht="16.5" customHeight="1">
      <c r="B28" s="249" t="s">
        <v>158</v>
      </c>
      <c r="C28" s="260" t="s">
        <v>159</v>
      </c>
      <c r="D28" s="251"/>
      <c r="E28" s="252"/>
      <c r="F28" s="262">
        <f t="shared" si="2"/>
        <v>0</v>
      </c>
      <c r="G28" s="298"/>
      <c r="H28" s="299"/>
      <c r="I28" s="304">
        <v>0</v>
      </c>
      <c r="J28" s="257">
        <v>0</v>
      </c>
      <c r="K28" s="305">
        <f>I28+J28</f>
        <v>0</v>
      </c>
      <c r="L28" s="269"/>
    </row>
    <row r="29" spans="2:11" ht="16.5" customHeight="1">
      <c r="B29" s="249" t="s">
        <v>160</v>
      </c>
      <c r="C29" s="260" t="s">
        <v>161</v>
      </c>
      <c r="D29" s="306">
        <v>16634</v>
      </c>
      <c r="E29" s="307"/>
      <c r="F29" s="308">
        <f t="shared" si="2"/>
        <v>16634</v>
      </c>
      <c r="G29" s="309"/>
      <c r="H29" s="310"/>
      <c r="I29" s="304">
        <v>0</v>
      </c>
      <c r="J29" s="257">
        <v>0</v>
      </c>
      <c r="K29" s="305">
        <v>0</v>
      </c>
    </row>
    <row r="30" spans="2:11" ht="18" customHeight="1">
      <c r="B30" s="249" t="s">
        <v>162</v>
      </c>
      <c r="C30" s="260" t="s">
        <v>184</v>
      </c>
      <c r="D30" s="251">
        <v>61000</v>
      </c>
      <c r="E30" s="252"/>
      <c r="F30" s="262">
        <f t="shared" si="2"/>
        <v>61000</v>
      </c>
      <c r="G30" s="298"/>
      <c r="H30" s="299"/>
      <c r="I30" s="256">
        <v>4200</v>
      </c>
      <c r="J30" s="257"/>
      <c r="K30" s="265">
        <v>4200</v>
      </c>
    </row>
    <row r="31" spans="2:11" s="314" customFormat="1" ht="17.1" customHeight="1">
      <c r="B31" s="249" t="s">
        <v>163</v>
      </c>
      <c r="C31" s="311" t="s">
        <v>164</v>
      </c>
      <c r="D31" s="312"/>
      <c r="E31" s="313"/>
      <c r="F31" s="262">
        <f t="shared" si="2"/>
        <v>0</v>
      </c>
      <c r="G31" s="295"/>
      <c r="H31" s="303"/>
      <c r="I31" s="257">
        <v>0</v>
      </c>
      <c r="J31" s="257">
        <v>0</v>
      </c>
      <c r="K31" s="265">
        <f>I31+J31</f>
        <v>0</v>
      </c>
    </row>
    <row r="32" spans="2:11" ht="17.1" customHeight="1">
      <c r="B32" s="249" t="s">
        <v>165</v>
      </c>
      <c r="C32" s="311" t="s">
        <v>166</v>
      </c>
      <c r="D32" s="301"/>
      <c r="E32" s="302"/>
      <c r="F32" s="262">
        <f t="shared" si="2"/>
        <v>0</v>
      </c>
      <c r="G32" s="295"/>
      <c r="H32" s="303"/>
      <c r="I32" s="256">
        <v>0</v>
      </c>
      <c r="J32" s="257">
        <v>0</v>
      </c>
      <c r="K32" s="265">
        <f>I32+J32</f>
        <v>0</v>
      </c>
    </row>
    <row r="33" spans="2:11" ht="17.1" customHeight="1">
      <c r="B33" s="249" t="s">
        <v>167</v>
      </c>
      <c r="C33" s="315" t="s">
        <v>168</v>
      </c>
      <c r="D33" s="261"/>
      <c r="E33" s="302"/>
      <c r="F33" s="262">
        <f t="shared" si="2"/>
        <v>0</v>
      </c>
      <c r="G33" s="295"/>
      <c r="H33" s="303"/>
      <c r="I33" s="256">
        <v>200</v>
      </c>
      <c r="J33" s="257">
        <v>0</v>
      </c>
      <c r="K33" s="265">
        <f>I33+J33</f>
        <v>200</v>
      </c>
    </row>
    <row r="34" spans="2:11" ht="17.1" customHeight="1">
      <c r="B34" s="249" t="s">
        <v>169</v>
      </c>
      <c r="C34" s="260" t="s">
        <v>170</v>
      </c>
      <c r="D34" s="261">
        <f>D35+D36</f>
        <v>365000</v>
      </c>
      <c r="E34" s="302"/>
      <c r="F34" s="262">
        <f t="shared" si="2"/>
        <v>365000</v>
      </c>
      <c r="G34" s="316"/>
      <c r="H34" s="317"/>
      <c r="I34" s="256">
        <v>330928</v>
      </c>
      <c r="J34" s="257">
        <v>0</v>
      </c>
      <c r="K34" s="265">
        <v>330928</v>
      </c>
    </row>
    <row r="35" spans="2:11" ht="17.1" customHeight="1">
      <c r="B35" s="249" t="s">
        <v>171</v>
      </c>
      <c r="C35" s="311" t="s">
        <v>172</v>
      </c>
      <c r="D35" s="318">
        <v>365000</v>
      </c>
      <c r="E35" s="319"/>
      <c r="F35" s="308">
        <f t="shared" si="2"/>
        <v>365000</v>
      </c>
      <c r="G35" s="320"/>
      <c r="H35" s="321"/>
      <c r="I35" s="304">
        <v>0</v>
      </c>
      <c r="J35" s="257">
        <v>0</v>
      </c>
      <c r="K35" s="305">
        <v>0</v>
      </c>
    </row>
    <row r="36" spans="2:11" s="292" customFormat="1" ht="17.1" customHeight="1" thickBot="1">
      <c r="B36" s="322" t="s">
        <v>173</v>
      </c>
      <c r="C36" s="323" t="s">
        <v>174</v>
      </c>
      <c r="D36" s="324"/>
      <c r="E36" s="325"/>
      <c r="F36" s="326">
        <f t="shared" si="2"/>
        <v>0</v>
      </c>
      <c r="G36" s="327"/>
      <c r="H36" s="328"/>
      <c r="I36" s="256">
        <v>25000</v>
      </c>
      <c r="J36" s="257">
        <v>0</v>
      </c>
      <c r="K36" s="329">
        <f>I36+J36</f>
        <v>25000</v>
      </c>
    </row>
    <row r="37" spans="2:11" ht="24.95" customHeight="1" thickBot="1">
      <c r="B37" s="285" t="s">
        <v>175</v>
      </c>
      <c r="C37" s="330" t="s">
        <v>176</v>
      </c>
      <c r="D37" s="242" t="e">
        <f>D22-D6</f>
        <v>#REF!</v>
      </c>
      <c r="E37" s="331">
        <f>E22-E6</f>
        <v>0</v>
      </c>
      <c r="F37" s="244" t="e">
        <f t="shared" si="2"/>
        <v>#REF!</v>
      </c>
      <c r="G37" s="242">
        <f>G22-G6</f>
        <v>0</v>
      </c>
      <c r="H37" s="331" t="e">
        <f>H22-H6</f>
        <v>#REF!</v>
      </c>
      <c r="I37" s="242">
        <f>SUM(I22-I6)</f>
        <v>0</v>
      </c>
      <c r="J37" s="243">
        <v>0</v>
      </c>
      <c r="K37" s="244">
        <f>I37+J37</f>
        <v>0</v>
      </c>
    </row>
    <row r="38" spans="2:11" ht="17.1" customHeight="1">
      <c r="B38" s="249" t="s">
        <v>177</v>
      </c>
      <c r="C38" s="332" t="s">
        <v>178</v>
      </c>
      <c r="D38" s="333"/>
      <c r="E38" s="334"/>
      <c r="F38" s="253">
        <f t="shared" si="2"/>
        <v>0</v>
      </c>
      <c r="G38" s="335"/>
      <c r="H38" s="335"/>
      <c r="I38" s="251">
        <f>F38+H38</f>
        <v>0</v>
      </c>
      <c r="J38" s="334">
        <v>0</v>
      </c>
      <c r="K38" s="253">
        <f>I38+J38</f>
        <v>0</v>
      </c>
    </row>
    <row r="39" spans="2:11" s="342" customFormat="1" ht="17.1" customHeight="1" thickBot="1">
      <c r="B39" s="249" t="s">
        <v>179</v>
      </c>
      <c r="C39" s="336" t="s">
        <v>180</v>
      </c>
      <c r="D39" s="337"/>
      <c r="E39" s="338"/>
      <c r="F39" s="339">
        <f t="shared" si="2"/>
        <v>0</v>
      </c>
      <c r="G39" s="340"/>
      <c r="H39" s="340"/>
      <c r="I39" s="341">
        <f>F39+H39</f>
        <v>0</v>
      </c>
      <c r="J39" s="338">
        <v>0</v>
      </c>
      <c r="K39" s="339">
        <f>I39+J39</f>
        <v>0</v>
      </c>
    </row>
    <row r="40" spans="2:11" ht="24.95" customHeight="1" thickBot="1">
      <c r="B40" s="285" t="s">
        <v>181</v>
      </c>
      <c r="C40" s="330" t="s">
        <v>182</v>
      </c>
      <c r="D40" s="343" t="e">
        <f>D37-D38-D39</f>
        <v>#REF!</v>
      </c>
      <c r="E40" s="331">
        <f>E37-E38-E39</f>
        <v>0</v>
      </c>
      <c r="F40" s="244" t="e">
        <f t="shared" si="2"/>
        <v>#REF!</v>
      </c>
      <c r="G40" s="343">
        <f>G37-G38-G39</f>
        <v>0</v>
      </c>
      <c r="H40" s="331" t="e">
        <f>H37-H38-H39</f>
        <v>#REF!</v>
      </c>
      <c r="I40" s="242">
        <f>I37-I38-I39</f>
        <v>0</v>
      </c>
      <c r="J40" s="243">
        <f>J37-J38-J39</f>
        <v>0</v>
      </c>
      <c r="K40" s="244">
        <f>I40+J40</f>
        <v>0</v>
      </c>
    </row>
    <row r="41" spans="2:11" ht="15.75">
      <c r="B41" s="344"/>
      <c r="C41" s="344"/>
      <c r="D41" s="345"/>
      <c r="E41" s="346"/>
      <c r="F41" s="345"/>
      <c r="G41" s="345"/>
      <c r="H41" s="345"/>
      <c r="I41" s="345"/>
      <c r="J41" s="346"/>
      <c r="K41" s="345"/>
    </row>
    <row r="42" spans="2:11" ht="15.75">
      <c r="B42" s="344"/>
      <c r="C42" s="344"/>
      <c r="D42" s="345"/>
      <c r="E42" s="346"/>
      <c r="F42" s="345"/>
      <c r="G42" s="345"/>
      <c r="H42" s="345"/>
      <c r="I42" s="345"/>
      <c r="J42" s="346"/>
      <c r="K42" s="345"/>
    </row>
    <row r="43" spans="2:11" ht="15.75">
      <c r="B43" s="344"/>
      <c r="C43" s="344"/>
      <c r="D43" s="345"/>
      <c r="E43" s="346"/>
      <c r="F43" s="345"/>
      <c r="G43" s="345"/>
      <c r="H43" s="345"/>
      <c r="I43" s="345"/>
      <c r="J43" s="346"/>
      <c r="K43" s="345"/>
    </row>
    <row r="44" spans="2:11" ht="15.75">
      <c r="B44" s="344"/>
      <c r="C44" s="344"/>
      <c r="D44" s="345"/>
      <c r="E44" s="346"/>
      <c r="F44" s="345"/>
      <c r="G44" s="345"/>
      <c r="H44" s="345"/>
      <c r="I44" s="345"/>
      <c r="J44" s="346"/>
      <c r="K44" s="345"/>
    </row>
    <row r="45" spans="2:11" ht="15.75">
      <c r="B45" s="344"/>
      <c r="C45" s="344"/>
      <c r="D45" s="345"/>
      <c r="E45" s="346"/>
      <c r="F45" s="345"/>
      <c r="G45" s="345"/>
      <c r="H45" s="345"/>
      <c r="I45" s="345"/>
      <c r="J45" s="346"/>
      <c r="K45" s="345"/>
    </row>
    <row r="46" spans="2:11" ht="15.75">
      <c r="B46" s="344"/>
      <c r="C46" s="344"/>
      <c r="D46" s="345"/>
      <c r="E46" s="346"/>
      <c r="F46" s="345"/>
      <c r="G46" s="345"/>
      <c r="H46" s="345"/>
      <c r="I46" s="345"/>
      <c r="J46" s="346"/>
      <c r="K46" s="345"/>
    </row>
    <row r="47" spans="2:11" ht="15.75">
      <c r="B47" s="344"/>
      <c r="C47" s="344"/>
      <c r="D47" s="345"/>
      <c r="E47" s="346"/>
      <c r="F47" s="345"/>
      <c r="G47" s="345"/>
      <c r="H47" s="345"/>
      <c r="I47" s="345"/>
      <c r="J47" s="346"/>
      <c r="K47" s="345"/>
    </row>
    <row r="48" spans="2:11" ht="15.75">
      <c r="B48" s="344"/>
      <c r="C48" s="344"/>
      <c r="D48" s="345"/>
      <c r="E48" s="346"/>
      <c r="F48" s="345"/>
      <c r="G48" s="345"/>
      <c r="H48" s="345"/>
      <c r="I48" s="345"/>
      <c r="J48" s="346"/>
      <c r="K48" s="345"/>
    </row>
    <row r="49" spans="2:11" ht="15.75">
      <c r="B49" s="344"/>
      <c r="C49" s="344"/>
      <c r="D49" s="345"/>
      <c r="E49" s="346"/>
      <c r="F49" s="345"/>
      <c r="G49" s="345"/>
      <c r="H49" s="345"/>
      <c r="I49" s="345"/>
      <c r="J49" s="346"/>
      <c r="K49" s="345"/>
    </row>
    <row r="50" spans="2:11" ht="15.75">
      <c r="B50" s="344"/>
      <c r="C50" s="344"/>
      <c r="D50" s="345"/>
      <c r="E50" s="346"/>
      <c r="F50" s="345"/>
      <c r="G50" s="345"/>
      <c r="H50" s="345"/>
      <c r="I50" s="345"/>
      <c r="J50" s="346"/>
      <c r="K50" s="345"/>
    </row>
    <row r="51" spans="2:11" ht="15.75">
      <c r="B51" s="344"/>
      <c r="C51" s="344"/>
      <c r="D51" s="345"/>
      <c r="E51" s="346"/>
      <c r="F51" s="345"/>
      <c r="G51" s="345"/>
      <c r="H51" s="345"/>
      <c r="I51" s="345"/>
      <c r="J51" s="346"/>
      <c r="K51" s="345"/>
    </row>
    <row r="52" spans="4:11" ht="15.75">
      <c r="D52" s="347"/>
      <c r="E52" s="348"/>
      <c r="F52" s="347"/>
      <c r="G52" s="347"/>
      <c r="H52" s="347"/>
      <c r="I52" s="347"/>
      <c r="J52" s="348"/>
      <c r="K52" s="347"/>
    </row>
    <row r="53" spans="4:11" ht="15.75">
      <c r="D53" s="347"/>
      <c r="E53" s="348"/>
      <c r="F53" s="347"/>
      <c r="G53" s="347"/>
      <c r="H53" s="347"/>
      <c r="I53" s="347"/>
      <c r="J53" s="348"/>
      <c r="K53" s="347"/>
    </row>
    <row r="54" spans="4:11" ht="15.75">
      <c r="D54" s="347"/>
      <c r="E54" s="348"/>
      <c r="F54" s="347"/>
      <c r="G54" s="347"/>
      <c r="H54" s="347"/>
      <c r="I54" s="347"/>
      <c r="J54" s="348"/>
      <c r="K54" s="347"/>
    </row>
    <row r="55" spans="4:11" ht="15.75">
      <c r="D55" s="347"/>
      <c r="E55" s="348"/>
      <c r="F55" s="347"/>
      <c r="G55" s="347"/>
      <c r="H55" s="347"/>
      <c r="I55" s="347"/>
      <c r="J55" s="348"/>
      <c r="K55" s="347"/>
    </row>
    <row r="56" spans="4:11" ht="15.75">
      <c r="D56" s="347"/>
      <c r="E56" s="348"/>
      <c r="F56" s="347"/>
      <c r="G56" s="347"/>
      <c r="H56" s="347"/>
      <c r="I56" s="347"/>
      <c r="J56" s="348"/>
      <c r="K56" s="347"/>
    </row>
    <row r="57" spans="4:11" ht="15.75">
      <c r="D57" s="347"/>
      <c r="E57" s="348"/>
      <c r="F57" s="347"/>
      <c r="G57" s="347"/>
      <c r="H57" s="347"/>
      <c r="I57" s="347"/>
      <c r="J57" s="348"/>
      <c r="K57" s="347"/>
    </row>
    <row r="58" spans="4:11" ht="15.75">
      <c r="D58" s="347"/>
      <c r="E58" s="348"/>
      <c r="F58" s="347"/>
      <c r="G58" s="347"/>
      <c r="H58" s="347"/>
      <c r="I58" s="347"/>
      <c r="J58" s="348"/>
      <c r="K58" s="347"/>
    </row>
    <row r="59" spans="4:11" ht="15.75">
      <c r="D59" s="347"/>
      <c r="E59" s="348"/>
      <c r="F59" s="347"/>
      <c r="G59" s="347"/>
      <c r="H59" s="347"/>
      <c r="I59" s="347"/>
      <c r="J59" s="348"/>
      <c r="K59" s="347"/>
    </row>
    <row r="60" spans="4:11" ht="15.75">
      <c r="D60" s="347"/>
      <c r="E60" s="348"/>
      <c r="F60" s="347"/>
      <c r="G60" s="347"/>
      <c r="H60" s="347"/>
      <c r="I60" s="347"/>
      <c r="J60" s="348"/>
      <c r="K60" s="347"/>
    </row>
    <row r="61" spans="4:11" ht="15.75">
      <c r="D61" s="347"/>
      <c r="E61" s="348"/>
      <c r="F61" s="347"/>
      <c r="G61" s="347"/>
      <c r="H61" s="347"/>
      <c r="I61" s="347"/>
      <c r="J61" s="348"/>
      <c r="K61" s="347"/>
    </row>
    <row r="62" spans="4:11" ht="15.75">
      <c r="D62" s="347"/>
      <c r="E62" s="348"/>
      <c r="F62" s="347"/>
      <c r="G62" s="347"/>
      <c r="H62" s="347"/>
      <c r="I62" s="347"/>
      <c r="J62" s="348"/>
      <c r="K62" s="347"/>
    </row>
    <row r="63" spans="4:11" ht="15.75">
      <c r="D63" s="347"/>
      <c r="E63" s="348"/>
      <c r="F63" s="347"/>
      <c r="G63" s="347"/>
      <c r="H63" s="347"/>
      <c r="I63" s="347"/>
      <c r="J63" s="348"/>
      <c r="K63" s="347"/>
    </row>
    <row r="64" spans="4:11" ht="15.75">
      <c r="D64" s="347"/>
      <c r="E64" s="348"/>
      <c r="F64" s="347"/>
      <c r="G64" s="347"/>
      <c r="H64" s="347"/>
      <c r="I64" s="347"/>
      <c r="J64" s="348"/>
      <c r="K64" s="347"/>
    </row>
    <row r="65" spans="4:11" ht="15.75">
      <c r="D65" s="347"/>
      <c r="E65" s="348"/>
      <c r="F65" s="347"/>
      <c r="G65" s="347"/>
      <c r="H65" s="347"/>
      <c r="I65" s="347"/>
      <c r="J65" s="348"/>
      <c r="K65" s="347"/>
    </row>
    <row r="66" spans="4:11" ht="15.75">
      <c r="D66" s="347"/>
      <c r="E66" s="348"/>
      <c r="F66" s="347"/>
      <c r="G66" s="347"/>
      <c r="H66" s="347"/>
      <c r="I66" s="347"/>
      <c r="J66" s="348"/>
      <c r="K66" s="347"/>
    </row>
    <row r="67" spans="4:11" ht="15.75">
      <c r="D67" s="347"/>
      <c r="E67" s="348"/>
      <c r="F67" s="347"/>
      <c r="G67" s="347"/>
      <c r="H67" s="347"/>
      <c r="I67" s="347"/>
      <c r="J67" s="348"/>
      <c r="K67" s="347"/>
    </row>
    <row r="68" spans="4:11" ht="15.75">
      <c r="D68" s="347"/>
      <c r="E68" s="348"/>
      <c r="F68" s="347"/>
      <c r="G68" s="347"/>
      <c r="H68" s="347"/>
      <c r="I68" s="347"/>
      <c r="J68" s="348"/>
      <c r="K68" s="347"/>
    </row>
    <row r="69" spans="4:11" ht="15.75">
      <c r="D69" s="347"/>
      <c r="E69" s="348"/>
      <c r="F69" s="347"/>
      <c r="G69" s="347"/>
      <c r="H69" s="347"/>
      <c r="I69" s="347"/>
      <c r="J69" s="348"/>
      <c r="K69" s="347"/>
    </row>
    <row r="70" spans="4:11" ht="15.75">
      <c r="D70" s="347"/>
      <c r="E70" s="348"/>
      <c r="F70" s="347"/>
      <c r="G70" s="347"/>
      <c r="H70" s="347"/>
      <c r="I70" s="347"/>
      <c r="J70" s="348"/>
      <c r="K70" s="347"/>
    </row>
    <row r="71" spans="4:11" ht="15.75">
      <c r="D71" s="347"/>
      <c r="E71" s="348"/>
      <c r="F71" s="347"/>
      <c r="G71" s="347"/>
      <c r="H71" s="347"/>
      <c r="I71" s="347"/>
      <c r="J71" s="348"/>
      <c r="K71" s="347"/>
    </row>
    <row r="72" spans="4:11" ht="15.75">
      <c r="D72" s="347"/>
      <c r="E72" s="348"/>
      <c r="F72" s="347"/>
      <c r="G72" s="347"/>
      <c r="H72" s="347"/>
      <c r="I72" s="347"/>
      <c r="J72" s="348"/>
      <c r="K72" s="347"/>
    </row>
    <row r="73" spans="4:11" ht="15.75">
      <c r="D73" s="347"/>
      <c r="E73" s="348"/>
      <c r="F73" s="347"/>
      <c r="G73" s="347"/>
      <c r="H73" s="347"/>
      <c r="I73" s="347"/>
      <c r="J73" s="348"/>
      <c r="K73" s="347"/>
    </row>
    <row r="74" spans="4:11" ht="15.75">
      <c r="D74" s="347"/>
      <c r="E74" s="348"/>
      <c r="F74" s="347"/>
      <c r="G74" s="347"/>
      <c r="H74" s="347"/>
      <c r="I74" s="347"/>
      <c r="J74" s="348"/>
      <c r="K74" s="347"/>
    </row>
    <row r="75" spans="4:11" ht="15.75">
      <c r="D75" s="347"/>
      <c r="E75" s="348"/>
      <c r="F75" s="347"/>
      <c r="G75" s="347"/>
      <c r="H75" s="347"/>
      <c r="I75" s="347"/>
      <c r="J75" s="348"/>
      <c r="K75" s="347"/>
    </row>
    <row r="76" spans="4:11" ht="15.75">
      <c r="D76" s="347"/>
      <c r="E76" s="348"/>
      <c r="F76" s="347"/>
      <c r="G76" s="347"/>
      <c r="H76" s="347"/>
      <c r="I76" s="347"/>
      <c r="J76" s="348"/>
      <c r="K76" s="347"/>
    </row>
    <row r="77" spans="4:11" ht="15.75">
      <c r="D77" s="347"/>
      <c r="E77" s="348"/>
      <c r="F77" s="347"/>
      <c r="G77" s="347"/>
      <c r="H77" s="347"/>
      <c r="I77" s="347"/>
      <c r="J77" s="348"/>
      <c r="K77" s="347"/>
    </row>
    <row r="78" spans="4:11" ht="15.75">
      <c r="D78" s="347"/>
      <c r="E78" s="348"/>
      <c r="F78" s="347"/>
      <c r="G78" s="347"/>
      <c r="H78" s="347"/>
      <c r="I78" s="347"/>
      <c r="J78" s="348"/>
      <c r="K78" s="347"/>
    </row>
    <row r="79" spans="4:11" ht="15.75">
      <c r="D79" s="347"/>
      <c r="E79" s="348"/>
      <c r="F79" s="347"/>
      <c r="G79" s="347"/>
      <c r="H79" s="347"/>
      <c r="I79" s="347"/>
      <c r="J79" s="348"/>
      <c r="K79" s="347"/>
    </row>
    <row r="80" spans="4:11" ht="15.75">
      <c r="D80" s="347"/>
      <c r="E80" s="348"/>
      <c r="F80" s="347"/>
      <c r="G80" s="347"/>
      <c r="H80" s="347"/>
      <c r="I80" s="347"/>
      <c r="J80" s="348"/>
      <c r="K80" s="347"/>
    </row>
    <row r="81" spans="4:11" ht="15.75">
      <c r="D81" s="347"/>
      <c r="E81" s="348"/>
      <c r="F81" s="347"/>
      <c r="G81" s="347"/>
      <c r="H81" s="347"/>
      <c r="I81" s="347"/>
      <c r="J81" s="348"/>
      <c r="K81" s="347"/>
    </row>
    <row r="82" spans="4:11" ht="15.75">
      <c r="D82" s="347"/>
      <c r="E82" s="348"/>
      <c r="F82" s="347"/>
      <c r="G82" s="347"/>
      <c r="H82" s="347"/>
      <c r="I82" s="347"/>
      <c r="J82" s="348"/>
      <c r="K82" s="347"/>
    </row>
    <row r="83" spans="4:11" ht="15.75">
      <c r="D83" s="347"/>
      <c r="E83" s="348"/>
      <c r="F83" s="347"/>
      <c r="G83" s="347"/>
      <c r="H83" s="347"/>
      <c r="I83" s="347"/>
      <c r="J83" s="348"/>
      <c r="K83" s="347"/>
    </row>
    <row r="84" spans="4:11" ht="15.75">
      <c r="D84" s="347"/>
      <c r="E84" s="348"/>
      <c r="F84" s="347"/>
      <c r="G84" s="347"/>
      <c r="H84" s="347"/>
      <c r="I84" s="347"/>
      <c r="J84" s="348"/>
      <c r="K84" s="347"/>
    </row>
    <row r="85" spans="4:11" ht="15.75">
      <c r="D85" s="347"/>
      <c r="E85" s="348"/>
      <c r="F85" s="347"/>
      <c r="G85" s="347"/>
      <c r="H85" s="347"/>
      <c r="I85" s="347"/>
      <c r="J85" s="348"/>
      <c r="K85" s="347"/>
    </row>
    <row r="86" spans="4:11" ht="15.75">
      <c r="D86" s="347"/>
      <c r="E86" s="348"/>
      <c r="F86" s="347"/>
      <c r="G86" s="347"/>
      <c r="H86" s="347"/>
      <c r="I86" s="347"/>
      <c r="J86" s="348"/>
      <c r="K86" s="347"/>
    </row>
    <row r="87" spans="4:11" ht="15.75">
      <c r="D87" s="347"/>
      <c r="E87" s="348"/>
      <c r="F87" s="347"/>
      <c r="G87" s="347"/>
      <c r="H87" s="347"/>
      <c r="I87" s="347"/>
      <c r="J87" s="348"/>
      <c r="K87" s="347"/>
    </row>
    <row r="88" spans="4:11" ht="15.75">
      <c r="D88" s="347"/>
      <c r="E88" s="348"/>
      <c r="F88" s="347"/>
      <c r="G88" s="347"/>
      <c r="H88" s="347"/>
      <c r="I88" s="347"/>
      <c r="J88" s="348"/>
      <c r="K88" s="347"/>
    </row>
    <row r="89" spans="4:11" ht="15.75">
      <c r="D89" s="347"/>
      <c r="E89" s="348"/>
      <c r="F89" s="347"/>
      <c r="G89" s="347"/>
      <c r="H89" s="347"/>
      <c r="I89" s="347"/>
      <c r="J89" s="348"/>
      <c r="K89" s="347"/>
    </row>
    <row r="90" spans="4:11" ht="15.75">
      <c r="D90" s="347"/>
      <c r="E90" s="348"/>
      <c r="F90" s="347"/>
      <c r="G90" s="347"/>
      <c r="H90" s="347"/>
      <c r="I90" s="347"/>
      <c r="J90" s="348"/>
      <c r="K90" s="347"/>
    </row>
    <row r="91" spans="4:11" ht="15.75">
      <c r="D91" s="347"/>
      <c r="E91" s="348"/>
      <c r="F91" s="347"/>
      <c r="G91" s="347"/>
      <c r="H91" s="347"/>
      <c r="I91" s="347"/>
      <c r="J91" s="348"/>
      <c r="K91" s="347"/>
    </row>
    <row r="92" spans="4:11" ht="15.75">
      <c r="D92" s="347"/>
      <c r="E92" s="348"/>
      <c r="F92" s="347"/>
      <c r="G92" s="347"/>
      <c r="H92" s="347"/>
      <c r="I92" s="347"/>
      <c r="J92" s="348"/>
      <c r="K92" s="347"/>
    </row>
    <row r="93" spans="4:11" ht="15.75">
      <c r="D93" s="347"/>
      <c r="E93" s="348"/>
      <c r="F93" s="347"/>
      <c r="G93" s="347"/>
      <c r="H93" s="347"/>
      <c r="I93" s="347"/>
      <c r="J93" s="348"/>
      <c r="K93" s="347"/>
    </row>
    <row r="94" spans="4:11" ht="15.75">
      <c r="D94" s="347"/>
      <c r="E94" s="348"/>
      <c r="F94" s="347"/>
      <c r="G94" s="347"/>
      <c r="H94" s="347"/>
      <c r="I94" s="347"/>
      <c r="J94" s="348"/>
      <c r="K94" s="347"/>
    </row>
    <row r="95" spans="4:11" ht="15.75">
      <c r="D95" s="347"/>
      <c r="E95" s="348"/>
      <c r="F95" s="347"/>
      <c r="G95" s="347"/>
      <c r="H95" s="347"/>
      <c r="I95" s="347"/>
      <c r="J95" s="348"/>
      <c r="K95" s="347"/>
    </row>
    <row r="96" spans="4:11" ht="15.75">
      <c r="D96" s="347"/>
      <c r="E96" s="348"/>
      <c r="F96" s="347"/>
      <c r="G96" s="347"/>
      <c r="H96" s="347"/>
      <c r="I96" s="347"/>
      <c r="J96" s="348"/>
      <c r="K96" s="347"/>
    </row>
    <row r="97" spans="4:11" ht="15.75">
      <c r="D97" s="347"/>
      <c r="E97" s="348"/>
      <c r="F97" s="347"/>
      <c r="G97" s="347"/>
      <c r="H97" s="347"/>
      <c r="I97" s="347"/>
      <c r="J97" s="348"/>
      <c r="K97" s="347"/>
    </row>
    <row r="98" spans="4:11" ht="15.75">
      <c r="D98" s="347"/>
      <c r="E98" s="348"/>
      <c r="F98" s="347"/>
      <c r="G98" s="347"/>
      <c r="H98" s="347"/>
      <c r="I98" s="347"/>
      <c r="J98" s="348"/>
      <c r="K98" s="347"/>
    </row>
    <row r="99" spans="4:11" ht="15.75">
      <c r="D99" s="347"/>
      <c r="E99" s="348"/>
      <c r="F99" s="347"/>
      <c r="G99" s="347"/>
      <c r="H99" s="347"/>
      <c r="I99" s="347"/>
      <c r="J99" s="348"/>
      <c r="K99" s="347"/>
    </row>
    <row r="100" spans="4:11" ht="15.75">
      <c r="D100" s="347"/>
      <c r="E100" s="348"/>
      <c r="F100" s="347"/>
      <c r="G100" s="347"/>
      <c r="H100" s="347"/>
      <c r="I100" s="347"/>
      <c r="J100" s="348"/>
      <c r="K100" s="347"/>
    </row>
    <row r="101" spans="4:11" ht="15.75">
      <c r="D101" s="347"/>
      <c r="E101" s="348"/>
      <c r="F101" s="347"/>
      <c r="G101" s="347"/>
      <c r="H101" s="347"/>
      <c r="I101" s="347"/>
      <c r="J101" s="348"/>
      <c r="K101" s="347"/>
    </row>
    <row r="102" spans="4:11" ht="15.75">
      <c r="D102" s="347"/>
      <c r="E102" s="348"/>
      <c r="F102" s="347"/>
      <c r="G102" s="347"/>
      <c r="H102" s="347"/>
      <c r="I102" s="347"/>
      <c r="J102" s="348"/>
      <c r="K102" s="347"/>
    </row>
    <row r="103" spans="4:11" ht="15.75">
      <c r="D103" s="347"/>
      <c r="E103" s="348"/>
      <c r="F103" s="347"/>
      <c r="G103" s="347"/>
      <c r="H103" s="347"/>
      <c r="I103" s="347"/>
      <c r="J103" s="348"/>
      <c r="K103" s="347"/>
    </row>
    <row r="104" spans="4:11" ht="15.75">
      <c r="D104" s="347"/>
      <c r="E104" s="348"/>
      <c r="F104" s="347"/>
      <c r="G104" s="347"/>
      <c r="H104" s="347"/>
      <c r="I104" s="347"/>
      <c r="J104" s="348"/>
      <c r="K104" s="347"/>
    </row>
    <row r="105" spans="4:11" ht="15.75">
      <c r="D105" s="347"/>
      <c r="E105" s="348"/>
      <c r="F105" s="347"/>
      <c r="G105" s="347"/>
      <c r="H105" s="347"/>
      <c r="I105" s="347"/>
      <c r="J105" s="348"/>
      <c r="K105" s="347"/>
    </row>
    <row r="106" spans="4:11" ht="15.75">
      <c r="D106" s="347"/>
      <c r="E106" s="348"/>
      <c r="F106" s="347"/>
      <c r="G106" s="347"/>
      <c r="H106" s="347"/>
      <c r="I106" s="347"/>
      <c r="J106" s="348"/>
      <c r="K106" s="347"/>
    </row>
    <row r="107" spans="4:11" ht="15.75">
      <c r="D107" s="347"/>
      <c r="E107" s="348"/>
      <c r="F107" s="347"/>
      <c r="G107" s="347"/>
      <c r="H107" s="347"/>
      <c r="I107" s="347"/>
      <c r="J107" s="348"/>
      <c r="K107" s="347"/>
    </row>
    <row r="108" spans="4:11" ht="15.75">
      <c r="D108" s="347"/>
      <c r="E108" s="348"/>
      <c r="F108" s="347"/>
      <c r="G108" s="347"/>
      <c r="H108" s="347"/>
      <c r="I108" s="347"/>
      <c r="J108" s="348"/>
      <c r="K108" s="347"/>
    </row>
    <row r="109" spans="4:11" ht="15.75">
      <c r="D109" s="347"/>
      <c r="E109" s="348"/>
      <c r="F109" s="347"/>
      <c r="G109" s="347"/>
      <c r="H109" s="347"/>
      <c r="I109" s="347"/>
      <c r="J109" s="348"/>
      <c r="K109" s="347"/>
    </row>
    <row r="110" spans="4:11" ht="15.75">
      <c r="D110" s="347"/>
      <c r="E110" s="348"/>
      <c r="F110" s="347"/>
      <c r="G110" s="347"/>
      <c r="H110" s="347"/>
      <c r="I110" s="347"/>
      <c r="J110" s="348"/>
      <c r="K110" s="347"/>
    </row>
    <row r="111" spans="4:11" ht="15.75">
      <c r="D111" s="347"/>
      <c r="E111" s="348"/>
      <c r="F111" s="347"/>
      <c r="G111" s="347"/>
      <c r="H111" s="347"/>
      <c r="I111" s="347"/>
      <c r="J111" s="348"/>
      <c r="K111" s="347"/>
    </row>
    <row r="112" spans="4:11" ht="15.75">
      <c r="D112" s="347"/>
      <c r="E112" s="348"/>
      <c r="F112" s="347"/>
      <c r="G112" s="347"/>
      <c r="H112" s="347"/>
      <c r="I112" s="347"/>
      <c r="J112" s="348"/>
      <c r="K112" s="347"/>
    </row>
    <row r="113" spans="4:11" ht="15.75">
      <c r="D113" s="347"/>
      <c r="E113" s="348"/>
      <c r="F113" s="347"/>
      <c r="G113" s="347"/>
      <c r="H113" s="347"/>
      <c r="I113" s="347"/>
      <c r="J113" s="348"/>
      <c r="K113" s="347"/>
    </row>
    <row r="114" spans="4:11" ht="15.75">
      <c r="D114" s="347"/>
      <c r="E114" s="348"/>
      <c r="F114" s="347"/>
      <c r="G114" s="347"/>
      <c r="H114" s="347"/>
      <c r="I114" s="347"/>
      <c r="J114" s="348"/>
      <c r="K114" s="347"/>
    </row>
    <row r="115" spans="4:11" ht="15.75">
      <c r="D115" s="347"/>
      <c r="E115" s="348"/>
      <c r="F115" s="347"/>
      <c r="G115" s="347"/>
      <c r="H115" s="347"/>
      <c r="I115" s="347"/>
      <c r="J115" s="348"/>
      <c r="K115" s="347"/>
    </row>
    <row r="116" spans="4:11" ht="15.75">
      <c r="D116" s="347"/>
      <c r="E116" s="348"/>
      <c r="F116" s="347"/>
      <c r="G116" s="347"/>
      <c r="H116" s="347"/>
      <c r="I116" s="347"/>
      <c r="J116" s="348"/>
      <c r="K116" s="347"/>
    </row>
    <row r="117" spans="4:11" ht="15.75">
      <c r="D117" s="347"/>
      <c r="E117" s="348"/>
      <c r="F117" s="347"/>
      <c r="G117" s="347"/>
      <c r="H117" s="347"/>
      <c r="I117" s="347"/>
      <c r="J117" s="348"/>
      <c r="K117" s="347"/>
    </row>
    <row r="118" spans="4:11" ht="15.75">
      <c r="D118" s="347"/>
      <c r="E118" s="348"/>
      <c r="F118" s="347"/>
      <c r="G118" s="347"/>
      <c r="H118" s="347"/>
      <c r="I118" s="347"/>
      <c r="J118" s="348"/>
      <c r="K118" s="347"/>
    </row>
    <row r="119" spans="4:11" ht="15.75">
      <c r="D119" s="347"/>
      <c r="E119" s="348"/>
      <c r="F119" s="347"/>
      <c r="G119" s="347"/>
      <c r="H119" s="347"/>
      <c r="I119" s="347"/>
      <c r="J119" s="348"/>
      <c r="K119" s="347"/>
    </row>
    <row r="120" spans="4:11" ht="15.75">
      <c r="D120" s="347"/>
      <c r="E120" s="348"/>
      <c r="F120" s="347"/>
      <c r="G120" s="347"/>
      <c r="H120" s="347"/>
      <c r="I120" s="347"/>
      <c r="J120" s="348"/>
      <c r="K120" s="347"/>
    </row>
    <row r="121" spans="4:11" ht="15.75">
      <c r="D121" s="347"/>
      <c r="E121" s="348"/>
      <c r="F121" s="347"/>
      <c r="G121" s="347"/>
      <c r="H121" s="347"/>
      <c r="I121" s="347"/>
      <c r="J121" s="348"/>
      <c r="K121" s="347"/>
    </row>
    <row r="122" spans="4:11" ht="15.75">
      <c r="D122" s="347"/>
      <c r="E122" s="348"/>
      <c r="F122" s="347"/>
      <c r="G122" s="347"/>
      <c r="H122" s="347"/>
      <c r="I122" s="347"/>
      <c r="J122" s="348"/>
      <c r="K122" s="347"/>
    </row>
    <row r="123" spans="4:11" ht="15.75">
      <c r="D123" s="347"/>
      <c r="E123" s="348"/>
      <c r="F123" s="347"/>
      <c r="G123" s="347"/>
      <c r="H123" s="347"/>
      <c r="I123" s="347"/>
      <c r="J123" s="348"/>
      <c r="K123" s="347"/>
    </row>
    <row r="124" spans="4:11" ht="15.75">
      <c r="D124" s="347"/>
      <c r="E124" s="348"/>
      <c r="F124" s="347"/>
      <c r="G124" s="347"/>
      <c r="H124" s="347"/>
      <c r="I124" s="347"/>
      <c r="J124" s="348"/>
      <c r="K124" s="347"/>
    </row>
    <row r="125" spans="4:11" ht="15.75">
      <c r="D125" s="347"/>
      <c r="E125" s="348"/>
      <c r="F125" s="347"/>
      <c r="G125" s="347"/>
      <c r="H125" s="347"/>
      <c r="I125" s="347"/>
      <c r="J125" s="348"/>
      <c r="K125" s="347"/>
    </row>
    <row r="126" spans="4:11" ht="15.75">
      <c r="D126" s="347"/>
      <c r="E126" s="348"/>
      <c r="F126" s="347"/>
      <c r="G126" s="347"/>
      <c r="H126" s="347"/>
      <c r="I126" s="347"/>
      <c r="J126" s="348"/>
      <c r="K126" s="347"/>
    </row>
    <row r="127" spans="4:11" ht="15.75">
      <c r="D127" s="347"/>
      <c r="E127" s="348"/>
      <c r="F127" s="347"/>
      <c r="G127" s="347"/>
      <c r="H127" s="347"/>
      <c r="I127" s="347"/>
      <c r="J127" s="348"/>
      <c r="K127" s="347"/>
    </row>
    <row r="128" spans="4:11" ht="15.75">
      <c r="D128" s="347"/>
      <c r="E128" s="348"/>
      <c r="F128" s="347"/>
      <c r="G128" s="347"/>
      <c r="H128" s="347"/>
      <c r="I128" s="347"/>
      <c r="J128" s="348"/>
      <c r="K128" s="347"/>
    </row>
    <row r="129" spans="4:11" ht="15.75">
      <c r="D129" s="347"/>
      <c r="E129" s="348"/>
      <c r="F129" s="347"/>
      <c r="G129" s="347"/>
      <c r="H129" s="347"/>
      <c r="I129" s="347"/>
      <c r="J129" s="348"/>
      <c r="K129" s="347"/>
    </row>
    <row r="130" spans="4:11" ht="15.75">
      <c r="D130" s="347"/>
      <c r="E130" s="348"/>
      <c r="F130" s="347"/>
      <c r="G130" s="347"/>
      <c r="H130" s="347"/>
      <c r="I130" s="347"/>
      <c r="J130" s="348"/>
      <c r="K130" s="347"/>
    </row>
    <row r="131" spans="4:11" ht="15.75">
      <c r="D131" s="347"/>
      <c r="E131" s="348"/>
      <c r="F131" s="347"/>
      <c r="G131" s="347"/>
      <c r="H131" s="347"/>
      <c r="I131" s="347"/>
      <c r="J131" s="348"/>
      <c r="K131" s="347"/>
    </row>
    <row r="132" spans="4:11" ht="15.75">
      <c r="D132" s="347"/>
      <c r="E132" s="348"/>
      <c r="F132" s="347"/>
      <c r="G132" s="347"/>
      <c r="H132" s="347"/>
      <c r="I132" s="347"/>
      <c r="J132" s="348"/>
      <c r="K132" s="347"/>
    </row>
    <row r="133" spans="4:11" ht="15.75">
      <c r="D133" s="347"/>
      <c r="E133" s="348"/>
      <c r="F133" s="347"/>
      <c r="G133" s="347"/>
      <c r="H133" s="347"/>
      <c r="I133" s="347"/>
      <c r="J133" s="348"/>
      <c r="K133" s="347"/>
    </row>
    <row r="134" spans="4:11" ht="15.75">
      <c r="D134" s="347"/>
      <c r="E134" s="348"/>
      <c r="F134" s="347"/>
      <c r="G134" s="347"/>
      <c r="H134" s="347"/>
      <c r="I134" s="347"/>
      <c r="J134" s="348"/>
      <c r="K134" s="347"/>
    </row>
    <row r="135" spans="4:11" ht="15.75">
      <c r="D135" s="347"/>
      <c r="E135" s="348"/>
      <c r="F135" s="347"/>
      <c r="G135" s="347"/>
      <c r="H135" s="347"/>
      <c r="I135" s="347"/>
      <c r="J135" s="348"/>
      <c r="K135" s="347"/>
    </row>
    <row r="136" spans="4:11" ht="15.75">
      <c r="D136" s="347"/>
      <c r="E136" s="348"/>
      <c r="F136" s="347"/>
      <c r="G136" s="347"/>
      <c r="H136" s="347"/>
      <c r="I136" s="347"/>
      <c r="J136" s="348"/>
      <c r="K136" s="347"/>
    </row>
    <row r="137" spans="4:11" ht="15.75">
      <c r="D137" s="347"/>
      <c r="E137" s="348"/>
      <c r="F137" s="347"/>
      <c r="G137" s="347"/>
      <c r="H137" s="347"/>
      <c r="I137" s="347"/>
      <c r="J137" s="348"/>
      <c r="K137" s="347"/>
    </row>
    <row r="138" spans="4:11" ht="15.75">
      <c r="D138" s="347"/>
      <c r="E138" s="348"/>
      <c r="F138" s="347"/>
      <c r="G138" s="347"/>
      <c r="H138" s="347"/>
      <c r="I138" s="347"/>
      <c r="J138" s="348"/>
      <c r="K138" s="347"/>
    </row>
  </sheetData>
  <mergeCells count="4">
    <mergeCell ref="C3:C4"/>
    <mergeCell ref="D3:F3"/>
    <mergeCell ref="G3:H3"/>
    <mergeCell ref="I3:K3"/>
  </mergeCells>
  <printOptions/>
  <pageMargins left="0.7" right="0.7" top="0.787401575" bottom="0.787401575" header="0.3" footer="0.3"/>
  <pageSetup horizontalDpi="600" verticalDpi="600" orientation="portrait" paperSize="9" scale="85" r:id="rId3"/>
  <headerFooter>
    <oddHeader>&amp;R&amp;"Times New Roman,Obyčejné"provozní plán 2013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F30" sqref="F30"/>
    </sheetView>
  </sheetViews>
  <sheetFormatPr defaultColWidth="10.28125" defaultRowHeight="15" outlineLevelCol="1"/>
  <cols>
    <col min="1" max="1" width="5.57421875" style="419" customWidth="1"/>
    <col min="2" max="2" width="31.28125" style="419" customWidth="1"/>
    <col min="3" max="3" width="30.140625" style="419" customWidth="1"/>
    <col min="4" max="4" width="13.421875" style="420" hidden="1" customWidth="1" outlineLevel="1"/>
    <col min="5" max="5" width="13.00390625" style="419" hidden="1" customWidth="1" outlineLevel="1"/>
    <col min="6" max="6" width="14.57421875" style="421" customWidth="1" collapsed="1"/>
    <col min="7" max="7" width="3.421875" style="422" customWidth="1"/>
    <col min="8" max="8" width="10.28125" style="419" customWidth="1"/>
    <col min="9" max="256" width="10.28125" style="423" customWidth="1"/>
    <col min="257" max="257" width="5.57421875" style="423" customWidth="1"/>
    <col min="258" max="258" width="31.28125" style="423" customWidth="1"/>
    <col min="259" max="259" width="30.140625" style="423" customWidth="1"/>
    <col min="260" max="261" width="10.28125" style="423" hidden="1" customWidth="1"/>
    <col min="262" max="262" width="14.57421875" style="423" customWidth="1"/>
    <col min="263" max="263" width="3.421875" style="423" customWidth="1"/>
    <col min="264" max="512" width="10.28125" style="423" customWidth="1"/>
    <col min="513" max="513" width="5.57421875" style="423" customWidth="1"/>
    <col min="514" max="514" width="31.28125" style="423" customWidth="1"/>
    <col min="515" max="515" width="30.140625" style="423" customWidth="1"/>
    <col min="516" max="517" width="10.28125" style="423" hidden="1" customWidth="1"/>
    <col min="518" max="518" width="14.57421875" style="423" customWidth="1"/>
    <col min="519" max="519" width="3.421875" style="423" customWidth="1"/>
    <col min="520" max="768" width="10.28125" style="423" customWidth="1"/>
    <col min="769" max="769" width="5.57421875" style="423" customWidth="1"/>
    <col min="770" max="770" width="31.28125" style="423" customWidth="1"/>
    <col min="771" max="771" width="30.140625" style="423" customWidth="1"/>
    <col min="772" max="773" width="10.28125" style="423" hidden="1" customWidth="1"/>
    <col min="774" max="774" width="14.57421875" style="423" customWidth="1"/>
    <col min="775" max="775" width="3.421875" style="423" customWidth="1"/>
    <col min="776" max="1024" width="10.28125" style="423" customWidth="1"/>
    <col min="1025" max="1025" width="5.57421875" style="423" customWidth="1"/>
    <col min="1026" max="1026" width="31.28125" style="423" customWidth="1"/>
    <col min="1027" max="1027" width="30.140625" style="423" customWidth="1"/>
    <col min="1028" max="1029" width="10.28125" style="423" hidden="1" customWidth="1"/>
    <col min="1030" max="1030" width="14.57421875" style="423" customWidth="1"/>
    <col min="1031" max="1031" width="3.421875" style="423" customWidth="1"/>
    <col min="1032" max="1280" width="10.28125" style="423" customWidth="1"/>
    <col min="1281" max="1281" width="5.57421875" style="423" customWidth="1"/>
    <col min="1282" max="1282" width="31.28125" style="423" customWidth="1"/>
    <col min="1283" max="1283" width="30.140625" style="423" customWidth="1"/>
    <col min="1284" max="1285" width="10.28125" style="423" hidden="1" customWidth="1"/>
    <col min="1286" max="1286" width="14.57421875" style="423" customWidth="1"/>
    <col min="1287" max="1287" width="3.421875" style="423" customWidth="1"/>
    <col min="1288" max="1536" width="10.28125" style="423" customWidth="1"/>
    <col min="1537" max="1537" width="5.57421875" style="423" customWidth="1"/>
    <col min="1538" max="1538" width="31.28125" style="423" customWidth="1"/>
    <col min="1539" max="1539" width="30.140625" style="423" customWidth="1"/>
    <col min="1540" max="1541" width="10.28125" style="423" hidden="1" customWidth="1"/>
    <col min="1542" max="1542" width="14.57421875" style="423" customWidth="1"/>
    <col min="1543" max="1543" width="3.421875" style="423" customWidth="1"/>
    <col min="1544" max="1792" width="10.28125" style="423" customWidth="1"/>
    <col min="1793" max="1793" width="5.57421875" style="423" customWidth="1"/>
    <col min="1794" max="1794" width="31.28125" style="423" customWidth="1"/>
    <col min="1795" max="1795" width="30.140625" style="423" customWidth="1"/>
    <col min="1796" max="1797" width="10.28125" style="423" hidden="1" customWidth="1"/>
    <col min="1798" max="1798" width="14.57421875" style="423" customWidth="1"/>
    <col min="1799" max="1799" width="3.421875" style="423" customWidth="1"/>
    <col min="1800" max="2048" width="10.28125" style="423" customWidth="1"/>
    <col min="2049" max="2049" width="5.57421875" style="423" customWidth="1"/>
    <col min="2050" max="2050" width="31.28125" style="423" customWidth="1"/>
    <col min="2051" max="2051" width="30.140625" style="423" customWidth="1"/>
    <col min="2052" max="2053" width="10.28125" style="423" hidden="1" customWidth="1"/>
    <col min="2054" max="2054" width="14.57421875" style="423" customWidth="1"/>
    <col min="2055" max="2055" width="3.421875" style="423" customWidth="1"/>
    <col min="2056" max="2304" width="10.28125" style="423" customWidth="1"/>
    <col min="2305" max="2305" width="5.57421875" style="423" customWidth="1"/>
    <col min="2306" max="2306" width="31.28125" style="423" customWidth="1"/>
    <col min="2307" max="2307" width="30.140625" style="423" customWidth="1"/>
    <col min="2308" max="2309" width="10.28125" style="423" hidden="1" customWidth="1"/>
    <col min="2310" max="2310" width="14.57421875" style="423" customWidth="1"/>
    <col min="2311" max="2311" width="3.421875" style="423" customWidth="1"/>
    <col min="2312" max="2560" width="10.28125" style="423" customWidth="1"/>
    <col min="2561" max="2561" width="5.57421875" style="423" customWidth="1"/>
    <col min="2562" max="2562" width="31.28125" style="423" customWidth="1"/>
    <col min="2563" max="2563" width="30.140625" style="423" customWidth="1"/>
    <col min="2564" max="2565" width="10.28125" style="423" hidden="1" customWidth="1"/>
    <col min="2566" max="2566" width="14.57421875" style="423" customWidth="1"/>
    <col min="2567" max="2567" width="3.421875" style="423" customWidth="1"/>
    <col min="2568" max="2816" width="10.28125" style="423" customWidth="1"/>
    <col min="2817" max="2817" width="5.57421875" style="423" customWidth="1"/>
    <col min="2818" max="2818" width="31.28125" style="423" customWidth="1"/>
    <col min="2819" max="2819" width="30.140625" style="423" customWidth="1"/>
    <col min="2820" max="2821" width="10.28125" style="423" hidden="1" customWidth="1"/>
    <col min="2822" max="2822" width="14.57421875" style="423" customWidth="1"/>
    <col min="2823" max="2823" width="3.421875" style="423" customWidth="1"/>
    <col min="2824" max="3072" width="10.28125" style="423" customWidth="1"/>
    <col min="3073" max="3073" width="5.57421875" style="423" customWidth="1"/>
    <col min="3074" max="3074" width="31.28125" style="423" customWidth="1"/>
    <col min="3075" max="3075" width="30.140625" style="423" customWidth="1"/>
    <col min="3076" max="3077" width="10.28125" style="423" hidden="1" customWidth="1"/>
    <col min="3078" max="3078" width="14.57421875" style="423" customWidth="1"/>
    <col min="3079" max="3079" width="3.421875" style="423" customWidth="1"/>
    <col min="3080" max="3328" width="10.28125" style="423" customWidth="1"/>
    <col min="3329" max="3329" width="5.57421875" style="423" customWidth="1"/>
    <col min="3330" max="3330" width="31.28125" style="423" customWidth="1"/>
    <col min="3331" max="3331" width="30.140625" style="423" customWidth="1"/>
    <col min="3332" max="3333" width="10.28125" style="423" hidden="1" customWidth="1"/>
    <col min="3334" max="3334" width="14.57421875" style="423" customWidth="1"/>
    <col min="3335" max="3335" width="3.421875" style="423" customWidth="1"/>
    <col min="3336" max="3584" width="10.28125" style="423" customWidth="1"/>
    <col min="3585" max="3585" width="5.57421875" style="423" customWidth="1"/>
    <col min="3586" max="3586" width="31.28125" style="423" customWidth="1"/>
    <col min="3587" max="3587" width="30.140625" style="423" customWidth="1"/>
    <col min="3588" max="3589" width="10.28125" style="423" hidden="1" customWidth="1"/>
    <col min="3590" max="3590" width="14.57421875" style="423" customWidth="1"/>
    <col min="3591" max="3591" width="3.421875" style="423" customWidth="1"/>
    <col min="3592" max="3840" width="10.28125" style="423" customWidth="1"/>
    <col min="3841" max="3841" width="5.57421875" style="423" customWidth="1"/>
    <col min="3842" max="3842" width="31.28125" style="423" customWidth="1"/>
    <col min="3843" max="3843" width="30.140625" style="423" customWidth="1"/>
    <col min="3844" max="3845" width="10.28125" style="423" hidden="1" customWidth="1"/>
    <col min="3846" max="3846" width="14.57421875" style="423" customWidth="1"/>
    <col min="3847" max="3847" width="3.421875" style="423" customWidth="1"/>
    <col min="3848" max="4096" width="10.28125" style="423" customWidth="1"/>
    <col min="4097" max="4097" width="5.57421875" style="423" customWidth="1"/>
    <col min="4098" max="4098" width="31.28125" style="423" customWidth="1"/>
    <col min="4099" max="4099" width="30.140625" style="423" customWidth="1"/>
    <col min="4100" max="4101" width="10.28125" style="423" hidden="1" customWidth="1"/>
    <col min="4102" max="4102" width="14.57421875" style="423" customWidth="1"/>
    <col min="4103" max="4103" width="3.421875" style="423" customWidth="1"/>
    <col min="4104" max="4352" width="10.28125" style="423" customWidth="1"/>
    <col min="4353" max="4353" width="5.57421875" style="423" customWidth="1"/>
    <col min="4354" max="4354" width="31.28125" style="423" customWidth="1"/>
    <col min="4355" max="4355" width="30.140625" style="423" customWidth="1"/>
    <col min="4356" max="4357" width="10.28125" style="423" hidden="1" customWidth="1"/>
    <col min="4358" max="4358" width="14.57421875" style="423" customWidth="1"/>
    <col min="4359" max="4359" width="3.421875" style="423" customWidth="1"/>
    <col min="4360" max="4608" width="10.28125" style="423" customWidth="1"/>
    <col min="4609" max="4609" width="5.57421875" style="423" customWidth="1"/>
    <col min="4610" max="4610" width="31.28125" style="423" customWidth="1"/>
    <col min="4611" max="4611" width="30.140625" style="423" customWidth="1"/>
    <col min="4612" max="4613" width="10.28125" style="423" hidden="1" customWidth="1"/>
    <col min="4614" max="4614" width="14.57421875" style="423" customWidth="1"/>
    <col min="4615" max="4615" width="3.421875" style="423" customWidth="1"/>
    <col min="4616" max="4864" width="10.28125" style="423" customWidth="1"/>
    <col min="4865" max="4865" width="5.57421875" style="423" customWidth="1"/>
    <col min="4866" max="4866" width="31.28125" style="423" customWidth="1"/>
    <col min="4867" max="4867" width="30.140625" style="423" customWidth="1"/>
    <col min="4868" max="4869" width="10.28125" style="423" hidden="1" customWidth="1"/>
    <col min="4870" max="4870" width="14.57421875" style="423" customWidth="1"/>
    <col min="4871" max="4871" width="3.421875" style="423" customWidth="1"/>
    <col min="4872" max="5120" width="10.28125" style="423" customWidth="1"/>
    <col min="5121" max="5121" width="5.57421875" style="423" customWidth="1"/>
    <col min="5122" max="5122" width="31.28125" style="423" customWidth="1"/>
    <col min="5123" max="5123" width="30.140625" style="423" customWidth="1"/>
    <col min="5124" max="5125" width="10.28125" style="423" hidden="1" customWidth="1"/>
    <col min="5126" max="5126" width="14.57421875" style="423" customWidth="1"/>
    <col min="5127" max="5127" width="3.421875" style="423" customWidth="1"/>
    <col min="5128" max="5376" width="10.28125" style="423" customWidth="1"/>
    <col min="5377" max="5377" width="5.57421875" style="423" customWidth="1"/>
    <col min="5378" max="5378" width="31.28125" style="423" customWidth="1"/>
    <col min="5379" max="5379" width="30.140625" style="423" customWidth="1"/>
    <col min="5380" max="5381" width="10.28125" style="423" hidden="1" customWidth="1"/>
    <col min="5382" max="5382" width="14.57421875" style="423" customWidth="1"/>
    <col min="5383" max="5383" width="3.421875" style="423" customWidth="1"/>
    <col min="5384" max="5632" width="10.28125" style="423" customWidth="1"/>
    <col min="5633" max="5633" width="5.57421875" style="423" customWidth="1"/>
    <col min="5634" max="5634" width="31.28125" style="423" customWidth="1"/>
    <col min="5635" max="5635" width="30.140625" style="423" customWidth="1"/>
    <col min="5636" max="5637" width="10.28125" style="423" hidden="1" customWidth="1"/>
    <col min="5638" max="5638" width="14.57421875" style="423" customWidth="1"/>
    <col min="5639" max="5639" width="3.421875" style="423" customWidth="1"/>
    <col min="5640" max="5888" width="10.28125" style="423" customWidth="1"/>
    <col min="5889" max="5889" width="5.57421875" style="423" customWidth="1"/>
    <col min="5890" max="5890" width="31.28125" style="423" customWidth="1"/>
    <col min="5891" max="5891" width="30.140625" style="423" customWidth="1"/>
    <col min="5892" max="5893" width="10.28125" style="423" hidden="1" customWidth="1"/>
    <col min="5894" max="5894" width="14.57421875" style="423" customWidth="1"/>
    <col min="5895" max="5895" width="3.421875" style="423" customWidth="1"/>
    <col min="5896" max="6144" width="10.28125" style="423" customWidth="1"/>
    <col min="6145" max="6145" width="5.57421875" style="423" customWidth="1"/>
    <col min="6146" max="6146" width="31.28125" style="423" customWidth="1"/>
    <col min="6147" max="6147" width="30.140625" style="423" customWidth="1"/>
    <col min="6148" max="6149" width="10.28125" style="423" hidden="1" customWidth="1"/>
    <col min="6150" max="6150" width="14.57421875" style="423" customWidth="1"/>
    <col min="6151" max="6151" width="3.421875" style="423" customWidth="1"/>
    <col min="6152" max="6400" width="10.28125" style="423" customWidth="1"/>
    <col min="6401" max="6401" width="5.57421875" style="423" customWidth="1"/>
    <col min="6402" max="6402" width="31.28125" style="423" customWidth="1"/>
    <col min="6403" max="6403" width="30.140625" style="423" customWidth="1"/>
    <col min="6404" max="6405" width="10.28125" style="423" hidden="1" customWidth="1"/>
    <col min="6406" max="6406" width="14.57421875" style="423" customWidth="1"/>
    <col min="6407" max="6407" width="3.421875" style="423" customWidth="1"/>
    <col min="6408" max="6656" width="10.28125" style="423" customWidth="1"/>
    <col min="6657" max="6657" width="5.57421875" style="423" customWidth="1"/>
    <col min="6658" max="6658" width="31.28125" style="423" customWidth="1"/>
    <col min="6659" max="6659" width="30.140625" style="423" customWidth="1"/>
    <col min="6660" max="6661" width="10.28125" style="423" hidden="1" customWidth="1"/>
    <col min="6662" max="6662" width="14.57421875" style="423" customWidth="1"/>
    <col min="6663" max="6663" width="3.421875" style="423" customWidth="1"/>
    <col min="6664" max="6912" width="10.28125" style="423" customWidth="1"/>
    <col min="6913" max="6913" width="5.57421875" style="423" customWidth="1"/>
    <col min="6914" max="6914" width="31.28125" style="423" customWidth="1"/>
    <col min="6915" max="6915" width="30.140625" style="423" customWidth="1"/>
    <col min="6916" max="6917" width="10.28125" style="423" hidden="1" customWidth="1"/>
    <col min="6918" max="6918" width="14.57421875" style="423" customWidth="1"/>
    <col min="6919" max="6919" width="3.421875" style="423" customWidth="1"/>
    <col min="6920" max="7168" width="10.28125" style="423" customWidth="1"/>
    <col min="7169" max="7169" width="5.57421875" style="423" customWidth="1"/>
    <col min="7170" max="7170" width="31.28125" style="423" customWidth="1"/>
    <col min="7171" max="7171" width="30.140625" style="423" customWidth="1"/>
    <col min="7172" max="7173" width="10.28125" style="423" hidden="1" customWidth="1"/>
    <col min="7174" max="7174" width="14.57421875" style="423" customWidth="1"/>
    <col min="7175" max="7175" width="3.421875" style="423" customWidth="1"/>
    <col min="7176" max="7424" width="10.28125" style="423" customWidth="1"/>
    <col min="7425" max="7425" width="5.57421875" style="423" customWidth="1"/>
    <col min="7426" max="7426" width="31.28125" style="423" customWidth="1"/>
    <col min="7427" max="7427" width="30.140625" style="423" customWidth="1"/>
    <col min="7428" max="7429" width="10.28125" style="423" hidden="1" customWidth="1"/>
    <col min="7430" max="7430" width="14.57421875" style="423" customWidth="1"/>
    <col min="7431" max="7431" width="3.421875" style="423" customWidth="1"/>
    <col min="7432" max="7680" width="10.28125" style="423" customWidth="1"/>
    <col min="7681" max="7681" width="5.57421875" style="423" customWidth="1"/>
    <col min="7682" max="7682" width="31.28125" style="423" customWidth="1"/>
    <col min="7683" max="7683" width="30.140625" style="423" customWidth="1"/>
    <col min="7684" max="7685" width="10.28125" style="423" hidden="1" customWidth="1"/>
    <col min="7686" max="7686" width="14.57421875" style="423" customWidth="1"/>
    <col min="7687" max="7687" width="3.421875" style="423" customWidth="1"/>
    <col min="7688" max="7936" width="10.28125" style="423" customWidth="1"/>
    <col min="7937" max="7937" width="5.57421875" style="423" customWidth="1"/>
    <col min="7938" max="7938" width="31.28125" style="423" customWidth="1"/>
    <col min="7939" max="7939" width="30.140625" style="423" customWidth="1"/>
    <col min="7940" max="7941" width="10.28125" style="423" hidden="1" customWidth="1"/>
    <col min="7942" max="7942" width="14.57421875" style="423" customWidth="1"/>
    <col min="7943" max="7943" width="3.421875" style="423" customWidth="1"/>
    <col min="7944" max="8192" width="10.28125" style="423" customWidth="1"/>
    <col min="8193" max="8193" width="5.57421875" style="423" customWidth="1"/>
    <col min="8194" max="8194" width="31.28125" style="423" customWidth="1"/>
    <col min="8195" max="8195" width="30.140625" style="423" customWidth="1"/>
    <col min="8196" max="8197" width="10.28125" style="423" hidden="1" customWidth="1"/>
    <col min="8198" max="8198" width="14.57421875" style="423" customWidth="1"/>
    <col min="8199" max="8199" width="3.421875" style="423" customWidth="1"/>
    <col min="8200" max="8448" width="10.28125" style="423" customWidth="1"/>
    <col min="8449" max="8449" width="5.57421875" style="423" customWidth="1"/>
    <col min="8450" max="8450" width="31.28125" style="423" customWidth="1"/>
    <col min="8451" max="8451" width="30.140625" style="423" customWidth="1"/>
    <col min="8452" max="8453" width="10.28125" style="423" hidden="1" customWidth="1"/>
    <col min="8454" max="8454" width="14.57421875" style="423" customWidth="1"/>
    <col min="8455" max="8455" width="3.421875" style="423" customWidth="1"/>
    <col min="8456" max="8704" width="10.28125" style="423" customWidth="1"/>
    <col min="8705" max="8705" width="5.57421875" style="423" customWidth="1"/>
    <col min="8706" max="8706" width="31.28125" style="423" customWidth="1"/>
    <col min="8707" max="8707" width="30.140625" style="423" customWidth="1"/>
    <col min="8708" max="8709" width="10.28125" style="423" hidden="1" customWidth="1"/>
    <col min="8710" max="8710" width="14.57421875" style="423" customWidth="1"/>
    <col min="8711" max="8711" width="3.421875" style="423" customWidth="1"/>
    <col min="8712" max="8960" width="10.28125" style="423" customWidth="1"/>
    <col min="8961" max="8961" width="5.57421875" style="423" customWidth="1"/>
    <col min="8962" max="8962" width="31.28125" style="423" customWidth="1"/>
    <col min="8963" max="8963" width="30.140625" style="423" customWidth="1"/>
    <col min="8964" max="8965" width="10.28125" style="423" hidden="1" customWidth="1"/>
    <col min="8966" max="8966" width="14.57421875" style="423" customWidth="1"/>
    <col min="8967" max="8967" width="3.421875" style="423" customWidth="1"/>
    <col min="8968" max="9216" width="10.28125" style="423" customWidth="1"/>
    <col min="9217" max="9217" width="5.57421875" style="423" customWidth="1"/>
    <col min="9218" max="9218" width="31.28125" style="423" customWidth="1"/>
    <col min="9219" max="9219" width="30.140625" style="423" customWidth="1"/>
    <col min="9220" max="9221" width="10.28125" style="423" hidden="1" customWidth="1"/>
    <col min="9222" max="9222" width="14.57421875" style="423" customWidth="1"/>
    <col min="9223" max="9223" width="3.421875" style="423" customWidth="1"/>
    <col min="9224" max="9472" width="10.28125" style="423" customWidth="1"/>
    <col min="9473" max="9473" width="5.57421875" style="423" customWidth="1"/>
    <col min="9474" max="9474" width="31.28125" style="423" customWidth="1"/>
    <col min="9475" max="9475" width="30.140625" style="423" customWidth="1"/>
    <col min="9476" max="9477" width="10.28125" style="423" hidden="1" customWidth="1"/>
    <col min="9478" max="9478" width="14.57421875" style="423" customWidth="1"/>
    <col min="9479" max="9479" width="3.421875" style="423" customWidth="1"/>
    <col min="9480" max="9728" width="10.28125" style="423" customWidth="1"/>
    <col min="9729" max="9729" width="5.57421875" style="423" customWidth="1"/>
    <col min="9730" max="9730" width="31.28125" style="423" customWidth="1"/>
    <col min="9731" max="9731" width="30.140625" style="423" customWidth="1"/>
    <col min="9732" max="9733" width="10.28125" style="423" hidden="1" customWidth="1"/>
    <col min="9734" max="9734" width="14.57421875" style="423" customWidth="1"/>
    <col min="9735" max="9735" width="3.421875" style="423" customWidth="1"/>
    <col min="9736" max="9984" width="10.28125" style="423" customWidth="1"/>
    <col min="9985" max="9985" width="5.57421875" style="423" customWidth="1"/>
    <col min="9986" max="9986" width="31.28125" style="423" customWidth="1"/>
    <col min="9987" max="9987" width="30.140625" style="423" customWidth="1"/>
    <col min="9988" max="9989" width="10.28125" style="423" hidden="1" customWidth="1"/>
    <col min="9990" max="9990" width="14.57421875" style="423" customWidth="1"/>
    <col min="9991" max="9991" width="3.421875" style="423" customWidth="1"/>
    <col min="9992" max="10240" width="10.28125" style="423" customWidth="1"/>
    <col min="10241" max="10241" width="5.57421875" style="423" customWidth="1"/>
    <col min="10242" max="10242" width="31.28125" style="423" customWidth="1"/>
    <col min="10243" max="10243" width="30.140625" style="423" customWidth="1"/>
    <col min="10244" max="10245" width="10.28125" style="423" hidden="1" customWidth="1"/>
    <col min="10246" max="10246" width="14.57421875" style="423" customWidth="1"/>
    <col min="10247" max="10247" width="3.421875" style="423" customWidth="1"/>
    <col min="10248" max="10496" width="10.28125" style="423" customWidth="1"/>
    <col min="10497" max="10497" width="5.57421875" style="423" customWidth="1"/>
    <col min="10498" max="10498" width="31.28125" style="423" customWidth="1"/>
    <col min="10499" max="10499" width="30.140625" style="423" customWidth="1"/>
    <col min="10500" max="10501" width="10.28125" style="423" hidden="1" customWidth="1"/>
    <col min="10502" max="10502" width="14.57421875" style="423" customWidth="1"/>
    <col min="10503" max="10503" width="3.421875" style="423" customWidth="1"/>
    <col min="10504" max="10752" width="10.28125" style="423" customWidth="1"/>
    <col min="10753" max="10753" width="5.57421875" style="423" customWidth="1"/>
    <col min="10754" max="10754" width="31.28125" style="423" customWidth="1"/>
    <col min="10755" max="10755" width="30.140625" style="423" customWidth="1"/>
    <col min="10756" max="10757" width="10.28125" style="423" hidden="1" customWidth="1"/>
    <col min="10758" max="10758" width="14.57421875" style="423" customWidth="1"/>
    <col min="10759" max="10759" width="3.421875" style="423" customWidth="1"/>
    <col min="10760" max="11008" width="10.28125" style="423" customWidth="1"/>
    <col min="11009" max="11009" width="5.57421875" style="423" customWidth="1"/>
    <col min="11010" max="11010" width="31.28125" style="423" customWidth="1"/>
    <col min="11011" max="11011" width="30.140625" style="423" customWidth="1"/>
    <col min="11012" max="11013" width="10.28125" style="423" hidden="1" customWidth="1"/>
    <col min="11014" max="11014" width="14.57421875" style="423" customWidth="1"/>
    <col min="11015" max="11015" width="3.421875" style="423" customWidth="1"/>
    <col min="11016" max="11264" width="10.28125" style="423" customWidth="1"/>
    <col min="11265" max="11265" width="5.57421875" style="423" customWidth="1"/>
    <col min="11266" max="11266" width="31.28125" style="423" customWidth="1"/>
    <col min="11267" max="11267" width="30.140625" style="423" customWidth="1"/>
    <col min="11268" max="11269" width="10.28125" style="423" hidden="1" customWidth="1"/>
    <col min="11270" max="11270" width="14.57421875" style="423" customWidth="1"/>
    <col min="11271" max="11271" width="3.421875" style="423" customWidth="1"/>
    <col min="11272" max="11520" width="10.28125" style="423" customWidth="1"/>
    <col min="11521" max="11521" width="5.57421875" style="423" customWidth="1"/>
    <col min="11522" max="11522" width="31.28125" style="423" customWidth="1"/>
    <col min="11523" max="11523" width="30.140625" style="423" customWidth="1"/>
    <col min="11524" max="11525" width="10.28125" style="423" hidden="1" customWidth="1"/>
    <col min="11526" max="11526" width="14.57421875" style="423" customWidth="1"/>
    <col min="11527" max="11527" width="3.421875" style="423" customWidth="1"/>
    <col min="11528" max="11776" width="10.28125" style="423" customWidth="1"/>
    <col min="11777" max="11777" width="5.57421875" style="423" customWidth="1"/>
    <col min="11778" max="11778" width="31.28125" style="423" customWidth="1"/>
    <col min="11779" max="11779" width="30.140625" style="423" customWidth="1"/>
    <col min="11780" max="11781" width="10.28125" style="423" hidden="1" customWidth="1"/>
    <col min="11782" max="11782" width="14.57421875" style="423" customWidth="1"/>
    <col min="11783" max="11783" width="3.421875" style="423" customWidth="1"/>
    <col min="11784" max="12032" width="10.28125" style="423" customWidth="1"/>
    <col min="12033" max="12033" width="5.57421875" style="423" customWidth="1"/>
    <col min="12034" max="12034" width="31.28125" style="423" customWidth="1"/>
    <col min="12035" max="12035" width="30.140625" style="423" customWidth="1"/>
    <col min="12036" max="12037" width="10.28125" style="423" hidden="1" customWidth="1"/>
    <col min="12038" max="12038" width="14.57421875" style="423" customWidth="1"/>
    <col min="12039" max="12039" width="3.421875" style="423" customWidth="1"/>
    <col min="12040" max="12288" width="10.28125" style="423" customWidth="1"/>
    <col min="12289" max="12289" width="5.57421875" style="423" customWidth="1"/>
    <col min="12290" max="12290" width="31.28125" style="423" customWidth="1"/>
    <col min="12291" max="12291" width="30.140625" style="423" customWidth="1"/>
    <col min="12292" max="12293" width="10.28125" style="423" hidden="1" customWidth="1"/>
    <col min="12294" max="12294" width="14.57421875" style="423" customWidth="1"/>
    <col min="12295" max="12295" width="3.421875" style="423" customWidth="1"/>
    <col min="12296" max="12544" width="10.28125" style="423" customWidth="1"/>
    <col min="12545" max="12545" width="5.57421875" style="423" customWidth="1"/>
    <col min="12546" max="12546" width="31.28125" style="423" customWidth="1"/>
    <col min="12547" max="12547" width="30.140625" style="423" customWidth="1"/>
    <col min="12548" max="12549" width="10.28125" style="423" hidden="1" customWidth="1"/>
    <col min="12550" max="12550" width="14.57421875" style="423" customWidth="1"/>
    <col min="12551" max="12551" width="3.421875" style="423" customWidth="1"/>
    <col min="12552" max="12800" width="10.28125" style="423" customWidth="1"/>
    <col min="12801" max="12801" width="5.57421875" style="423" customWidth="1"/>
    <col min="12802" max="12802" width="31.28125" style="423" customWidth="1"/>
    <col min="12803" max="12803" width="30.140625" style="423" customWidth="1"/>
    <col min="12804" max="12805" width="10.28125" style="423" hidden="1" customWidth="1"/>
    <col min="12806" max="12806" width="14.57421875" style="423" customWidth="1"/>
    <col min="12807" max="12807" width="3.421875" style="423" customWidth="1"/>
    <col min="12808" max="13056" width="10.28125" style="423" customWidth="1"/>
    <col min="13057" max="13057" width="5.57421875" style="423" customWidth="1"/>
    <col min="13058" max="13058" width="31.28125" style="423" customWidth="1"/>
    <col min="13059" max="13059" width="30.140625" style="423" customWidth="1"/>
    <col min="13060" max="13061" width="10.28125" style="423" hidden="1" customWidth="1"/>
    <col min="13062" max="13062" width="14.57421875" style="423" customWidth="1"/>
    <col min="13063" max="13063" width="3.421875" style="423" customWidth="1"/>
    <col min="13064" max="13312" width="10.28125" style="423" customWidth="1"/>
    <col min="13313" max="13313" width="5.57421875" style="423" customWidth="1"/>
    <col min="13314" max="13314" width="31.28125" style="423" customWidth="1"/>
    <col min="13315" max="13315" width="30.140625" style="423" customWidth="1"/>
    <col min="13316" max="13317" width="10.28125" style="423" hidden="1" customWidth="1"/>
    <col min="13318" max="13318" width="14.57421875" style="423" customWidth="1"/>
    <col min="13319" max="13319" width="3.421875" style="423" customWidth="1"/>
    <col min="13320" max="13568" width="10.28125" style="423" customWidth="1"/>
    <col min="13569" max="13569" width="5.57421875" style="423" customWidth="1"/>
    <col min="13570" max="13570" width="31.28125" style="423" customWidth="1"/>
    <col min="13571" max="13571" width="30.140625" style="423" customWidth="1"/>
    <col min="13572" max="13573" width="10.28125" style="423" hidden="1" customWidth="1"/>
    <col min="13574" max="13574" width="14.57421875" style="423" customWidth="1"/>
    <col min="13575" max="13575" width="3.421875" style="423" customWidth="1"/>
    <col min="13576" max="13824" width="10.28125" style="423" customWidth="1"/>
    <col min="13825" max="13825" width="5.57421875" style="423" customWidth="1"/>
    <col min="13826" max="13826" width="31.28125" style="423" customWidth="1"/>
    <col min="13827" max="13827" width="30.140625" style="423" customWidth="1"/>
    <col min="13828" max="13829" width="10.28125" style="423" hidden="1" customWidth="1"/>
    <col min="13830" max="13830" width="14.57421875" style="423" customWidth="1"/>
    <col min="13831" max="13831" width="3.421875" style="423" customWidth="1"/>
    <col min="13832" max="14080" width="10.28125" style="423" customWidth="1"/>
    <col min="14081" max="14081" width="5.57421875" style="423" customWidth="1"/>
    <col min="14082" max="14082" width="31.28125" style="423" customWidth="1"/>
    <col min="14083" max="14083" width="30.140625" style="423" customWidth="1"/>
    <col min="14084" max="14085" width="10.28125" style="423" hidden="1" customWidth="1"/>
    <col min="14086" max="14086" width="14.57421875" style="423" customWidth="1"/>
    <col min="14087" max="14087" width="3.421875" style="423" customWidth="1"/>
    <col min="14088" max="14336" width="10.28125" style="423" customWidth="1"/>
    <col min="14337" max="14337" width="5.57421875" style="423" customWidth="1"/>
    <col min="14338" max="14338" width="31.28125" style="423" customWidth="1"/>
    <col min="14339" max="14339" width="30.140625" style="423" customWidth="1"/>
    <col min="14340" max="14341" width="10.28125" style="423" hidden="1" customWidth="1"/>
    <col min="14342" max="14342" width="14.57421875" style="423" customWidth="1"/>
    <col min="14343" max="14343" width="3.421875" style="423" customWidth="1"/>
    <col min="14344" max="14592" width="10.28125" style="423" customWidth="1"/>
    <col min="14593" max="14593" width="5.57421875" style="423" customWidth="1"/>
    <col min="14594" max="14594" width="31.28125" style="423" customWidth="1"/>
    <col min="14595" max="14595" width="30.140625" style="423" customWidth="1"/>
    <col min="14596" max="14597" width="10.28125" style="423" hidden="1" customWidth="1"/>
    <col min="14598" max="14598" width="14.57421875" style="423" customWidth="1"/>
    <col min="14599" max="14599" width="3.421875" style="423" customWidth="1"/>
    <col min="14600" max="14848" width="10.28125" style="423" customWidth="1"/>
    <col min="14849" max="14849" width="5.57421875" style="423" customWidth="1"/>
    <col min="14850" max="14850" width="31.28125" style="423" customWidth="1"/>
    <col min="14851" max="14851" width="30.140625" style="423" customWidth="1"/>
    <col min="14852" max="14853" width="10.28125" style="423" hidden="1" customWidth="1"/>
    <col min="14854" max="14854" width="14.57421875" style="423" customWidth="1"/>
    <col min="14855" max="14855" width="3.421875" style="423" customWidth="1"/>
    <col min="14856" max="15104" width="10.28125" style="423" customWidth="1"/>
    <col min="15105" max="15105" width="5.57421875" style="423" customWidth="1"/>
    <col min="15106" max="15106" width="31.28125" style="423" customWidth="1"/>
    <col min="15107" max="15107" width="30.140625" style="423" customWidth="1"/>
    <col min="15108" max="15109" width="10.28125" style="423" hidden="1" customWidth="1"/>
    <col min="15110" max="15110" width="14.57421875" style="423" customWidth="1"/>
    <col min="15111" max="15111" width="3.421875" style="423" customWidth="1"/>
    <col min="15112" max="15360" width="10.28125" style="423" customWidth="1"/>
    <col min="15361" max="15361" width="5.57421875" style="423" customWidth="1"/>
    <col min="15362" max="15362" width="31.28125" style="423" customWidth="1"/>
    <col min="15363" max="15363" width="30.140625" style="423" customWidth="1"/>
    <col min="15364" max="15365" width="10.28125" style="423" hidden="1" customWidth="1"/>
    <col min="15366" max="15366" width="14.57421875" style="423" customWidth="1"/>
    <col min="15367" max="15367" width="3.421875" style="423" customWidth="1"/>
    <col min="15368" max="15616" width="10.28125" style="423" customWidth="1"/>
    <col min="15617" max="15617" width="5.57421875" style="423" customWidth="1"/>
    <col min="15618" max="15618" width="31.28125" style="423" customWidth="1"/>
    <col min="15619" max="15619" width="30.140625" style="423" customWidth="1"/>
    <col min="15620" max="15621" width="10.28125" style="423" hidden="1" customWidth="1"/>
    <col min="15622" max="15622" width="14.57421875" style="423" customWidth="1"/>
    <col min="15623" max="15623" width="3.421875" style="423" customWidth="1"/>
    <col min="15624" max="15872" width="10.28125" style="423" customWidth="1"/>
    <col min="15873" max="15873" width="5.57421875" style="423" customWidth="1"/>
    <col min="15874" max="15874" width="31.28125" style="423" customWidth="1"/>
    <col min="15875" max="15875" width="30.140625" style="423" customWidth="1"/>
    <col min="15876" max="15877" width="10.28125" style="423" hidden="1" customWidth="1"/>
    <col min="15878" max="15878" width="14.57421875" style="423" customWidth="1"/>
    <col min="15879" max="15879" width="3.421875" style="423" customWidth="1"/>
    <col min="15880" max="16128" width="10.28125" style="423" customWidth="1"/>
    <col min="16129" max="16129" width="5.57421875" style="423" customWidth="1"/>
    <col min="16130" max="16130" width="31.28125" style="423" customWidth="1"/>
    <col min="16131" max="16131" width="30.140625" style="423" customWidth="1"/>
    <col min="16132" max="16133" width="10.28125" style="423" hidden="1" customWidth="1"/>
    <col min="16134" max="16134" width="14.57421875" style="423" customWidth="1"/>
    <col min="16135" max="16135" width="3.421875" style="423" customWidth="1"/>
    <col min="16136" max="16136" width="10.28125" style="423" customWidth="1"/>
    <col min="16137" max="16384" width="10.28125" style="423" customWidth="1"/>
  </cols>
  <sheetData>
    <row r="1" spans="1:6" s="2" customFormat="1" ht="18" customHeight="1">
      <c r="A1" s="1" t="s">
        <v>276</v>
      </c>
      <c r="F1" s="424"/>
    </row>
    <row r="2" spans="4:6" ht="12" customHeight="1" thickBot="1">
      <c r="D2" s="425"/>
      <c r="E2" s="425"/>
      <c r="F2" s="426" t="s">
        <v>110</v>
      </c>
    </row>
    <row r="3" spans="1:6" ht="15">
      <c r="A3" s="948" t="s">
        <v>210</v>
      </c>
      <c r="B3" s="950" t="s">
        <v>211</v>
      </c>
      <c r="C3" s="951"/>
      <c r="D3" s="953" t="s">
        <v>212</v>
      </c>
      <c r="E3" s="955" t="s">
        <v>213</v>
      </c>
      <c r="F3" s="960" t="s">
        <v>212</v>
      </c>
    </row>
    <row r="4" spans="1:6" ht="16.5" thickBot="1">
      <c r="A4" s="949" t="s">
        <v>112</v>
      </c>
      <c r="B4" s="952"/>
      <c r="C4" s="952"/>
      <c r="D4" s="954"/>
      <c r="E4" s="956"/>
      <c r="F4" s="961" t="s">
        <v>214</v>
      </c>
    </row>
    <row r="5" spans="1:6" ht="20.1" customHeight="1">
      <c r="A5" s="427">
        <v>1</v>
      </c>
      <c r="B5" s="428" t="s">
        <v>215</v>
      </c>
      <c r="C5" s="429" t="s">
        <v>216</v>
      </c>
      <c r="D5" s="430">
        <v>0</v>
      </c>
      <c r="E5" s="431">
        <v>0</v>
      </c>
      <c r="F5" s="432">
        <f>D5+E5</f>
        <v>0</v>
      </c>
    </row>
    <row r="6" spans="1:7" ht="20.1" customHeight="1">
      <c r="A6" s="433">
        <v>2</v>
      </c>
      <c r="B6" s="434" t="s">
        <v>217</v>
      </c>
      <c r="C6" s="435" t="s">
        <v>218</v>
      </c>
      <c r="D6" s="436">
        <v>365000</v>
      </c>
      <c r="E6" s="437"/>
      <c r="F6" s="438">
        <v>330928</v>
      </c>
      <c r="G6" s="422" t="s">
        <v>219</v>
      </c>
    </row>
    <row r="7" spans="1:6" ht="20.1" customHeight="1">
      <c r="A7" s="433">
        <v>3</v>
      </c>
      <c r="B7" s="434" t="s">
        <v>220</v>
      </c>
      <c r="C7" s="435" t="s">
        <v>221</v>
      </c>
      <c r="D7" s="436">
        <v>0</v>
      </c>
      <c r="E7" s="437"/>
      <c r="F7" s="439">
        <f>D7+E7</f>
        <v>0</v>
      </c>
    </row>
    <row r="8" spans="1:6" ht="20.1" customHeight="1">
      <c r="A8" s="433">
        <v>4</v>
      </c>
      <c r="B8" s="434" t="s">
        <v>222</v>
      </c>
      <c r="C8" s="435" t="s">
        <v>223</v>
      </c>
      <c r="D8" s="436">
        <v>0</v>
      </c>
      <c r="E8" s="437">
        <v>0</v>
      </c>
      <c r="F8" s="440">
        <v>0</v>
      </c>
    </row>
    <row r="9" spans="1:6" ht="20.1" customHeight="1">
      <c r="A9" s="441">
        <v>6</v>
      </c>
      <c r="B9" s="442" t="s">
        <v>224</v>
      </c>
      <c r="C9" s="443" t="s">
        <v>225</v>
      </c>
      <c r="D9" s="444">
        <v>0</v>
      </c>
      <c r="E9" s="445">
        <v>0</v>
      </c>
      <c r="F9" s="446">
        <f>D9+E9</f>
        <v>0</v>
      </c>
    </row>
    <row r="10" spans="1:7" ht="20.1" customHeight="1" thickBot="1">
      <c r="A10" s="447">
        <v>7</v>
      </c>
      <c r="B10" s="448" t="s">
        <v>226</v>
      </c>
      <c r="C10" s="449" t="s">
        <v>227</v>
      </c>
      <c r="D10" s="450">
        <v>61000</v>
      </c>
      <c r="E10" s="451"/>
      <c r="F10" s="438">
        <v>5000</v>
      </c>
      <c r="G10" s="422" t="s">
        <v>228</v>
      </c>
    </row>
    <row r="11" spans="1:6" ht="24.95" customHeight="1" thickBot="1" thickTop="1">
      <c r="A11" s="452">
        <v>8</v>
      </c>
      <c r="B11" s="962" t="s">
        <v>229</v>
      </c>
      <c r="C11" s="963"/>
      <c r="D11" s="453">
        <f>SUM(D5:D10)</f>
        <v>426000</v>
      </c>
      <c r="E11" s="454">
        <f>SUM(E5:E10)</f>
        <v>0</v>
      </c>
      <c r="F11" s="455">
        <f>SUM(F5:F10)</f>
        <v>335928</v>
      </c>
    </row>
    <row r="12" spans="1:6" ht="20.1" customHeight="1" thickTop="1">
      <c r="A12" s="427">
        <v>9</v>
      </c>
      <c r="B12" s="428" t="s">
        <v>230</v>
      </c>
      <c r="C12" s="429" t="s">
        <v>231</v>
      </c>
      <c r="D12" s="430">
        <v>0</v>
      </c>
      <c r="E12" s="431">
        <v>0</v>
      </c>
      <c r="F12" s="440">
        <f>D12+E12</f>
        <v>0</v>
      </c>
    </row>
    <row r="13" spans="1:8" s="457" customFormat="1" ht="20.1" customHeight="1">
      <c r="A13" s="433">
        <v>10</v>
      </c>
      <c r="B13" s="434" t="s">
        <v>232</v>
      </c>
      <c r="C13" s="435" t="s">
        <v>233</v>
      </c>
      <c r="D13" s="436">
        <v>16634</v>
      </c>
      <c r="E13" s="437"/>
      <c r="F13" s="439">
        <v>83152</v>
      </c>
      <c r="G13" s="456"/>
      <c r="H13" s="456"/>
    </row>
    <row r="14" spans="1:6" ht="20.1" customHeight="1" thickBot="1">
      <c r="A14" s="447">
        <v>11</v>
      </c>
      <c r="B14" s="458" t="s">
        <v>234</v>
      </c>
      <c r="C14" s="449" t="s">
        <v>235</v>
      </c>
      <c r="D14" s="459">
        <v>0</v>
      </c>
      <c r="E14" s="460"/>
      <c r="F14" s="461">
        <v>0</v>
      </c>
    </row>
    <row r="15" spans="1:6" ht="24.95" customHeight="1" thickBot="1" thickTop="1">
      <c r="A15" s="462">
        <v>12</v>
      </c>
      <c r="B15" s="964" t="s">
        <v>236</v>
      </c>
      <c r="C15" s="965"/>
      <c r="D15" s="463">
        <f>SUM(D12:D14)</f>
        <v>16634</v>
      </c>
      <c r="E15" s="464">
        <f>SUM(E12:E14)</f>
        <v>0</v>
      </c>
      <c r="F15" s="465">
        <f>SUM(F12:F14)</f>
        <v>83152</v>
      </c>
    </row>
    <row r="16" spans="1:6" ht="24.95" customHeight="1" thickBot="1">
      <c r="A16" s="466">
        <v>13</v>
      </c>
      <c r="B16" s="467" t="s">
        <v>237</v>
      </c>
      <c r="C16" s="468" t="s">
        <v>238</v>
      </c>
      <c r="D16" s="469">
        <f>SUM(D11,D15)</f>
        <v>442634</v>
      </c>
      <c r="E16" s="470">
        <f>SUM(E11,E15)</f>
        <v>0</v>
      </c>
      <c r="F16" s="471">
        <f>SUM(F11,F15)</f>
        <v>419080</v>
      </c>
    </row>
    <row r="17" spans="1:6" ht="20.1" customHeight="1">
      <c r="A17" s="427">
        <v>14</v>
      </c>
      <c r="B17" s="428" t="s">
        <v>239</v>
      </c>
      <c r="C17" s="429" t="s">
        <v>240</v>
      </c>
      <c r="D17" s="430">
        <v>60000</v>
      </c>
      <c r="E17" s="431">
        <v>0</v>
      </c>
      <c r="F17" s="440">
        <v>108880</v>
      </c>
    </row>
    <row r="18" spans="1:6" ht="20.1" customHeight="1">
      <c r="A18" s="433">
        <v>16</v>
      </c>
      <c r="B18" s="434" t="s">
        <v>241</v>
      </c>
      <c r="C18" s="435" t="s">
        <v>242</v>
      </c>
      <c r="D18" s="436">
        <v>0</v>
      </c>
      <c r="E18" s="437">
        <v>0</v>
      </c>
      <c r="F18" s="439">
        <f>D18+E18</f>
        <v>0</v>
      </c>
    </row>
    <row r="19" spans="1:6" ht="20.1" customHeight="1">
      <c r="A19" s="433">
        <v>17</v>
      </c>
      <c r="B19" s="442" t="s">
        <v>243</v>
      </c>
      <c r="C19" s="443" t="s">
        <v>244</v>
      </c>
      <c r="D19" s="436">
        <v>0</v>
      </c>
      <c r="E19" s="437">
        <v>0</v>
      </c>
      <c r="F19" s="439">
        <f>D19+E19</f>
        <v>0</v>
      </c>
    </row>
    <row r="20" spans="1:6" ht="20.1" customHeight="1">
      <c r="A20" s="441">
        <v>18</v>
      </c>
      <c r="B20" s="442" t="s">
        <v>245</v>
      </c>
      <c r="C20" s="443" t="s">
        <v>246</v>
      </c>
      <c r="D20" s="444">
        <v>0</v>
      </c>
      <c r="E20" s="445">
        <v>0</v>
      </c>
      <c r="F20" s="446">
        <f>D20+E20</f>
        <v>0</v>
      </c>
    </row>
    <row r="21" spans="1:7" ht="20.1" customHeight="1" thickBot="1">
      <c r="A21" s="472">
        <v>19</v>
      </c>
      <c r="B21" s="473" t="s">
        <v>247</v>
      </c>
      <c r="C21" s="474" t="s">
        <v>248</v>
      </c>
      <c r="D21" s="475">
        <v>0</v>
      </c>
      <c r="E21" s="476">
        <v>0</v>
      </c>
      <c r="F21" s="477">
        <v>14000</v>
      </c>
      <c r="G21" s="422" t="s">
        <v>249</v>
      </c>
    </row>
    <row r="22" spans="1:6" ht="24.95" customHeight="1" thickBot="1" thickTop="1">
      <c r="A22" s="452">
        <v>20</v>
      </c>
      <c r="B22" s="966" t="s">
        <v>250</v>
      </c>
      <c r="C22" s="967"/>
      <c r="D22" s="453">
        <f>SUM(D17:D21)</f>
        <v>60000</v>
      </c>
      <c r="E22" s="454">
        <f>SUM(E17:E21)</f>
        <v>0</v>
      </c>
      <c r="F22" s="455">
        <f>SUM(F17:F21)</f>
        <v>122880</v>
      </c>
    </row>
    <row r="23" spans="1:6" ht="20.1" customHeight="1" thickTop="1">
      <c r="A23" s="478">
        <v>21</v>
      </c>
      <c r="B23" s="479" t="s">
        <v>251</v>
      </c>
      <c r="C23" s="480"/>
      <c r="D23" s="481">
        <v>38134</v>
      </c>
      <c r="E23" s="482"/>
      <c r="F23" s="483">
        <v>25000</v>
      </c>
    </row>
    <row r="24" spans="1:6" ht="20.1" customHeight="1" thickBot="1">
      <c r="A24" s="484">
        <v>22</v>
      </c>
      <c r="B24" s="485" t="s">
        <v>252</v>
      </c>
      <c r="C24" s="486" t="s">
        <v>253</v>
      </c>
      <c r="D24" s="487" t="e">
        <f>#REF!</f>
        <v>#REF!</v>
      </c>
      <c r="E24" s="488"/>
      <c r="F24" s="489">
        <v>271200</v>
      </c>
    </row>
    <row r="25" spans="1:6" ht="24.95" customHeight="1" thickBot="1" thickTop="1">
      <c r="A25" s="490">
        <v>23</v>
      </c>
      <c r="B25" s="964" t="s">
        <v>254</v>
      </c>
      <c r="C25" s="968" t="s">
        <v>255</v>
      </c>
      <c r="D25" s="463" t="e">
        <f>SUM(D23:D24)</f>
        <v>#REF!</v>
      </c>
      <c r="E25" s="464">
        <f>SUM(E24:E24)</f>
        <v>0</v>
      </c>
      <c r="F25" s="465">
        <f>SUM(F23:F24)</f>
        <v>296200</v>
      </c>
    </row>
    <row r="26" spans="1:6" ht="24.95" customHeight="1" thickBot="1">
      <c r="A26" s="491">
        <v>24</v>
      </c>
      <c r="B26" s="492" t="s">
        <v>256</v>
      </c>
      <c r="C26" s="493" t="s">
        <v>257</v>
      </c>
      <c r="D26" s="469" t="e">
        <f>SUM(D22,D25)</f>
        <v>#REF!</v>
      </c>
      <c r="E26" s="470">
        <f>SUM(E22,E25)</f>
        <v>0</v>
      </c>
      <c r="F26" s="471">
        <f>SUM(F22,F25)</f>
        <v>419080</v>
      </c>
    </row>
    <row r="27" spans="1:6" ht="30" customHeight="1" thickBot="1">
      <c r="A27" s="494">
        <v>25</v>
      </c>
      <c r="B27" s="495" t="s">
        <v>258</v>
      </c>
      <c r="C27" s="496" t="s">
        <v>259</v>
      </c>
      <c r="D27" s="497" t="e">
        <f>D16-D26</f>
        <v>#REF!</v>
      </c>
      <c r="E27" s="498">
        <f>E16-E26</f>
        <v>0</v>
      </c>
      <c r="F27" s="499">
        <f>F16-F26</f>
        <v>0</v>
      </c>
    </row>
    <row r="28" spans="1:6" ht="15.75" customHeight="1" thickBot="1">
      <c r="A28" s="500" t="s">
        <v>260</v>
      </c>
      <c r="B28" s="500"/>
      <c r="C28" s="456"/>
      <c r="D28" s="501"/>
      <c r="E28" s="456"/>
      <c r="F28" s="502"/>
    </row>
    <row r="29" spans="1:6" ht="12.95" customHeight="1">
      <c r="A29" s="503">
        <v>1</v>
      </c>
      <c r="B29" s="957" t="s">
        <v>261</v>
      </c>
      <c r="C29" s="958"/>
      <c r="D29" s="959"/>
      <c r="E29" s="504"/>
      <c r="F29" s="505">
        <v>219488</v>
      </c>
    </row>
    <row r="30" spans="1:6" ht="12.95" customHeight="1">
      <c r="A30" s="506">
        <v>2</v>
      </c>
      <c r="B30" s="945" t="s">
        <v>262</v>
      </c>
      <c r="C30" s="946"/>
      <c r="D30" s="947"/>
      <c r="E30" s="507"/>
      <c r="F30" s="508">
        <v>2560</v>
      </c>
    </row>
    <row r="31" spans="1:6" ht="12.95" customHeight="1" thickBot="1">
      <c r="A31" s="506">
        <v>3</v>
      </c>
      <c r="B31" s="509" t="s">
        <v>263</v>
      </c>
      <c r="C31" s="510"/>
      <c r="D31" s="511"/>
      <c r="E31" s="512"/>
      <c r="F31" s="513">
        <v>108880</v>
      </c>
    </row>
    <row r="32" spans="1:8" s="517" customFormat="1" ht="14.1" customHeight="1" thickBot="1">
      <c r="A32" s="514"/>
      <c r="B32" s="935" t="s">
        <v>264</v>
      </c>
      <c r="C32" s="936"/>
      <c r="D32" s="937"/>
      <c r="E32" s="515"/>
      <c r="F32" s="516">
        <f>SUM(F29:F31)</f>
        <v>330928</v>
      </c>
      <c r="G32" s="419"/>
      <c r="H32" s="419"/>
    </row>
    <row r="33" spans="1:8" s="523" customFormat="1" ht="14.1" customHeight="1" thickBot="1">
      <c r="A33" s="500" t="s">
        <v>265</v>
      </c>
      <c r="B33" s="500"/>
      <c r="C33" s="500"/>
      <c r="D33" s="518"/>
      <c r="E33" s="519"/>
      <c r="F33" s="520"/>
      <c r="G33" s="521"/>
      <c r="H33" s="522"/>
    </row>
    <row r="34" spans="1:6" ht="12.95" customHeight="1">
      <c r="A34" s="524">
        <v>1</v>
      </c>
      <c r="B34" s="938" t="s">
        <v>266</v>
      </c>
      <c r="C34" s="939"/>
      <c r="D34" s="940"/>
      <c r="E34" s="525"/>
      <c r="F34" s="505">
        <v>300</v>
      </c>
    </row>
    <row r="35" spans="1:6" ht="12.95" customHeight="1">
      <c r="A35" s="526">
        <v>2</v>
      </c>
      <c r="B35" s="941" t="s">
        <v>267</v>
      </c>
      <c r="C35" s="942"/>
      <c r="D35" s="527"/>
      <c r="E35" s="525"/>
      <c r="F35" s="508">
        <v>200</v>
      </c>
    </row>
    <row r="36" spans="1:6" ht="12.95" customHeight="1">
      <c r="A36" s="526">
        <v>3</v>
      </c>
      <c r="B36" s="528" t="s">
        <v>268</v>
      </c>
      <c r="C36" s="529"/>
      <c r="D36" s="527"/>
      <c r="E36" s="525"/>
      <c r="F36" s="508">
        <v>4200</v>
      </c>
    </row>
    <row r="37" spans="1:6" ht="12.95" customHeight="1">
      <c r="A37" s="526">
        <v>4</v>
      </c>
      <c r="B37" s="943" t="s">
        <v>269</v>
      </c>
      <c r="C37" s="944"/>
      <c r="D37" s="527"/>
      <c r="E37" s="525"/>
      <c r="F37" s="508">
        <v>300</v>
      </c>
    </row>
    <row r="38" spans="1:6" ht="12.95" customHeight="1" thickBot="1">
      <c r="A38" s="530" t="s">
        <v>125</v>
      </c>
      <c r="B38" s="531" t="s">
        <v>270</v>
      </c>
      <c r="C38" s="531"/>
      <c r="D38" s="532"/>
      <c r="E38" s="533"/>
      <c r="F38" s="534">
        <v>0</v>
      </c>
    </row>
    <row r="39" spans="1:8" s="517" customFormat="1" ht="12.95" customHeight="1" thickBot="1">
      <c r="A39" s="514"/>
      <c r="B39" s="935" t="s">
        <v>264</v>
      </c>
      <c r="C39" s="936"/>
      <c r="D39" s="937"/>
      <c r="E39" s="515"/>
      <c r="F39" s="516">
        <f>SUM(F34:F38)</f>
        <v>5000</v>
      </c>
      <c r="G39" s="419"/>
      <c r="H39" s="419"/>
    </row>
    <row r="40" spans="1:8" s="523" customFormat="1" ht="15" customHeight="1" thickBot="1">
      <c r="A40" s="500" t="s">
        <v>271</v>
      </c>
      <c r="B40" s="500"/>
      <c r="C40" s="500"/>
      <c r="D40" s="518"/>
      <c r="E40" s="519"/>
      <c r="F40" s="520"/>
      <c r="G40" s="521"/>
      <c r="H40" s="522"/>
    </row>
    <row r="41" spans="1:6" ht="12.95" customHeight="1" thickBot="1">
      <c r="A41" s="535">
        <v>1</v>
      </c>
      <c r="B41" s="536" t="s">
        <v>272</v>
      </c>
      <c r="C41" s="537"/>
      <c r="D41" s="537"/>
      <c r="E41" s="515"/>
      <c r="F41" s="538">
        <v>5963</v>
      </c>
    </row>
    <row r="42" spans="1:6" ht="12.95" customHeight="1" thickBot="1">
      <c r="A42" s="535" t="s">
        <v>121</v>
      </c>
      <c r="B42" s="536" t="s">
        <v>273</v>
      </c>
      <c r="C42" s="537"/>
      <c r="D42" s="537"/>
      <c r="E42" s="515"/>
      <c r="F42" s="538">
        <v>745</v>
      </c>
    </row>
    <row r="43" spans="1:6" ht="12.95" customHeight="1" thickBot="1">
      <c r="A43" s="535" t="s">
        <v>123</v>
      </c>
      <c r="B43" s="536" t="s">
        <v>274</v>
      </c>
      <c r="C43" s="537"/>
      <c r="D43" s="537"/>
      <c r="E43" s="515"/>
      <c r="F43" s="538">
        <v>485</v>
      </c>
    </row>
    <row r="44" spans="1:6" ht="12.95" customHeight="1" thickBot="1">
      <c r="A44" s="535" t="s">
        <v>125</v>
      </c>
      <c r="B44" s="536" t="s">
        <v>273</v>
      </c>
      <c r="C44" s="537"/>
      <c r="D44" s="537"/>
      <c r="E44" s="515"/>
      <c r="F44" s="538">
        <v>3307</v>
      </c>
    </row>
    <row r="45" spans="1:6" ht="12.95" customHeight="1" thickBot="1">
      <c r="A45" s="535" t="s">
        <v>125</v>
      </c>
      <c r="B45" s="536" t="s">
        <v>275</v>
      </c>
      <c r="C45" s="537"/>
      <c r="D45" s="537"/>
      <c r="E45" s="515"/>
      <c r="F45" s="538">
        <v>3500</v>
      </c>
    </row>
    <row r="46" spans="1:6" ht="12.95" customHeight="1" thickBot="1">
      <c r="A46" s="514"/>
      <c r="B46" s="935" t="s">
        <v>264</v>
      </c>
      <c r="C46" s="936"/>
      <c r="D46" s="937"/>
      <c r="E46" s="515"/>
      <c r="F46" s="516">
        <f>SUM(F41:F45)</f>
        <v>14000</v>
      </c>
    </row>
    <row r="47" spans="1:6" ht="15">
      <c r="A47" s="934"/>
      <c r="B47" s="934"/>
      <c r="C47" s="934"/>
      <c r="D47" s="934"/>
      <c r="E47" s="934"/>
      <c r="F47" s="934"/>
    </row>
  </sheetData>
  <mergeCells count="18">
    <mergeCell ref="F3:F4"/>
    <mergeCell ref="B11:C11"/>
    <mergeCell ref="B15:C15"/>
    <mergeCell ref="B22:C22"/>
    <mergeCell ref="B25:C25"/>
    <mergeCell ref="B30:D30"/>
    <mergeCell ref="A3:A4"/>
    <mergeCell ref="B3:C4"/>
    <mergeCell ref="D3:D4"/>
    <mergeCell ref="E3:E4"/>
    <mergeCell ref="B29:D29"/>
    <mergeCell ref="A47:F47"/>
    <mergeCell ref="B32:D32"/>
    <mergeCell ref="B34:D34"/>
    <mergeCell ref="B35:C35"/>
    <mergeCell ref="B37:C37"/>
    <mergeCell ref="B39:D39"/>
    <mergeCell ref="B46:D46"/>
  </mergeCells>
  <printOptions/>
  <pageMargins left="0.7" right="0.7" top="0.787401575" bottom="0.787401575" header="0.3" footer="0.3"/>
  <pageSetup horizontalDpi="600" verticalDpi="600" orientation="portrait" paperSize="9" scale="90" r:id="rId3"/>
  <headerFooter>
    <oddHeader>&amp;R&amp;"Times New Roman,Obyčejné"provozní plán 2013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4">
      <selection activeCell="F30" sqref="F30"/>
    </sheetView>
  </sheetViews>
  <sheetFormatPr defaultColWidth="9.140625" defaultRowHeight="15" outlineLevelCol="1"/>
  <cols>
    <col min="1" max="1" width="27.57421875" style="361" customWidth="1"/>
    <col min="2" max="2" width="14.140625" style="361" customWidth="1"/>
    <col min="3" max="3" width="10.00390625" style="356" hidden="1" customWidth="1" outlineLevel="1"/>
    <col min="4" max="4" width="9.8515625" style="357" hidden="1" customWidth="1" outlineLevel="1"/>
    <col min="5" max="5" width="10.00390625" style="361" customWidth="1" collapsed="1"/>
    <col min="6" max="6" width="29.7109375" style="362" customWidth="1"/>
    <col min="7" max="256" width="9.140625" style="363" customWidth="1"/>
    <col min="257" max="257" width="27.57421875" style="363" customWidth="1"/>
    <col min="258" max="258" width="14.140625" style="363" customWidth="1"/>
    <col min="259" max="260" width="9.140625" style="363" hidden="1" customWidth="1"/>
    <col min="261" max="261" width="10.00390625" style="363" customWidth="1"/>
    <col min="262" max="262" width="29.7109375" style="363" customWidth="1"/>
    <col min="263" max="512" width="9.140625" style="363" customWidth="1"/>
    <col min="513" max="513" width="27.57421875" style="363" customWidth="1"/>
    <col min="514" max="514" width="14.140625" style="363" customWidth="1"/>
    <col min="515" max="516" width="9.140625" style="363" hidden="1" customWidth="1"/>
    <col min="517" max="517" width="10.00390625" style="363" customWidth="1"/>
    <col min="518" max="518" width="29.7109375" style="363" customWidth="1"/>
    <col min="519" max="768" width="9.140625" style="363" customWidth="1"/>
    <col min="769" max="769" width="27.57421875" style="363" customWidth="1"/>
    <col min="770" max="770" width="14.140625" style="363" customWidth="1"/>
    <col min="771" max="772" width="9.140625" style="363" hidden="1" customWidth="1"/>
    <col min="773" max="773" width="10.00390625" style="363" customWidth="1"/>
    <col min="774" max="774" width="29.7109375" style="363" customWidth="1"/>
    <col min="775" max="1024" width="9.140625" style="363" customWidth="1"/>
    <col min="1025" max="1025" width="27.57421875" style="363" customWidth="1"/>
    <col min="1026" max="1026" width="14.140625" style="363" customWidth="1"/>
    <col min="1027" max="1028" width="9.140625" style="363" hidden="1" customWidth="1"/>
    <col min="1029" max="1029" width="10.00390625" style="363" customWidth="1"/>
    <col min="1030" max="1030" width="29.7109375" style="363" customWidth="1"/>
    <col min="1031" max="1280" width="9.140625" style="363" customWidth="1"/>
    <col min="1281" max="1281" width="27.57421875" style="363" customWidth="1"/>
    <col min="1282" max="1282" width="14.140625" style="363" customWidth="1"/>
    <col min="1283" max="1284" width="9.140625" style="363" hidden="1" customWidth="1"/>
    <col min="1285" max="1285" width="10.00390625" style="363" customWidth="1"/>
    <col min="1286" max="1286" width="29.7109375" style="363" customWidth="1"/>
    <col min="1287" max="1536" width="9.140625" style="363" customWidth="1"/>
    <col min="1537" max="1537" width="27.57421875" style="363" customWidth="1"/>
    <col min="1538" max="1538" width="14.140625" style="363" customWidth="1"/>
    <col min="1539" max="1540" width="9.140625" style="363" hidden="1" customWidth="1"/>
    <col min="1541" max="1541" width="10.00390625" style="363" customWidth="1"/>
    <col min="1542" max="1542" width="29.7109375" style="363" customWidth="1"/>
    <col min="1543" max="1792" width="9.140625" style="363" customWidth="1"/>
    <col min="1793" max="1793" width="27.57421875" style="363" customWidth="1"/>
    <col min="1794" max="1794" width="14.140625" style="363" customWidth="1"/>
    <col min="1795" max="1796" width="9.140625" style="363" hidden="1" customWidth="1"/>
    <col min="1797" max="1797" width="10.00390625" style="363" customWidth="1"/>
    <col min="1798" max="1798" width="29.7109375" style="363" customWidth="1"/>
    <col min="1799" max="2048" width="9.140625" style="363" customWidth="1"/>
    <col min="2049" max="2049" width="27.57421875" style="363" customWidth="1"/>
    <col min="2050" max="2050" width="14.140625" style="363" customWidth="1"/>
    <col min="2051" max="2052" width="9.140625" style="363" hidden="1" customWidth="1"/>
    <col min="2053" max="2053" width="10.00390625" style="363" customWidth="1"/>
    <col min="2054" max="2054" width="29.7109375" style="363" customWidth="1"/>
    <col min="2055" max="2304" width="9.140625" style="363" customWidth="1"/>
    <col min="2305" max="2305" width="27.57421875" style="363" customWidth="1"/>
    <col min="2306" max="2306" width="14.140625" style="363" customWidth="1"/>
    <col min="2307" max="2308" width="9.140625" style="363" hidden="1" customWidth="1"/>
    <col min="2309" max="2309" width="10.00390625" style="363" customWidth="1"/>
    <col min="2310" max="2310" width="29.7109375" style="363" customWidth="1"/>
    <col min="2311" max="2560" width="9.140625" style="363" customWidth="1"/>
    <col min="2561" max="2561" width="27.57421875" style="363" customWidth="1"/>
    <col min="2562" max="2562" width="14.140625" style="363" customWidth="1"/>
    <col min="2563" max="2564" width="9.140625" style="363" hidden="1" customWidth="1"/>
    <col min="2565" max="2565" width="10.00390625" style="363" customWidth="1"/>
    <col min="2566" max="2566" width="29.7109375" style="363" customWidth="1"/>
    <col min="2567" max="2816" width="9.140625" style="363" customWidth="1"/>
    <col min="2817" max="2817" width="27.57421875" style="363" customWidth="1"/>
    <col min="2818" max="2818" width="14.140625" style="363" customWidth="1"/>
    <col min="2819" max="2820" width="9.140625" style="363" hidden="1" customWidth="1"/>
    <col min="2821" max="2821" width="10.00390625" style="363" customWidth="1"/>
    <col min="2822" max="2822" width="29.7109375" style="363" customWidth="1"/>
    <col min="2823" max="3072" width="9.140625" style="363" customWidth="1"/>
    <col min="3073" max="3073" width="27.57421875" style="363" customWidth="1"/>
    <col min="3074" max="3074" width="14.140625" style="363" customWidth="1"/>
    <col min="3075" max="3076" width="9.140625" style="363" hidden="1" customWidth="1"/>
    <col min="3077" max="3077" width="10.00390625" style="363" customWidth="1"/>
    <col min="3078" max="3078" width="29.7109375" style="363" customWidth="1"/>
    <col min="3079" max="3328" width="9.140625" style="363" customWidth="1"/>
    <col min="3329" max="3329" width="27.57421875" style="363" customWidth="1"/>
    <col min="3330" max="3330" width="14.140625" style="363" customWidth="1"/>
    <col min="3331" max="3332" width="9.140625" style="363" hidden="1" customWidth="1"/>
    <col min="3333" max="3333" width="10.00390625" style="363" customWidth="1"/>
    <col min="3334" max="3334" width="29.7109375" style="363" customWidth="1"/>
    <col min="3335" max="3584" width="9.140625" style="363" customWidth="1"/>
    <col min="3585" max="3585" width="27.57421875" style="363" customWidth="1"/>
    <col min="3586" max="3586" width="14.140625" style="363" customWidth="1"/>
    <col min="3587" max="3588" width="9.140625" style="363" hidden="1" customWidth="1"/>
    <col min="3589" max="3589" width="10.00390625" style="363" customWidth="1"/>
    <col min="3590" max="3590" width="29.7109375" style="363" customWidth="1"/>
    <col min="3591" max="3840" width="9.140625" style="363" customWidth="1"/>
    <col min="3841" max="3841" width="27.57421875" style="363" customWidth="1"/>
    <col min="3842" max="3842" width="14.140625" style="363" customWidth="1"/>
    <col min="3843" max="3844" width="9.140625" style="363" hidden="1" customWidth="1"/>
    <col min="3845" max="3845" width="10.00390625" style="363" customWidth="1"/>
    <col min="3846" max="3846" width="29.7109375" style="363" customWidth="1"/>
    <col min="3847" max="4096" width="9.140625" style="363" customWidth="1"/>
    <col min="4097" max="4097" width="27.57421875" style="363" customWidth="1"/>
    <col min="4098" max="4098" width="14.140625" style="363" customWidth="1"/>
    <col min="4099" max="4100" width="9.140625" style="363" hidden="1" customWidth="1"/>
    <col min="4101" max="4101" width="10.00390625" style="363" customWidth="1"/>
    <col min="4102" max="4102" width="29.7109375" style="363" customWidth="1"/>
    <col min="4103" max="4352" width="9.140625" style="363" customWidth="1"/>
    <col min="4353" max="4353" width="27.57421875" style="363" customWidth="1"/>
    <col min="4354" max="4354" width="14.140625" style="363" customWidth="1"/>
    <col min="4355" max="4356" width="9.140625" style="363" hidden="1" customWidth="1"/>
    <col min="4357" max="4357" width="10.00390625" style="363" customWidth="1"/>
    <col min="4358" max="4358" width="29.7109375" style="363" customWidth="1"/>
    <col min="4359" max="4608" width="9.140625" style="363" customWidth="1"/>
    <col min="4609" max="4609" width="27.57421875" style="363" customWidth="1"/>
    <col min="4610" max="4610" width="14.140625" style="363" customWidth="1"/>
    <col min="4611" max="4612" width="9.140625" style="363" hidden="1" customWidth="1"/>
    <col min="4613" max="4613" width="10.00390625" style="363" customWidth="1"/>
    <col min="4614" max="4614" width="29.7109375" style="363" customWidth="1"/>
    <col min="4615" max="4864" width="9.140625" style="363" customWidth="1"/>
    <col min="4865" max="4865" width="27.57421875" style="363" customWidth="1"/>
    <col min="4866" max="4866" width="14.140625" style="363" customWidth="1"/>
    <col min="4867" max="4868" width="9.140625" style="363" hidden="1" customWidth="1"/>
    <col min="4869" max="4869" width="10.00390625" style="363" customWidth="1"/>
    <col min="4870" max="4870" width="29.7109375" style="363" customWidth="1"/>
    <col min="4871" max="5120" width="9.140625" style="363" customWidth="1"/>
    <col min="5121" max="5121" width="27.57421875" style="363" customWidth="1"/>
    <col min="5122" max="5122" width="14.140625" style="363" customWidth="1"/>
    <col min="5123" max="5124" width="9.140625" style="363" hidden="1" customWidth="1"/>
    <col min="5125" max="5125" width="10.00390625" style="363" customWidth="1"/>
    <col min="5126" max="5126" width="29.7109375" style="363" customWidth="1"/>
    <col min="5127" max="5376" width="9.140625" style="363" customWidth="1"/>
    <col min="5377" max="5377" width="27.57421875" style="363" customWidth="1"/>
    <col min="5378" max="5378" width="14.140625" style="363" customWidth="1"/>
    <col min="5379" max="5380" width="9.140625" style="363" hidden="1" customWidth="1"/>
    <col min="5381" max="5381" width="10.00390625" style="363" customWidth="1"/>
    <col min="5382" max="5382" width="29.7109375" style="363" customWidth="1"/>
    <col min="5383" max="5632" width="9.140625" style="363" customWidth="1"/>
    <col min="5633" max="5633" width="27.57421875" style="363" customWidth="1"/>
    <col min="5634" max="5634" width="14.140625" style="363" customWidth="1"/>
    <col min="5635" max="5636" width="9.140625" style="363" hidden="1" customWidth="1"/>
    <col min="5637" max="5637" width="10.00390625" style="363" customWidth="1"/>
    <col min="5638" max="5638" width="29.7109375" style="363" customWidth="1"/>
    <col min="5639" max="5888" width="9.140625" style="363" customWidth="1"/>
    <col min="5889" max="5889" width="27.57421875" style="363" customWidth="1"/>
    <col min="5890" max="5890" width="14.140625" style="363" customWidth="1"/>
    <col min="5891" max="5892" width="9.140625" style="363" hidden="1" customWidth="1"/>
    <col min="5893" max="5893" width="10.00390625" style="363" customWidth="1"/>
    <col min="5894" max="5894" width="29.7109375" style="363" customWidth="1"/>
    <col min="5895" max="6144" width="9.140625" style="363" customWidth="1"/>
    <col min="6145" max="6145" width="27.57421875" style="363" customWidth="1"/>
    <col min="6146" max="6146" width="14.140625" style="363" customWidth="1"/>
    <col min="6147" max="6148" width="9.140625" style="363" hidden="1" customWidth="1"/>
    <col min="6149" max="6149" width="10.00390625" style="363" customWidth="1"/>
    <col min="6150" max="6150" width="29.7109375" style="363" customWidth="1"/>
    <col min="6151" max="6400" width="9.140625" style="363" customWidth="1"/>
    <col min="6401" max="6401" width="27.57421875" style="363" customWidth="1"/>
    <col min="6402" max="6402" width="14.140625" style="363" customWidth="1"/>
    <col min="6403" max="6404" width="9.140625" style="363" hidden="1" customWidth="1"/>
    <col min="6405" max="6405" width="10.00390625" style="363" customWidth="1"/>
    <col min="6406" max="6406" width="29.7109375" style="363" customWidth="1"/>
    <col min="6407" max="6656" width="9.140625" style="363" customWidth="1"/>
    <col min="6657" max="6657" width="27.57421875" style="363" customWidth="1"/>
    <col min="6658" max="6658" width="14.140625" style="363" customWidth="1"/>
    <col min="6659" max="6660" width="9.140625" style="363" hidden="1" customWidth="1"/>
    <col min="6661" max="6661" width="10.00390625" style="363" customWidth="1"/>
    <col min="6662" max="6662" width="29.7109375" style="363" customWidth="1"/>
    <col min="6663" max="6912" width="9.140625" style="363" customWidth="1"/>
    <col min="6913" max="6913" width="27.57421875" style="363" customWidth="1"/>
    <col min="6914" max="6914" width="14.140625" style="363" customWidth="1"/>
    <col min="6915" max="6916" width="9.140625" style="363" hidden="1" customWidth="1"/>
    <col min="6917" max="6917" width="10.00390625" style="363" customWidth="1"/>
    <col min="6918" max="6918" width="29.7109375" style="363" customWidth="1"/>
    <col min="6919" max="7168" width="9.140625" style="363" customWidth="1"/>
    <col min="7169" max="7169" width="27.57421875" style="363" customWidth="1"/>
    <col min="7170" max="7170" width="14.140625" style="363" customWidth="1"/>
    <col min="7171" max="7172" width="9.140625" style="363" hidden="1" customWidth="1"/>
    <col min="7173" max="7173" width="10.00390625" style="363" customWidth="1"/>
    <col min="7174" max="7174" width="29.7109375" style="363" customWidth="1"/>
    <col min="7175" max="7424" width="9.140625" style="363" customWidth="1"/>
    <col min="7425" max="7425" width="27.57421875" style="363" customWidth="1"/>
    <col min="7426" max="7426" width="14.140625" style="363" customWidth="1"/>
    <col min="7427" max="7428" width="9.140625" style="363" hidden="1" customWidth="1"/>
    <col min="7429" max="7429" width="10.00390625" style="363" customWidth="1"/>
    <col min="7430" max="7430" width="29.7109375" style="363" customWidth="1"/>
    <col min="7431" max="7680" width="9.140625" style="363" customWidth="1"/>
    <col min="7681" max="7681" width="27.57421875" style="363" customWidth="1"/>
    <col min="7682" max="7682" width="14.140625" style="363" customWidth="1"/>
    <col min="7683" max="7684" width="9.140625" style="363" hidden="1" customWidth="1"/>
    <col min="7685" max="7685" width="10.00390625" style="363" customWidth="1"/>
    <col min="7686" max="7686" width="29.7109375" style="363" customWidth="1"/>
    <col min="7687" max="7936" width="9.140625" style="363" customWidth="1"/>
    <col min="7937" max="7937" width="27.57421875" style="363" customWidth="1"/>
    <col min="7938" max="7938" width="14.140625" style="363" customWidth="1"/>
    <col min="7939" max="7940" width="9.140625" style="363" hidden="1" customWidth="1"/>
    <col min="7941" max="7941" width="10.00390625" style="363" customWidth="1"/>
    <col min="7942" max="7942" width="29.7109375" style="363" customWidth="1"/>
    <col min="7943" max="8192" width="9.140625" style="363" customWidth="1"/>
    <col min="8193" max="8193" width="27.57421875" style="363" customWidth="1"/>
    <col min="8194" max="8194" width="14.140625" style="363" customWidth="1"/>
    <col min="8195" max="8196" width="9.140625" style="363" hidden="1" customWidth="1"/>
    <col min="8197" max="8197" width="10.00390625" style="363" customWidth="1"/>
    <col min="8198" max="8198" width="29.7109375" style="363" customWidth="1"/>
    <col min="8199" max="8448" width="9.140625" style="363" customWidth="1"/>
    <col min="8449" max="8449" width="27.57421875" style="363" customWidth="1"/>
    <col min="8450" max="8450" width="14.140625" style="363" customWidth="1"/>
    <col min="8451" max="8452" width="9.140625" style="363" hidden="1" customWidth="1"/>
    <col min="8453" max="8453" width="10.00390625" style="363" customWidth="1"/>
    <col min="8454" max="8454" width="29.7109375" style="363" customWidth="1"/>
    <col min="8455" max="8704" width="9.140625" style="363" customWidth="1"/>
    <col min="8705" max="8705" width="27.57421875" style="363" customWidth="1"/>
    <col min="8706" max="8706" width="14.140625" style="363" customWidth="1"/>
    <col min="8707" max="8708" width="9.140625" style="363" hidden="1" customWidth="1"/>
    <col min="8709" max="8709" width="10.00390625" style="363" customWidth="1"/>
    <col min="8710" max="8710" width="29.7109375" style="363" customWidth="1"/>
    <col min="8711" max="8960" width="9.140625" style="363" customWidth="1"/>
    <col min="8961" max="8961" width="27.57421875" style="363" customWidth="1"/>
    <col min="8962" max="8962" width="14.140625" style="363" customWidth="1"/>
    <col min="8963" max="8964" width="9.140625" style="363" hidden="1" customWidth="1"/>
    <col min="8965" max="8965" width="10.00390625" style="363" customWidth="1"/>
    <col min="8966" max="8966" width="29.7109375" style="363" customWidth="1"/>
    <col min="8967" max="9216" width="9.140625" style="363" customWidth="1"/>
    <col min="9217" max="9217" width="27.57421875" style="363" customWidth="1"/>
    <col min="9218" max="9218" width="14.140625" style="363" customWidth="1"/>
    <col min="9219" max="9220" width="9.140625" style="363" hidden="1" customWidth="1"/>
    <col min="9221" max="9221" width="10.00390625" style="363" customWidth="1"/>
    <col min="9222" max="9222" width="29.7109375" style="363" customWidth="1"/>
    <col min="9223" max="9472" width="9.140625" style="363" customWidth="1"/>
    <col min="9473" max="9473" width="27.57421875" style="363" customWidth="1"/>
    <col min="9474" max="9474" width="14.140625" style="363" customWidth="1"/>
    <col min="9475" max="9476" width="9.140625" style="363" hidden="1" customWidth="1"/>
    <col min="9477" max="9477" width="10.00390625" style="363" customWidth="1"/>
    <col min="9478" max="9478" width="29.7109375" style="363" customWidth="1"/>
    <col min="9479" max="9728" width="9.140625" style="363" customWidth="1"/>
    <col min="9729" max="9729" width="27.57421875" style="363" customWidth="1"/>
    <col min="9730" max="9730" width="14.140625" style="363" customWidth="1"/>
    <col min="9731" max="9732" width="9.140625" style="363" hidden="1" customWidth="1"/>
    <col min="9733" max="9733" width="10.00390625" style="363" customWidth="1"/>
    <col min="9734" max="9734" width="29.7109375" style="363" customWidth="1"/>
    <col min="9735" max="9984" width="9.140625" style="363" customWidth="1"/>
    <col min="9985" max="9985" width="27.57421875" style="363" customWidth="1"/>
    <col min="9986" max="9986" width="14.140625" style="363" customWidth="1"/>
    <col min="9987" max="9988" width="9.140625" style="363" hidden="1" customWidth="1"/>
    <col min="9989" max="9989" width="10.00390625" style="363" customWidth="1"/>
    <col min="9990" max="9990" width="29.7109375" style="363" customWidth="1"/>
    <col min="9991" max="10240" width="9.140625" style="363" customWidth="1"/>
    <col min="10241" max="10241" width="27.57421875" style="363" customWidth="1"/>
    <col min="10242" max="10242" width="14.140625" style="363" customWidth="1"/>
    <col min="10243" max="10244" width="9.140625" style="363" hidden="1" customWidth="1"/>
    <col min="10245" max="10245" width="10.00390625" style="363" customWidth="1"/>
    <col min="10246" max="10246" width="29.7109375" style="363" customWidth="1"/>
    <col min="10247" max="10496" width="9.140625" style="363" customWidth="1"/>
    <col min="10497" max="10497" width="27.57421875" style="363" customWidth="1"/>
    <col min="10498" max="10498" width="14.140625" style="363" customWidth="1"/>
    <col min="10499" max="10500" width="9.140625" style="363" hidden="1" customWidth="1"/>
    <col min="10501" max="10501" width="10.00390625" style="363" customWidth="1"/>
    <col min="10502" max="10502" width="29.7109375" style="363" customWidth="1"/>
    <col min="10503" max="10752" width="9.140625" style="363" customWidth="1"/>
    <col min="10753" max="10753" width="27.57421875" style="363" customWidth="1"/>
    <col min="10754" max="10754" width="14.140625" style="363" customWidth="1"/>
    <col min="10755" max="10756" width="9.140625" style="363" hidden="1" customWidth="1"/>
    <col min="10757" max="10757" width="10.00390625" style="363" customWidth="1"/>
    <col min="10758" max="10758" width="29.7109375" style="363" customWidth="1"/>
    <col min="10759" max="11008" width="9.140625" style="363" customWidth="1"/>
    <col min="11009" max="11009" width="27.57421875" style="363" customWidth="1"/>
    <col min="11010" max="11010" width="14.140625" style="363" customWidth="1"/>
    <col min="11011" max="11012" width="9.140625" style="363" hidden="1" customWidth="1"/>
    <col min="11013" max="11013" width="10.00390625" style="363" customWidth="1"/>
    <col min="11014" max="11014" width="29.7109375" style="363" customWidth="1"/>
    <col min="11015" max="11264" width="9.140625" style="363" customWidth="1"/>
    <col min="11265" max="11265" width="27.57421875" style="363" customWidth="1"/>
    <col min="11266" max="11266" width="14.140625" style="363" customWidth="1"/>
    <col min="11267" max="11268" width="9.140625" style="363" hidden="1" customWidth="1"/>
    <col min="11269" max="11269" width="10.00390625" style="363" customWidth="1"/>
    <col min="11270" max="11270" width="29.7109375" style="363" customWidth="1"/>
    <col min="11271" max="11520" width="9.140625" style="363" customWidth="1"/>
    <col min="11521" max="11521" width="27.57421875" style="363" customWidth="1"/>
    <col min="11522" max="11522" width="14.140625" style="363" customWidth="1"/>
    <col min="11523" max="11524" width="9.140625" style="363" hidden="1" customWidth="1"/>
    <col min="11525" max="11525" width="10.00390625" style="363" customWidth="1"/>
    <col min="11526" max="11526" width="29.7109375" style="363" customWidth="1"/>
    <col min="11527" max="11776" width="9.140625" style="363" customWidth="1"/>
    <col min="11777" max="11777" width="27.57421875" style="363" customWidth="1"/>
    <col min="11778" max="11778" width="14.140625" style="363" customWidth="1"/>
    <col min="11779" max="11780" width="9.140625" style="363" hidden="1" customWidth="1"/>
    <col min="11781" max="11781" width="10.00390625" style="363" customWidth="1"/>
    <col min="11782" max="11782" width="29.7109375" style="363" customWidth="1"/>
    <col min="11783" max="12032" width="9.140625" style="363" customWidth="1"/>
    <col min="12033" max="12033" width="27.57421875" style="363" customWidth="1"/>
    <col min="12034" max="12034" width="14.140625" style="363" customWidth="1"/>
    <col min="12035" max="12036" width="9.140625" style="363" hidden="1" customWidth="1"/>
    <col min="12037" max="12037" width="10.00390625" style="363" customWidth="1"/>
    <col min="12038" max="12038" width="29.7109375" style="363" customWidth="1"/>
    <col min="12039" max="12288" width="9.140625" style="363" customWidth="1"/>
    <col min="12289" max="12289" width="27.57421875" style="363" customWidth="1"/>
    <col min="12290" max="12290" width="14.140625" style="363" customWidth="1"/>
    <col min="12291" max="12292" width="9.140625" style="363" hidden="1" customWidth="1"/>
    <col min="12293" max="12293" width="10.00390625" style="363" customWidth="1"/>
    <col min="12294" max="12294" width="29.7109375" style="363" customWidth="1"/>
    <col min="12295" max="12544" width="9.140625" style="363" customWidth="1"/>
    <col min="12545" max="12545" width="27.57421875" style="363" customWidth="1"/>
    <col min="12546" max="12546" width="14.140625" style="363" customWidth="1"/>
    <col min="12547" max="12548" width="9.140625" style="363" hidden="1" customWidth="1"/>
    <col min="12549" max="12549" width="10.00390625" style="363" customWidth="1"/>
    <col min="12550" max="12550" width="29.7109375" style="363" customWidth="1"/>
    <col min="12551" max="12800" width="9.140625" style="363" customWidth="1"/>
    <col min="12801" max="12801" width="27.57421875" style="363" customWidth="1"/>
    <col min="12802" max="12802" width="14.140625" style="363" customWidth="1"/>
    <col min="12803" max="12804" width="9.140625" style="363" hidden="1" customWidth="1"/>
    <col min="12805" max="12805" width="10.00390625" style="363" customWidth="1"/>
    <col min="12806" max="12806" width="29.7109375" style="363" customWidth="1"/>
    <col min="12807" max="13056" width="9.140625" style="363" customWidth="1"/>
    <col min="13057" max="13057" width="27.57421875" style="363" customWidth="1"/>
    <col min="13058" max="13058" width="14.140625" style="363" customWidth="1"/>
    <col min="13059" max="13060" width="9.140625" style="363" hidden="1" customWidth="1"/>
    <col min="13061" max="13061" width="10.00390625" style="363" customWidth="1"/>
    <col min="13062" max="13062" width="29.7109375" style="363" customWidth="1"/>
    <col min="13063" max="13312" width="9.140625" style="363" customWidth="1"/>
    <col min="13313" max="13313" width="27.57421875" style="363" customWidth="1"/>
    <col min="13314" max="13314" width="14.140625" style="363" customWidth="1"/>
    <col min="13315" max="13316" width="9.140625" style="363" hidden="1" customWidth="1"/>
    <col min="13317" max="13317" width="10.00390625" style="363" customWidth="1"/>
    <col min="13318" max="13318" width="29.7109375" style="363" customWidth="1"/>
    <col min="13319" max="13568" width="9.140625" style="363" customWidth="1"/>
    <col min="13569" max="13569" width="27.57421875" style="363" customWidth="1"/>
    <col min="13570" max="13570" width="14.140625" style="363" customWidth="1"/>
    <col min="13571" max="13572" width="9.140625" style="363" hidden="1" customWidth="1"/>
    <col min="13573" max="13573" width="10.00390625" style="363" customWidth="1"/>
    <col min="13574" max="13574" width="29.7109375" style="363" customWidth="1"/>
    <col min="13575" max="13824" width="9.140625" style="363" customWidth="1"/>
    <col min="13825" max="13825" width="27.57421875" style="363" customWidth="1"/>
    <col min="13826" max="13826" width="14.140625" style="363" customWidth="1"/>
    <col min="13827" max="13828" width="9.140625" style="363" hidden="1" customWidth="1"/>
    <col min="13829" max="13829" width="10.00390625" style="363" customWidth="1"/>
    <col min="13830" max="13830" width="29.7109375" style="363" customWidth="1"/>
    <col min="13831" max="14080" width="9.140625" style="363" customWidth="1"/>
    <col min="14081" max="14081" width="27.57421875" style="363" customWidth="1"/>
    <col min="14082" max="14082" width="14.140625" style="363" customWidth="1"/>
    <col min="14083" max="14084" width="9.140625" style="363" hidden="1" customWidth="1"/>
    <col min="14085" max="14085" width="10.00390625" style="363" customWidth="1"/>
    <col min="14086" max="14086" width="29.7109375" style="363" customWidth="1"/>
    <col min="14087" max="14336" width="9.140625" style="363" customWidth="1"/>
    <col min="14337" max="14337" width="27.57421875" style="363" customWidth="1"/>
    <col min="14338" max="14338" width="14.140625" style="363" customWidth="1"/>
    <col min="14339" max="14340" width="9.140625" style="363" hidden="1" customWidth="1"/>
    <col min="14341" max="14341" width="10.00390625" style="363" customWidth="1"/>
    <col min="14342" max="14342" width="29.7109375" style="363" customWidth="1"/>
    <col min="14343" max="14592" width="9.140625" style="363" customWidth="1"/>
    <col min="14593" max="14593" width="27.57421875" style="363" customWidth="1"/>
    <col min="14594" max="14594" width="14.140625" style="363" customWidth="1"/>
    <col min="14595" max="14596" width="9.140625" style="363" hidden="1" customWidth="1"/>
    <col min="14597" max="14597" width="10.00390625" style="363" customWidth="1"/>
    <col min="14598" max="14598" width="29.7109375" style="363" customWidth="1"/>
    <col min="14599" max="14848" width="9.140625" style="363" customWidth="1"/>
    <col min="14849" max="14849" width="27.57421875" style="363" customWidth="1"/>
    <col min="14850" max="14850" width="14.140625" style="363" customWidth="1"/>
    <col min="14851" max="14852" width="9.140625" style="363" hidden="1" customWidth="1"/>
    <col min="14853" max="14853" width="10.00390625" style="363" customWidth="1"/>
    <col min="14854" max="14854" width="29.7109375" style="363" customWidth="1"/>
    <col min="14855" max="15104" width="9.140625" style="363" customWidth="1"/>
    <col min="15105" max="15105" width="27.57421875" style="363" customWidth="1"/>
    <col min="15106" max="15106" width="14.140625" style="363" customWidth="1"/>
    <col min="15107" max="15108" width="9.140625" style="363" hidden="1" customWidth="1"/>
    <col min="15109" max="15109" width="10.00390625" style="363" customWidth="1"/>
    <col min="15110" max="15110" width="29.7109375" style="363" customWidth="1"/>
    <col min="15111" max="15360" width="9.140625" style="363" customWidth="1"/>
    <col min="15361" max="15361" width="27.57421875" style="363" customWidth="1"/>
    <col min="15362" max="15362" width="14.140625" style="363" customWidth="1"/>
    <col min="15363" max="15364" width="9.140625" style="363" hidden="1" customWidth="1"/>
    <col min="15365" max="15365" width="10.00390625" style="363" customWidth="1"/>
    <col min="15366" max="15366" width="29.7109375" style="363" customWidth="1"/>
    <col min="15367" max="15616" width="9.140625" style="363" customWidth="1"/>
    <col min="15617" max="15617" width="27.57421875" style="363" customWidth="1"/>
    <col min="15618" max="15618" width="14.140625" style="363" customWidth="1"/>
    <col min="15619" max="15620" width="9.140625" style="363" hidden="1" customWidth="1"/>
    <col min="15621" max="15621" width="10.00390625" style="363" customWidth="1"/>
    <col min="15622" max="15622" width="29.7109375" style="363" customWidth="1"/>
    <col min="15623" max="15872" width="9.140625" style="363" customWidth="1"/>
    <col min="15873" max="15873" width="27.57421875" style="363" customWidth="1"/>
    <col min="15874" max="15874" width="14.140625" style="363" customWidth="1"/>
    <col min="15875" max="15876" width="9.140625" style="363" hidden="1" customWidth="1"/>
    <col min="15877" max="15877" width="10.00390625" style="363" customWidth="1"/>
    <col min="15878" max="15878" width="29.7109375" style="363" customWidth="1"/>
    <col min="15879" max="16128" width="9.140625" style="363" customWidth="1"/>
    <col min="16129" max="16129" width="27.57421875" style="363" customWidth="1"/>
    <col min="16130" max="16130" width="14.140625" style="363" customWidth="1"/>
    <col min="16131" max="16132" width="9.140625" style="363" hidden="1" customWidth="1"/>
    <col min="16133" max="16133" width="10.00390625" style="363" customWidth="1"/>
    <col min="16134" max="16134" width="29.7109375" style="363" customWidth="1"/>
    <col min="16135" max="16384" width="9.140625" style="363" customWidth="1"/>
  </cols>
  <sheetData>
    <row r="1" spans="1:6" s="353" customFormat="1" ht="24.95" customHeight="1">
      <c r="A1" s="349" t="s">
        <v>186</v>
      </c>
      <c r="B1" s="350"/>
      <c r="C1" s="350"/>
      <c r="D1" s="351"/>
      <c r="E1" s="350"/>
      <c r="F1" s="352"/>
    </row>
    <row r="2" spans="1:6" s="359" customFormat="1" ht="9.95" customHeight="1">
      <c r="A2" s="354"/>
      <c r="B2" s="355"/>
      <c r="C2" s="356"/>
      <c r="D2" s="357"/>
      <c r="E2" s="355"/>
      <c r="F2" s="358"/>
    </row>
    <row r="3" ht="20.1" customHeight="1">
      <c r="A3" s="360" t="s">
        <v>208</v>
      </c>
    </row>
    <row r="4" spans="1:6" s="359" customFormat="1" ht="9.95" customHeight="1" thickBot="1">
      <c r="A4" s="354"/>
      <c r="B4" s="355"/>
      <c r="C4" s="356"/>
      <c r="D4" s="357"/>
      <c r="E4" s="355"/>
      <c r="F4" s="358"/>
    </row>
    <row r="5" spans="1:6" s="364" customFormat="1" ht="8.1" customHeight="1">
      <c r="A5" s="982" t="s">
        <v>187</v>
      </c>
      <c r="B5" s="983"/>
      <c r="C5" s="978" t="s">
        <v>188</v>
      </c>
      <c r="D5" s="978" t="s">
        <v>189</v>
      </c>
      <c r="E5" s="978" t="s">
        <v>209</v>
      </c>
      <c r="F5" s="978" t="s">
        <v>190</v>
      </c>
    </row>
    <row r="6" spans="1:6" s="364" customFormat="1" ht="20.25" customHeight="1" thickBot="1">
      <c r="A6" s="984"/>
      <c r="B6" s="985"/>
      <c r="C6" s="979"/>
      <c r="D6" s="979"/>
      <c r="E6" s="979"/>
      <c r="F6" s="979"/>
    </row>
    <row r="7" spans="1:6" ht="20.1" customHeight="1" thickBot="1">
      <c r="A7" s="973" t="s">
        <v>26</v>
      </c>
      <c r="B7" s="974"/>
      <c r="C7" s="974"/>
      <c r="D7" s="974"/>
      <c r="E7" s="974"/>
      <c r="F7" s="975"/>
    </row>
    <row r="8" spans="1:6" ht="12.75" customHeight="1" thickBot="1">
      <c r="A8" s="986" t="s">
        <v>191</v>
      </c>
      <c r="B8" s="987"/>
      <c r="C8" s="365">
        <v>1000</v>
      </c>
      <c r="D8" s="366"/>
      <c r="E8" s="365">
        <v>0</v>
      </c>
      <c r="F8" s="367"/>
    </row>
    <row r="9" spans="1:6" ht="15" customHeight="1" thickBot="1">
      <c r="A9" s="980" t="s">
        <v>192</v>
      </c>
      <c r="B9" s="981">
        <f>SUM(B8:B8)</f>
        <v>0</v>
      </c>
      <c r="C9" s="368">
        <f>SUM(C8:C8)</f>
        <v>1000</v>
      </c>
      <c r="D9" s="369"/>
      <c r="E9" s="368">
        <f>SUM(E8:E8)</f>
        <v>0</v>
      </c>
      <c r="F9" s="370"/>
    </row>
    <row r="10" spans="1:6" ht="20.1" customHeight="1" thickBot="1">
      <c r="A10" s="973" t="s">
        <v>28</v>
      </c>
      <c r="B10" s="974"/>
      <c r="C10" s="974"/>
      <c r="D10" s="974"/>
      <c r="E10" s="974"/>
      <c r="F10" s="975"/>
    </row>
    <row r="11" spans="1:6" s="371" customFormat="1" ht="12.75" customHeight="1" thickBot="1">
      <c r="A11" s="988" t="s">
        <v>409</v>
      </c>
      <c r="B11" s="989">
        <v>808</v>
      </c>
      <c r="C11" s="372">
        <v>200</v>
      </c>
      <c r="D11" s="373"/>
      <c r="E11" s="374">
        <v>22000</v>
      </c>
      <c r="F11" s="375"/>
    </row>
    <row r="12" spans="1:6" ht="15" customHeight="1" thickBot="1">
      <c r="A12" s="980" t="s">
        <v>194</v>
      </c>
      <c r="B12" s="981">
        <f>SUM(B11:B11)</f>
        <v>808</v>
      </c>
      <c r="C12" s="368">
        <v>200</v>
      </c>
      <c r="D12" s="369"/>
      <c r="E12" s="368">
        <v>22000</v>
      </c>
      <c r="F12" s="370"/>
    </row>
    <row r="13" spans="1:6" ht="20.1" customHeight="1" thickBot="1">
      <c r="A13" s="973" t="s">
        <v>195</v>
      </c>
      <c r="B13" s="974"/>
      <c r="C13" s="974"/>
      <c r="D13" s="974"/>
      <c r="E13" s="974"/>
      <c r="F13" s="975"/>
    </row>
    <row r="14" spans="1:6" s="371" customFormat="1" ht="12.75" customHeight="1" thickBot="1">
      <c r="A14" s="376" t="s">
        <v>196</v>
      </c>
      <c r="B14" s="377"/>
      <c r="C14" s="378">
        <v>88763</v>
      </c>
      <c r="D14" s="379"/>
      <c r="E14" s="365">
        <v>83152</v>
      </c>
      <c r="F14" s="380"/>
    </row>
    <row r="15" spans="1:6" ht="15" customHeight="1" thickBot="1">
      <c r="A15" s="381" t="s">
        <v>197</v>
      </c>
      <c r="B15" s="382"/>
      <c r="C15" s="368">
        <v>88763</v>
      </c>
      <c r="D15" s="369"/>
      <c r="E15" s="368">
        <v>83152</v>
      </c>
      <c r="F15" s="370"/>
    </row>
    <row r="16" spans="1:6" ht="20.1" customHeight="1" thickBot="1">
      <c r="A16" s="973" t="s">
        <v>31</v>
      </c>
      <c r="B16" s="974"/>
      <c r="C16" s="974"/>
      <c r="D16" s="974"/>
      <c r="E16" s="974"/>
      <c r="F16" s="975"/>
    </row>
    <row r="17" spans="1:6" s="371" customFormat="1" ht="12.75" customHeight="1" thickBot="1">
      <c r="A17" s="383" t="s">
        <v>198</v>
      </c>
      <c r="B17" s="384"/>
      <c r="C17" s="385">
        <v>28559</v>
      </c>
      <c r="D17" s="386"/>
      <c r="E17" s="374">
        <v>28265</v>
      </c>
      <c r="F17" s="375"/>
    </row>
    <row r="18" spans="1:6" s="371" customFormat="1" ht="12.75" customHeight="1" thickBot="1">
      <c r="A18" s="976" t="s">
        <v>199</v>
      </c>
      <c r="B18" s="977"/>
      <c r="C18" s="387">
        <v>17728</v>
      </c>
      <c r="D18" s="388"/>
      <c r="E18" s="389">
        <v>16673</v>
      </c>
      <c r="F18" s="390"/>
    </row>
    <row r="19" spans="1:6" s="371" customFormat="1" ht="12.75" customHeight="1" thickBot="1">
      <c r="A19" s="976" t="s">
        <v>200</v>
      </c>
      <c r="B19" s="977"/>
      <c r="C19" s="387">
        <v>8200</v>
      </c>
      <c r="D19" s="388"/>
      <c r="E19" s="391">
        <v>8200</v>
      </c>
      <c r="F19" s="390"/>
    </row>
    <row r="20" spans="1:6" s="371" customFormat="1" ht="12.75" customHeight="1" thickBot="1">
      <c r="A20" s="976" t="s">
        <v>201</v>
      </c>
      <c r="B20" s="977"/>
      <c r="C20" s="387"/>
      <c r="D20" s="388"/>
      <c r="E20" s="391"/>
      <c r="F20" s="390"/>
    </row>
    <row r="21" spans="1:6" ht="15" customHeight="1" thickBot="1">
      <c r="A21" s="381" t="s">
        <v>202</v>
      </c>
      <c r="B21" s="382"/>
      <c r="C21" s="368">
        <f>SUM(C17:C20)</f>
        <v>54487</v>
      </c>
      <c r="D21" s="369"/>
      <c r="E21" s="368">
        <f>SUM(E17:E20)</f>
        <v>53138</v>
      </c>
      <c r="F21" s="370"/>
    </row>
    <row r="22" spans="1:6" ht="20.1" customHeight="1" thickBot="1">
      <c r="A22" s="973" t="s">
        <v>203</v>
      </c>
      <c r="B22" s="974"/>
      <c r="C22" s="974"/>
      <c r="D22" s="974"/>
      <c r="E22" s="974"/>
      <c r="F22" s="975"/>
    </row>
    <row r="23" spans="1:6" s="371" customFormat="1" ht="12.75" customHeight="1" thickBot="1">
      <c r="A23" s="969" t="s">
        <v>204</v>
      </c>
      <c r="B23" s="970"/>
      <c r="C23" s="392">
        <v>139700</v>
      </c>
      <c r="D23" s="387"/>
      <c r="E23" s="393">
        <v>281900</v>
      </c>
      <c r="F23" s="387" t="s">
        <v>205</v>
      </c>
    </row>
    <row r="24" spans="1:6" s="371" customFormat="1" ht="12.75" customHeight="1" thickBot="1">
      <c r="A24" s="394" t="s">
        <v>403</v>
      </c>
      <c r="B24" s="395"/>
      <c r="C24" s="387">
        <v>1000</v>
      </c>
      <c r="D24" s="396"/>
      <c r="E24" s="397">
        <v>1000</v>
      </c>
      <c r="F24" s="398"/>
    </row>
    <row r="25" spans="1:6" ht="15" customHeight="1" thickBot="1">
      <c r="A25" s="381" t="s">
        <v>206</v>
      </c>
      <c r="B25" s="382"/>
      <c r="C25" s="368">
        <f>SUM(C23:C24)</f>
        <v>140700</v>
      </c>
      <c r="D25" s="369"/>
      <c r="E25" s="368">
        <f>SUM(E23:E24)</f>
        <v>282900</v>
      </c>
      <c r="F25" s="370"/>
    </row>
    <row r="26" spans="1:6" s="401" customFormat="1" ht="24.95" customHeight="1" thickBot="1">
      <c r="A26" s="971" t="s">
        <v>207</v>
      </c>
      <c r="B26" s="972" t="e">
        <f>SUM(B12,#REF!,B9,B15)</f>
        <v>#REF!</v>
      </c>
      <c r="C26" s="399" t="e">
        <f>SUM(C9+#REF!+C12+C15+C21+C25)</f>
        <v>#REF!</v>
      </c>
      <c r="D26" s="399"/>
      <c r="E26" s="399">
        <f>SUM(E9+E12+E15+E21+E25)</f>
        <v>441190</v>
      </c>
      <c r="F26" s="400"/>
    </row>
    <row r="27" spans="1:6" ht="13.5" customHeight="1">
      <c r="A27" s="402"/>
      <c r="B27" s="403"/>
      <c r="C27" s="404"/>
      <c r="D27" s="404"/>
      <c r="E27" s="405"/>
      <c r="F27" s="406"/>
    </row>
    <row r="28" spans="1:6" ht="15">
      <c r="A28" s="407"/>
      <c r="B28" s="407"/>
      <c r="C28" s="408"/>
      <c r="D28" s="408"/>
      <c r="E28" s="407"/>
      <c r="F28" s="407"/>
    </row>
    <row r="29" spans="4:6" ht="15">
      <c r="D29" s="356"/>
      <c r="F29" s="361"/>
    </row>
    <row r="30" spans="3:5" ht="15">
      <c r="C30" s="409"/>
      <c r="D30" s="409"/>
      <c r="E30" s="409"/>
    </row>
    <row r="31" spans="1:6" ht="15">
      <c r="A31" s="407"/>
      <c r="B31" s="407"/>
      <c r="C31" s="408"/>
      <c r="D31" s="410"/>
      <c r="E31" s="407"/>
      <c r="F31" s="411"/>
    </row>
    <row r="32" spans="4:6" ht="15">
      <c r="D32" s="356"/>
      <c r="F32" s="361"/>
    </row>
    <row r="33" spans="1:6" ht="15">
      <c r="A33" s="412"/>
      <c r="B33" s="412"/>
      <c r="C33" s="413"/>
      <c r="D33" s="413"/>
      <c r="E33" s="412"/>
      <c r="F33" s="412"/>
    </row>
    <row r="34" spans="4:6" ht="15">
      <c r="D34" s="356"/>
      <c r="F34" s="361"/>
    </row>
    <row r="35" spans="1:6" ht="15">
      <c r="A35" s="414"/>
      <c r="B35" s="415"/>
      <c r="C35" s="416"/>
      <c r="D35" s="416"/>
      <c r="E35" s="415"/>
      <c r="F35" s="417"/>
    </row>
    <row r="36" spans="1:6" ht="15">
      <c r="A36" s="414"/>
      <c r="B36" s="415"/>
      <c r="C36" s="416"/>
      <c r="D36" s="416"/>
      <c r="E36" s="415"/>
      <c r="F36" s="415"/>
    </row>
    <row r="37" spans="1:6" ht="15">
      <c r="A37" s="418"/>
      <c r="B37" s="417"/>
      <c r="C37" s="416"/>
      <c r="D37" s="416"/>
      <c r="E37" s="417"/>
      <c r="F37" s="417"/>
    </row>
    <row r="38" spans="1:5" ht="15">
      <c r="A38" s="414"/>
      <c r="B38" s="415"/>
      <c r="C38" s="416"/>
      <c r="D38" s="416"/>
      <c r="E38" s="415"/>
    </row>
    <row r="39" spans="1:6" ht="15">
      <c r="A39" s="418"/>
      <c r="B39" s="417"/>
      <c r="C39" s="416"/>
      <c r="D39" s="416"/>
      <c r="E39" s="417"/>
      <c r="F39" s="417"/>
    </row>
    <row r="40" ht="15">
      <c r="F40" s="411"/>
    </row>
    <row r="41" spans="1:6" ht="15">
      <c r="A41" s="418"/>
      <c r="B41" s="417"/>
      <c r="C41" s="416"/>
      <c r="D41" s="416"/>
      <c r="E41" s="417"/>
      <c r="F41" s="411"/>
    </row>
    <row r="42" spans="1:5" ht="15">
      <c r="A42" s="407"/>
      <c r="B42" s="407"/>
      <c r="C42" s="408"/>
      <c r="D42" s="410"/>
      <c r="E42" s="407"/>
    </row>
    <row r="43" spans="1:5" ht="15">
      <c r="A43" s="407"/>
      <c r="B43" s="407"/>
      <c r="C43" s="408"/>
      <c r="D43" s="410"/>
      <c r="E43" s="407"/>
    </row>
    <row r="44" spans="1:4" ht="15">
      <c r="A44" s="407"/>
      <c r="B44" s="407"/>
      <c r="D44" s="410"/>
    </row>
  </sheetData>
  <mergeCells count="19">
    <mergeCell ref="F5:F6"/>
    <mergeCell ref="A7:F7"/>
    <mergeCell ref="A12:B12"/>
    <mergeCell ref="A5:B6"/>
    <mergeCell ref="C5:C6"/>
    <mergeCell ref="D5:D6"/>
    <mergeCell ref="E5:E6"/>
    <mergeCell ref="A8:B8"/>
    <mergeCell ref="A9:B9"/>
    <mergeCell ref="A10:F10"/>
    <mergeCell ref="A11:B11"/>
    <mergeCell ref="A23:B23"/>
    <mergeCell ref="A26:B26"/>
    <mergeCell ref="A13:F13"/>
    <mergeCell ref="A16:F16"/>
    <mergeCell ref="A18:B18"/>
    <mergeCell ref="A19:B19"/>
    <mergeCell ref="A20:B20"/>
    <mergeCell ref="A22:F22"/>
  </mergeCells>
  <printOptions/>
  <pageMargins left="0.7" right="0.7" top="0.787401575" bottom="0.787401575" header="0.3" footer="0.3"/>
  <pageSetup horizontalDpi="600" verticalDpi="600" orientation="portrait" paperSize="9" r:id="rId3"/>
  <headerFooter>
    <oddHeader>&amp;R&amp;"Times New Roman,Obyčejné"provozní plán 2013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9"/>
  <sheetViews>
    <sheetView view="pageLayout" workbookViewId="0" topLeftCell="A1">
      <selection activeCell="F10" sqref="F10"/>
    </sheetView>
  </sheetViews>
  <sheetFormatPr defaultColWidth="9.140625" defaultRowHeight="15"/>
  <cols>
    <col min="1" max="1" width="3.7109375" style="169" customWidth="1"/>
    <col min="2" max="2" width="25.7109375" style="48" customWidth="1"/>
    <col min="3" max="7" width="18.7109375" style="48" customWidth="1"/>
    <col min="8" max="257" width="9.140625" style="169" customWidth="1"/>
    <col min="258" max="258" width="25.7109375" style="169" customWidth="1"/>
    <col min="259" max="263" width="18.7109375" style="169" customWidth="1"/>
    <col min="264" max="513" width="9.140625" style="169" customWidth="1"/>
    <col min="514" max="514" width="25.7109375" style="169" customWidth="1"/>
    <col min="515" max="519" width="18.7109375" style="169" customWidth="1"/>
    <col min="520" max="769" width="9.140625" style="169" customWidth="1"/>
    <col min="770" max="770" width="25.7109375" style="169" customWidth="1"/>
    <col min="771" max="775" width="18.7109375" style="169" customWidth="1"/>
    <col min="776" max="1025" width="9.140625" style="169" customWidth="1"/>
    <col min="1026" max="1026" width="25.7109375" style="169" customWidth="1"/>
    <col min="1027" max="1031" width="18.7109375" style="169" customWidth="1"/>
    <col min="1032" max="1281" width="9.140625" style="169" customWidth="1"/>
    <col min="1282" max="1282" width="25.7109375" style="169" customWidth="1"/>
    <col min="1283" max="1287" width="18.7109375" style="169" customWidth="1"/>
    <col min="1288" max="1537" width="9.140625" style="169" customWidth="1"/>
    <col min="1538" max="1538" width="25.7109375" style="169" customWidth="1"/>
    <col min="1539" max="1543" width="18.7109375" style="169" customWidth="1"/>
    <col min="1544" max="1793" width="9.140625" style="169" customWidth="1"/>
    <col min="1794" max="1794" width="25.7109375" style="169" customWidth="1"/>
    <col min="1795" max="1799" width="18.7109375" style="169" customWidth="1"/>
    <col min="1800" max="2049" width="9.140625" style="169" customWidth="1"/>
    <col min="2050" max="2050" width="25.7109375" style="169" customWidth="1"/>
    <col min="2051" max="2055" width="18.7109375" style="169" customWidth="1"/>
    <col min="2056" max="2305" width="9.140625" style="169" customWidth="1"/>
    <col min="2306" max="2306" width="25.7109375" style="169" customWidth="1"/>
    <col min="2307" max="2311" width="18.7109375" style="169" customWidth="1"/>
    <col min="2312" max="2561" width="9.140625" style="169" customWidth="1"/>
    <col min="2562" max="2562" width="25.7109375" style="169" customWidth="1"/>
    <col min="2563" max="2567" width="18.7109375" style="169" customWidth="1"/>
    <col min="2568" max="2817" width="9.140625" style="169" customWidth="1"/>
    <col min="2818" max="2818" width="25.7109375" style="169" customWidth="1"/>
    <col min="2819" max="2823" width="18.7109375" style="169" customWidth="1"/>
    <col min="2824" max="3073" width="9.140625" style="169" customWidth="1"/>
    <col min="3074" max="3074" width="25.7109375" style="169" customWidth="1"/>
    <col min="3075" max="3079" width="18.7109375" style="169" customWidth="1"/>
    <col min="3080" max="3329" width="9.140625" style="169" customWidth="1"/>
    <col min="3330" max="3330" width="25.7109375" style="169" customWidth="1"/>
    <col min="3331" max="3335" width="18.7109375" style="169" customWidth="1"/>
    <col min="3336" max="3585" width="9.140625" style="169" customWidth="1"/>
    <col min="3586" max="3586" width="25.7109375" style="169" customWidth="1"/>
    <col min="3587" max="3591" width="18.7109375" style="169" customWidth="1"/>
    <col min="3592" max="3841" width="9.140625" style="169" customWidth="1"/>
    <col min="3842" max="3842" width="25.7109375" style="169" customWidth="1"/>
    <col min="3843" max="3847" width="18.7109375" style="169" customWidth="1"/>
    <col min="3848" max="4097" width="9.140625" style="169" customWidth="1"/>
    <col min="4098" max="4098" width="25.7109375" style="169" customWidth="1"/>
    <col min="4099" max="4103" width="18.7109375" style="169" customWidth="1"/>
    <col min="4104" max="4353" width="9.140625" style="169" customWidth="1"/>
    <col min="4354" max="4354" width="25.7109375" style="169" customWidth="1"/>
    <col min="4355" max="4359" width="18.7109375" style="169" customWidth="1"/>
    <col min="4360" max="4609" width="9.140625" style="169" customWidth="1"/>
    <col min="4610" max="4610" width="25.7109375" style="169" customWidth="1"/>
    <col min="4611" max="4615" width="18.7109375" style="169" customWidth="1"/>
    <col min="4616" max="4865" width="9.140625" style="169" customWidth="1"/>
    <col min="4866" max="4866" width="25.7109375" style="169" customWidth="1"/>
    <col min="4867" max="4871" width="18.7109375" style="169" customWidth="1"/>
    <col min="4872" max="5121" width="9.140625" style="169" customWidth="1"/>
    <col min="5122" max="5122" width="25.7109375" style="169" customWidth="1"/>
    <col min="5123" max="5127" width="18.7109375" style="169" customWidth="1"/>
    <col min="5128" max="5377" width="9.140625" style="169" customWidth="1"/>
    <col min="5378" max="5378" width="25.7109375" style="169" customWidth="1"/>
    <col min="5379" max="5383" width="18.7109375" style="169" customWidth="1"/>
    <col min="5384" max="5633" width="9.140625" style="169" customWidth="1"/>
    <col min="5634" max="5634" width="25.7109375" style="169" customWidth="1"/>
    <col min="5635" max="5639" width="18.7109375" style="169" customWidth="1"/>
    <col min="5640" max="5889" width="9.140625" style="169" customWidth="1"/>
    <col min="5890" max="5890" width="25.7109375" style="169" customWidth="1"/>
    <col min="5891" max="5895" width="18.7109375" style="169" customWidth="1"/>
    <col min="5896" max="6145" width="9.140625" style="169" customWidth="1"/>
    <col min="6146" max="6146" width="25.7109375" style="169" customWidth="1"/>
    <col min="6147" max="6151" width="18.7109375" style="169" customWidth="1"/>
    <col min="6152" max="6401" width="9.140625" style="169" customWidth="1"/>
    <col min="6402" max="6402" width="25.7109375" style="169" customWidth="1"/>
    <col min="6403" max="6407" width="18.7109375" style="169" customWidth="1"/>
    <col min="6408" max="6657" width="9.140625" style="169" customWidth="1"/>
    <col min="6658" max="6658" width="25.7109375" style="169" customWidth="1"/>
    <col min="6659" max="6663" width="18.7109375" style="169" customWidth="1"/>
    <col min="6664" max="6913" width="9.140625" style="169" customWidth="1"/>
    <col min="6914" max="6914" width="25.7109375" style="169" customWidth="1"/>
    <col min="6915" max="6919" width="18.7109375" style="169" customWidth="1"/>
    <col min="6920" max="7169" width="9.140625" style="169" customWidth="1"/>
    <col min="7170" max="7170" width="25.7109375" style="169" customWidth="1"/>
    <col min="7171" max="7175" width="18.7109375" style="169" customWidth="1"/>
    <col min="7176" max="7425" width="9.140625" style="169" customWidth="1"/>
    <col min="7426" max="7426" width="25.7109375" style="169" customWidth="1"/>
    <col min="7427" max="7431" width="18.7109375" style="169" customWidth="1"/>
    <col min="7432" max="7681" width="9.140625" style="169" customWidth="1"/>
    <col min="7682" max="7682" width="25.7109375" style="169" customWidth="1"/>
    <col min="7683" max="7687" width="18.7109375" style="169" customWidth="1"/>
    <col min="7688" max="7937" width="9.140625" style="169" customWidth="1"/>
    <col min="7938" max="7938" width="25.7109375" style="169" customWidth="1"/>
    <col min="7939" max="7943" width="18.7109375" style="169" customWidth="1"/>
    <col min="7944" max="8193" width="9.140625" style="169" customWidth="1"/>
    <col min="8194" max="8194" width="25.7109375" style="169" customWidth="1"/>
    <col min="8195" max="8199" width="18.7109375" style="169" customWidth="1"/>
    <col min="8200" max="8449" width="9.140625" style="169" customWidth="1"/>
    <col min="8450" max="8450" width="25.7109375" style="169" customWidth="1"/>
    <col min="8451" max="8455" width="18.7109375" style="169" customWidth="1"/>
    <col min="8456" max="8705" width="9.140625" style="169" customWidth="1"/>
    <col min="8706" max="8706" width="25.7109375" style="169" customWidth="1"/>
    <col min="8707" max="8711" width="18.7109375" style="169" customWidth="1"/>
    <col min="8712" max="8961" width="9.140625" style="169" customWidth="1"/>
    <col min="8962" max="8962" width="25.7109375" style="169" customWidth="1"/>
    <col min="8963" max="8967" width="18.7109375" style="169" customWidth="1"/>
    <col min="8968" max="9217" width="9.140625" style="169" customWidth="1"/>
    <col min="9218" max="9218" width="25.7109375" style="169" customWidth="1"/>
    <col min="9219" max="9223" width="18.7109375" style="169" customWidth="1"/>
    <col min="9224" max="9473" width="9.140625" style="169" customWidth="1"/>
    <col min="9474" max="9474" width="25.7109375" style="169" customWidth="1"/>
    <col min="9475" max="9479" width="18.7109375" style="169" customWidth="1"/>
    <col min="9480" max="9729" width="9.140625" style="169" customWidth="1"/>
    <col min="9730" max="9730" width="25.7109375" style="169" customWidth="1"/>
    <col min="9731" max="9735" width="18.7109375" style="169" customWidth="1"/>
    <col min="9736" max="9985" width="9.140625" style="169" customWidth="1"/>
    <col min="9986" max="9986" width="25.7109375" style="169" customWidth="1"/>
    <col min="9987" max="9991" width="18.7109375" style="169" customWidth="1"/>
    <col min="9992" max="10241" width="9.140625" style="169" customWidth="1"/>
    <col min="10242" max="10242" width="25.7109375" style="169" customWidth="1"/>
    <col min="10243" max="10247" width="18.7109375" style="169" customWidth="1"/>
    <col min="10248" max="10497" width="9.140625" style="169" customWidth="1"/>
    <col min="10498" max="10498" width="25.7109375" style="169" customWidth="1"/>
    <col min="10499" max="10503" width="18.7109375" style="169" customWidth="1"/>
    <col min="10504" max="10753" width="9.140625" style="169" customWidth="1"/>
    <col min="10754" max="10754" width="25.7109375" style="169" customWidth="1"/>
    <col min="10755" max="10759" width="18.7109375" style="169" customWidth="1"/>
    <col min="10760" max="11009" width="9.140625" style="169" customWidth="1"/>
    <col min="11010" max="11010" width="25.7109375" style="169" customWidth="1"/>
    <col min="11011" max="11015" width="18.7109375" style="169" customWidth="1"/>
    <col min="11016" max="11265" width="9.140625" style="169" customWidth="1"/>
    <col min="11266" max="11266" width="25.7109375" style="169" customWidth="1"/>
    <col min="11267" max="11271" width="18.7109375" style="169" customWidth="1"/>
    <col min="11272" max="11521" width="9.140625" style="169" customWidth="1"/>
    <col min="11522" max="11522" width="25.7109375" style="169" customWidth="1"/>
    <col min="11523" max="11527" width="18.7109375" style="169" customWidth="1"/>
    <col min="11528" max="11777" width="9.140625" style="169" customWidth="1"/>
    <col min="11778" max="11778" width="25.7109375" style="169" customWidth="1"/>
    <col min="11779" max="11783" width="18.7109375" style="169" customWidth="1"/>
    <col min="11784" max="12033" width="9.140625" style="169" customWidth="1"/>
    <col min="12034" max="12034" width="25.7109375" style="169" customWidth="1"/>
    <col min="12035" max="12039" width="18.7109375" style="169" customWidth="1"/>
    <col min="12040" max="12289" width="9.140625" style="169" customWidth="1"/>
    <col min="12290" max="12290" width="25.7109375" style="169" customWidth="1"/>
    <col min="12291" max="12295" width="18.7109375" style="169" customWidth="1"/>
    <col min="12296" max="12545" width="9.140625" style="169" customWidth="1"/>
    <col min="12546" max="12546" width="25.7109375" style="169" customWidth="1"/>
    <col min="12547" max="12551" width="18.7109375" style="169" customWidth="1"/>
    <col min="12552" max="12801" width="9.140625" style="169" customWidth="1"/>
    <col min="12802" max="12802" width="25.7109375" style="169" customWidth="1"/>
    <col min="12803" max="12807" width="18.7109375" style="169" customWidth="1"/>
    <col min="12808" max="13057" width="9.140625" style="169" customWidth="1"/>
    <col min="13058" max="13058" width="25.7109375" style="169" customWidth="1"/>
    <col min="13059" max="13063" width="18.7109375" style="169" customWidth="1"/>
    <col min="13064" max="13313" width="9.140625" style="169" customWidth="1"/>
    <col min="13314" max="13314" width="25.7109375" style="169" customWidth="1"/>
    <col min="13315" max="13319" width="18.7109375" style="169" customWidth="1"/>
    <col min="13320" max="13569" width="9.140625" style="169" customWidth="1"/>
    <col min="13570" max="13570" width="25.7109375" style="169" customWidth="1"/>
    <col min="13571" max="13575" width="18.7109375" style="169" customWidth="1"/>
    <col min="13576" max="13825" width="9.140625" style="169" customWidth="1"/>
    <col min="13826" max="13826" width="25.7109375" style="169" customWidth="1"/>
    <col min="13827" max="13831" width="18.7109375" style="169" customWidth="1"/>
    <col min="13832" max="14081" width="9.140625" style="169" customWidth="1"/>
    <col min="14082" max="14082" width="25.7109375" style="169" customWidth="1"/>
    <col min="14083" max="14087" width="18.7109375" style="169" customWidth="1"/>
    <col min="14088" max="14337" width="9.140625" style="169" customWidth="1"/>
    <col min="14338" max="14338" width="25.7109375" style="169" customWidth="1"/>
    <col min="14339" max="14343" width="18.7109375" style="169" customWidth="1"/>
    <col min="14344" max="14593" width="9.140625" style="169" customWidth="1"/>
    <col min="14594" max="14594" width="25.7109375" style="169" customWidth="1"/>
    <col min="14595" max="14599" width="18.7109375" style="169" customWidth="1"/>
    <col min="14600" max="14849" width="9.140625" style="169" customWidth="1"/>
    <col min="14850" max="14850" width="25.7109375" style="169" customWidth="1"/>
    <col min="14851" max="14855" width="18.7109375" style="169" customWidth="1"/>
    <col min="14856" max="15105" width="9.140625" style="169" customWidth="1"/>
    <col min="15106" max="15106" width="25.7109375" style="169" customWidth="1"/>
    <col min="15107" max="15111" width="18.7109375" style="169" customWidth="1"/>
    <col min="15112" max="15361" width="9.140625" style="169" customWidth="1"/>
    <col min="15362" max="15362" width="25.7109375" style="169" customWidth="1"/>
    <col min="15363" max="15367" width="18.7109375" style="169" customWidth="1"/>
    <col min="15368" max="15617" width="9.140625" style="169" customWidth="1"/>
    <col min="15618" max="15618" width="25.7109375" style="169" customWidth="1"/>
    <col min="15619" max="15623" width="18.7109375" style="169" customWidth="1"/>
    <col min="15624" max="15873" width="9.140625" style="169" customWidth="1"/>
    <col min="15874" max="15874" width="25.7109375" style="169" customWidth="1"/>
    <col min="15875" max="15879" width="18.7109375" style="169" customWidth="1"/>
    <col min="15880" max="16129" width="9.140625" style="169" customWidth="1"/>
    <col min="16130" max="16130" width="25.7109375" style="169" customWidth="1"/>
    <col min="16131" max="16135" width="18.7109375" style="169" customWidth="1"/>
    <col min="16136" max="16384" width="9.140625" style="169" customWidth="1"/>
  </cols>
  <sheetData>
    <row r="1" spans="2:10" s="163" customFormat="1" ht="20.1" customHeight="1">
      <c r="B1" s="990" t="s">
        <v>89</v>
      </c>
      <c r="C1" s="990"/>
      <c r="D1" s="990"/>
      <c r="E1" s="991"/>
      <c r="F1" s="992"/>
      <c r="G1" s="992"/>
      <c r="H1" s="161"/>
      <c r="I1" s="161"/>
      <c r="J1" s="162"/>
    </row>
    <row r="2" spans="2:7" s="165" customFormat="1" ht="9.95" customHeight="1">
      <c r="B2" s="164"/>
      <c r="C2" s="164"/>
      <c r="D2" s="164"/>
      <c r="E2" s="164"/>
      <c r="F2" s="164"/>
      <c r="G2" s="164"/>
    </row>
    <row r="3" spans="2:7" s="168" customFormat="1" ht="20.1" customHeight="1">
      <c r="B3" s="166" t="s">
        <v>38</v>
      </c>
      <c r="C3" s="167" t="s">
        <v>39</v>
      </c>
      <c r="D3" s="167"/>
      <c r="E3" s="167"/>
      <c r="F3" s="167"/>
      <c r="G3" s="993" t="s">
        <v>90</v>
      </c>
    </row>
    <row r="4" ht="9.95" customHeight="1" thickBot="1">
      <c r="G4" s="994"/>
    </row>
    <row r="5" spans="2:7" s="48" customFormat="1" ht="12.75" customHeight="1">
      <c r="B5" s="995" t="s">
        <v>91</v>
      </c>
      <c r="C5" s="997" t="s">
        <v>103</v>
      </c>
      <c r="D5" s="995" t="s">
        <v>104</v>
      </c>
      <c r="E5" s="997" t="s">
        <v>92</v>
      </c>
      <c r="F5" s="1000" t="s">
        <v>105</v>
      </c>
      <c r="G5" s="997" t="s">
        <v>106</v>
      </c>
    </row>
    <row r="6" spans="2:7" s="48" customFormat="1" ht="36.75" customHeight="1" thickBot="1">
      <c r="B6" s="996"/>
      <c r="C6" s="998"/>
      <c r="D6" s="999"/>
      <c r="E6" s="998"/>
      <c r="F6" s="1001"/>
      <c r="G6" s="998"/>
    </row>
    <row r="7" spans="2:7" s="174" customFormat="1" ht="12" thickBot="1">
      <c r="B7" s="170"/>
      <c r="C7" s="171">
        <v>1</v>
      </c>
      <c r="D7" s="172">
        <v>2</v>
      </c>
      <c r="E7" s="171">
        <v>3</v>
      </c>
      <c r="F7" s="173">
        <v>4</v>
      </c>
      <c r="G7" s="173">
        <v>5</v>
      </c>
    </row>
    <row r="8" spans="2:7" ht="20.1" customHeight="1">
      <c r="B8" s="175" t="s">
        <v>93</v>
      </c>
      <c r="C8" s="196">
        <v>1359</v>
      </c>
      <c r="D8" s="197"/>
      <c r="E8" s="196"/>
      <c r="F8" s="198"/>
      <c r="G8" s="198">
        <f aca="true" t="shared" si="0" ref="G8:G9">SUM(C8+D8+E8-F8)</f>
        <v>1359</v>
      </c>
    </row>
    <row r="9" spans="2:7" ht="20.1" customHeight="1">
      <c r="B9" s="175" t="s">
        <v>94</v>
      </c>
      <c r="C9" s="196">
        <v>29500</v>
      </c>
      <c r="D9" s="197">
        <v>412440</v>
      </c>
      <c r="E9" s="211"/>
      <c r="F9" s="198">
        <v>441190</v>
      </c>
      <c r="G9" s="198">
        <f t="shared" si="0"/>
        <v>750</v>
      </c>
    </row>
    <row r="10" spans="2:7" ht="20.1" customHeight="1">
      <c r="B10" s="175" t="s">
        <v>95</v>
      </c>
      <c r="C10" s="196">
        <v>82</v>
      </c>
      <c r="D10" s="197">
        <v>133</v>
      </c>
      <c r="E10" s="196"/>
      <c r="F10" s="198">
        <v>171</v>
      </c>
      <c r="G10" s="198">
        <f>SUM(C10+D10+E10-F10)</f>
        <v>44</v>
      </c>
    </row>
    <row r="11" spans="2:7" ht="20.1" customHeight="1" thickBot="1">
      <c r="B11" s="176" t="s">
        <v>96</v>
      </c>
      <c r="C11" s="199">
        <v>407</v>
      </c>
      <c r="D11" s="200"/>
      <c r="E11" s="201"/>
      <c r="F11" s="202"/>
      <c r="G11" s="198">
        <f>SUM(C11+D11+E11-F11)</f>
        <v>407</v>
      </c>
    </row>
    <row r="12" spans="2:7" s="168" customFormat="1" ht="24.95" customHeight="1" thickBot="1">
      <c r="B12" s="177" t="s">
        <v>3</v>
      </c>
      <c r="C12" s="203">
        <f>SUM(C8:C11)</f>
        <v>31348</v>
      </c>
      <c r="D12" s="204">
        <f>SUM(D8:D11)</f>
        <v>412573</v>
      </c>
      <c r="E12" s="203">
        <f>SUM(E8:E11)</f>
        <v>0</v>
      </c>
      <c r="F12" s="205">
        <f>SUM(F8:F11)</f>
        <v>441361</v>
      </c>
      <c r="G12" s="205">
        <f>SUM(G8:G11)</f>
        <v>2560</v>
      </c>
    </row>
    <row r="13" spans="2:7" ht="39.95" customHeight="1" thickBot="1">
      <c r="B13" s="178"/>
      <c r="C13" s="179"/>
      <c r="D13" s="179"/>
      <c r="E13" s="179"/>
      <c r="F13" s="179"/>
      <c r="G13" s="179"/>
    </row>
    <row r="14" spans="2:7" s="185" customFormat="1" ht="13.5" thickBot="1">
      <c r="B14" s="180"/>
      <c r="C14" s="181"/>
      <c r="D14" s="182" t="s">
        <v>97</v>
      </c>
      <c r="E14" s="183" t="s">
        <v>98</v>
      </c>
      <c r="F14" s="184" t="s">
        <v>99</v>
      </c>
      <c r="G14" s="181"/>
    </row>
    <row r="15" spans="2:7" ht="20.1" customHeight="1">
      <c r="B15" s="186" t="s">
        <v>100</v>
      </c>
      <c r="C15" s="206">
        <v>131070</v>
      </c>
      <c r="D15" s="207"/>
      <c r="E15" s="187"/>
      <c r="F15" s="208">
        <v>28265</v>
      </c>
      <c r="G15" s="196">
        <f>SUM(C15+D15+E15-F15)</f>
        <v>102805</v>
      </c>
    </row>
    <row r="16" spans="2:7" ht="20.1" customHeight="1">
      <c r="B16" s="188" t="s">
        <v>102</v>
      </c>
      <c r="C16" s="196">
        <v>32800</v>
      </c>
      <c r="D16" s="198"/>
      <c r="E16" s="187"/>
      <c r="F16" s="197">
        <v>8200</v>
      </c>
      <c r="G16" s="196">
        <f>SUM(C16+D16+E16-F16)</f>
        <v>24600</v>
      </c>
    </row>
    <row r="17" spans="2:7" ht="20.1" customHeight="1">
      <c r="B17" s="188" t="s">
        <v>101</v>
      </c>
      <c r="C17" s="196">
        <v>66693</v>
      </c>
      <c r="D17" s="196"/>
      <c r="E17" s="187"/>
      <c r="F17" s="197">
        <v>16673</v>
      </c>
      <c r="G17" s="196">
        <f>SUM(C17+D17+E17-F17)</f>
        <v>50020</v>
      </c>
    </row>
    <row r="18" spans="2:7" ht="20.1" customHeight="1">
      <c r="B18" s="188" t="s">
        <v>107</v>
      </c>
      <c r="C18" s="196">
        <v>16293</v>
      </c>
      <c r="D18" s="198">
        <v>239000</v>
      </c>
      <c r="E18" s="212"/>
      <c r="F18" s="213"/>
      <c r="G18" s="196">
        <f>SUM(C18+D18+E18-F18)</f>
        <v>255293</v>
      </c>
    </row>
    <row r="19" spans="2:7" ht="20.1" customHeight="1" thickBot="1">
      <c r="B19" s="195" t="s">
        <v>108</v>
      </c>
      <c r="C19" s="214">
        <v>0</v>
      </c>
      <c r="D19" s="215"/>
      <c r="E19" s="216"/>
      <c r="F19" s="217"/>
      <c r="G19" s="211">
        <f>SUM(C19+D19+E19-F19)</f>
        <v>0</v>
      </c>
    </row>
    <row r="20" spans="2:7" s="168" customFormat="1" ht="24.95" customHeight="1" thickBot="1">
      <c r="B20" s="189" t="s">
        <v>3</v>
      </c>
      <c r="C20" s="209">
        <f>SUM(C13:C19)</f>
        <v>246856</v>
      </c>
      <c r="D20" s="148">
        <f>SUM(D13:D19)</f>
        <v>239000</v>
      </c>
      <c r="E20" s="190" t="s">
        <v>98</v>
      </c>
      <c r="F20" s="210">
        <f>SUM(F13:F19)</f>
        <v>53138</v>
      </c>
      <c r="G20" s="203">
        <f>SUM(G13:G19)</f>
        <v>432718</v>
      </c>
    </row>
    <row r="21" spans="3:7" ht="15">
      <c r="C21" s="191"/>
      <c r="D21" s="191"/>
      <c r="E21" s="191"/>
      <c r="F21" s="191"/>
      <c r="G21" s="191"/>
    </row>
    <row r="22" spans="2:7" ht="15">
      <c r="B22" s="192"/>
      <c r="C22" s="193"/>
      <c r="D22" s="193"/>
      <c r="E22" s="193"/>
      <c r="F22" s="193"/>
      <c r="G22" s="193"/>
    </row>
    <row r="23" ht="15">
      <c r="B23" s="194"/>
    </row>
    <row r="24" ht="15">
      <c r="B24" s="192"/>
    </row>
    <row r="25" ht="15">
      <c r="B25" s="194"/>
    </row>
    <row r="26" ht="15">
      <c r="B26" s="192"/>
    </row>
    <row r="27" ht="15">
      <c r="B27" s="194"/>
    </row>
    <row r="28" ht="15">
      <c r="B28" s="194"/>
    </row>
    <row r="29" ht="15">
      <c r="B29" s="192"/>
    </row>
  </sheetData>
  <mergeCells count="8">
    <mergeCell ref="B1:G1"/>
    <mergeCell ref="G3:G4"/>
    <mergeCell ref="B5:B6"/>
    <mergeCell ref="C5:C6"/>
    <mergeCell ref="D5:D6"/>
    <mergeCell ref="E5:E6"/>
    <mergeCell ref="F5:F6"/>
    <mergeCell ref="G5:G6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&amp;R&amp;"Times New Roman,Obyčejné"provozní plán 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view="pageLayout" workbookViewId="0" topLeftCell="A1">
      <selection activeCell="G23" sqref="G23"/>
    </sheetView>
  </sheetViews>
  <sheetFormatPr defaultColWidth="9.140625" defaultRowHeight="15" outlineLevelCol="1"/>
  <cols>
    <col min="1" max="1" width="5.8515625" style="4" customWidth="1"/>
    <col min="2" max="2" width="22.57421875" style="4" customWidth="1"/>
    <col min="3" max="3" width="7.57421875" style="4" customWidth="1"/>
    <col min="4" max="4" width="12.8515625" style="4" customWidth="1"/>
    <col min="5" max="5" width="11.57421875" style="4" customWidth="1"/>
    <col min="6" max="6" width="14.7109375" style="4" customWidth="1"/>
    <col min="7" max="7" width="15.28125" style="4" customWidth="1"/>
    <col min="8" max="8" width="15.421875" style="4" customWidth="1"/>
    <col min="9" max="9" width="12.7109375" style="4" hidden="1" customWidth="1" outlineLevel="1"/>
    <col min="10" max="10" width="11.57421875" style="4" hidden="1" customWidth="1" outlineLevel="1"/>
    <col min="11" max="11" width="15.8515625" style="4" customWidth="1" collapsed="1"/>
    <col min="12" max="12" width="14.7109375" style="4" customWidth="1"/>
    <col min="13" max="13" width="2.140625" style="4" customWidth="1"/>
    <col min="14" max="16" width="7.57421875" style="70" hidden="1" customWidth="1"/>
    <col min="17" max="17" width="7.57421875" style="66" hidden="1" customWidth="1"/>
    <col min="18" max="18" width="7.00390625" style="70" hidden="1" customWidth="1"/>
    <col min="19" max="19" width="1.7109375" style="70" customWidth="1"/>
    <col min="20" max="20" width="7.00390625" style="70" customWidth="1"/>
    <col min="257" max="257" width="5.8515625" style="0" customWidth="1"/>
    <col min="258" max="258" width="19.8515625" style="0" customWidth="1"/>
    <col min="259" max="259" width="8.7109375" style="0" customWidth="1"/>
    <col min="260" max="260" width="12.8515625" style="0" customWidth="1"/>
    <col min="261" max="261" width="11.57421875" style="0" customWidth="1"/>
    <col min="262" max="262" width="16.00390625" style="0" bestFit="1" customWidth="1"/>
    <col min="263" max="263" width="14.140625" style="0" bestFit="1" customWidth="1"/>
    <col min="264" max="264" width="16.00390625" style="0" bestFit="1" customWidth="1"/>
    <col min="265" max="266" width="9.140625" style="0" hidden="1" customWidth="1"/>
    <col min="267" max="267" width="12.421875" style="0" customWidth="1"/>
    <col min="268" max="268" width="12.28125" style="0" customWidth="1"/>
    <col min="269" max="269" width="2.140625" style="0" customWidth="1"/>
    <col min="270" max="274" width="9.140625" style="0" hidden="1" customWidth="1"/>
    <col min="275" max="275" width="1.7109375" style="0" customWidth="1"/>
    <col min="276" max="276" width="7.00390625" style="0" customWidth="1"/>
    <col min="513" max="513" width="5.8515625" style="0" customWidth="1"/>
    <col min="514" max="514" width="19.8515625" style="0" customWidth="1"/>
    <col min="515" max="515" width="8.7109375" style="0" customWidth="1"/>
    <col min="516" max="516" width="12.8515625" style="0" customWidth="1"/>
    <col min="517" max="517" width="11.57421875" style="0" customWidth="1"/>
    <col min="518" max="518" width="16.00390625" style="0" bestFit="1" customWidth="1"/>
    <col min="519" max="519" width="14.140625" style="0" bestFit="1" customWidth="1"/>
    <col min="520" max="520" width="16.00390625" style="0" bestFit="1" customWidth="1"/>
    <col min="521" max="522" width="9.140625" style="0" hidden="1" customWidth="1"/>
    <col min="523" max="523" width="12.421875" style="0" customWidth="1"/>
    <col min="524" max="524" width="12.28125" style="0" customWidth="1"/>
    <col min="525" max="525" width="2.140625" style="0" customWidth="1"/>
    <col min="526" max="530" width="9.140625" style="0" hidden="1" customWidth="1"/>
    <col min="531" max="531" width="1.7109375" style="0" customWidth="1"/>
    <col min="532" max="532" width="7.00390625" style="0" customWidth="1"/>
    <col min="769" max="769" width="5.8515625" style="0" customWidth="1"/>
    <col min="770" max="770" width="19.8515625" style="0" customWidth="1"/>
    <col min="771" max="771" width="8.7109375" style="0" customWidth="1"/>
    <col min="772" max="772" width="12.8515625" style="0" customWidth="1"/>
    <col min="773" max="773" width="11.57421875" style="0" customWidth="1"/>
    <col min="774" max="774" width="16.00390625" style="0" bestFit="1" customWidth="1"/>
    <col min="775" max="775" width="14.140625" style="0" bestFit="1" customWidth="1"/>
    <col min="776" max="776" width="16.00390625" style="0" bestFit="1" customWidth="1"/>
    <col min="777" max="778" width="9.140625" style="0" hidden="1" customWidth="1"/>
    <col min="779" max="779" width="12.421875" style="0" customWidth="1"/>
    <col min="780" max="780" width="12.28125" style="0" customWidth="1"/>
    <col min="781" max="781" width="2.140625" style="0" customWidth="1"/>
    <col min="782" max="786" width="9.140625" style="0" hidden="1" customWidth="1"/>
    <col min="787" max="787" width="1.7109375" style="0" customWidth="1"/>
    <col min="788" max="788" width="7.00390625" style="0" customWidth="1"/>
    <col min="1025" max="1025" width="5.8515625" style="0" customWidth="1"/>
    <col min="1026" max="1026" width="19.8515625" style="0" customWidth="1"/>
    <col min="1027" max="1027" width="8.7109375" style="0" customWidth="1"/>
    <col min="1028" max="1028" width="12.8515625" style="0" customWidth="1"/>
    <col min="1029" max="1029" width="11.57421875" style="0" customWidth="1"/>
    <col min="1030" max="1030" width="16.00390625" style="0" bestFit="1" customWidth="1"/>
    <col min="1031" max="1031" width="14.140625" style="0" bestFit="1" customWidth="1"/>
    <col min="1032" max="1032" width="16.00390625" style="0" bestFit="1" customWidth="1"/>
    <col min="1033" max="1034" width="9.140625" style="0" hidden="1" customWidth="1"/>
    <col min="1035" max="1035" width="12.421875" style="0" customWidth="1"/>
    <col min="1036" max="1036" width="12.28125" style="0" customWidth="1"/>
    <col min="1037" max="1037" width="2.140625" style="0" customWidth="1"/>
    <col min="1038" max="1042" width="9.140625" style="0" hidden="1" customWidth="1"/>
    <col min="1043" max="1043" width="1.7109375" style="0" customWidth="1"/>
    <col min="1044" max="1044" width="7.00390625" style="0" customWidth="1"/>
    <col min="1281" max="1281" width="5.8515625" style="0" customWidth="1"/>
    <col min="1282" max="1282" width="19.8515625" style="0" customWidth="1"/>
    <col min="1283" max="1283" width="8.7109375" style="0" customWidth="1"/>
    <col min="1284" max="1284" width="12.8515625" style="0" customWidth="1"/>
    <col min="1285" max="1285" width="11.57421875" style="0" customWidth="1"/>
    <col min="1286" max="1286" width="16.00390625" style="0" bestFit="1" customWidth="1"/>
    <col min="1287" max="1287" width="14.140625" style="0" bestFit="1" customWidth="1"/>
    <col min="1288" max="1288" width="16.00390625" style="0" bestFit="1" customWidth="1"/>
    <col min="1289" max="1290" width="9.140625" style="0" hidden="1" customWidth="1"/>
    <col min="1291" max="1291" width="12.421875" style="0" customWidth="1"/>
    <col min="1292" max="1292" width="12.28125" style="0" customWidth="1"/>
    <col min="1293" max="1293" width="2.140625" style="0" customWidth="1"/>
    <col min="1294" max="1298" width="9.140625" style="0" hidden="1" customWidth="1"/>
    <col min="1299" max="1299" width="1.7109375" style="0" customWidth="1"/>
    <col min="1300" max="1300" width="7.00390625" style="0" customWidth="1"/>
    <col min="1537" max="1537" width="5.8515625" style="0" customWidth="1"/>
    <col min="1538" max="1538" width="19.8515625" style="0" customWidth="1"/>
    <col min="1539" max="1539" width="8.7109375" style="0" customWidth="1"/>
    <col min="1540" max="1540" width="12.8515625" style="0" customWidth="1"/>
    <col min="1541" max="1541" width="11.57421875" style="0" customWidth="1"/>
    <col min="1542" max="1542" width="16.00390625" style="0" bestFit="1" customWidth="1"/>
    <col min="1543" max="1543" width="14.140625" style="0" bestFit="1" customWidth="1"/>
    <col min="1544" max="1544" width="16.00390625" style="0" bestFit="1" customWidth="1"/>
    <col min="1545" max="1546" width="9.140625" style="0" hidden="1" customWidth="1"/>
    <col min="1547" max="1547" width="12.421875" style="0" customWidth="1"/>
    <col min="1548" max="1548" width="12.28125" style="0" customWidth="1"/>
    <col min="1549" max="1549" width="2.140625" style="0" customWidth="1"/>
    <col min="1550" max="1554" width="9.140625" style="0" hidden="1" customWidth="1"/>
    <col min="1555" max="1555" width="1.7109375" style="0" customWidth="1"/>
    <col min="1556" max="1556" width="7.00390625" style="0" customWidth="1"/>
    <col min="1793" max="1793" width="5.8515625" style="0" customWidth="1"/>
    <col min="1794" max="1794" width="19.8515625" style="0" customWidth="1"/>
    <col min="1795" max="1795" width="8.7109375" style="0" customWidth="1"/>
    <col min="1796" max="1796" width="12.8515625" style="0" customWidth="1"/>
    <col min="1797" max="1797" width="11.57421875" style="0" customWidth="1"/>
    <col min="1798" max="1798" width="16.00390625" style="0" bestFit="1" customWidth="1"/>
    <col min="1799" max="1799" width="14.140625" style="0" bestFit="1" customWidth="1"/>
    <col min="1800" max="1800" width="16.00390625" style="0" bestFit="1" customWidth="1"/>
    <col min="1801" max="1802" width="9.140625" style="0" hidden="1" customWidth="1"/>
    <col min="1803" max="1803" width="12.421875" style="0" customWidth="1"/>
    <col min="1804" max="1804" width="12.28125" style="0" customWidth="1"/>
    <col min="1805" max="1805" width="2.140625" style="0" customWidth="1"/>
    <col min="1806" max="1810" width="9.140625" style="0" hidden="1" customWidth="1"/>
    <col min="1811" max="1811" width="1.7109375" style="0" customWidth="1"/>
    <col min="1812" max="1812" width="7.00390625" style="0" customWidth="1"/>
    <col min="2049" max="2049" width="5.8515625" style="0" customWidth="1"/>
    <col min="2050" max="2050" width="19.8515625" style="0" customWidth="1"/>
    <col min="2051" max="2051" width="8.7109375" style="0" customWidth="1"/>
    <col min="2052" max="2052" width="12.8515625" style="0" customWidth="1"/>
    <col min="2053" max="2053" width="11.57421875" style="0" customWidth="1"/>
    <col min="2054" max="2054" width="16.00390625" style="0" bestFit="1" customWidth="1"/>
    <col min="2055" max="2055" width="14.140625" style="0" bestFit="1" customWidth="1"/>
    <col min="2056" max="2056" width="16.00390625" style="0" bestFit="1" customWidth="1"/>
    <col min="2057" max="2058" width="9.140625" style="0" hidden="1" customWidth="1"/>
    <col min="2059" max="2059" width="12.421875" style="0" customWidth="1"/>
    <col min="2060" max="2060" width="12.28125" style="0" customWidth="1"/>
    <col min="2061" max="2061" width="2.140625" style="0" customWidth="1"/>
    <col min="2062" max="2066" width="9.140625" style="0" hidden="1" customWidth="1"/>
    <col min="2067" max="2067" width="1.7109375" style="0" customWidth="1"/>
    <col min="2068" max="2068" width="7.00390625" style="0" customWidth="1"/>
    <col min="2305" max="2305" width="5.8515625" style="0" customWidth="1"/>
    <col min="2306" max="2306" width="19.8515625" style="0" customWidth="1"/>
    <col min="2307" max="2307" width="8.7109375" style="0" customWidth="1"/>
    <col min="2308" max="2308" width="12.8515625" style="0" customWidth="1"/>
    <col min="2309" max="2309" width="11.57421875" style="0" customWidth="1"/>
    <col min="2310" max="2310" width="16.00390625" style="0" bestFit="1" customWidth="1"/>
    <col min="2311" max="2311" width="14.140625" style="0" bestFit="1" customWidth="1"/>
    <col min="2312" max="2312" width="16.00390625" style="0" bestFit="1" customWidth="1"/>
    <col min="2313" max="2314" width="9.140625" style="0" hidden="1" customWidth="1"/>
    <col min="2315" max="2315" width="12.421875" style="0" customWidth="1"/>
    <col min="2316" max="2316" width="12.28125" style="0" customWidth="1"/>
    <col min="2317" max="2317" width="2.140625" style="0" customWidth="1"/>
    <col min="2318" max="2322" width="9.140625" style="0" hidden="1" customWidth="1"/>
    <col min="2323" max="2323" width="1.7109375" style="0" customWidth="1"/>
    <col min="2324" max="2324" width="7.00390625" style="0" customWidth="1"/>
    <col min="2561" max="2561" width="5.8515625" style="0" customWidth="1"/>
    <col min="2562" max="2562" width="19.8515625" style="0" customWidth="1"/>
    <col min="2563" max="2563" width="8.7109375" style="0" customWidth="1"/>
    <col min="2564" max="2564" width="12.8515625" style="0" customWidth="1"/>
    <col min="2565" max="2565" width="11.57421875" style="0" customWidth="1"/>
    <col min="2566" max="2566" width="16.00390625" style="0" bestFit="1" customWidth="1"/>
    <col min="2567" max="2567" width="14.140625" style="0" bestFit="1" customWidth="1"/>
    <col min="2568" max="2568" width="16.00390625" style="0" bestFit="1" customWidth="1"/>
    <col min="2569" max="2570" width="9.140625" style="0" hidden="1" customWidth="1"/>
    <col min="2571" max="2571" width="12.421875" style="0" customWidth="1"/>
    <col min="2572" max="2572" width="12.28125" style="0" customWidth="1"/>
    <col min="2573" max="2573" width="2.140625" style="0" customWidth="1"/>
    <col min="2574" max="2578" width="9.140625" style="0" hidden="1" customWidth="1"/>
    <col min="2579" max="2579" width="1.7109375" style="0" customWidth="1"/>
    <col min="2580" max="2580" width="7.00390625" style="0" customWidth="1"/>
    <col min="2817" max="2817" width="5.8515625" style="0" customWidth="1"/>
    <col min="2818" max="2818" width="19.8515625" style="0" customWidth="1"/>
    <col min="2819" max="2819" width="8.7109375" style="0" customWidth="1"/>
    <col min="2820" max="2820" width="12.8515625" style="0" customWidth="1"/>
    <col min="2821" max="2821" width="11.57421875" style="0" customWidth="1"/>
    <col min="2822" max="2822" width="16.00390625" style="0" bestFit="1" customWidth="1"/>
    <col min="2823" max="2823" width="14.140625" style="0" bestFit="1" customWidth="1"/>
    <col min="2824" max="2824" width="16.00390625" style="0" bestFit="1" customWidth="1"/>
    <col min="2825" max="2826" width="9.140625" style="0" hidden="1" customWidth="1"/>
    <col min="2827" max="2827" width="12.421875" style="0" customWidth="1"/>
    <col min="2828" max="2828" width="12.28125" style="0" customWidth="1"/>
    <col min="2829" max="2829" width="2.140625" style="0" customWidth="1"/>
    <col min="2830" max="2834" width="9.140625" style="0" hidden="1" customWidth="1"/>
    <col min="2835" max="2835" width="1.7109375" style="0" customWidth="1"/>
    <col min="2836" max="2836" width="7.00390625" style="0" customWidth="1"/>
    <col min="3073" max="3073" width="5.8515625" style="0" customWidth="1"/>
    <col min="3074" max="3074" width="19.8515625" style="0" customWidth="1"/>
    <col min="3075" max="3075" width="8.7109375" style="0" customWidth="1"/>
    <col min="3076" max="3076" width="12.8515625" style="0" customWidth="1"/>
    <col min="3077" max="3077" width="11.57421875" style="0" customWidth="1"/>
    <col min="3078" max="3078" width="16.00390625" style="0" bestFit="1" customWidth="1"/>
    <col min="3079" max="3079" width="14.140625" style="0" bestFit="1" customWidth="1"/>
    <col min="3080" max="3080" width="16.00390625" style="0" bestFit="1" customWidth="1"/>
    <col min="3081" max="3082" width="9.140625" style="0" hidden="1" customWidth="1"/>
    <col min="3083" max="3083" width="12.421875" style="0" customWidth="1"/>
    <col min="3084" max="3084" width="12.28125" style="0" customWidth="1"/>
    <col min="3085" max="3085" width="2.140625" style="0" customWidth="1"/>
    <col min="3086" max="3090" width="9.140625" style="0" hidden="1" customWidth="1"/>
    <col min="3091" max="3091" width="1.7109375" style="0" customWidth="1"/>
    <col min="3092" max="3092" width="7.00390625" style="0" customWidth="1"/>
    <col min="3329" max="3329" width="5.8515625" style="0" customWidth="1"/>
    <col min="3330" max="3330" width="19.8515625" style="0" customWidth="1"/>
    <col min="3331" max="3331" width="8.7109375" style="0" customWidth="1"/>
    <col min="3332" max="3332" width="12.8515625" style="0" customWidth="1"/>
    <col min="3333" max="3333" width="11.57421875" style="0" customWidth="1"/>
    <col min="3334" max="3334" width="16.00390625" style="0" bestFit="1" customWidth="1"/>
    <col min="3335" max="3335" width="14.140625" style="0" bestFit="1" customWidth="1"/>
    <col min="3336" max="3336" width="16.00390625" style="0" bestFit="1" customWidth="1"/>
    <col min="3337" max="3338" width="9.140625" style="0" hidden="1" customWidth="1"/>
    <col min="3339" max="3339" width="12.421875" style="0" customWidth="1"/>
    <col min="3340" max="3340" width="12.28125" style="0" customWidth="1"/>
    <col min="3341" max="3341" width="2.140625" style="0" customWidth="1"/>
    <col min="3342" max="3346" width="9.140625" style="0" hidden="1" customWidth="1"/>
    <col min="3347" max="3347" width="1.7109375" style="0" customWidth="1"/>
    <col min="3348" max="3348" width="7.00390625" style="0" customWidth="1"/>
    <col min="3585" max="3585" width="5.8515625" style="0" customWidth="1"/>
    <col min="3586" max="3586" width="19.8515625" style="0" customWidth="1"/>
    <col min="3587" max="3587" width="8.7109375" style="0" customWidth="1"/>
    <col min="3588" max="3588" width="12.8515625" style="0" customWidth="1"/>
    <col min="3589" max="3589" width="11.57421875" style="0" customWidth="1"/>
    <col min="3590" max="3590" width="16.00390625" style="0" bestFit="1" customWidth="1"/>
    <col min="3591" max="3591" width="14.140625" style="0" bestFit="1" customWidth="1"/>
    <col min="3592" max="3592" width="16.00390625" style="0" bestFit="1" customWidth="1"/>
    <col min="3593" max="3594" width="9.140625" style="0" hidden="1" customWidth="1"/>
    <col min="3595" max="3595" width="12.421875" style="0" customWidth="1"/>
    <col min="3596" max="3596" width="12.28125" style="0" customWidth="1"/>
    <col min="3597" max="3597" width="2.140625" style="0" customWidth="1"/>
    <col min="3598" max="3602" width="9.140625" style="0" hidden="1" customWidth="1"/>
    <col min="3603" max="3603" width="1.7109375" style="0" customWidth="1"/>
    <col min="3604" max="3604" width="7.00390625" style="0" customWidth="1"/>
    <col min="3841" max="3841" width="5.8515625" style="0" customWidth="1"/>
    <col min="3842" max="3842" width="19.8515625" style="0" customWidth="1"/>
    <col min="3843" max="3843" width="8.7109375" style="0" customWidth="1"/>
    <col min="3844" max="3844" width="12.8515625" style="0" customWidth="1"/>
    <col min="3845" max="3845" width="11.57421875" style="0" customWidth="1"/>
    <col min="3846" max="3846" width="16.00390625" style="0" bestFit="1" customWidth="1"/>
    <col min="3847" max="3847" width="14.140625" style="0" bestFit="1" customWidth="1"/>
    <col min="3848" max="3848" width="16.00390625" style="0" bestFit="1" customWidth="1"/>
    <col min="3849" max="3850" width="9.140625" style="0" hidden="1" customWidth="1"/>
    <col min="3851" max="3851" width="12.421875" style="0" customWidth="1"/>
    <col min="3852" max="3852" width="12.28125" style="0" customWidth="1"/>
    <col min="3853" max="3853" width="2.140625" style="0" customWidth="1"/>
    <col min="3854" max="3858" width="9.140625" style="0" hidden="1" customWidth="1"/>
    <col min="3859" max="3859" width="1.7109375" style="0" customWidth="1"/>
    <col min="3860" max="3860" width="7.00390625" style="0" customWidth="1"/>
    <col min="4097" max="4097" width="5.8515625" style="0" customWidth="1"/>
    <col min="4098" max="4098" width="19.8515625" style="0" customWidth="1"/>
    <col min="4099" max="4099" width="8.7109375" style="0" customWidth="1"/>
    <col min="4100" max="4100" width="12.8515625" style="0" customWidth="1"/>
    <col min="4101" max="4101" width="11.57421875" style="0" customWidth="1"/>
    <col min="4102" max="4102" width="16.00390625" style="0" bestFit="1" customWidth="1"/>
    <col min="4103" max="4103" width="14.140625" style="0" bestFit="1" customWidth="1"/>
    <col min="4104" max="4104" width="16.00390625" style="0" bestFit="1" customWidth="1"/>
    <col min="4105" max="4106" width="9.140625" style="0" hidden="1" customWidth="1"/>
    <col min="4107" max="4107" width="12.421875" style="0" customWidth="1"/>
    <col min="4108" max="4108" width="12.28125" style="0" customWidth="1"/>
    <col min="4109" max="4109" width="2.140625" style="0" customWidth="1"/>
    <col min="4110" max="4114" width="9.140625" style="0" hidden="1" customWidth="1"/>
    <col min="4115" max="4115" width="1.7109375" style="0" customWidth="1"/>
    <col min="4116" max="4116" width="7.00390625" style="0" customWidth="1"/>
    <col min="4353" max="4353" width="5.8515625" style="0" customWidth="1"/>
    <col min="4354" max="4354" width="19.8515625" style="0" customWidth="1"/>
    <col min="4355" max="4355" width="8.7109375" style="0" customWidth="1"/>
    <col min="4356" max="4356" width="12.8515625" style="0" customWidth="1"/>
    <col min="4357" max="4357" width="11.57421875" style="0" customWidth="1"/>
    <col min="4358" max="4358" width="16.00390625" style="0" bestFit="1" customWidth="1"/>
    <col min="4359" max="4359" width="14.140625" style="0" bestFit="1" customWidth="1"/>
    <col min="4360" max="4360" width="16.00390625" style="0" bestFit="1" customWidth="1"/>
    <col min="4361" max="4362" width="9.140625" style="0" hidden="1" customWidth="1"/>
    <col min="4363" max="4363" width="12.421875" style="0" customWidth="1"/>
    <col min="4364" max="4364" width="12.28125" style="0" customWidth="1"/>
    <col min="4365" max="4365" width="2.140625" style="0" customWidth="1"/>
    <col min="4366" max="4370" width="9.140625" style="0" hidden="1" customWidth="1"/>
    <col min="4371" max="4371" width="1.7109375" style="0" customWidth="1"/>
    <col min="4372" max="4372" width="7.00390625" style="0" customWidth="1"/>
    <col min="4609" max="4609" width="5.8515625" style="0" customWidth="1"/>
    <col min="4610" max="4610" width="19.8515625" style="0" customWidth="1"/>
    <col min="4611" max="4611" width="8.7109375" style="0" customWidth="1"/>
    <col min="4612" max="4612" width="12.8515625" style="0" customWidth="1"/>
    <col min="4613" max="4613" width="11.57421875" style="0" customWidth="1"/>
    <col min="4614" max="4614" width="16.00390625" style="0" bestFit="1" customWidth="1"/>
    <col min="4615" max="4615" width="14.140625" style="0" bestFit="1" customWidth="1"/>
    <col min="4616" max="4616" width="16.00390625" style="0" bestFit="1" customWidth="1"/>
    <col min="4617" max="4618" width="9.140625" style="0" hidden="1" customWidth="1"/>
    <col min="4619" max="4619" width="12.421875" style="0" customWidth="1"/>
    <col min="4620" max="4620" width="12.28125" style="0" customWidth="1"/>
    <col min="4621" max="4621" width="2.140625" style="0" customWidth="1"/>
    <col min="4622" max="4626" width="9.140625" style="0" hidden="1" customWidth="1"/>
    <col min="4627" max="4627" width="1.7109375" style="0" customWidth="1"/>
    <col min="4628" max="4628" width="7.00390625" style="0" customWidth="1"/>
    <col min="4865" max="4865" width="5.8515625" style="0" customWidth="1"/>
    <col min="4866" max="4866" width="19.8515625" style="0" customWidth="1"/>
    <col min="4867" max="4867" width="8.7109375" style="0" customWidth="1"/>
    <col min="4868" max="4868" width="12.8515625" style="0" customWidth="1"/>
    <col min="4869" max="4869" width="11.57421875" style="0" customWidth="1"/>
    <col min="4870" max="4870" width="16.00390625" style="0" bestFit="1" customWidth="1"/>
    <col min="4871" max="4871" width="14.140625" style="0" bestFit="1" customWidth="1"/>
    <col min="4872" max="4872" width="16.00390625" style="0" bestFit="1" customWidth="1"/>
    <col min="4873" max="4874" width="9.140625" style="0" hidden="1" customWidth="1"/>
    <col min="4875" max="4875" width="12.421875" style="0" customWidth="1"/>
    <col min="4876" max="4876" width="12.28125" style="0" customWidth="1"/>
    <col min="4877" max="4877" width="2.140625" style="0" customWidth="1"/>
    <col min="4878" max="4882" width="9.140625" style="0" hidden="1" customWidth="1"/>
    <col min="4883" max="4883" width="1.7109375" style="0" customWidth="1"/>
    <col min="4884" max="4884" width="7.00390625" style="0" customWidth="1"/>
    <col min="5121" max="5121" width="5.8515625" style="0" customWidth="1"/>
    <col min="5122" max="5122" width="19.8515625" style="0" customWidth="1"/>
    <col min="5123" max="5123" width="8.7109375" style="0" customWidth="1"/>
    <col min="5124" max="5124" width="12.8515625" style="0" customWidth="1"/>
    <col min="5125" max="5125" width="11.57421875" style="0" customWidth="1"/>
    <col min="5126" max="5126" width="16.00390625" style="0" bestFit="1" customWidth="1"/>
    <col min="5127" max="5127" width="14.140625" style="0" bestFit="1" customWidth="1"/>
    <col min="5128" max="5128" width="16.00390625" style="0" bestFit="1" customWidth="1"/>
    <col min="5129" max="5130" width="9.140625" style="0" hidden="1" customWidth="1"/>
    <col min="5131" max="5131" width="12.421875" style="0" customWidth="1"/>
    <col min="5132" max="5132" width="12.28125" style="0" customWidth="1"/>
    <col min="5133" max="5133" width="2.140625" style="0" customWidth="1"/>
    <col min="5134" max="5138" width="9.140625" style="0" hidden="1" customWidth="1"/>
    <col min="5139" max="5139" width="1.7109375" style="0" customWidth="1"/>
    <col min="5140" max="5140" width="7.00390625" style="0" customWidth="1"/>
    <col min="5377" max="5377" width="5.8515625" style="0" customWidth="1"/>
    <col min="5378" max="5378" width="19.8515625" style="0" customWidth="1"/>
    <col min="5379" max="5379" width="8.7109375" style="0" customWidth="1"/>
    <col min="5380" max="5380" width="12.8515625" style="0" customWidth="1"/>
    <col min="5381" max="5381" width="11.57421875" style="0" customWidth="1"/>
    <col min="5382" max="5382" width="16.00390625" style="0" bestFit="1" customWidth="1"/>
    <col min="5383" max="5383" width="14.140625" style="0" bestFit="1" customWidth="1"/>
    <col min="5384" max="5384" width="16.00390625" style="0" bestFit="1" customWidth="1"/>
    <col min="5385" max="5386" width="9.140625" style="0" hidden="1" customWidth="1"/>
    <col min="5387" max="5387" width="12.421875" style="0" customWidth="1"/>
    <col min="5388" max="5388" width="12.28125" style="0" customWidth="1"/>
    <col min="5389" max="5389" width="2.140625" style="0" customWidth="1"/>
    <col min="5390" max="5394" width="9.140625" style="0" hidden="1" customWidth="1"/>
    <col min="5395" max="5395" width="1.7109375" style="0" customWidth="1"/>
    <col min="5396" max="5396" width="7.00390625" style="0" customWidth="1"/>
    <col min="5633" max="5633" width="5.8515625" style="0" customWidth="1"/>
    <col min="5634" max="5634" width="19.8515625" style="0" customWidth="1"/>
    <col min="5635" max="5635" width="8.7109375" style="0" customWidth="1"/>
    <col min="5636" max="5636" width="12.8515625" style="0" customWidth="1"/>
    <col min="5637" max="5637" width="11.57421875" style="0" customWidth="1"/>
    <col min="5638" max="5638" width="16.00390625" style="0" bestFit="1" customWidth="1"/>
    <col min="5639" max="5639" width="14.140625" style="0" bestFit="1" customWidth="1"/>
    <col min="5640" max="5640" width="16.00390625" style="0" bestFit="1" customWidth="1"/>
    <col min="5641" max="5642" width="9.140625" style="0" hidden="1" customWidth="1"/>
    <col min="5643" max="5643" width="12.421875" style="0" customWidth="1"/>
    <col min="5644" max="5644" width="12.28125" style="0" customWidth="1"/>
    <col min="5645" max="5645" width="2.140625" style="0" customWidth="1"/>
    <col min="5646" max="5650" width="9.140625" style="0" hidden="1" customWidth="1"/>
    <col min="5651" max="5651" width="1.7109375" style="0" customWidth="1"/>
    <col min="5652" max="5652" width="7.00390625" style="0" customWidth="1"/>
    <col min="5889" max="5889" width="5.8515625" style="0" customWidth="1"/>
    <col min="5890" max="5890" width="19.8515625" style="0" customWidth="1"/>
    <col min="5891" max="5891" width="8.7109375" style="0" customWidth="1"/>
    <col min="5892" max="5892" width="12.8515625" style="0" customWidth="1"/>
    <col min="5893" max="5893" width="11.57421875" style="0" customWidth="1"/>
    <col min="5894" max="5894" width="16.00390625" style="0" bestFit="1" customWidth="1"/>
    <col min="5895" max="5895" width="14.140625" style="0" bestFit="1" customWidth="1"/>
    <col min="5896" max="5896" width="16.00390625" style="0" bestFit="1" customWidth="1"/>
    <col min="5897" max="5898" width="9.140625" style="0" hidden="1" customWidth="1"/>
    <col min="5899" max="5899" width="12.421875" style="0" customWidth="1"/>
    <col min="5900" max="5900" width="12.28125" style="0" customWidth="1"/>
    <col min="5901" max="5901" width="2.140625" style="0" customWidth="1"/>
    <col min="5902" max="5906" width="9.140625" style="0" hidden="1" customWidth="1"/>
    <col min="5907" max="5907" width="1.7109375" style="0" customWidth="1"/>
    <col min="5908" max="5908" width="7.00390625" style="0" customWidth="1"/>
    <col min="6145" max="6145" width="5.8515625" style="0" customWidth="1"/>
    <col min="6146" max="6146" width="19.8515625" style="0" customWidth="1"/>
    <col min="6147" max="6147" width="8.7109375" style="0" customWidth="1"/>
    <col min="6148" max="6148" width="12.8515625" style="0" customWidth="1"/>
    <col min="6149" max="6149" width="11.57421875" style="0" customWidth="1"/>
    <col min="6150" max="6150" width="16.00390625" style="0" bestFit="1" customWidth="1"/>
    <col min="6151" max="6151" width="14.140625" style="0" bestFit="1" customWidth="1"/>
    <col min="6152" max="6152" width="16.00390625" style="0" bestFit="1" customWidth="1"/>
    <col min="6153" max="6154" width="9.140625" style="0" hidden="1" customWidth="1"/>
    <col min="6155" max="6155" width="12.421875" style="0" customWidth="1"/>
    <col min="6156" max="6156" width="12.28125" style="0" customWidth="1"/>
    <col min="6157" max="6157" width="2.140625" style="0" customWidth="1"/>
    <col min="6158" max="6162" width="9.140625" style="0" hidden="1" customWidth="1"/>
    <col min="6163" max="6163" width="1.7109375" style="0" customWidth="1"/>
    <col min="6164" max="6164" width="7.00390625" style="0" customWidth="1"/>
    <col min="6401" max="6401" width="5.8515625" style="0" customWidth="1"/>
    <col min="6402" max="6402" width="19.8515625" style="0" customWidth="1"/>
    <col min="6403" max="6403" width="8.7109375" style="0" customWidth="1"/>
    <col min="6404" max="6404" width="12.8515625" style="0" customWidth="1"/>
    <col min="6405" max="6405" width="11.57421875" style="0" customWidth="1"/>
    <col min="6406" max="6406" width="16.00390625" style="0" bestFit="1" customWidth="1"/>
    <col min="6407" max="6407" width="14.140625" style="0" bestFit="1" customWidth="1"/>
    <col min="6408" max="6408" width="16.00390625" style="0" bestFit="1" customWidth="1"/>
    <col min="6409" max="6410" width="9.140625" style="0" hidden="1" customWidth="1"/>
    <col min="6411" max="6411" width="12.421875" style="0" customWidth="1"/>
    <col min="6412" max="6412" width="12.28125" style="0" customWidth="1"/>
    <col min="6413" max="6413" width="2.140625" style="0" customWidth="1"/>
    <col min="6414" max="6418" width="9.140625" style="0" hidden="1" customWidth="1"/>
    <col min="6419" max="6419" width="1.7109375" style="0" customWidth="1"/>
    <col min="6420" max="6420" width="7.00390625" style="0" customWidth="1"/>
    <col min="6657" max="6657" width="5.8515625" style="0" customWidth="1"/>
    <col min="6658" max="6658" width="19.8515625" style="0" customWidth="1"/>
    <col min="6659" max="6659" width="8.7109375" style="0" customWidth="1"/>
    <col min="6660" max="6660" width="12.8515625" style="0" customWidth="1"/>
    <col min="6661" max="6661" width="11.57421875" style="0" customWidth="1"/>
    <col min="6662" max="6662" width="16.00390625" style="0" bestFit="1" customWidth="1"/>
    <col min="6663" max="6663" width="14.140625" style="0" bestFit="1" customWidth="1"/>
    <col min="6664" max="6664" width="16.00390625" style="0" bestFit="1" customWidth="1"/>
    <col min="6665" max="6666" width="9.140625" style="0" hidden="1" customWidth="1"/>
    <col min="6667" max="6667" width="12.421875" style="0" customWidth="1"/>
    <col min="6668" max="6668" width="12.28125" style="0" customWidth="1"/>
    <col min="6669" max="6669" width="2.140625" style="0" customWidth="1"/>
    <col min="6670" max="6674" width="9.140625" style="0" hidden="1" customWidth="1"/>
    <col min="6675" max="6675" width="1.7109375" style="0" customWidth="1"/>
    <col min="6676" max="6676" width="7.00390625" style="0" customWidth="1"/>
    <col min="6913" max="6913" width="5.8515625" style="0" customWidth="1"/>
    <col min="6914" max="6914" width="19.8515625" style="0" customWidth="1"/>
    <col min="6915" max="6915" width="8.7109375" style="0" customWidth="1"/>
    <col min="6916" max="6916" width="12.8515625" style="0" customWidth="1"/>
    <col min="6917" max="6917" width="11.57421875" style="0" customWidth="1"/>
    <col min="6918" max="6918" width="16.00390625" style="0" bestFit="1" customWidth="1"/>
    <col min="6919" max="6919" width="14.140625" style="0" bestFit="1" customWidth="1"/>
    <col min="6920" max="6920" width="16.00390625" style="0" bestFit="1" customWidth="1"/>
    <col min="6921" max="6922" width="9.140625" style="0" hidden="1" customWidth="1"/>
    <col min="6923" max="6923" width="12.421875" style="0" customWidth="1"/>
    <col min="6924" max="6924" width="12.28125" style="0" customWidth="1"/>
    <col min="6925" max="6925" width="2.140625" style="0" customWidth="1"/>
    <col min="6926" max="6930" width="9.140625" style="0" hidden="1" customWidth="1"/>
    <col min="6931" max="6931" width="1.7109375" style="0" customWidth="1"/>
    <col min="6932" max="6932" width="7.00390625" style="0" customWidth="1"/>
    <col min="7169" max="7169" width="5.8515625" style="0" customWidth="1"/>
    <col min="7170" max="7170" width="19.8515625" style="0" customWidth="1"/>
    <col min="7171" max="7171" width="8.7109375" style="0" customWidth="1"/>
    <col min="7172" max="7172" width="12.8515625" style="0" customWidth="1"/>
    <col min="7173" max="7173" width="11.57421875" style="0" customWidth="1"/>
    <col min="7174" max="7174" width="16.00390625" style="0" bestFit="1" customWidth="1"/>
    <col min="7175" max="7175" width="14.140625" style="0" bestFit="1" customWidth="1"/>
    <col min="7176" max="7176" width="16.00390625" style="0" bestFit="1" customWidth="1"/>
    <col min="7177" max="7178" width="9.140625" style="0" hidden="1" customWidth="1"/>
    <col min="7179" max="7179" width="12.421875" style="0" customWidth="1"/>
    <col min="7180" max="7180" width="12.28125" style="0" customWidth="1"/>
    <col min="7181" max="7181" width="2.140625" style="0" customWidth="1"/>
    <col min="7182" max="7186" width="9.140625" style="0" hidden="1" customWidth="1"/>
    <col min="7187" max="7187" width="1.7109375" style="0" customWidth="1"/>
    <col min="7188" max="7188" width="7.00390625" style="0" customWidth="1"/>
    <col min="7425" max="7425" width="5.8515625" style="0" customWidth="1"/>
    <col min="7426" max="7426" width="19.8515625" style="0" customWidth="1"/>
    <col min="7427" max="7427" width="8.7109375" style="0" customWidth="1"/>
    <col min="7428" max="7428" width="12.8515625" style="0" customWidth="1"/>
    <col min="7429" max="7429" width="11.57421875" style="0" customWidth="1"/>
    <col min="7430" max="7430" width="16.00390625" style="0" bestFit="1" customWidth="1"/>
    <col min="7431" max="7431" width="14.140625" style="0" bestFit="1" customWidth="1"/>
    <col min="7432" max="7432" width="16.00390625" style="0" bestFit="1" customWidth="1"/>
    <col min="7433" max="7434" width="9.140625" style="0" hidden="1" customWidth="1"/>
    <col min="7435" max="7435" width="12.421875" style="0" customWidth="1"/>
    <col min="7436" max="7436" width="12.28125" style="0" customWidth="1"/>
    <col min="7437" max="7437" width="2.140625" style="0" customWidth="1"/>
    <col min="7438" max="7442" width="9.140625" style="0" hidden="1" customWidth="1"/>
    <col min="7443" max="7443" width="1.7109375" style="0" customWidth="1"/>
    <col min="7444" max="7444" width="7.00390625" style="0" customWidth="1"/>
    <col min="7681" max="7681" width="5.8515625" style="0" customWidth="1"/>
    <col min="7682" max="7682" width="19.8515625" style="0" customWidth="1"/>
    <col min="7683" max="7683" width="8.7109375" style="0" customWidth="1"/>
    <col min="7684" max="7684" width="12.8515625" style="0" customWidth="1"/>
    <col min="7685" max="7685" width="11.57421875" style="0" customWidth="1"/>
    <col min="7686" max="7686" width="16.00390625" style="0" bestFit="1" customWidth="1"/>
    <col min="7687" max="7687" width="14.140625" style="0" bestFit="1" customWidth="1"/>
    <col min="7688" max="7688" width="16.00390625" style="0" bestFit="1" customWidth="1"/>
    <col min="7689" max="7690" width="9.140625" style="0" hidden="1" customWidth="1"/>
    <col min="7691" max="7691" width="12.421875" style="0" customWidth="1"/>
    <col min="7692" max="7692" width="12.28125" style="0" customWidth="1"/>
    <col min="7693" max="7693" width="2.140625" style="0" customWidth="1"/>
    <col min="7694" max="7698" width="9.140625" style="0" hidden="1" customWidth="1"/>
    <col min="7699" max="7699" width="1.7109375" style="0" customWidth="1"/>
    <col min="7700" max="7700" width="7.00390625" style="0" customWidth="1"/>
    <col min="7937" max="7937" width="5.8515625" style="0" customWidth="1"/>
    <col min="7938" max="7938" width="19.8515625" style="0" customWidth="1"/>
    <col min="7939" max="7939" width="8.7109375" style="0" customWidth="1"/>
    <col min="7940" max="7940" width="12.8515625" style="0" customWidth="1"/>
    <col min="7941" max="7941" width="11.57421875" style="0" customWidth="1"/>
    <col min="7942" max="7942" width="16.00390625" style="0" bestFit="1" customWidth="1"/>
    <col min="7943" max="7943" width="14.140625" style="0" bestFit="1" customWidth="1"/>
    <col min="7944" max="7944" width="16.00390625" style="0" bestFit="1" customWidth="1"/>
    <col min="7945" max="7946" width="9.140625" style="0" hidden="1" customWidth="1"/>
    <col min="7947" max="7947" width="12.421875" style="0" customWidth="1"/>
    <col min="7948" max="7948" width="12.28125" style="0" customWidth="1"/>
    <col min="7949" max="7949" width="2.140625" style="0" customWidth="1"/>
    <col min="7950" max="7954" width="9.140625" style="0" hidden="1" customWidth="1"/>
    <col min="7955" max="7955" width="1.7109375" style="0" customWidth="1"/>
    <col min="7956" max="7956" width="7.00390625" style="0" customWidth="1"/>
    <col min="8193" max="8193" width="5.8515625" style="0" customWidth="1"/>
    <col min="8194" max="8194" width="19.8515625" style="0" customWidth="1"/>
    <col min="8195" max="8195" width="8.7109375" style="0" customWidth="1"/>
    <col min="8196" max="8196" width="12.8515625" style="0" customWidth="1"/>
    <col min="8197" max="8197" width="11.57421875" style="0" customWidth="1"/>
    <col min="8198" max="8198" width="16.00390625" style="0" bestFit="1" customWidth="1"/>
    <col min="8199" max="8199" width="14.140625" style="0" bestFit="1" customWidth="1"/>
    <col min="8200" max="8200" width="16.00390625" style="0" bestFit="1" customWidth="1"/>
    <col min="8201" max="8202" width="9.140625" style="0" hidden="1" customWidth="1"/>
    <col min="8203" max="8203" width="12.421875" style="0" customWidth="1"/>
    <col min="8204" max="8204" width="12.28125" style="0" customWidth="1"/>
    <col min="8205" max="8205" width="2.140625" style="0" customWidth="1"/>
    <col min="8206" max="8210" width="9.140625" style="0" hidden="1" customWidth="1"/>
    <col min="8211" max="8211" width="1.7109375" style="0" customWidth="1"/>
    <col min="8212" max="8212" width="7.00390625" style="0" customWidth="1"/>
    <col min="8449" max="8449" width="5.8515625" style="0" customWidth="1"/>
    <col min="8450" max="8450" width="19.8515625" style="0" customWidth="1"/>
    <col min="8451" max="8451" width="8.7109375" style="0" customWidth="1"/>
    <col min="8452" max="8452" width="12.8515625" style="0" customWidth="1"/>
    <col min="8453" max="8453" width="11.57421875" style="0" customWidth="1"/>
    <col min="8454" max="8454" width="16.00390625" style="0" bestFit="1" customWidth="1"/>
    <col min="8455" max="8455" width="14.140625" style="0" bestFit="1" customWidth="1"/>
    <col min="8456" max="8456" width="16.00390625" style="0" bestFit="1" customWidth="1"/>
    <col min="8457" max="8458" width="9.140625" style="0" hidden="1" customWidth="1"/>
    <col min="8459" max="8459" width="12.421875" style="0" customWidth="1"/>
    <col min="8460" max="8460" width="12.28125" style="0" customWidth="1"/>
    <col min="8461" max="8461" width="2.140625" style="0" customWidth="1"/>
    <col min="8462" max="8466" width="9.140625" style="0" hidden="1" customWidth="1"/>
    <col min="8467" max="8467" width="1.7109375" style="0" customWidth="1"/>
    <col min="8468" max="8468" width="7.00390625" style="0" customWidth="1"/>
    <col min="8705" max="8705" width="5.8515625" style="0" customWidth="1"/>
    <col min="8706" max="8706" width="19.8515625" style="0" customWidth="1"/>
    <col min="8707" max="8707" width="8.7109375" style="0" customWidth="1"/>
    <col min="8708" max="8708" width="12.8515625" style="0" customWidth="1"/>
    <col min="8709" max="8709" width="11.57421875" style="0" customWidth="1"/>
    <col min="8710" max="8710" width="16.00390625" style="0" bestFit="1" customWidth="1"/>
    <col min="8711" max="8711" width="14.140625" style="0" bestFit="1" customWidth="1"/>
    <col min="8712" max="8712" width="16.00390625" style="0" bestFit="1" customWidth="1"/>
    <col min="8713" max="8714" width="9.140625" style="0" hidden="1" customWidth="1"/>
    <col min="8715" max="8715" width="12.421875" style="0" customWidth="1"/>
    <col min="8716" max="8716" width="12.28125" style="0" customWidth="1"/>
    <col min="8717" max="8717" width="2.140625" style="0" customWidth="1"/>
    <col min="8718" max="8722" width="9.140625" style="0" hidden="1" customWidth="1"/>
    <col min="8723" max="8723" width="1.7109375" style="0" customWidth="1"/>
    <col min="8724" max="8724" width="7.00390625" style="0" customWidth="1"/>
    <col min="8961" max="8961" width="5.8515625" style="0" customWidth="1"/>
    <col min="8962" max="8962" width="19.8515625" style="0" customWidth="1"/>
    <col min="8963" max="8963" width="8.7109375" style="0" customWidth="1"/>
    <col min="8964" max="8964" width="12.8515625" style="0" customWidth="1"/>
    <col min="8965" max="8965" width="11.57421875" style="0" customWidth="1"/>
    <col min="8966" max="8966" width="16.00390625" style="0" bestFit="1" customWidth="1"/>
    <col min="8967" max="8967" width="14.140625" style="0" bestFit="1" customWidth="1"/>
    <col min="8968" max="8968" width="16.00390625" style="0" bestFit="1" customWidth="1"/>
    <col min="8969" max="8970" width="9.140625" style="0" hidden="1" customWidth="1"/>
    <col min="8971" max="8971" width="12.421875" style="0" customWidth="1"/>
    <col min="8972" max="8972" width="12.28125" style="0" customWidth="1"/>
    <col min="8973" max="8973" width="2.140625" style="0" customWidth="1"/>
    <col min="8974" max="8978" width="9.140625" style="0" hidden="1" customWidth="1"/>
    <col min="8979" max="8979" width="1.7109375" style="0" customWidth="1"/>
    <col min="8980" max="8980" width="7.00390625" style="0" customWidth="1"/>
    <col min="9217" max="9217" width="5.8515625" style="0" customWidth="1"/>
    <col min="9218" max="9218" width="19.8515625" style="0" customWidth="1"/>
    <col min="9219" max="9219" width="8.7109375" style="0" customWidth="1"/>
    <col min="9220" max="9220" width="12.8515625" style="0" customWidth="1"/>
    <col min="9221" max="9221" width="11.57421875" style="0" customWidth="1"/>
    <col min="9222" max="9222" width="16.00390625" style="0" bestFit="1" customWidth="1"/>
    <col min="9223" max="9223" width="14.140625" style="0" bestFit="1" customWidth="1"/>
    <col min="9224" max="9224" width="16.00390625" style="0" bestFit="1" customWidth="1"/>
    <col min="9225" max="9226" width="9.140625" style="0" hidden="1" customWidth="1"/>
    <col min="9227" max="9227" width="12.421875" style="0" customWidth="1"/>
    <col min="9228" max="9228" width="12.28125" style="0" customWidth="1"/>
    <col min="9229" max="9229" width="2.140625" style="0" customWidth="1"/>
    <col min="9230" max="9234" width="9.140625" style="0" hidden="1" customWidth="1"/>
    <col min="9235" max="9235" width="1.7109375" style="0" customWidth="1"/>
    <col min="9236" max="9236" width="7.00390625" style="0" customWidth="1"/>
    <col min="9473" max="9473" width="5.8515625" style="0" customWidth="1"/>
    <col min="9474" max="9474" width="19.8515625" style="0" customWidth="1"/>
    <col min="9475" max="9475" width="8.7109375" style="0" customWidth="1"/>
    <col min="9476" max="9476" width="12.8515625" style="0" customWidth="1"/>
    <col min="9477" max="9477" width="11.57421875" style="0" customWidth="1"/>
    <col min="9478" max="9478" width="16.00390625" style="0" bestFit="1" customWidth="1"/>
    <col min="9479" max="9479" width="14.140625" style="0" bestFit="1" customWidth="1"/>
    <col min="9480" max="9480" width="16.00390625" style="0" bestFit="1" customWidth="1"/>
    <col min="9481" max="9482" width="9.140625" style="0" hidden="1" customWidth="1"/>
    <col min="9483" max="9483" width="12.421875" style="0" customWidth="1"/>
    <col min="9484" max="9484" width="12.28125" style="0" customWidth="1"/>
    <col min="9485" max="9485" width="2.140625" style="0" customWidth="1"/>
    <col min="9486" max="9490" width="9.140625" style="0" hidden="1" customWidth="1"/>
    <col min="9491" max="9491" width="1.7109375" style="0" customWidth="1"/>
    <col min="9492" max="9492" width="7.00390625" style="0" customWidth="1"/>
    <col min="9729" max="9729" width="5.8515625" style="0" customWidth="1"/>
    <col min="9730" max="9730" width="19.8515625" style="0" customWidth="1"/>
    <col min="9731" max="9731" width="8.7109375" style="0" customWidth="1"/>
    <col min="9732" max="9732" width="12.8515625" style="0" customWidth="1"/>
    <col min="9733" max="9733" width="11.57421875" style="0" customWidth="1"/>
    <col min="9734" max="9734" width="16.00390625" style="0" bestFit="1" customWidth="1"/>
    <col min="9735" max="9735" width="14.140625" style="0" bestFit="1" customWidth="1"/>
    <col min="9736" max="9736" width="16.00390625" style="0" bestFit="1" customWidth="1"/>
    <col min="9737" max="9738" width="9.140625" style="0" hidden="1" customWidth="1"/>
    <col min="9739" max="9739" width="12.421875" style="0" customWidth="1"/>
    <col min="9740" max="9740" width="12.28125" style="0" customWidth="1"/>
    <col min="9741" max="9741" width="2.140625" style="0" customWidth="1"/>
    <col min="9742" max="9746" width="9.140625" style="0" hidden="1" customWidth="1"/>
    <col min="9747" max="9747" width="1.7109375" style="0" customWidth="1"/>
    <col min="9748" max="9748" width="7.00390625" style="0" customWidth="1"/>
    <col min="9985" max="9985" width="5.8515625" style="0" customWidth="1"/>
    <col min="9986" max="9986" width="19.8515625" style="0" customWidth="1"/>
    <col min="9987" max="9987" width="8.7109375" style="0" customWidth="1"/>
    <col min="9988" max="9988" width="12.8515625" style="0" customWidth="1"/>
    <col min="9989" max="9989" width="11.57421875" style="0" customWidth="1"/>
    <col min="9990" max="9990" width="16.00390625" style="0" bestFit="1" customWidth="1"/>
    <col min="9991" max="9991" width="14.140625" style="0" bestFit="1" customWidth="1"/>
    <col min="9992" max="9992" width="16.00390625" style="0" bestFit="1" customWidth="1"/>
    <col min="9993" max="9994" width="9.140625" style="0" hidden="1" customWidth="1"/>
    <col min="9995" max="9995" width="12.421875" style="0" customWidth="1"/>
    <col min="9996" max="9996" width="12.28125" style="0" customWidth="1"/>
    <col min="9997" max="9997" width="2.140625" style="0" customWidth="1"/>
    <col min="9998" max="10002" width="9.140625" style="0" hidden="1" customWidth="1"/>
    <col min="10003" max="10003" width="1.7109375" style="0" customWidth="1"/>
    <col min="10004" max="10004" width="7.00390625" style="0" customWidth="1"/>
    <col min="10241" max="10241" width="5.8515625" style="0" customWidth="1"/>
    <col min="10242" max="10242" width="19.8515625" style="0" customWidth="1"/>
    <col min="10243" max="10243" width="8.7109375" style="0" customWidth="1"/>
    <col min="10244" max="10244" width="12.8515625" style="0" customWidth="1"/>
    <col min="10245" max="10245" width="11.57421875" style="0" customWidth="1"/>
    <col min="10246" max="10246" width="16.00390625" style="0" bestFit="1" customWidth="1"/>
    <col min="10247" max="10247" width="14.140625" style="0" bestFit="1" customWidth="1"/>
    <col min="10248" max="10248" width="16.00390625" style="0" bestFit="1" customWidth="1"/>
    <col min="10249" max="10250" width="9.140625" style="0" hidden="1" customWidth="1"/>
    <col min="10251" max="10251" width="12.421875" style="0" customWidth="1"/>
    <col min="10252" max="10252" width="12.28125" style="0" customWidth="1"/>
    <col min="10253" max="10253" width="2.140625" style="0" customWidth="1"/>
    <col min="10254" max="10258" width="9.140625" style="0" hidden="1" customWidth="1"/>
    <col min="10259" max="10259" width="1.7109375" style="0" customWidth="1"/>
    <col min="10260" max="10260" width="7.00390625" style="0" customWidth="1"/>
    <col min="10497" max="10497" width="5.8515625" style="0" customWidth="1"/>
    <col min="10498" max="10498" width="19.8515625" style="0" customWidth="1"/>
    <col min="10499" max="10499" width="8.7109375" style="0" customWidth="1"/>
    <col min="10500" max="10500" width="12.8515625" style="0" customWidth="1"/>
    <col min="10501" max="10501" width="11.57421875" style="0" customWidth="1"/>
    <col min="10502" max="10502" width="16.00390625" style="0" bestFit="1" customWidth="1"/>
    <col min="10503" max="10503" width="14.140625" style="0" bestFit="1" customWidth="1"/>
    <col min="10504" max="10504" width="16.00390625" style="0" bestFit="1" customWidth="1"/>
    <col min="10505" max="10506" width="9.140625" style="0" hidden="1" customWidth="1"/>
    <col min="10507" max="10507" width="12.421875" style="0" customWidth="1"/>
    <col min="10508" max="10508" width="12.28125" style="0" customWidth="1"/>
    <col min="10509" max="10509" width="2.140625" style="0" customWidth="1"/>
    <col min="10510" max="10514" width="9.140625" style="0" hidden="1" customWidth="1"/>
    <col min="10515" max="10515" width="1.7109375" style="0" customWidth="1"/>
    <col min="10516" max="10516" width="7.00390625" style="0" customWidth="1"/>
    <col min="10753" max="10753" width="5.8515625" style="0" customWidth="1"/>
    <col min="10754" max="10754" width="19.8515625" style="0" customWidth="1"/>
    <col min="10755" max="10755" width="8.7109375" style="0" customWidth="1"/>
    <col min="10756" max="10756" width="12.8515625" style="0" customWidth="1"/>
    <col min="10757" max="10757" width="11.57421875" style="0" customWidth="1"/>
    <col min="10758" max="10758" width="16.00390625" style="0" bestFit="1" customWidth="1"/>
    <col min="10759" max="10759" width="14.140625" style="0" bestFit="1" customWidth="1"/>
    <col min="10760" max="10760" width="16.00390625" style="0" bestFit="1" customWidth="1"/>
    <col min="10761" max="10762" width="9.140625" style="0" hidden="1" customWidth="1"/>
    <col min="10763" max="10763" width="12.421875" style="0" customWidth="1"/>
    <col min="10764" max="10764" width="12.28125" style="0" customWidth="1"/>
    <col min="10765" max="10765" width="2.140625" style="0" customWidth="1"/>
    <col min="10766" max="10770" width="9.140625" style="0" hidden="1" customWidth="1"/>
    <col min="10771" max="10771" width="1.7109375" style="0" customWidth="1"/>
    <col min="10772" max="10772" width="7.00390625" style="0" customWidth="1"/>
    <col min="11009" max="11009" width="5.8515625" style="0" customWidth="1"/>
    <col min="11010" max="11010" width="19.8515625" style="0" customWidth="1"/>
    <col min="11011" max="11011" width="8.7109375" style="0" customWidth="1"/>
    <col min="11012" max="11012" width="12.8515625" style="0" customWidth="1"/>
    <col min="11013" max="11013" width="11.57421875" style="0" customWidth="1"/>
    <col min="11014" max="11014" width="16.00390625" style="0" bestFit="1" customWidth="1"/>
    <col min="11015" max="11015" width="14.140625" style="0" bestFit="1" customWidth="1"/>
    <col min="11016" max="11016" width="16.00390625" style="0" bestFit="1" customWidth="1"/>
    <col min="11017" max="11018" width="9.140625" style="0" hidden="1" customWidth="1"/>
    <col min="11019" max="11019" width="12.421875" style="0" customWidth="1"/>
    <col min="11020" max="11020" width="12.28125" style="0" customWidth="1"/>
    <col min="11021" max="11021" width="2.140625" style="0" customWidth="1"/>
    <col min="11022" max="11026" width="9.140625" style="0" hidden="1" customWidth="1"/>
    <col min="11027" max="11027" width="1.7109375" style="0" customWidth="1"/>
    <col min="11028" max="11028" width="7.00390625" style="0" customWidth="1"/>
    <col min="11265" max="11265" width="5.8515625" style="0" customWidth="1"/>
    <col min="11266" max="11266" width="19.8515625" style="0" customWidth="1"/>
    <col min="11267" max="11267" width="8.7109375" style="0" customWidth="1"/>
    <col min="11268" max="11268" width="12.8515625" style="0" customWidth="1"/>
    <col min="11269" max="11269" width="11.57421875" style="0" customWidth="1"/>
    <col min="11270" max="11270" width="16.00390625" style="0" bestFit="1" customWidth="1"/>
    <col min="11271" max="11271" width="14.140625" style="0" bestFit="1" customWidth="1"/>
    <col min="11272" max="11272" width="16.00390625" style="0" bestFit="1" customWidth="1"/>
    <col min="11273" max="11274" width="9.140625" style="0" hidden="1" customWidth="1"/>
    <col min="11275" max="11275" width="12.421875" style="0" customWidth="1"/>
    <col min="11276" max="11276" width="12.28125" style="0" customWidth="1"/>
    <col min="11277" max="11277" width="2.140625" style="0" customWidth="1"/>
    <col min="11278" max="11282" width="9.140625" style="0" hidden="1" customWidth="1"/>
    <col min="11283" max="11283" width="1.7109375" style="0" customWidth="1"/>
    <col min="11284" max="11284" width="7.00390625" style="0" customWidth="1"/>
    <col min="11521" max="11521" width="5.8515625" style="0" customWidth="1"/>
    <col min="11522" max="11522" width="19.8515625" style="0" customWidth="1"/>
    <col min="11523" max="11523" width="8.7109375" style="0" customWidth="1"/>
    <col min="11524" max="11524" width="12.8515625" style="0" customWidth="1"/>
    <col min="11525" max="11525" width="11.57421875" style="0" customWidth="1"/>
    <col min="11526" max="11526" width="16.00390625" style="0" bestFit="1" customWidth="1"/>
    <col min="11527" max="11527" width="14.140625" style="0" bestFit="1" customWidth="1"/>
    <col min="11528" max="11528" width="16.00390625" style="0" bestFit="1" customWidth="1"/>
    <col min="11529" max="11530" width="9.140625" style="0" hidden="1" customWidth="1"/>
    <col min="11531" max="11531" width="12.421875" style="0" customWidth="1"/>
    <col min="11532" max="11532" width="12.28125" style="0" customWidth="1"/>
    <col min="11533" max="11533" width="2.140625" style="0" customWidth="1"/>
    <col min="11534" max="11538" width="9.140625" style="0" hidden="1" customWidth="1"/>
    <col min="11539" max="11539" width="1.7109375" style="0" customWidth="1"/>
    <col min="11540" max="11540" width="7.00390625" style="0" customWidth="1"/>
    <col min="11777" max="11777" width="5.8515625" style="0" customWidth="1"/>
    <col min="11778" max="11778" width="19.8515625" style="0" customWidth="1"/>
    <col min="11779" max="11779" width="8.7109375" style="0" customWidth="1"/>
    <col min="11780" max="11780" width="12.8515625" style="0" customWidth="1"/>
    <col min="11781" max="11781" width="11.57421875" style="0" customWidth="1"/>
    <col min="11782" max="11782" width="16.00390625" style="0" bestFit="1" customWidth="1"/>
    <col min="11783" max="11783" width="14.140625" style="0" bestFit="1" customWidth="1"/>
    <col min="11784" max="11784" width="16.00390625" style="0" bestFit="1" customWidth="1"/>
    <col min="11785" max="11786" width="9.140625" style="0" hidden="1" customWidth="1"/>
    <col min="11787" max="11787" width="12.421875" style="0" customWidth="1"/>
    <col min="11788" max="11788" width="12.28125" style="0" customWidth="1"/>
    <col min="11789" max="11789" width="2.140625" style="0" customWidth="1"/>
    <col min="11790" max="11794" width="9.140625" style="0" hidden="1" customWidth="1"/>
    <col min="11795" max="11795" width="1.7109375" style="0" customWidth="1"/>
    <col min="11796" max="11796" width="7.00390625" style="0" customWidth="1"/>
    <col min="12033" max="12033" width="5.8515625" style="0" customWidth="1"/>
    <col min="12034" max="12034" width="19.8515625" style="0" customWidth="1"/>
    <col min="12035" max="12035" width="8.7109375" style="0" customWidth="1"/>
    <col min="12036" max="12036" width="12.8515625" style="0" customWidth="1"/>
    <col min="12037" max="12037" width="11.57421875" style="0" customWidth="1"/>
    <col min="12038" max="12038" width="16.00390625" style="0" bestFit="1" customWidth="1"/>
    <col min="12039" max="12039" width="14.140625" style="0" bestFit="1" customWidth="1"/>
    <col min="12040" max="12040" width="16.00390625" style="0" bestFit="1" customWidth="1"/>
    <col min="12041" max="12042" width="9.140625" style="0" hidden="1" customWidth="1"/>
    <col min="12043" max="12043" width="12.421875" style="0" customWidth="1"/>
    <col min="12044" max="12044" width="12.28125" style="0" customWidth="1"/>
    <col min="12045" max="12045" width="2.140625" style="0" customWidth="1"/>
    <col min="12046" max="12050" width="9.140625" style="0" hidden="1" customWidth="1"/>
    <col min="12051" max="12051" width="1.7109375" style="0" customWidth="1"/>
    <col min="12052" max="12052" width="7.00390625" style="0" customWidth="1"/>
    <col min="12289" max="12289" width="5.8515625" style="0" customWidth="1"/>
    <col min="12290" max="12290" width="19.8515625" style="0" customWidth="1"/>
    <col min="12291" max="12291" width="8.7109375" style="0" customWidth="1"/>
    <col min="12292" max="12292" width="12.8515625" style="0" customWidth="1"/>
    <col min="12293" max="12293" width="11.57421875" style="0" customWidth="1"/>
    <col min="12294" max="12294" width="16.00390625" style="0" bestFit="1" customWidth="1"/>
    <col min="12295" max="12295" width="14.140625" style="0" bestFit="1" customWidth="1"/>
    <col min="12296" max="12296" width="16.00390625" style="0" bestFit="1" customWidth="1"/>
    <col min="12297" max="12298" width="9.140625" style="0" hidden="1" customWidth="1"/>
    <col min="12299" max="12299" width="12.421875" style="0" customWidth="1"/>
    <col min="12300" max="12300" width="12.28125" style="0" customWidth="1"/>
    <col min="12301" max="12301" width="2.140625" style="0" customWidth="1"/>
    <col min="12302" max="12306" width="9.140625" style="0" hidden="1" customWidth="1"/>
    <col min="12307" max="12307" width="1.7109375" style="0" customWidth="1"/>
    <col min="12308" max="12308" width="7.00390625" style="0" customWidth="1"/>
    <col min="12545" max="12545" width="5.8515625" style="0" customWidth="1"/>
    <col min="12546" max="12546" width="19.8515625" style="0" customWidth="1"/>
    <col min="12547" max="12547" width="8.7109375" style="0" customWidth="1"/>
    <col min="12548" max="12548" width="12.8515625" style="0" customWidth="1"/>
    <col min="12549" max="12549" width="11.57421875" style="0" customWidth="1"/>
    <col min="12550" max="12550" width="16.00390625" style="0" bestFit="1" customWidth="1"/>
    <col min="12551" max="12551" width="14.140625" style="0" bestFit="1" customWidth="1"/>
    <col min="12552" max="12552" width="16.00390625" style="0" bestFit="1" customWidth="1"/>
    <col min="12553" max="12554" width="9.140625" style="0" hidden="1" customWidth="1"/>
    <col min="12555" max="12555" width="12.421875" style="0" customWidth="1"/>
    <col min="12556" max="12556" width="12.28125" style="0" customWidth="1"/>
    <col min="12557" max="12557" width="2.140625" style="0" customWidth="1"/>
    <col min="12558" max="12562" width="9.140625" style="0" hidden="1" customWidth="1"/>
    <col min="12563" max="12563" width="1.7109375" style="0" customWidth="1"/>
    <col min="12564" max="12564" width="7.00390625" style="0" customWidth="1"/>
    <col min="12801" max="12801" width="5.8515625" style="0" customWidth="1"/>
    <col min="12802" max="12802" width="19.8515625" style="0" customWidth="1"/>
    <col min="12803" max="12803" width="8.7109375" style="0" customWidth="1"/>
    <col min="12804" max="12804" width="12.8515625" style="0" customWidth="1"/>
    <col min="12805" max="12805" width="11.57421875" style="0" customWidth="1"/>
    <col min="12806" max="12806" width="16.00390625" style="0" bestFit="1" customWidth="1"/>
    <col min="12807" max="12807" width="14.140625" style="0" bestFit="1" customWidth="1"/>
    <col min="12808" max="12808" width="16.00390625" style="0" bestFit="1" customWidth="1"/>
    <col min="12809" max="12810" width="9.140625" style="0" hidden="1" customWidth="1"/>
    <col min="12811" max="12811" width="12.421875" style="0" customWidth="1"/>
    <col min="12812" max="12812" width="12.28125" style="0" customWidth="1"/>
    <col min="12813" max="12813" width="2.140625" style="0" customWidth="1"/>
    <col min="12814" max="12818" width="9.140625" style="0" hidden="1" customWidth="1"/>
    <col min="12819" max="12819" width="1.7109375" style="0" customWidth="1"/>
    <col min="12820" max="12820" width="7.00390625" style="0" customWidth="1"/>
    <col min="13057" max="13057" width="5.8515625" style="0" customWidth="1"/>
    <col min="13058" max="13058" width="19.8515625" style="0" customWidth="1"/>
    <col min="13059" max="13059" width="8.7109375" style="0" customWidth="1"/>
    <col min="13060" max="13060" width="12.8515625" style="0" customWidth="1"/>
    <col min="13061" max="13061" width="11.57421875" style="0" customWidth="1"/>
    <col min="13062" max="13062" width="16.00390625" style="0" bestFit="1" customWidth="1"/>
    <col min="13063" max="13063" width="14.140625" style="0" bestFit="1" customWidth="1"/>
    <col min="13064" max="13064" width="16.00390625" style="0" bestFit="1" customWidth="1"/>
    <col min="13065" max="13066" width="9.140625" style="0" hidden="1" customWidth="1"/>
    <col min="13067" max="13067" width="12.421875" style="0" customWidth="1"/>
    <col min="13068" max="13068" width="12.28125" style="0" customWidth="1"/>
    <col min="13069" max="13069" width="2.140625" style="0" customWidth="1"/>
    <col min="13070" max="13074" width="9.140625" style="0" hidden="1" customWidth="1"/>
    <col min="13075" max="13075" width="1.7109375" style="0" customWidth="1"/>
    <col min="13076" max="13076" width="7.00390625" style="0" customWidth="1"/>
    <col min="13313" max="13313" width="5.8515625" style="0" customWidth="1"/>
    <col min="13314" max="13314" width="19.8515625" style="0" customWidth="1"/>
    <col min="13315" max="13315" width="8.7109375" style="0" customWidth="1"/>
    <col min="13316" max="13316" width="12.8515625" style="0" customWidth="1"/>
    <col min="13317" max="13317" width="11.57421875" style="0" customWidth="1"/>
    <col min="13318" max="13318" width="16.00390625" style="0" bestFit="1" customWidth="1"/>
    <col min="13319" max="13319" width="14.140625" style="0" bestFit="1" customWidth="1"/>
    <col min="13320" max="13320" width="16.00390625" style="0" bestFit="1" customWidth="1"/>
    <col min="13321" max="13322" width="9.140625" style="0" hidden="1" customWidth="1"/>
    <col min="13323" max="13323" width="12.421875" style="0" customWidth="1"/>
    <col min="13324" max="13324" width="12.28125" style="0" customWidth="1"/>
    <col min="13325" max="13325" width="2.140625" style="0" customWidth="1"/>
    <col min="13326" max="13330" width="9.140625" style="0" hidden="1" customWidth="1"/>
    <col min="13331" max="13331" width="1.7109375" style="0" customWidth="1"/>
    <col min="13332" max="13332" width="7.00390625" style="0" customWidth="1"/>
    <col min="13569" max="13569" width="5.8515625" style="0" customWidth="1"/>
    <col min="13570" max="13570" width="19.8515625" style="0" customWidth="1"/>
    <col min="13571" max="13571" width="8.7109375" style="0" customWidth="1"/>
    <col min="13572" max="13572" width="12.8515625" style="0" customWidth="1"/>
    <col min="13573" max="13573" width="11.57421875" style="0" customWidth="1"/>
    <col min="13574" max="13574" width="16.00390625" style="0" bestFit="1" customWidth="1"/>
    <col min="13575" max="13575" width="14.140625" style="0" bestFit="1" customWidth="1"/>
    <col min="13576" max="13576" width="16.00390625" style="0" bestFit="1" customWidth="1"/>
    <col min="13577" max="13578" width="9.140625" style="0" hidden="1" customWidth="1"/>
    <col min="13579" max="13579" width="12.421875" style="0" customWidth="1"/>
    <col min="13580" max="13580" width="12.28125" style="0" customWidth="1"/>
    <col min="13581" max="13581" width="2.140625" style="0" customWidth="1"/>
    <col min="13582" max="13586" width="9.140625" style="0" hidden="1" customWidth="1"/>
    <col min="13587" max="13587" width="1.7109375" style="0" customWidth="1"/>
    <col min="13588" max="13588" width="7.00390625" style="0" customWidth="1"/>
    <col min="13825" max="13825" width="5.8515625" style="0" customWidth="1"/>
    <col min="13826" max="13826" width="19.8515625" style="0" customWidth="1"/>
    <col min="13827" max="13827" width="8.7109375" style="0" customWidth="1"/>
    <col min="13828" max="13828" width="12.8515625" style="0" customWidth="1"/>
    <col min="13829" max="13829" width="11.57421875" style="0" customWidth="1"/>
    <col min="13830" max="13830" width="16.00390625" style="0" bestFit="1" customWidth="1"/>
    <col min="13831" max="13831" width="14.140625" style="0" bestFit="1" customWidth="1"/>
    <col min="13832" max="13832" width="16.00390625" style="0" bestFit="1" customWidth="1"/>
    <col min="13833" max="13834" width="9.140625" style="0" hidden="1" customWidth="1"/>
    <col min="13835" max="13835" width="12.421875" style="0" customWidth="1"/>
    <col min="13836" max="13836" width="12.28125" style="0" customWidth="1"/>
    <col min="13837" max="13837" width="2.140625" style="0" customWidth="1"/>
    <col min="13838" max="13842" width="9.140625" style="0" hidden="1" customWidth="1"/>
    <col min="13843" max="13843" width="1.7109375" style="0" customWidth="1"/>
    <col min="13844" max="13844" width="7.00390625" style="0" customWidth="1"/>
    <col min="14081" max="14081" width="5.8515625" style="0" customWidth="1"/>
    <col min="14082" max="14082" width="19.8515625" style="0" customWidth="1"/>
    <col min="14083" max="14083" width="8.7109375" style="0" customWidth="1"/>
    <col min="14084" max="14084" width="12.8515625" style="0" customWidth="1"/>
    <col min="14085" max="14085" width="11.57421875" style="0" customWidth="1"/>
    <col min="14086" max="14086" width="16.00390625" style="0" bestFit="1" customWidth="1"/>
    <col min="14087" max="14087" width="14.140625" style="0" bestFit="1" customWidth="1"/>
    <col min="14088" max="14088" width="16.00390625" style="0" bestFit="1" customWidth="1"/>
    <col min="14089" max="14090" width="9.140625" style="0" hidden="1" customWidth="1"/>
    <col min="14091" max="14091" width="12.421875" style="0" customWidth="1"/>
    <col min="14092" max="14092" width="12.28125" style="0" customWidth="1"/>
    <col min="14093" max="14093" width="2.140625" style="0" customWidth="1"/>
    <col min="14094" max="14098" width="9.140625" style="0" hidden="1" customWidth="1"/>
    <col min="14099" max="14099" width="1.7109375" style="0" customWidth="1"/>
    <col min="14100" max="14100" width="7.00390625" style="0" customWidth="1"/>
    <col min="14337" max="14337" width="5.8515625" style="0" customWidth="1"/>
    <col min="14338" max="14338" width="19.8515625" style="0" customWidth="1"/>
    <col min="14339" max="14339" width="8.7109375" style="0" customWidth="1"/>
    <col min="14340" max="14340" width="12.8515625" style="0" customWidth="1"/>
    <col min="14341" max="14341" width="11.57421875" style="0" customWidth="1"/>
    <col min="14342" max="14342" width="16.00390625" style="0" bestFit="1" customWidth="1"/>
    <col min="14343" max="14343" width="14.140625" style="0" bestFit="1" customWidth="1"/>
    <col min="14344" max="14344" width="16.00390625" style="0" bestFit="1" customWidth="1"/>
    <col min="14345" max="14346" width="9.140625" style="0" hidden="1" customWidth="1"/>
    <col min="14347" max="14347" width="12.421875" style="0" customWidth="1"/>
    <col min="14348" max="14348" width="12.28125" style="0" customWidth="1"/>
    <col min="14349" max="14349" width="2.140625" style="0" customWidth="1"/>
    <col min="14350" max="14354" width="9.140625" style="0" hidden="1" customWidth="1"/>
    <col min="14355" max="14355" width="1.7109375" style="0" customWidth="1"/>
    <col min="14356" max="14356" width="7.00390625" style="0" customWidth="1"/>
    <col min="14593" max="14593" width="5.8515625" style="0" customWidth="1"/>
    <col min="14594" max="14594" width="19.8515625" style="0" customWidth="1"/>
    <col min="14595" max="14595" width="8.7109375" style="0" customWidth="1"/>
    <col min="14596" max="14596" width="12.8515625" style="0" customWidth="1"/>
    <col min="14597" max="14597" width="11.57421875" style="0" customWidth="1"/>
    <col min="14598" max="14598" width="16.00390625" style="0" bestFit="1" customWidth="1"/>
    <col min="14599" max="14599" width="14.140625" style="0" bestFit="1" customWidth="1"/>
    <col min="14600" max="14600" width="16.00390625" style="0" bestFit="1" customWidth="1"/>
    <col min="14601" max="14602" width="9.140625" style="0" hidden="1" customWidth="1"/>
    <col min="14603" max="14603" width="12.421875" style="0" customWidth="1"/>
    <col min="14604" max="14604" width="12.28125" style="0" customWidth="1"/>
    <col min="14605" max="14605" width="2.140625" style="0" customWidth="1"/>
    <col min="14606" max="14610" width="9.140625" style="0" hidden="1" customWidth="1"/>
    <col min="14611" max="14611" width="1.7109375" style="0" customWidth="1"/>
    <col min="14612" max="14612" width="7.00390625" style="0" customWidth="1"/>
    <col min="14849" max="14849" width="5.8515625" style="0" customWidth="1"/>
    <col min="14850" max="14850" width="19.8515625" style="0" customWidth="1"/>
    <col min="14851" max="14851" width="8.7109375" style="0" customWidth="1"/>
    <col min="14852" max="14852" width="12.8515625" style="0" customWidth="1"/>
    <col min="14853" max="14853" width="11.57421875" style="0" customWidth="1"/>
    <col min="14854" max="14854" width="16.00390625" style="0" bestFit="1" customWidth="1"/>
    <col min="14855" max="14855" width="14.140625" style="0" bestFit="1" customWidth="1"/>
    <col min="14856" max="14856" width="16.00390625" style="0" bestFit="1" customWidth="1"/>
    <col min="14857" max="14858" width="9.140625" style="0" hidden="1" customWidth="1"/>
    <col min="14859" max="14859" width="12.421875" style="0" customWidth="1"/>
    <col min="14860" max="14860" width="12.28125" style="0" customWidth="1"/>
    <col min="14861" max="14861" width="2.140625" style="0" customWidth="1"/>
    <col min="14862" max="14866" width="9.140625" style="0" hidden="1" customWidth="1"/>
    <col min="14867" max="14867" width="1.7109375" style="0" customWidth="1"/>
    <col min="14868" max="14868" width="7.00390625" style="0" customWidth="1"/>
    <col min="15105" max="15105" width="5.8515625" style="0" customWidth="1"/>
    <col min="15106" max="15106" width="19.8515625" style="0" customWidth="1"/>
    <col min="15107" max="15107" width="8.7109375" style="0" customWidth="1"/>
    <col min="15108" max="15108" width="12.8515625" style="0" customWidth="1"/>
    <col min="15109" max="15109" width="11.57421875" style="0" customWidth="1"/>
    <col min="15110" max="15110" width="16.00390625" style="0" bestFit="1" customWidth="1"/>
    <col min="15111" max="15111" width="14.140625" style="0" bestFit="1" customWidth="1"/>
    <col min="15112" max="15112" width="16.00390625" style="0" bestFit="1" customWidth="1"/>
    <col min="15113" max="15114" width="9.140625" style="0" hidden="1" customWidth="1"/>
    <col min="15115" max="15115" width="12.421875" style="0" customWidth="1"/>
    <col min="15116" max="15116" width="12.28125" style="0" customWidth="1"/>
    <col min="15117" max="15117" width="2.140625" style="0" customWidth="1"/>
    <col min="15118" max="15122" width="9.140625" style="0" hidden="1" customWidth="1"/>
    <col min="15123" max="15123" width="1.7109375" style="0" customWidth="1"/>
    <col min="15124" max="15124" width="7.00390625" style="0" customWidth="1"/>
    <col min="15361" max="15361" width="5.8515625" style="0" customWidth="1"/>
    <col min="15362" max="15362" width="19.8515625" style="0" customWidth="1"/>
    <col min="15363" max="15363" width="8.7109375" style="0" customWidth="1"/>
    <col min="15364" max="15364" width="12.8515625" style="0" customWidth="1"/>
    <col min="15365" max="15365" width="11.57421875" style="0" customWidth="1"/>
    <col min="15366" max="15366" width="16.00390625" style="0" bestFit="1" customWidth="1"/>
    <col min="15367" max="15367" width="14.140625" style="0" bestFit="1" customWidth="1"/>
    <col min="15368" max="15368" width="16.00390625" style="0" bestFit="1" customWidth="1"/>
    <col min="15369" max="15370" width="9.140625" style="0" hidden="1" customWidth="1"/>
    <col min="15371" max="15371" width="12.421875" style="0" customWidth="1"/>
    <col min="15372" max="15372" width="12.28125" style="0" customWidth="1"/>
    <col min="15373" max="15373" width="2.140625" style="0" customWidth="1"/>
    <col min="15374" max="15378" width="9.140625" style="0" hidden="1" customWidth="1"/>
    <col min="15379" max="15379" width="1.7109375" style="0" customWidth="1"/>
    <col min="15380" max="15380" width="7.00390625" style="0" customWidth="1"/>
    <col min="15617" max="15617" width="5.8515625" style="0" customWidth="1"/>
    <col min="15618" max="15618" width="19.8515625" style="0" customWidth="1"/>
    <col min="15619" max="15619" width="8.7109375" style="0" customWidth="1"/>
    <col min="15620" max="15620" width="12.8515625" style="0" customWidth="1"/>
    <col min="15621" max="15621" width="11.57421875" style="0" customWidth="1"/>
    <col min="15622" max="15622" width="16.00390625" style="0" bestFit="1" customWidth="1"/>
    <col min="15623" max="15623" width="14.140625" style="0" bestFit="1" customWidth="1"/>
    <col min="15624" max="15624" width="16.00390625" style="0" bestFit="1" customWidth="1"/>
    <col min="15625" max="15626" width="9.140625" style="0" hidden="1" customWidth="1"/>
    <col min="15627" max="15627" width="12.421875" style="0" customWidth="1"/>
    <col min="15628" max="15628" width="12.28125" style="0" customWidth="1"/>
    <col min="15629" max="15629" width="2.140625" style="0" customWidth="1"/>
    <col min="15630" max="15634" width="9.140625" style="0" hidden="1" customWidth="1"/>
    <col min="15635" max="15635" width="1.7109375" style="0" customWidth="1"/>
    <col min="15636" max="15636" width="7.00390625" style="0" customWidth="1"/>
    <col min="15873" max="15873" width="5.8515625" style="0" customWidth="1"/>
    <col min="15874" max="15874" width="19.8515625" style="0" customWidth="1"/>
    <col min="15875" max="15875" width="8.7109375" style="0" customWidth="1"/>
    <col min="15876" max="15876" width="12.8515625" style="0" customWidth="1"/>
    <col min="15877" max="15877" width="11.57421875" style="0" customWidth="1"/>
    <col min="15878" max="15878" width="16.00390625" style="0" bestFit="1" customWidth="1"/>
    <col min="15879" max="15879" width="14.140625" style="0" bestFit="1" customWidth="1"/>
    <col min="15880" max="15880" width="16.00390625" style="0" bestFit="1" customWidth="1"/>
    <col min="15881" max="15882" width="9.140625" style="0" hidden="1" customWidth="1"/>
    <col min="15883" max="15883" width="12.421875" style="0" customWidth="1"/>
    <col min="15884" max="15884" width="12.28125" style="0" customWidth="1"/>
    <col min="15885" max="15885" width="2.140625" style="0" customWidth="1"/>
    <col min="15886" max="15890" width="9.140625" style="0" hidden="1" customWidth="1"/>
    <col min="15891" max="15891" width="1.7109375" style="0" customWidth="1"/>
    <col min="15892" max="15892" width="7.00390625" style="0" customWidth="1"/>
    <col min="16129" max="16129" width="5.8515625" style="0" customWidth="1"/>
    <col min="16130" max="16130" width="19.8515625" style="0" customWidth="1"/>
    <col min="16131" max="16131" width="8.7109375" style="0" customWidth="1"/>
    <col min="16132" max="16132" width="12.8515625" style="0" customWidth="1"/>
    <col min="16133" max="16133" width="11.57421875" style="0" customWidth="1"/>
    <col min="16134" max="16134" width="16.00390625" style="0" bestFit="1" customWidth="1"/>
    <col min="16135" max="16135" width="14.140625" style="0" bestFit="1" customWidth="1"/>
    <col min="16136" max="16136" width="16.00390625" style="0" bestFit="1" customWidth="1"/>
    <col min="16137" max="16138" width="9.140625" style="0" hidden="1" customWidth="1"/>
    <col min="16139" max="16139" width="12.421875" style="0" customWidth="1"/>
    <col min="16140" max="16140" width="12.28125" style="0" customWidth="1"/>
    <col min="16141" max="16141" width="2.140625" style="0" customWidth="1"/>
    <col min="16142" max="16146" width="9.140625" style="0" hidden="1" customWidth="1"/>
    <col min="16147" max="16147" width="1.7109375" style="0" customWidth="1"/>
    <col min="16148" max="16148" width="7.00390625" style="0" customWidth="1"/>
  </cols>
  <sheetData>
    <row r="1" spans="1:20" s="64" customFormat="1" ht="24.95" customHeight="1">
      <c r="A1" s="56" t="s">
        <v>37</v>
      </c>
      <c r="B1" s="57"/>
      <c r="C1" s="58"/>
      <c r="D1" s="59"/>
      <c r="E1" s="60"/>
      <c r="F1" s="60"/>
      <c r="G1" s="60"/>
      <c r="H1" s="61"/>
      <c r="I1" s="61"/>
      <c r="J1" s="61"/>
      <c r="K1" s="61"/>
      <c r="L1" s="61"/>
      <c r="M1" s="61"/>
      <c r="N1" s="62"/>
      <c r="O1" s="62"/>
      <c r="P1" s="62"/>
      <c r="Q1" s="63"/>
      <c r="R1" s="62"/>
      <c r="S1" s="62"/>
      <c r="T1" s="62"/>
    </row>
    <row r="2" spans="1:20" s="69" customFormat="1" ht="28.5" customHeight="1">
      <c r="A2" s="218" t="s">
        <v>38</v>
      </c>
      <c r="B2" s="65"/>
      <c r="C2" s="65" t="s">
        <v>39</v>
      </c>
      <c r="D2" s="65"/>
      <c r="E2" s="65"/>
      <c r="F2" s="65"/>
      <c r="G2" s="65"/>
      <c r="H2" s="68"/>
      <c r="I2" s="68"/>
      <c r="J2" s="68"/>
      <c r="K2" s="68"/>
      <c r="L2" s="152" t="s">
        <v>79</v>
      </c>
      <c r="M2" s="68"/>
      <c r="N2" s="66"/>
      <c r="O2" s="66"/>
      <c r="P2" s="66"/>
      <c r="Q2" s="66"/>
      <c r="R2" s="66"/>
      <c r="S2" s="66"/>
      <c r="T2" s="66"/>
    </row>
    <row r="3" spans="1:20" s="69" customFormat="1" ht="5.25" customHeight="1" thickBot="1">
      <c r="A3" s="4"/>
      <c r="B3" s="68"/>
      <c r="C3" s="68"/>
      <c r="D3" s="68"/>
      <c r="E3" s="68"/>
      <c r="F3" s="68"/>
      <c r="G3" s="68"/>
      <c r="H3" s="68"/>
      <c r="I3" s="68"/>
      <c r="J3" s="68"/>
      <c r="K3" s="68"/>
      <c r="L3" s="152"/>
      <c r="M3" s="68"/>
      <c r="N3" s="66"/>
      <c r="O3" s="66"/>
      <c r="P3" s="66"/>
      <c r="Q3" s="66"/>
      <c r="R3" s="66"/>
      <c r="S3" s="66"/>
      <c r="T3" s="66"/>
    </row>
    <row r="4" spans="1:17" s="77" customFormat="1" ht="15" customHeight="1" thickBot="1">
      <c r="A4" s="71">
        <v>1</v>
      </c>
      <c r="B4" s="72">
        <v>2</v>
      </c>
      <c r="C4" s="73">
        <v>3</v>
      </c>
      <c r="D4" s="74">
        <v>4</v>
      </c>
      <c r="E4" s="73">
        <v>5</v>
      </c>
      <c r="F4" s="72">
        <v>6</v>
      </c>
      <c r="G4" s="73">
        <v>7</v>
      </c>
      <c r="H4" s="72">
        <v>8</v>
      </c>
      <c r="I4" s="75">
        <v>9</v>
      </c>
      <c r="J4" s="75"/>
      <c r="K4" s="75">
        <v>9</v>
      </c>
      <c r="L4" s="75">
        <v>10</v>
      </c>
      <c r="M4" s="76"/>
      <c r="Q4" s="78"/>
    </row>
    <row r="5" spans="1:20" s="83" customFormat="1" ht="17.25" customHeight="1">
      <c r="A5" s="1010" t="s">
        <v>40</v>
      </c>
      <c r="B5" s="1013" t="s">
        <v>41</v>
      </c>
      <c r="C5" s="1016" t="s">
        <v>42</v>
      </c>
      <c r="D5" s="79" t="s">
        <v>43</v>
      </c>
      <c r="E5" s="149" t="s">
        <v>78</v>
      </c>
      <c r="F5" s="80" t="s">
        <v>44</v>
      </c>
      <c r="G5" s="81" t="s">
        <v>45</v>
      </c>
      <c r="H5" s="81" t="s">
        <v>46</v>
      </c>
      <c r="I5" s="80" t="s">
        <v>47</v>
      </c>
      <c r="J5" s="1002" t="s">
        <v>48</v>
      </c>
      <c r="K5" s="80" t="s">
        <v>47</v>
      </c>
      <c r="L5" s="81" t="s">
        <v>47</v>
      </c>
      <c r="M5" s="82"/>
      <c r="N5" s="77"/>
      <c r="O5" s="77"/>
      <c r="P5" s="77"/>
      <c r="Q5" s="78"/>
      <c r="R5" s="77"/>
      <c r="S5" s="77"/>
      <c r="T5" s="77"/>
    </row>
    <row r="6" spans="1:20" s="83" customFormat="1" ht="15" customHeight="1" thickBot="1">
      <c r="A6" s="1011"/>
      <c r="B6" s="1014"/>
      <c r="C6" s="1017"/>
      <c r="D6" s="84" t="s">
        <v>49</v>
      </c>
      <c r="E6" s="150" t="s">
        <v>52</v>
      </c>
      <c r="F6" s="85" t="s">
        <v>50</v>
      </c>
      <c r="G6" s="86" t="s">
        <v>77</v>
      </c>
      <c r="H6" s="86" t="s">
        <v>67</v>
      </c>
      <c r="I6" s="85" t="s">
        <v>51</v>
      </c>
      <c r="J6" s="1003"/>
      <c r="K6" s="85" t="s">
        <v>76</v>
      </c>
      <c r="L6" s="86" t="s">
        <v>75</v>
      </c>
      <c r="M6" s="82"/>
      <c r="N6" s="77"/>
      <c r="O6" s="77"/>
      <c r="P6" s="77"/>
      <c r="Q6" s="78"/>
      <c r="R6" s="77"/>
      <c r="S6" s="77"/>
      <c r="T6" s="77"/>
    </row>
    <row r="7" spans="1:20" s="83" customFormat="1" ht="10.5" customHeight="1" thickBot="1">
      <c r="A7" s="1012"/>
      <c r="B7" s="1015"/>
      <c r="C7" s="1018"/>
      <c r="D7" s="87"/>
      <c r="E7" s="151"/>
      <c r="F7" s="88"/>
      <c r="G7" s="89"/>
      <c r="H7" s="90"/>
      <c r="I7" s="88" t="s">
        <v>53</v>
      </c>
      <c r="J7" s="1004"/>
      <c r="K7" s="88"/>
      <c r="L7" s="89"/>
      <c r="M7" s="82"/>
      <c r="N7" s="91" t="s">
        <v>54</v>
      </c>
      <c r="O7" s="92" t="s">
        <v>55</v>
      </c>
      <c r="P7" s="93" t="s">
        <v>55</v>
      </c>
      <c r="Q7" s="94" t="s">
        <v>56</v>
      </c>
      <c r="R7" s="77"/>
      <c r="S7" s="77"/>
      <c r="T7" s="77"/>
    </row>
    <row r="8" spans="1:18" ht="24.95" customHeight="1">
      <c r="A8" s="138">
        <v>1</v>
      </c>
      <c r="B8" s="95" t="s">
        <v>57</v>
      </c>
      <c r="C8" s="141" t="s">
        <v>68</v>
      </c>
      <c r="D8" s="96" t="s">
        <v>58</v>
      </c>
      <c r="E8" s="144">
        <v>3</v>
      </c>
      <c r="F8" s="98">
        <v>766590</v>
      </c>
      <c r="G8" s="99">
        <v>766590</v>
      </c>
      <c r="H8" s="100">
        <v>0</v>
      </c>
      <c r="I8" s="101"/>
      <c r="J8" s="98"/>
      <c r="K8" s="98">
        <v>0</v>
      </c>
      <c r="L8" s="102">
        <v>0</v>
      </c>
      <c r="N8" s="103">
        <v>331471</v>
      </c>
      <c r="O8" s="104">
        <f>3*5054</f>
        <v>15162</v>
      </c>
      <c r="P8" s="105"/>
      <c r="Q8" s="106">
        <f aca="true" t="shared" si="0" ref="Q8:Q15">SUM(N8:P8)</f>
        <v>346633</v>
      </c>
      <c r="R8" s="107">
        <f>I8-Q8</f>
        <v>-346633</v>
      </c>
    </row>
    <row r="9" spans="1:18" ht="24.95" customHeight="1">
      <c r="A9" s="139">
        <v>2</v>
      </c>
      <c r="B9" s="108" t="s">
        <v>59</v>
      </c>
      <c r="C9" s="142" t="s">
        <v>69</v>
      </c>
      <c r="D9" s="97" t="s">
        <v>58</v>
      </c>
      <c r="E9" s="144">
        <v>30</v>
      </c>
      <c r="F9" s="109">
        <v>20572902</v>
      </c>
      <c r="G9" s="110">
        <v>9168379</v>
      </c>
      <c r="H9" s="111">
        <f aca="true" t="shared" si="1" ref="H9:H15">SUM(F9-G9)</f>
        <v>11404523</v>
      </c>
      <c r="I9" s="112"/>
      <c r="J9" s="109"/>
      <c r="K9" s="109">
        <v>665892</v>
      </c>
      <c r="L9" s="100">
        <v>665892</v>
      </c>
      <c r="N9" s="113">
        <v>5294090</v>
      </c>
      <c r="O9" s="114">
        <v>1323523</v>
      </c>
      <c r="P9" s="115"/>
      <c r="Q9" s="116">
        <f t="shared" si="0"/>
        <v>6617613</v>
      </c>
      <c r="R9" s="117"/>
    </row>
    <row r="10" spans="1:18" ht="24.95" customHeight="1">
      <c r="A10" s="139">
        <v>3</v>
      </c>
      <c r="B10" s="108" t="s">
        <v>60</v>
      </c>
      <c r="C10" s="142" t="s">
        <v>70</v>
      </c>
      <c r="D10" s="97" t="s">
        <v>58</v>
      </c>
      <c r="E10" s="144">
        <v>50</v>
      </c>
      <c r="F10" s="109">
        <v>4249001454</v>
      </c>
      <c r="G10" s="110">
        <v>689988597</v>
      </c>
      <c r="H10" s="111">
        <f t="shared" si="1"/>
        <v>3559012857</v>
      </c>
      <c r="I10" s="112"/>
      <c r="J10" s="109"/>
      <c r="K10" s="109">
        <v>87285344</v>
      </c>
      <c r="L10" s="109">
        <v>88285344</v>
      </c>
      <c r="N10" s="113">
        <v>35434703</v>
      </c>
      <c r="O10" s="114">
        <v>8858676</v>
      </c>
      <c r="P10" s="115"/>
      <c r="Q10" s="116">
        <f t="shared" si="0"/>
        <v>44293379</v>
      </c>
      <c r="R10" s="117"/>
    </row>
    <row r="11" spans="1:18" ht="24.95" customHeight="1">
      <c r="A11" s="139">
        <v>4</v>
      </c>
      <c r="B11" s="108" t="s">
        <v>61</v>
      </c>
      <c r="C11" s="142" t="s">
        <v>71</v>
      </c>
      <c r="D11" s="118" t="s">
        <v>58</v>
      </c>
      <c r="E11" s="145" t="s">
        <v>73</v>
      </c>
      <c r="F11" s="109">
        <v>1363178</v>
      </c>
      <c r="G11" s="110">
        <v>1349440</v>
      </c>
      <c r="H11" s="111">
        <f t="shared" si="1"/>
        <v>13738</v>
      </c>
      <c r="I11" s="112"/>
      <c r="J11" s="109"/>
      <c r="K11" s="109">
        <v>13738</v>
      </c>
      <c r="L11" s="100">
        <v>0</v>
      </c>
      <c r="N11" s="113">
        <v>10081094</v>
      </c>
      <c r="O11" s="114">
        <f>3*151720</f>
        <v>455160</v>
      </c>
      <c r="P11" s="115"/>
      <c r="Q11" s="116">
        <f t="shared" si="0"/>
        <v>10536254</v>
      </c>
      <c r="R11" s="119">
        <f>I11-Q11</f>
        <v>-10536254</v>
      </c>
    </row>
    <row r="12" spans="1:18" ht="24.95" customHeight="1">
      <c r="A12" s="139">
        <v>5</v>
      </c>
      <c r="B12" s="120" t="s">
        <v>62</v>
      </c>
      <c r="C12" s="142" t="s">
        <v>71</v>
      </c>
      <c r="D12" s="118" t="s">
        <v>58</v>
      </c>
      <c r="E12" s="145" t="s">
        <v>74</v>
      </c>
      <c r="F12" s="109">
        <v>6762716</v>
      </c>
      <c r="G12" s="110">
        <v>4609350</v>
      </c>
      <c r="H12" s="111">
        <f t="shared" si="1"/>
        <v>2153366</v>
      </c>
      <c r="I12" s="112"/>
      <c r="J12" s="109"/>
      <c r="K12" s="109">
        <v>606887</v>
      </c>
      <c r="L12" s="100">
        <v>557448</v>
      </c>
      <c r="N12" s="113">
        <v>11001602</v>
      </c>
      <c r="O12" s="114">
        <f>3*159519</f>
        <v>478557</v>
      </c>
      <c r="P12" s="115"/>
      <c r="Q12" s="116">
        <f t="shared" si="0"/>
        <v>11480159</v>
      </c>
      <c r="R12" s="119">
        <f>I12-Q12</f>
        <v>-11480159</v>
      </c>
    </row>
    <row r="13" spans="1:18" ht="24.95" customHeight="1">
      <c r="A13" s="139">
        <v>6</v>
      </c>
      <c r="B13" s="108" t="s">
        <v>63</v>
      </c>
      <c r="C13" s="142" t="s">
        <v>72</v>
      </c>
      <c r="D13" s="118" t="s">
        <v>58</v>
      </c>
      <c r="E13" s="146">
        <v>6</v>
      </c>
      <c r="F13" s="109">
        <v>186205</v>
      </c>
      <c r="G13" s="110">
        <v>186205</v>
      </c>
      <c r="H13" s="111">
        <f t="shared" si="1"/>
        <v>0</v>
      </c>
      <c r="I13" s="112"/>
      <c r="J13" s="109"/>
      <c r="K13" s="109">
        <v>0</v>
      </c>
      <c r="L13" s="100">
        <v>0</v>
      </c>
      <c r="N13" s="113">
        <v>15003</v>
      </c>
      <c r="O13" s="114">
        <f>3*1667</f>
        <v>5001</v>
      </c>
      <c r="P13" s="115"/>
      <c r="Q13" s="116">
        <f t="shared" si="0"/>
        <v>20004</v>
      </c>
      <c r="R13" s="117">
        <v>0</v>
      </c>
    </row>
    <row r="14" spans="1:18" ht="24.95" customHeight="1">
      <c r="A14" s="139">
        <v>7</v>
      </c>
      <c r="B14" s="121" t="s">
        <v>64</v>
      </c>
      <c r="C14" s="142"/>
      <c r="D14" s="1005" t="s">
        <v>65</v>
      </c>
      <c r="E14" s="1006"/>
      <c r="F14" s="109">
        <v>1270565686</v>
      </c>
      <c r="G14" s="110"/>
      <c r="H14" s="111">
        <f t="shared" si="1"/>
        <v>1270565686</v>
      </c>
      <c r="I14" s="112"/>
      <c r="J14" s="109"/>
      <c r="K14" s="109"/>
      <c r="L14" s="100"/>
      <c r="N14" s="113">
        <v>0</v>
      </c>
      <c r="O14" s="114">
        <v>0</v>
      </c>
      <c r="P14" s="115"/>
      <c r="Q14" s="116">
        <f t="shared" si="0"/>
        <v>0</v>
      </c>
      <c r="R14" s="117">
        <v>0</v>
      </c>
    </row>
    <row r="15" spans="1:18" ht="24.95" customHeight="1" thickBot="1">
      <c r="A15" s="140">
        <v>8</v>
      </c>
      <c r="B15" s="122" t="s">
        <v>66</v>
      </c>
      <c r="C15" s="143" t="s">
        <v>70</v>
      </c>
      <c r="D15" s="123" t="s">
        <v>58</v>
      </c>
      <c r="E15" s="147">
        <v>50</v>
      </c>
      <c r="F15" s="124">
        <v>1090477855</v>
      </c>
      <c r="G15" s="125">
        <v>144745004</v>
      </c>
      <c r="H15" s="111">
        <f t="shared" si="1"/>
        <v>945732851</v>
      </c>
      <c r="I15" s="126"/>
      <c r="J15" s="124"/>
      <c r="K15" s="109">
        <v>22879836</v>
      </c>
      <c r="L15" s="109">
        <v>23967416</v>
      </c>
      <c r="N15" s="127">
        <v>5901111</v>
      </c>
      <c r="O15" s="128">
        <v>1475278</v>
      </c>
      <c r="P15" s="129"/>
      <c r="Q15" s="130">
        <f t="shared" si="0"/>
        <v>7376389</v>
      </c>
      <c r="R15" s="131"/>
    </row>
    <row r="16" spans="1:20" s="67" customFormat="1" ht="24.95" customHeight="1" thickBot="1">
      <c r="A16" s="1007" t="s">
        <v>3</v>
      </c>
      <c r="B16" s="1008"/>
      <c r="C16" s="1007"/>
      <c r="D16" s="1009"/>
      <c r="E16" s="1008"/>
      <c r="F16" s="153">
        <f aca="true" t="shared" si="2" ref="F16:L16">SUM(F8:F15)</f>
        <v>6639696586</v>
      </c>
      <c r="G16" s="153">
        <f t="shared" si="2"/>
        <v>850813565</v>
      </c>
      <c r="H16" s="154">
        <f t="shared" si="2"/>
        <v>5788883021</v>
      </c>
      <c r="I16" s="155">
        <f t="shared" si="2"/>
        <v>0</v>
      </c>
      <c r="J16" s="155">
        <f t="shared" si="2"/>
        <v>0</v>
      </c>
      <c r="K16" s="155">
        <f t="shared" si="2"/>
        <v>111451697</v>
      </c>
      <c r="L16" s="155">
        <f t="shared" si="2"/>
        <v>113476100</v>
      </c>
      <c r="M16" s="65"/>
      <c r="N16" s="132">
        <f>SUM(N8:N15)</f>
        <v>68059074</v>
      </c>
      <c r="O16" s="133"/>
      <c r="P16" s="134">
        <f>SUM(P8:P15)</f>
        <v>0</v>
      </c>
      <c r="Q16" s="135">
        <f>SUM(Q8:Q15)</f>
        <v>80670431</v>
      </c>
      <c r="R16" s="66"/>
      <c r="S16" s="66"/>
      <c r="T16" s="66"/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7" ht="15">
      <c r="A18" s="136"/>
      <c r="I18" s="48"/>
      <c r="J18" s="48"/>
      <c r="K18" s="48"/>
      <c r="Q18" s="137"/>
    </row>
  </sheetData>
  <mergeCells count="7">
    <mergeCell ref="J5:J7"/>
    <mergeCell ref="D14:E14"/>
    <mergeCell ref="A16:B16"/>
    <mergeCell ref="C16:E16"/>
    <mergeCell ref="A5:A7"/>
    <mergeCell ref="B5:B7"/>
    <mergeCell ref="C5:C7"/>
  </mergeCells>
  <printOptions/>
  <pageMargins left="0.7" right="0.7" top="0.787401575" bottom="0.787401575" header="0.3" footer="0.3"/>
  <pageSetup horizontalDpi="300" verticalDpi="300" orientation="landscape" paperSize="9" scale="95" r:id="rId1"/>
  <headerFooter>
    <oddHeader>&amp;R&amp;"Times New Roman,Obyčejné"provozní plán 2013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view="pageLayout" workbookViewId="0" topLeftCell="B16">
      <selection activeCell="F9" sqref="F9"/>
    </sheetView>
  </sheetViews>
  <sheetFormatPr defaultColWidth="9.140625" defaultRowHeight="15"/>
  <cols>
    <col min="1" max="1" width="4.28125" style="0" customWidth="1"/>
    <col min="2" max="2" width="6.140625" style="0" customWidth="1"/>
    <col min="3" max="3" width="8.57421875" style="0" customWidth="1"/>
    <col min="4" max="4" width="9.57421875" style="0" customWidth="1"/>
    <col min="5" max="5" width="45.57421875" style="0" customWidth="1"/>
    <col min="6" max="6" width="13.57421875" style="0" customWidth="1"/>
    <col min="7" max="7" width="22.140625" style="0" customWidth="1"/>
    <col min="9" max="9" width="9.8515625" style="0" bestFit="1" customWidth="1"/>
    <col min="11" max="11" width="32.57421875" style="0" customWidth="1"/>
    <col min="13" max="13" width="12.00390625" style="0" customWidth="1"/>
    <col min="256" max="256" width="4.28125" style="0" customWidth="1"/>
    <col min="257" max="257" width="6.140625" style="0" customWidth="1"/>
    <col min="258" max="258" width="8.57421875" style="0" customWidth="1"/>
    <col min="259" max="259" width="3.57421875" style="0" customWidth="1"/>
    <col min="260" max="260" width="9.57421875" style="0" customWidth="1"/>
    <col min="261" max="261" width="49.421875" style="0" customWidth="1"/>
    <col min="262" max="262" width="13.57421875" style="0" customWidth="1"/>
    <col min="263" max="263" width="22.140625" style="0" customWidth="1"/>
    <col min="265" max="265" width="9.8515625" style="0" bestFit="1" customWidth="1"/>
    <col min="267" max="267" width="32.57421875" style="0" customWidth="1"/>
    <col min="269" max="269" width="12.00390625" style="0" customWidth="1"/>
    <col min="512" max="512" width="4.28125" style="0" customWidth="1"/>
    <col min="513" max="513" width="6.140625" style="0" customWidth="1"/>
    <col min="514" max="514" width="8.57421875" style="0" customWidth="1"/>
    <col min="515" max="515" width="3.57421875" style="0" customWidth="1"/>
    <col min="516" max="516" width="9.57421875" style="0" customWidth="1"/>
    <col min="517" max="517" width="49.421875" style="0" customWidth="1"/>
    <col min="518" max="518" width="13.57421875" style="0" customWidth="1"/>
    <col min="519" max="519" width="22.140625" style="0" customWidth="1"/>
    <col min="521" max="521" width="9.8515625" style="0" bestFit="1" customWidth="1"/>
    <col min="523" max="523" width="32.57421875" style="0" customWidth="1"/>
    <col min="525" max="525" width="12.00390625" style="0" customWidth="1"/>
    <col min="768" max="768" width="4.28125" style="0" customWidth="1"/>
    <col min="769" max="769" width="6.140625" style="0" customWidth="1"/>
    <col min="770" max="770" width="8.57421875" style="0" customWidth="1"/>
    <col min="771" max="771" width="3.57421875" style="0" customWidth="1"/>
    <col min="772" max="772" width="9.57421875" style="0" customWidth="1"/>
    <col min="773" max="773" width="49.421875" style="0" customWidth="1"/>
    <col min="774" max="774" width="13.57421875" style="0" customWidth="1"/>
    <col min="775" max="775" width="22.140625" style="0" customWidth="1"/>
    <col min="777" max="777" width="9.8515625" style="0" bestFit="1" customWidth="1"/>
    <col min="779" max="779" width="32.57421875" style="0" customWidth="1"/>
    <col min="781" max="781" width="12.00390625" style="0" customWidth="1"/>
    <col min="1024" max="1024" width="4.28125" style="0" customWidth="1"/>
    <col min="1025" max="1025" width="6.140625" style="0" customWidth="1"/>
    <col min="1026" max="1026" width="8.57421875" style="0" customWidth="1"/>
    <col min="1027" max="1027" width="3.57421875" style="0" customWidth="1"/>
    <col min="1028" max="1028" width="9.57421875" style="0" customWidth="1"/>
    <col min="1029" max="1029" width="49.421875" style="0" customWidth="1"/>
    <col min="1030" max="1030" width="13.57421875" style="0" customWidth="1"/>
    <col min="1031" max="1031" width="22.140625" style="0" customWidth="1"/>
    <col min="1033" max="1033" width="9.8515625" style="0" bestFit="1" customWidth="1"/>
    <col min="1035" max="1035" width="32.57421875" style="0" customWidth="1"/>
    <col min="1037" max="1037" width="12.00390625" style="0" customWidth="1"/>
    <col min="1280" max="1280" width="4.28125" style="0" customWidth="1"/>
    <col min="1281" max="1281" width="6.140625" style="0" customWidth="1"/>
    <col min="1282" max="1282" width="8.57421875" style="0" customWidth="1"/>
    <col min="1283" max="1283" width="3.57421875" style="0" customWidth="1"/>
    <col min="1284" max="1284" width="9.57421875" style="0" customWidth="1"/>
    <col min="1285" max="1285" width="49.421875" style="0" customWidth="1"/>
    <col min="1286" max="1286" width="13.57421875" style="0" customWidth="1"/>
    <col min="1287" max="1287" width="22.140625" style="0" customWidth="1"/>
    <col min="1289" max="1289" width="9.8515625" style="0" bestFit="1" customWidth="1"/>
    <col min="1291" max="1291" width="32.57421875" style="0" customWidth="1"/>
    <col min="1293" max="1293" width="12.00390625" style="0" customWidth="1"/>
    <col min="1536" max="1536" width="4.28125" style="0" customWidth="1"/>
    <col min="1537" max="1537" width="6.140625" style="0" customWidth="1"/>
    <col min="1538" max="1538" width="8.57421875" style="0" customWidth="1"/>
    <col min="1539" max="1539" width="3.57421875" style="0" customWidth="1"/>
    <col min="1540" max="1540" width="9.57421875" style="0" customWidth="1"/>
    <col min="1541" max="1541" width="49.421875" style="0" customWidth="1"/>
    <col min="1542" max="1542" width="13.57421875" style="0" customWidth="1"/>
    <col min="1543" max="1543" width="22.140625" style="0" customWidth="1"/>
    <col min="1545" max="1545" width="9.8515625" style="0" bestFit="1" customWidth="1"/>
    <col min="1547" max="1547" width="32.57421875" style="0" customWidth="1"/>
    <col min="1549" max="1549" width="12.00390625" style="0" customWidth="1"/>
    <col min="1792" max="1792" width="4.28125" style="0" customWidth="1"/>
    <col min="1793" max="1793" width="6.140625" style="0" customWidth="1"/>
    <col min="1794" max="1794" width="8.57421875" style="0" customWidth="1"/>
    <col min="1795" max="1795" width="3.57421875" style="0" customWidth="1"/>
    <col min="1796" max="1796" width="9.57421875" style="0" customWidth="1"/>
    <col min="1797" max="1797" width="49.421875" style="0" customWidth="1"/>
    <col min="1798" max="1798" width="13.57421875" style="0" customWidth="1"/>
    <col min="1799" max="1799" width="22.140625" style="0" customWidth="1"/>
    <col min="1801" max="1801" width="9.8515625" style="0" bestFit="1" customWidth="1"/>
    <col min="1803" max="1803" width="32.57421875" style="0" customWidth="1"/>
    <col min="1805" max="1805" width="12.00390625" style="0" customWidth="1"/>
    <col min="2048" max="2048" width="4.28125" style="0" customWidth="1"/>
    <col min="2049" max="2049" width="6.140625" style="0" customWidth="1"/>
    <col min="2050" max="2050" width="8.57421875" style="0" customWidth="1"/>
    <col min="2051" max="2051" width="3.57421875" style="0" customWidth="1"/>
    <col min="2052" max="2052" width="9.57421875" style="0" customWidth="1"/>
    <col min="2053" max="2053" width="49.421875" style="0" customWidth="1"/>
    <col min="2054" max="2054" width="13.57421875" style="0" customWidth="1"/>
    <col min="2055" max="2055" width="22.140625" style="0" customWidth="1"/>
    <col min="2057" max="2057" width="9.8515625" style="0" bestFit="1" customWidth="1"/>
    <col min="2059" max="2059" width="32.57421875" style="0" customWidth="1"/>
    <col min="2061" max="2061" width="12.00390625" style="0" customWidth="1"/>
    <col min="2304" max="2304" width="4.28125" style="0" customWidth="1"/>
    <col min="2305" max="2305" width="6.140625" style="0" customWidth="1"/>
    <col min="2306" max="2306" width="8.57421875" style="0" customWidth="1"/>
    <col min="2307" max="2307" width="3.57421875" style="0" customWidth="1"/>
    <col min="2308" max="2308" width="9.57421875" style="0" customWidth="1"/>
    <col min="2309" max="2309" width="49.421875" style="0" customWidth="1"/>
    <col min="2310" max="2310" width="13.57421875" style="0" customWidth="1"/>
    <col min="2311" max="2311" width="22.140625" style="0" customWidth="1"/>
    <col min="2313" max="2313" width="9.8515625" style="0" bestFit="1" customWidth="1"/>
    <col min="2315" max="2315" width="32.57421875" style="0" customWidth="1"/>
    <col min="2317" max="2317" width="12.00390625" style="0" customWidth="1"/>
    <col min="2560" max="2560" width="4.28125" style="0" customWidth="1"/>
    <col min="2561" max="2561" width="6.140625" style="0" customWidth="1"/>
    <col min="2562" max="2562" width="8.57421875" style="0" customWidth="1"/>
    <col min="2563" max="2563" width="3.57421875" style="0" customWidth="1"/>
    <col min="2564" max="2564" width="9.57421875" style="0" customWidth="1"/>
    <col min="2565" max="2565" width="49.421875" style="0" customWidth="1"/>
    <col min="2566" max="2566" width="13.57421875" style="0" customWidth="1"/>
    <col min="2567" max="2567" width="22.140625" style="0" customWidth="1"/>
    <col min="2569" max="2569" width="9.8515625" style="0" bestFit="1" customWidth="1"/>
    <col min="2571" max="2571" width="32.57421875" style="0" customWidth="1"/>
    <col min="2573" max="2573" width="12.00390625" style="0" customWidth="1"/>
    <col min="2816" max="2816" width="4.28125" style="0" customWidth="1"/>
    <col min="2817" max="2817" width="6.140625" style="0" customWidth="1"/>
    <col min="2818" max="2818" width="8.57421875" style="0" customWidth="1"/>
    <col min="2819" max="2819" width="3.57421875" style="0" customWidth="1"/>
    <col min="2820" max="2820" width="9.57421875" style="0" customWidth="1"/>
    <col min="2821" max="2821" width="49.421875" style="0" customWidth="1"/>
    <col min="2822" max="2822" width="13.57421875" style="0" customWidth="1"/>
    <col min="2823" max="2823" width="22.140625" style="0" customWidth="1"/>
    <col min="2825" max="2825" width="9.8515625" style="0" bestFit="1" customWidth="1"/>
    <col min="2827" max="2827" width="32.57421875" style="0" customWidth="1"/>
    <col min="2829" max="2829" width="12.00390625" style="0" customWidth="1"/>
    <col min="3072" max="3072" width="4.28125" style="0" customWidth="1"/>
    <col min="3073" max="3073" width="6.140625" style="0" customWidth="1"/>
    <col min="3074" max="3074" width="8.57421875" style="0" customWidth="1"/>
    <col min="3075" max="3075" width="3.57421875" style="0" customWidth="1"/>
    <col min="3076" max="3076" width="9.57421875" style="0" customWidth="1"/>
    <col min="3077" max="3077" width="49.421875" style="0" customWidth="1"/>
    <col min="3078" max="3078" width="13.57421875" style="0" customWidth="1"/>
    <col min="3079" max="3079" width="22.140625" style="0" customWidth="1"/>
    <col min="3081" max="3081" width="9.8515625" style="0" bestFit="1" customWidth="1"/>
    <col min="3083" max="3083" width="32.57421875" style="0" customWidth="1"/>
    <col min="3085" max="3085" width="12.00390625" style="0" customWidth="1"/>
    <col min="3328" max="3328" width="4.28125" style="0" customWidth="1"/>
    <col min="3329" max="3329" width="6.140625" style="0" customWidth="1"/>
    <col min="3330" max="3330" width="8.57421875" style="0" customWidth="1"/>
    <col min="3331" max="3331" width="3.57421875" style="0" customWidth="1"/>
    <col min="3332" max="3332" width="9.57421875" style="0" customWidth="1"/>
    <col min="3333" max="3333" width="49.421875" style="0" customWidth="1"/>
    <col min="3334" max="3334" width="13.57421875" style="0" customWidth="1"/>
    <col min="3335" max="3335" width="22.140625" style="0" customWidth="1"/>
    <col min="3337" max="3337" width="9.8515625" style="0" bestFit="1" customWidth="1"/>
    <col min="3339" max="3339" width="32.57421875" style="0" customWidth="1"/>
    <col min="3341" max="3341" width="12.00390625" style="0" customWidth="1"/>
    <col min="3584" max="3584" width="4.28125" style="0" customWidth="1"/>
    <col min="3585" max="3585" width="6.140625" style="0" customWidth="1"/>
    <col min="3586" max="3586" width="8.57421875" style="0" customWidth="1"/>
    <col min="3587" max="3587" width="3.57421875" style="0" customWidth="1"/>
    <col min="3588" max="3588" width="9.57421875" style="0" customWidth="1"/>
    <col min="3589" max="3589" width="49.421875" style="0" customWidth="1"/>
    <col min="3590" max="3590" width="13.57421875" style="0" customWidth="1"/>
    <col min="3591" max="3591" width="22.140625" style="0" customWidth="1"/>
    <col min="3593" max="3593" width="9.8515625" style="0" bestFit="1" customWidth="1"/>
    <col min="3595" max="3595" width="32.57421875" style="0" customWidth="1"/>
    <col min="3597" max="3597" width="12.00390625" style="0" customWidth="1"/>
    <col min="3840" max="3840" width="4.28125" style="0" customWidth="1"/>
    <col min="3841" max="3841" width="6.140625" style="0" customWidth="1"/>
    <col min="3842" max="3842" width="8.57421875" style="0" customWidth="1"/>
    <col min="3843" max="3843" width="3.57421875" style="0" customWidth="1"/>
    <col min="3844" max="3844" width="9.57421875" style="0" customWidth="1"/>
    <col min="3845" max="3845" width="49.421875" style="0" customWidth="1"/>
    <col min="3846" max="3846" width="13.57421875" style="0" customWidth="1"/>
    <col min="3847" max="3847" width="22.140625" style="0" customWidth="1"/>
    <col min="3849" max="3849" width="9.8515625" style="0" bestFit="1" customWidth="1"/>
    <col min="3851" max="3851" width="32.57421875" style="0" customWidth="1"/>
    <col min="3853" max="3853" width="12.00390625" style="0" customWidth="1"/>
    <col min="4096" max="4096" width="4.28125" style="0" customWidth="1"/>
    <col min="4097" max="4097" width="6.140625" style="0" customWidth="1"/>
    <col min="4098" max="4098" width="8.57421875" style="0" customWidth="1"/>
    <col min="4099" max="4099" width="3.57421875" style="0" customWidth="1"/>
    <col min="4100" max="4100" width="9.57421875" style="0" customWidth="1"/>
    <col min="4101" max="4101" width="49.421875" style="0" customWidth="1"/>
    <col min="4102" max="4102" width="13.57421875" style="0" customWidth="1"/>
    <col min="4103" max="4103" width="22.140625" style="0" customWidth="1"/>
    <col min="4105" max="4105" width="9.8515625" style="0" bestFit="1" customWidth="1"/>
    <col min="4107" max="4107" width="32.57421875" style="0" customWidth="1"/>
    <col min="4109" max="4109" width="12.00390625" style="0" customWidth="1"/>
    <col min="4352" max="4352" width="4.28125" style="0" customWidth="1"/>
    <col min="4353" max="4353" width="6.140625" style="0" customWidth="1"/>
    <col min="4354" max="4354" width="8.57421875" style="0" customWidth="1"/>
    <col min="4355" max="4355" width="3.57421875" style="0" customWidth="1"/>
    <col min="4356" max="4356" width="9.57421875" style="0" customWidth="1"/>
    <col min="4357" max="4357" width="49.421875" style="0" customWidth="1"/>
    <col min="4358" max="4358" width="13.57421875" style="0" customWidth="1"/>
    <col min="4359" max="4359" width="22.140625" style="0" customWidth="1"/>
    <col min="4361" max="4361" width="9.8515625" style="0" bestFit="1" customWidth="1"/>
    <col min="4363" max="4363" width="32.57421875" style="0" customWidth="1"/>
    <col min="4365" max="4365" width="12.00390625" style="0" customWidth="1"/>
    <col min="4608" max="4608" width="4.28125" style="0" customWidth="1"/>
    <col min="4609" max="4609" width="6.140625" style="0" customWidth="1"/>
    <col min="4610" max="4610" width="8.57421875" style="0" customWidth="1"/>
    <col min="4611" max="4611" width="3.57421875" style="0" customWidth="1"/>
    <col min="4612" max="4612" width="9.57421875" style="0" customWidth="1"/>
    <col min="4613" max="4613" width="49.421875" style="0" customWidth="1"/>
    <col min="4614" max="4614" width="13.57421875" style="0" customWidth="1"/>
    <col min="4615" max="4615" width="22.140625" style="0" customWidth="1"/>
    <col min="4617" max="4617" width="9.8515625" style="0" bestFit="1" customWidth="1"/>
    <col min="4619" max="4619" width="32.57421875" style="0" customWidth="1"/>
    <col min="4621" max="4621" width="12.00390625" style="0" customWidth="1"/>
    <col min="4864" max="4864" width="4.28125" style="0" customWidth="1"/>
    <col min="4865" max="4865" width="6.140625" style="0" customWidth="1"/>
    <col min="4866" max="4866" width="8.57421875" style="0" customWidth="1"/>
    <col min="4867" max="4867" width="3.57421875" style="0" customWidth="1"/>
    <col min="4868" max="4868" width="9.57421875" style="0" customWidth="1"/>
    <col min="4869" max="4869" width="49.421875" style="0" customWidth="1"/>
    <col min="4870" max="4870" width="13.57421875" style="0" customWidth="1"/>
    <col min="4871" max="4871" width="22.140625" style="0" customWidth="1"/>
    <col min="4873" max="4873" width="9.8515625" style="0" bestFit="1" customWidth="1"/>
    <col min="4875" max="4875" width="32.57421875" style="0" customWidth="1"/>
    <col min="4877" max="4877" width="12.00390625" style="0" customWidth="1"/>
    <col min="5120" max="5120" width="4.28125" style="0" customWidth="1"/>
    <col min="5121" max="5121" width="6.140625" style="0" customWidth="1"/>
    <col min="5122" max="5122" width="8.57421875" style="0" customWidth="1"/>
    <col min="5123" max="5123" width="3.57421875" style="0" customWidth="1"/>
    <col min="5124" max="5124" width="9.57421875" style="0" customWidth="1"/>
    <col min="5125" max="5125" width="49.421875" style="0" customWidth="1"/>
    <col min="5126" max="5126" width="13.57421875" style="0" customWidth="1"/>
    <col min="5127" max="5127" width="22.140625" style="0" customWidth="1"/>
    <col min="5129" max="5129" width="9.8515625" style="0" bestFit="1" customWidth="1"/>
    <col min="5131" max="5131" width="32.57421875" style="0" customWidth="1"/>
    <col min="5133" max="5133" width="12.00390625" style="0" customWidth="1"/>
    <col min="5376" max="5376" width="4.28125" style="0" customWidth="1"/>
    <col min="5377" max="5377" width="6.140625" style="0" customWidth="1"/>
    <col min="5378" max="5378" width="8.57421875" style="0" customWidth="1"/>
    <col min="5379" max="5379" width="3.57421875" style="0" customWidth="1"/>
    <col min="5380" max="5380" width="9.57421875" style="0" customWidth="1"/>
    <col min="5381" max="5381" width="49.421875" style="0" customWidth="1"/>
    <col min="5382" max="5382" width="13.57421875" style="0" customWidth="1"/>
    <col min="5383" max="5383" width="22.140625" style="0" customWidth="1"/>
    <col min="5385" max="5385" width="9.8515625" style="0" bestFit="1" customWidth="1"/>
    <col min="5387" max="5387" width="32.57421875" style="0" customWidth="1"/>
    <col min="5389" max="5389" width="12.00390625" style="0" customWidth="1"/>
    <col min="5632" max="5632" width="4.28125" style="0" customWidth="1"/>
    <col min="5633" max="5633" width="6.140625" style="0" customWidth="1"/>
    <col min="5634" max="5634" width="8.57421875" style="0" customWidth="1"/>
    <col min="5635" max="5635" width="3.57421875" style="0" customWidth="1"/>
    <col min="5636" max="5636" width="9.57421875" style="0" customWidth="1"/>
    <col min="5637" max="5637" width="49.421875" style="0" customWidth="1"/>
    <col min="5638" max="5638" width="13.57421875" style="0" customWidth="1"/>
    <col min="5639" max="5639" width="22.140625" style="0" customWidth="1"/>
    <col min="5641" max="5641" width="9.8515625" style="0" bestFit="1" customWidth="1"/>
    <col min="5643" max="5643" width="32.57421875" style="0" customWidth="1"/>
    <col min="5645" max="5645" width="12.00390625" style="0" customWidth="1"/>
    <col min="5888" max="5888" width="4.28125" style="0" customWidth="1"/>
    <col min="5889" max="5889" width="6.140625" style="0" customWidth="1"/>
    <col min="5890" max="5890" width="8.57421875" style="0" customWidth="1"/>
    <col min="5891" max="5891" width="3.57421875" style="0" customWidth="1"/>
    <col min="5892" max="5892" width="9.57421875" style="0" customWidth="1"/>
    <col min="5893" max="5893" width="49.421875" style="0" customWidth="1"/>
    <col min="5894" max="5894" width="13.57421875" style="0" customWidth="1"/>
    <col min="5895" max="5895" width="22.140625" style="0" customWidth="1"/>
    <col min="5897" max="5897" width="9.8515625" style="0" bestFit="1" customWidth="1"/>
    <col min="5899" max="5899" width="32.57421875" style="0" customWidth="1"/>
    <col min="5901" max="5901" width="12.00390625" style="0" customWidth="1"/>
    <col min="6144" max="6144" width="4.28125" style="0" customWidth="1"/>
    <col min="6145" max="6145" width="6.140625" style="0" customWidth="1"/>
    <col min="6146" max="6146" width="8.57421875" style="0" customWidth="1"/>
    <col min="6147" max="6147" width="3.57421875" style="0" customWidth="1"/>
    <col min="6148" max="6148" width="9.57421875" style="0" customWidth="1"/>
    <col min="6149" max="6149" width="49.421875" style="0" customWidth="1"/>
    <col min="6150" max="6150" width="13.57421875" style="0" customWidth="1"/>
    <col min="6151" max="6151" width="22.140625" style="0" customWidth="1"/>
    <col min="6153" max="6153" width="9.8515625" style="0" bestFit="1" customWidth="1"/>
    <col min="6155" max="6155" width="32.57421875" style="0" customWidth="1"/>
    <col min="6157" max="6157" width="12.00390625" style="0" customWidth="1"/>
    <col min="6400" max="6400" width="4.28125" style="0" customWidth="1"/>
    <col min="6401" max="6401" width="6.140625" style="0" customWidth="1"/>
    <col min="6402" max="6402" width="8.57421875" style="0" customWidth="1"/>
    <col min="6403" max="6403" width="3.57421875" style="0" customWidth="1"/>
    <col min="6404" max="6404" width="9.57421875" style="0" customWidth="1"/>
    <col min="6405" max="6405" width="49.421875" style="0" customWidth="1"/>
    <col min="6406" max="6406" width="13.57421875" style="0" customWidth="1"/>
    <col min="6407" max="6407" width="22.140625" style="0" customWidth="1"/>
    <col min="6409" max="6409" width="9.8515625" style="0" bestFit="1" customWidth="1"/>
    <col min="6411" max="6411" width="32.57421875" style="0" customWidth="1"/>
    <col min="6413" max="6413" width="12.00390625" style="0" customWidth="1"/>
    <col min="6656" max="6656" width="4.28125" style="0" customWidth="1"/>
    <col min="6657" max="6657" width="6.140625" style="0" customWidth="1"/>
    <col min="6658" max="6658" width="8.57421875" style="0" customWidth="1"/>
    <col min="6659" max="6659" width="3.57421875" style="0" customWidth="1"/>
    <col min="6660" max="6660" width="9.57421875" style="0" customWidth="1"/>
    <col min="6661" max="6661" width="49.421875" style="0" customWidth="1"/>
    <col min="6662" max="6662" width="13.57421875" style="0" customWidth="1"/>
    <col min="6663" max="6663" width="22.140625" style="0" customWidth="1"/>
    <col min="6665" max="6665" width="9.8515625" style="0" bestFit="1" customWidth="1"/>
    <col min="6667" max="6667" width="32.57421875" style="0" customWidth="1"/>
    <col min="6669" max="6669" width="12.00390625" style="0" customWidth="1"/>
    <col min="6912" max="6912" width="4.28125" style="0" customWidth="1"/>
    <col min="6913" max="6913" width="6.140625" style="0" customWidth="1"/>
    <col min="6914" max="6914" width="8.57421875" style="0" customWidth="1"/>
    <col min="6915" max="6915" width="3.57421875" style="0" customWidth="1"/>
    <col min="6916" max="6916" width="9.57421875" style="0" customWidth="1"/>
    <col min="6917" max="6917" width="49.421875" style="0" customWidth="1"/>
    <col min="6918" max="6918" width="13.57421875" style="0" customWidth="1"/>
    <col min="6919" max="6919" width="22.140625" style="0" customWidth="1"/>
    <col min="6921" max="6921" width="9.8515625" style="0" bestFit="1" customWidth="1"/>
    <col min="6923" max="6923" width="32.57421875" style="0" customWidth="1"/>
    <col min="6925" max="6925" width="12.00390625" style="0" customWidth="1"/>
    <col min="7168" max="7168" width="4.28125" style="0" customWidth="1"/>
    <col min="7169" max="7169" width="6.140625" style="0" customWidth="1"/>
    <col min="7170" max="7170" width="8.57421875" style="0" customWidth="1"/>
    <col min="7171" max="7171" width="3.57421875" style="0" customWidth="1"/>
    <col min="7172" max="7172" width="9.57421875" style="0" customWidth="1"/>
    <col min="7173" max="7173" width="49.421875" style="0" customWidth="1"/>
    <col min="7174" max="7174" width="13.57421875" style="0" customWidth="1"/>
    <col min="7175" max="7175" width="22.140625" style="0" customWidth="1"/>
    <col min="7177" max="7177" width="9.8515625" style="0" bestFit="1" customWidth="1"/>
    <col min="7179" max="7179" width="32.57421875" style="0" customWidth="1"/>
    <col min="7181" max="7181" width="12.00390625" style="0" customWidth="1"/>
    <col min="7424" max="7424" width="4.28125" style="0" customWidth="1"/>
    <col min="7425" max="7425" width="6.140625" style="0" customWidth="1"/>
    <col min="7426" max="7426" width="8.57421875" style="0" customWidth="1"/>
    <col min="7427" max="7427" width="3.57421875" style="0" customWidth="1"/>
    <col min="7428" max="7428" width="9.57421875" style="0" customWidth="1"/>
    <col min="7429" max="7429" width="49.421875" style="0" customWidth="1"/>
    <col min="7430" max="7430" width="13.57421875" style="0" customWidth="1"/>
    <col min="7431" max="7431" width="22.140625" style="0" customWidth="1"/>
    <col min="7433" max="7433" width="9.8515625" style="0" bestFit="1" customWidth="1"/>
    <col min="7435" max="7435" width="32.57421875" style="0" customWidth="1"/>
    <col min="7437" max="7437" width="12.00390625" style="0" customWidth="1"/>
    <col min="7680" max="7680" width="4.28125" style="0" customWidth="1"/>
    <col min="7681" max="7681" width="6.140625" style="0" customWidth="1"/>
    <col min="7682" max="7682" width="8.57421875" style="0" customWidth="1"/>
    <col min="7683" max="7683" width="3.57421875" style="0" customWidth="1"/>
    <col min="7684" max="7684" width="9.57421875" style="0" customWidth="1"/>
    <col min="7685" max="7685" width="49.421875" style="0" customWidth="1"/>
    <col min="7686" max="7686" width="13.57421875" style="0" customWidth="1"/>
    <col min="7687" max="7687" width="22.140625" style="0" customWidth="1"/>
    <col min="7689" max="7689" width="9.8515625" style="0" bestFit="1" customWidth="1"/>
    <col min="7691" max="7691" width="32.57421875" style="0" customWidth="1"/>
    <col min="7693" max="7693" width="12.00390625" style="0" customWidth="1"/>
    <col min="7936" max="7936" width="4.28125" style="0" customWidth="1"/>
    <col min="7937" max="7937" width="6.140625" style="0" customWidth="1"/>
    <col min="7938" max="7938" width="8.57421875" style="0" customWidth="1"/>
    <col min="7939" max="7939" width="3.57421875" style="0" customWidth="1"/>
    <col min="7940" max="7940" width="9.57421875" style="0" customWidth="1"/>
    <col min="7941" max="7941" width="49.421875" style="0" customWidth="1"/>
    <col min="7942" max="7942" width="13.57421875" style="0" customWidth="1"/>
    <col min="7943" max="7943" width="22.140625" style="0" customWidth="1"/>
    <col min="7945" max="7945" width="9.8515625" style="0" bestFit="1" customWidth="1"/>
    <col min="7947" max="7947" width="32.57421875" style="0" customWidth="1"/>
    <col min="7949" max="7949" width="12.00390625" style="0" customWidth="1"/>
    <col min="8192" max="8192" width="4.28125" style="0" customWidth="1"/>
    <col min="8193" max="8193" width="6.140625" style="0" customWidth="1"/>
    <col min="8194" max="8194" width="8.57421875" style="0" customWidth="1"/>
    <col min="8195" max="8195" width="3.57421875" style="0" customWidth="1"/>
    <col min="8196" max="8196" width="9.57421875" style="0" customWidth="1"/>
    <col min="8197" max="8197" width="49.421875" style="0" customWidth="1"/>
    <col min="8198" max="8198" width="13.57421875" style="0" customWidth="1"/>
    <col min="8199" max="8199" width="22.140625" style="0" customWidth="1"/>
    <col min="8201" max="8201" width="9.8515625" style="0" bestFit="1" customWidth="1"/>
    <col min="8203" max="8203" width="32.57421875" style="0" customWidth="1"/>
    <col min="8205" max="8205" width="12.00390625" style="0" customWidth="1"/>
    <col min="8448" max="8448" width="4.28125" style="0" customWidth="1"/>
    <col min="8449" max="8449" width="6.140625" style="0" customWidth="1"/>
    <col min="8450" max="8450" width="8.57421875" style="0" customWidth="1"/>
    <col min="8451" max="8451" width="3.57421875" style="0" customWidth="1"/>
    <col min="8452" max="8452" width="9.57421875" style="0" customWidth="1"/>
    <col min="8453" max="8453" width="49.421875" style="0" customWidth="1"/>
    <col min="8454" max="8454" width="13.57421875" style="0" customWidth="1"/>
    <col min="8455" max="8455" width="22.140625" style="0" customWidth="1"/>
    <col min="8457" max="8457" width="9.8515625" style="0" bestFit="1" customWidth="1"/>
    <col min="8459" max="8459" width="32.57421875" style="0" customWidth="1"/>
    <col min="8461" max="8461" width="12.00390625" style="0" customWidth="1"/>
    <col min="8704" max="8704" width="4.28125" style="0" customWidth="1"/>
    <col min="8705" max="8705" width="6.140625" style="0" customWidth="1"/>
    <col min="8706" max="8706" width="8.57421875" style="0" customWidth="1"/>
    <col min="8707" max="8707" width="3.57421875" style="0" customWidth="1"/>
    <col min="8708" max="8708" width="9.57421875" style="0" customWidth="1"/>
    <col min="8709" max="8709" width="49.421875" style="0" customWidth="1"/>
    <col min="8710" max="8710" width="13.57421875" style="0" customWidth="1"/>
    <col min="8711" max="8711" width="22.140625" style="0" customWidth="1"/>
    <col min="8713" max="8713" width="9.8515625" style="0" bestFit="1" customWidth="1"/>
    <col min="8715" max="8715" width="32.57421875" style="0" customWidth="1"/>
    <col min="8717" max="8717" width="12.00390625" style="0" customWidth="1"/>
    <col min="8960" max="8960" width="4.28125" style="0" customWidth="1"/>
    <col min="8961" max="8961" width="6.140625" style="0" customWidth="1"/>
    <col min="8962" max="8962" width="8.57421875" style="0" customWidth="1"/>
    <col min="8963" max="8963" width="3.57421875" style="0" customWidth="1"/>
    <col min="8964" max="8964" width="9.57421875" style="0" customWidth="1"/>
    <col min="8965" max="8965" width="49.421875" style="0" customWidth="1"/>
    <col min="8966" max="8966" width="13.57421875" style="0" customWidth="1"/>
    <col min="8967" max="8967" width="22.140625" style="0" customWidth="1"/>
    <col min="8969" max="8969" width="9.8515625" style="0" bestFit="1" customWidth="1"/>
    <col min="8971" max="8971" width="32.57421875" style="0" customWidth="1"/>
    <col min="8973" max="8973" width="12.00390625" style="0" customWidth="1"/>
    <col min="9216" max="9216" width="4.28125" style="0" customWidth="1"/>
    <col min="9217" max="9217" width="6.140625" style="0" customWidth="1"/>
    <col min="9218" max="9218" width="8.57421875" style="0" customWidth="1"/>
    <col min="9219" max="9219" width="3.57421875" style="0" customWidth="1"/>
    <col min="9220" max="9220" width="9.57421875" style="0" customWidth="1"/>
    <col min="9221" max="9221" width="49.421875" style="0" customWidth="1"/>
    <col min="9222" max="9222" width="13.57421875" style="0" customWidth="1"/>
    <col min="9223" max="9223" width="22.140625" style="0" customWidth="1"/>
    <col min="9225" max="9225" width="9.8515625" style="0" bestFit="1" customWidth="1"/>
    <col min="9227" max="9227" width="32.57421875" style="0" customWidth="1"/>
    <col min="9229" max="9229" width="12.00390625" style="0" customWidth="1"/>
    <col min="9472" max="9472" width="4.28125" style="0" customWidth="1"/>
    <col min="9473" max="9473" width="6.140625" style="0" customWidth="1"/>
    <col min="9474" max="9474" width="8.57421875" style="0" customWidth="1"/>
    <col min="9475" max="9475" width="3.57421875" style="0" customWidth="1"/>
    <col min="9476" max="9476" width="9.57421875" style="0" customWidth="1"/>
    <col min="9477" max="9477" width="49.421875" style="0" customWidth="1"/>
    <col min="9478" max="9478" width="13.57421875" style="0" customWidth="1"/>
    <col min="9479" max="9479" width="22.140625" style="0" customWidth="1"/>
    <col min="9481" max="9481" width="9.8515625" style="0" bestFit="1" customWidth="1"/>
    <col min="9483" max="9483" width="32.57421875" style="0" customWidth="1"/>
    <col min="9485" max="9485" width="12.00390625" style="0" customWidth="1"/>
    <col min="9728" max="9728" width="4.28125" style="0" customWidth="1"/>
    <col min="9729" max="9729" width="6.140625" style="0" customWidth="1"/>
    <col min="9730" max="9730" width="8.57421875" style="0" customWidth="1"/>
    <col min="9731" max="9731" width="3.57421875" style="0" customWidth="1"/>
    <col min="9732" max="9732" width="9.57421875" style="0" customWidth="1"/>
    <col min="9733" max="9733" width="49.421875" style="0" customWidth="1"/>
    <col min="9734" max="9734" width="13.57421875" style="0" customWidth="1"/>
    <col min="9735" max="9735" width="22.140625" style="0" customWidth="1"/>
    <col min="9737" max="9737" width="9.8515625" style="0" bestFit="1" customWidth="1"/>
    <col min="9739" max="9739" width="32.57421875" style="0" customWidth="1"/>
    <col min="9741" max="9741" width="12.00390625" style="0" customWidth="1"/>
    <col min="9984" max="9984" width="4.28125" style="0" customWidth="1"/>
    <col min="9985" max="9985" width="6.140625" style="0" customWidth="1"/>
    <col min="9986" max="9986" width="8.57421875" style="0" customWidth="1"/>
    <col min="9987" max="9987" width="3.57421875" style="0" customWidth="1"/>
    <col min="9988" max="9988" width="9.57421875" style="0" customWidth="1"/>
    <col min="9989" max="9989" width="49.421875" style="0" customWidth="1"/>
    <col min="9990" max="9990" width="13.57421875" style="0" customWidth="1"/>
    <col min="9991" max="9991" width="22.140625" style="0" customWidth="1"/>
    <col min="9993" max="9993" width="9.8515625" style="0" bestFit="1" customWidth="1"/>
    <col min="9995" max="9995" width="32.57421875" style="0" customWidth="1"/>
    <col min="9997" max="9997" width="12.00390625" style="0" customWidth="1"/>
    <col min="10240" max="10240" width="4.28125" style="0" customWidth="1"/>
    <col min="10241" max="10241" width="6.140625" style="0" customWidth="1"/>
    <col min="10242" max="10242" width="8.57421875" style="0" customWidth="1"/>
    <col min="10243" max="10243" width="3.57421875" style="0" customWidth="1"/>
    <col min="10244" max="10244" width="9.57421875" style="0" customWidth="1"/>
    <col min="10245" max="10245" width="49.421875" style="0" customWidth="1"/>
    <col min="10246" max="10246" width="13.57421875" style="0" customWidth="1"/>
    <col min="10247" max="10247" width="22.140625" style="0" customWidth="1"/>
    <col min="10249" max="10249" width="9.8515625" style="0" bestFit="1" customWidth="1"/>
    <col min="10251" max="10251" width="32.57421875" style="0" customWidth="1"/>
    <col min="10253" max="10253" width="12.00390625" style="0" customWidth="1"/>
    <col min="10496" max="10496" width="4.28125" style="0" customWidth="1"/>
    <col min="10497" max="10497" width="6.140625" style="0" customWidth="1"/>
    <col min="10498" max="10498" width="8.57421875" style="0" customWidth="1"/>
    <col min="10499" max="10499" width="3.57421875" style="0" customWidth="1"/>
    <col min="10500" max="10500" width="9.57421875" style="0" customWidth="1"/>
    <col min="10501" max="10501" width="49.421875" style="0" customWidth="1"/>
    <col min="10502" max="10502" width="13.57421875" style="0" customWidth="1"/>
    <col min="10503" max="10503" width="22.140625" style="0" customWidth="1"/>
    <col min="10505" max="10505" width="9.8515625" style="0" bestFit="1" customWidth="1"/>
    <col min="10507" max="10507" width="32.57421875" style="0" customWidth="1"/>
    <col min="10509" max="10509" width="12.00390625" style="0" customWidth="1"/>
    <col min="10752" max="10752" width="4.28125" style="0" customWidth="1"/>
    <col min="10753" max="10753" width="6.140625" style="0" customWidth="1"/>
    <col min="10754" max="10754" width="8.57421875" style="0" customWidth="1"/>
    <col min="10755" max="10755" width="3.57421875" style="0" customWidth="1"/>
    <col min="10756" max="10756" width="9.57421875" style="0" customWidth="1"/>
    <col min="10757" max="10757" width="49.421875" style="0" customWidth="1"/>
    <col min="10758" max="10758" width="13.57421875" style="0" customWidth="1"/>
    <col min="10759" max="10759" width="22.140625" style="0" customWidth="1"/>
    <col min="10761" max="10761" width="9.8515625" style="0" bestFit="1" customWidth="1"/>
    <col min="10763" max="10763" width="32.57421875" style="0" customWidth="1"/>
    <col min="10765" max="10765" width="12.00390625" style="0" customWidth="1"/>
    <col min="11008" max="11008" width="4.28125" style="0" customWidth="1"/>
    <col min="11009" max="11009" width="6.140625" style="0" customWidth="1"/>
    <col min="11010" max="11010" width="8.57421875" style="0" customWidth="1"/>
    <col min="11011" max="11011" width="3.57421875" style="0" customWidth="1"/>
    <col min="11012" max="11012" width="9.57421875" style="0" customWidth="1"/>
    <col min="11013" max="11013" width="49.421875" style="0" customWidth="1"/>
    <col min="11014" max="11014" width="13.57421875" style="0" customWidth="1"/>
    <col min="11015" max="11015" width="22.140625" style="0" customWidth="1"/>
    <col min="11017" max="11017" width="9.8515625" style="0" bestFit="1" customWidth="1"/>
    <col min="11019" max="11019" width="32.57421875" style="0" customWidth="1"/>
    <col min="11021" max="11021" width="12.00390625" style="0" customWidth="1"/>
    <col min="11264" max="11264" width="4.28125" style="0" customWidth="1"/>
    <col min="11265" max="11265" width="6.140625" style="0" customWidth="1"/>
    <col min="11266" max="11266" width="8.57421875" style="0" customWidth="1"/>
    <col min="11267" max="11267" width="3.57421875" style="0" customWidth="1"/>
    <col min="11268" max="11268" width="9.57421875" style="0" customWidth="1"/>
    <col min="11269" max="11269" width="49.421875" style="0" customWidth="1"/>
    <col min="11270" max="11270" width="13.57421875" style="0" customWidth="1"/>
    <col min="11271" max="11271" width="22.140625" style="0" customWidth="1"/>
    <col min="11273" max="11273" width="9.8515625" style="0" bestFit="1" customWidth="1"/>
    <col min="11275" max="11275" width="32.57421875" style="0" customWidth="1"/>
    <col min="11277" max="11277" width="12.00390625" style="0" customWidth="1"/>
    <col min="11520" max="11520" width="4.28125" style="0" customWidth="1"/>
    <col min="11521" max="11521" width="6.140625" style="0" customWidth="1"/>
    <col min="11522" max="11522" width="8.57421875" style="0" customWidth="1"/>
    <col min="11523" max="11523" width="3.57421875" style="0" customWidth="1"/>
    <col min="11524" max="11524" width="9.57421875" style="0" customWidth="1"/>
    <col min="11525" max="11525" width="49.421875" style="0" customWidth="1"/>
    <col min="11526" max="11526" width="13.57421875" style="0" customWidth="1"/>
    <col min="11527" max="11527" width="22.140625" style="0" customWidth="1"/>
    <col min="11529" max="11529" width="9.8515625" style="0" bestFit="1" customWidth="1"/>
    <col min="11531" max="11531" width="32.57421875" style="0" customWidth="1"/>
    <col min="11533" max="11533" width="12.00390625" style="0" customWidth="1"/>
    <col min="11776" max="11776" width="4.28125" style="0" customWidth="1"/>
    <col min="11777" max="11777" width="6.140625" style="0" customWidth="1"/>
    <col min="11778" max="11778" width="8.57421875" style="0" customWidth="1"/>
    <col min="11779" max="11779" width="3.57421875" style="0" customWidth="1"/>
    <col min="11780" max="11780" width="9.57421875" style="0" customWidth="1"/>
    <col min="11781" max="11781" width="49.421875" style="0" customWidth="1"/>
    <col min="11782" max="11782" width="13.57421875" style="0" customWidth="1"/>
    <col min="11783" max="11783" width="22.140625" style="0" customWidth="1"/>
    <col min="11785" max="11785" width="9.8515625" style="0" bestFit="1" customWidth="1"/>
    <col min="11787" max="11787" width="32.57421875" style="0" customWidth="1"/>
    <col min="11789" max="11789" width="12.00390625" style="0" customWidth="1"/>
    <col min="12032" max="12032" width="4.28125" style="0" customWidth="1"/>
    <col min="12033" max="12033" width="6.140625" style="0" customWidth="1"/>
    <col min="12034" max="12034" width="8.57421875" style="0" customWidth="1"/>
    <col min="12035" max="12035" width="3.57421875" style="0" customWidth="1"/>
    <col min="12036" max="12036" width="9.57421875" style="0" customWidth="1"/>
    <col min="12037" max="12037" width="49.421875" style="0" customWidth="1"/>
    <col min="12038" max="12038" width="13.57421875" style="0" customWidth="1"/>
    <col min="12039" max="12039" width="22.140625" style="0" customWidth="1"/>
    <col min="12041" max="12041" width="9.8515625" style="0" bestFit="1" customWidth="1"/>
    <col min="12043" max="12043" width="32.57421875" style="0" customWidth="1"/>
    <col min="12045" max="12045" width="12.00390625" style="0" customWidth="1"/>
    <col min="12288" max="12288" width="4.28125" style="0" customWidth="1"/>
    <col min="12289" max="12289" width="6.140625" style="0" customWidth="1"/>
    <col min="12290" max="12290" width="8.57421875" style="0" customWidth="1"/>
    <col min="12291" max="12291" width="3.57421875" style="0" customWidth="1"/>
    <col min="12292" max="12292" width="9.57421875" style="0" customWidth="1"/>
    <col min="12293" max="12293" width="49.421875" style="0" customWidth="1"/>
    <col min="12294" max="12294" width="13.57421875" style="0" customWidth="1"/>
    <col min="12295" max="12295" width="22.140625" style="0" customWidth="1"/>
    <col min="12297" max="12297" width="9.8515625" style="0" bestFit="1" customWidth="1"/>
    <col min="12299" max="12299" width="32.57421875" style="0" customWidth="1"/>
    <col min="12301" max="12301" width="12.00390625" style="0" customWidth="1"/>
    <col min="12544" max="12544" width="4.28125" style="0" customWidth="1"/>
    <col min="12545" max="12545" width="6.140625" style="0" customWidth="1"/>
    <col min="12546" max="12546" width="8.57421875" style="0" customWidth="1"/>
    <col min="12547" max="12547" width="3.57421875" style="0" customWidth="1"/>
    <col min="12548" max="12548" width="9.57421875" style="0" customWidth="1"/>
    <col min="12549" max="12549" width="49.421875" style="0" customWidth="1"/>
    <col min="12550" max="12550" width="13.57421875" style="0" customWidth="1"/>
    <col min="12551" max="12551" width="22.140625" style="0" customWidth="1"/>
    <col min="12553" max="12553" width="9.8515625" style="0" bestFit="1" customWidth="1"/>
    <col min="12555" max="12555" width="32.57421875" style="0" customWidth="1"/>
    <col min="12557" max="12557" width="12.00390625" style="0" customWidth="1"/>
    <col min="12800" max="12800" width="4.28125" style="0" customWidth="1"/>
    <col min="12801" max="12801" width="6.140625" style="0" customWidth="1"/>
    <col min="12802" max="12802" width="8.57421875" style="0" customWidth="1"/>
    <col min="12803" max="12803" width="3.57421875" style="0" customWidth="1"/>
    <col min="12804" max="12804" width="9.57421875" style="0" customWidth="1"/>
    <col min="12805" max="12805" width="49.421875" style="0" customWidth="1"/>
    <col min="12806" max="12806" width="13.57421875" style="0" customWidth="1"/>
    <col min="12807" max="12807" width="22.140625" style="0" customWidth="1"/>
    <col min="12809" max="12809" width="9.8515625" style="0" bestFit="1" customWidth="1"/>
    <col min="12811" max="12811" width="32.57421875" style="0" customWidth="1"/>
    <col min="12813" max="12813" width="12.00390625" style="0" customWidth="1"/>
    <col min="13056" max="13056" width="4.28125" style="0" customWidth="1"/>
    <col min="13057" max="13057" width="6.140625" style="0" customWidth="1"/>
    <col min="13058" max="13058" width="8.57421875" style="0" customWidth="1"/>
    <col min="13059" max="13059" width="3.57421875" style="0" customWidth="1"/>
    <col min="13060" max="13060" width="9.57421875" style="0" customWidth="1"/>
    <col min="13061" max="13061" width="49.421875" style="0" customWidth="1"/>
    <col min="13062" max="13062" width="13.57421875" style="0" customWidth="1"/>
    <col min="13063" max="13063" width="22.140625" style="0" customWidth="1"/>
    <col min="13065" max="13065" width="9.8515625" style="0" bestFit="1" customWidth="1"/>
    <col min="13067" max="13067" width="32.57421875" style="0" customWidth="1"/>
    <col min="13069" max="13069" width="12.00390625" style="0" customWidth="1"/>
    <col min="13312" max="13312" width="4.28125" style="0" customWidth="1"/>
    <col min="13313" max="13313" width="6.140625" style="0" customWidth="1"/>
    <col min="13314" max="13314" width="8.57421875" style="0" customWidth="1"/>
    <col min="13315" max="13315" width="3.57421875" style="0" customWidth="1"/>
    <col min="13316" max="13316" width="9.57421875" style="0" customWidth="1"/>
    <col min="13317" max="13317" width="49.421875" style="0" customWidth="1"/>
    <col min="13318" max="13318" width="13.57421875" style="0" customWidth="1"/>
    <col min="13319" max="13319" width="22.140625" style="0" customWidth="1"/>
    <col min="13321" max="13321" width="9.8515625" style="0" bestFit="1" customWidth="1"/>
    <col min="13323" max="13323" width="32.57421875" style="0" customWidth="1"/>
    <col min="13325" max="13325" width="12.00390625" style="0" customWidth="1"/>
    <col min="13568" max="13568" width="4.28125" style="0" customWidth="1"/>
    <col min="13569" max="13569" width="6.140625" style="0" customWidth="1"/>
    <col min="13570" max="13570" width="8.57421875" style="0" customWidth="1"/>
    <col min="13571" max="13571" width="3.57421875" style="0" customWidth="1"/>
    <col min="13572" max="13572" width="9.57421875" style="0" customWidth="1"/>
    <col min="13573" max="13573" width="49.421875" style="0" customWidth="1"/>
    <col min="13574" max="13574" width="13.57421875" style="0" customWidth="1"/>
    <col min="13575" max="13575" width="22.140625" style="0" customWidth="1"/>
    <col min="13577" max="13577" width="9.8515625" style="0" bestFit="1" customWidth="1"/>
    <col min="13579" max="13579" width="32.57421875" style="0" customWidth="1"/>
    <col min="13581" max="13581" width="12.00390625" style="0" customWidth="1"/>
    <col min="13824" max="13824" width="4.28125" style="0" customWidth="1"/>
    <col min="13825" max="13825" width="6.140625" style="0" customWidth="1"/>
    <col min="13826" max="13826" width="8.57421875" style="0" customWidth="1"/>
    <col min="13827" max="13827" width="3.57421875" style="0" customWidth="1"/>
    <col min="13828" max="13828" width="9.57421875" style="0" customWidth="1"/>
    <col min="13829" max="13829" width="49.421875" style="0" customWidth="1"/>
    <col min="13830" max="13830" width="13.57421875" style="0" customWidth="1"/>
    <col min="13831" max="13831" width="22.140625" style="0" customWidth="1"/>
    <col min="13833" max="13833" width="9.8515625" style="0" bestFit="1" customWidth="1"/>
    <col min="13835" max="13835" width="32.57421875" style="0" customWidth="1"/>
    <col min="13837" max="13837" width="12.00390625" style="0" customWidth="1"/>
    <col min="14080" max="14080" width="4.28125" style="0" customWidth="1"/>
    <col min="14081" max="14081" width="6.140625" style="0" customWidth="1"/>
    <col min="14082" max="14082" width="8.57421875" style="0" customWidth="1"/>
    <col min="14083" max="14083" width="3.57421875" style="0" customWidth="1"/>
    <col min="14084" max="14084" width="9.57421875" style="0" customWidth="1"/>
    <col min="14085" max="14085" width="49.421875" style="0" customWidth="1"/>
    <col min="14086" max="14086" width="13.57421875" style="0" customWidth="1"/>
    <col min="14087" max="14087" width="22.140625" style="0" customWidth="1"/>
    <col min="14089" max="14089" width="9.8515625" style="0" bestFit="1" customWidth="1"/>
    <col min="14091" max="14091" width="32.57421875" style="0" customWidth="1"/>
    <col min="14093" max="14093" width="12.00390625" style="0" customWidth="1"/>
    <col min="14336" max="14336" width="4.28125" style="0" customWidth="1"/>
    <col min="14337" max="14337" width="6.140625" style="0" customWidth="1"/>
    <col min="14338" max="14338" width="8.57421875" style="0" customWidth="1"/>
    <col min="14339" max="14339" width="3.57421875" style="0" customWidth="1"/>
    <col min="14340" max="14340" width="9.57421875" style="0" customWidth="1"/>
    <col min="14341" max="14341" width="49.421875" style="0" customWidth="1"/>
    <col min="14342" max="14342" width="13.57421875" style="0" customWidth="1"/>
    <col min="14343" max="14343" width="22.140625" style="0" customWidth="1"/>
    <col min="14345" max="14345" width="9.8515625" style="0" bestFit="1" customWidth="1"/>
    <col min="14347" max="14347" width="32.57421875" style="0" customWidth="1"/>
    <col min="14349" max="14349" width="12.00390625" style="0" customWidth="1"/>
    <col min="14592" max="14592" width="4.28125" style="0" customWidth="1"/>
    <col min="14593" max="14593" width="6.140625" style="0" customWidth="1"/>
    <col min="14594" max="14594" width="8.57421875" style="0" customWidth="1"/>
    <col min="14595" max="14595" width="3.57421875" style="0" customWidth="1"/>
    <col min="14596" max="14596" width="9.57421875" style="0" customWidth="1"/>
    <col min="14597" max="14597" width="49.421875" style="0" customWidth="1"/>
    <col min="14598" max="14598" width="13.57421875" style="0" customWidth="1"/>
    <col min="14599" max="14599" width="22.140625" style="0" customWidth="1"/>
    <col min="14601" max="14601" width="9.8515625" style="0" bestFit="1" customWidth="1"/>
    <col min="14603" max="14603" width="32.57421875" style="0" customWidth="1"/>
    <col min="14605" max="14605" width="12.00390625" style="0" customWidth="1"/>
    <col min="14848" max="14848" width="4.28125" style="0" customWidth="1"/>
    <col min="14849" max="14849" width="6.140625" style="0" customWidth="1"/>
    <col min="14850" max="14850" width="8.57421875" style="0" customWidth="1"/>
    <col min="14851" max="14851" width="3.57421875" style="0" customWidth="1"/>
    <col min="14852" max="14852" width="9.57421875" style="0" customWidth="1"/>
    <col min="14853" max="14853" width="49.421875" style="0" customWidth="1"/>
    <col min="14854" max="14854" width="13.57421875" style="0" customWidth="1"/>
    <col min="14855" max="14855" width="22.140625" style="0" customWidth="1"/>
    <col min="14857" max="14857" width="9.8515625" style="0" bestFit="1" customWidth="1"/>
    <col min="14859" max="14859" width="32.57421875" style="0" customWidth="1"/>
    <col min="14861" max="14861" width="12.00390625" style="0" customWidth="1"/>
    <col min="15104" max="15104" width="4.28125" style="0" customWidth="1"/>
    <col min="15105" max="15105" width="6.140625" style="0" customWidth="1"/>
    <col min="15106" max="15106" width="8.57421875" style="0" customWidth="1"/>
    <col min="15107" max="15107" width="3.57421875" style="0" customWidth="1"/>
    <col min="15108" max="15108" width="9.57421875" style="0" customWidth="1"/>
    <col min="15109" max="15109" width="49.421875" style="0" customWidth="1"/>
    <col min="15110" max="15110" width="13.57421875" style="0" customWidth="1"/>
    <col min="15111" max="15111" width="22.140625" style="0" customWidth="1"/>
    <col min="15113" max="15113" width="9.8515625" style="0" bestFit="1" customWidth="1"/>
    <col min="15115" max="15115" width="32.57421875" style="0" customWidth="1"/>
    <col min="15117" max="15117" width="12.00390625" style="0" customWidth="1"/>
    <col min="15360" max="15360" width="4.28125" style="0" customWidth="1"/>
    <col min="15361" max="15361" width="6.140625" style="0" customWidth="1"/>
    <col min="15362" max="15362" width="8.57421875" style="0" customWidth="1"/>
    <col min="15363" max="15363" width="3.57421875" style="0" customWidth="1"/>
    <col min="15364" max="15364" width="9.57421875" style="0" customWidth="1"/>
    <col min="15365" max="15365" width="49.421875" style="0" customWidth="1"/>
    <col min="15366" max="15366" width="13.57421875" style="0" customWidth="1"/>
    <col min="15367" max="15367" width="22.140625" style="0" customWidth="1"/>
    <col min="15369" max="15369" width="9.8515625" style="0" bestFit="1" customWidth="1"/>
    <col min="15371" max="15371" width="32.57421875" style="0" customWidth="1"/>
    <col min="15373" max="15373" width="12.00390625" style="0" customWidth="1"/>
    <col min="15616" max="15616" width="4.28125" style="0" customWidth="1"/>
    <col min="15617" max="15617" width="6.140625" style="0" customWidth="1"/>
    <col min="15618" max="15618" width="8.57421875" style="0" customWidth="1"/>
    <col min="15619" max="15619" width="3.57421875" style="0" customWidth="1"/>
    <col min="15620" max="15620" width="9.57421875" style="0" customWidth="1"/>
    <col min="15621" max="15621" width="49.421875" style="0" customWidth="1"/>
    <col min="15622" max="15622" width="13.57421875" style="0" customWidth="1"/>
    <col min="15623" max="15623" width="22.140625" style="0" customWidth="1"/>
    <col min="15625" max="15625" width="9.8515625" style="0" bestFit="1" customWidth="1"/>
    <col min="15627" max="15627" width="32.57421875" style="0" customWidth="1"/>
    <col min="15629" max="15629" width="12.00390625" style="0" customWidth="1"/>
    <col min="15872" max="15872" width="4.28125" style="0" customWidth="1"/>
    <col min="15873" max="15873" width="6.140625" style="0" customWidth="1"/>
    <col min="15874" max="15874" width="8.57421875" style="0" customWidth="1"/>
    <col min="15875" max="15875" width="3.57421875" style="0" customWidth="1"/>
    <col min="15876" max="15876" width="9.57421875" style="0" customWidth="1"/>
    <col min="15877" max="15877" width="49.421875" style="0" customWidth="1"/>
    <col min="15878" max="15878" width="13.57421875" style="0" customWidth="1"/>
    <col min="15879" max="15879" width="22.140625" style="0" customWidth="1"/>
    <col min="15881" max="15881" width="9.8515625" style="0" bestFit="1" customWidth="1"/>
    <col min="15883" max="15883" width="32.57421875" style="0" customWidth="1"/>
    <col min="15885" max="15885" width="12.00390625" style="0" customWidth="1"/>
    <col min="16128" max="16128" width="4.28125" style="0" customWidth="1"/>
    <col min="16129" max="16129" width="6.140625" style="0" customWidth="1"/>
    <col min="16130" max="16130" width="8.57421875" style="0" customWidth="1"/>
    <col min="16131" max="16131" width="3.57421875" style="0" customWidth="1"/>
    <col min="16132" max="16132" width="9.57421875" style="0" customWidth="1"/>
    <col min="16133" max="16133" width="49.421875" style="0" customWidth="1"/>
    <col min="16134" max="16134" width="13.57421875" style="0" customWidth="1"/>
    <col min="16135" max="16135" width="22.140625" style="0" customWidth="1"/>
    <col min="16137" max="16137" width="9.8515625" style="0" bestFit="1" customWidth="1"/>
    <col min="16139" max="16139" width="32.57421875" style="0" customWidth="1"/>
    <col min="16141" max="16141" width="12.00390625" style="0" customWidth="1"/>
  </cols>
  <sheetData>
    <row r="1" spans="1:6" ht="20.25">
      <c r="A1" s="56" t="s">
        <v>278</v>
      </c>
      <c r="B1" s="840"/>
      <c r="C1" s="841"/>
      <c r="D1" s="842"/>
      <c r="E1" s="842"/>
      <c r="F1" s="842"/>
    </row>
    <row r="2" spans="1:6" ht="20.25">
      <c r="A2" s="539" t="s">
        <v>279</v>
      </c>
      <c r="B2" s="540"/>
      <c r="C2" s="541"/>
      <c r="D2" s="541"/>
      <c r="E2" s="542"/>
      <c r="F2" s="543"/>
    </row>
    <row r="3" spans="1:6" ht="15.75" thickBot="1">
      <c r="A3" s="544" t="s">
        <v>280</v>
      </c>
      <c r="B3" s="544"/>
      <c r="C3" s="544"/>
      <c r="D3" s="544"/>
      <c r="E3" s="545"/>
      <c r="F3" s="546"/>
    </row>
    <row r="4" spans="1:6" ht="29.25" thickBot="1">
      <c r="A4" s="547"/>
      <c r="B4" s="548" t="s">
        <v>281</v>
      </c>
      <c r="C4" s="549" t="s">
        <v>282</v>
      </c>
      <c r="D4" s="549" t="s">
        <v>401</v>
      </c>
      <c r="E4" s="550" t="s">
        <v>284</v>
      </c>
      <c r="F4" s="551" t="s">
        <v>404</v>
      </c>
    </row>
    <row r="5" spans="1:7" ht="16.5" thickBot="1">
      <c r="A5" s="552"/>
      <c r="B5" s="553">
        <v>1</v>
      </c>
      <c r="C5" s="554">
        <v>100</v>
      </c>
      <c r="D5" s="554"/>
      <c r="E5" s="554" t="s">
        <v>285</v>
      </c>
      <c r="F5" s="555">
        <v>500</v>
      </c>
      <c r="G5" s="556"/>
    </row>
    <row r="6" spans="1:6" ht="15.75">
      <c r="A6" s="1032" t="s">
        <v>286</v>
      </c>
      <c r="B6" s="553">
        <v>2</v>
      </c>
      <c r="C6" s="554">
        <v>200</v>
      </c>
      <c r="D6" s="554"/>
      <c r="E6" s="554" t="s">
        <v>287</v>
      </c>
      <c r="F6" s="557">
        <v>31500</v>
      </c>
    </row>
    <row r="7" spans="1:6" ht="15.75">
      <c r="A7" s="1033"/>
      <c r="B7" s="553">
        <v>3</v>
      </c>
      <c r="C7" s="554">
        <v>300</v>
      </c>
      <c r="D7" s="554"/>
      <c r="E7" s="554" t="s">
        <v>288</v>
      </c>
      <c r="F7" s="558">
        <v>1500</v>
      </c>
    </row>
    <row r="8" spans="1:6" ht="15.75">
      <c r="A8" s="1034"/>
      <c r="B8" s="559">
        <v>4</v>
      </c>
      <c r="C8" s="560">
        <v>400</v>
      </c>
      <c r="D8" s="560"/>
      <c r="E8" s="560" t="s">
        <v>289</v>
      </c>
      <c r="F8" s="558">
        <v>3000</v>
      </c>
    </row>
    <row r="9" spans="1:6" ht="15.75">
      <c r="A9" s="1034"/>
      <c r="B9" s="559">
        <f>B8+1</f>
        <v>5</v>
      </c>
      <c r="C9" s="560">
        <v>500</v>
      </c>
      <c r="D9" s="560"/>
      <c r="E9" s="560" t="s">
        <v>290</v>
      </c>
      <c r="F9" s="558">
        <v>5000</v>
      </c>
    </row>
    <row r="10" spans="1:7" ht="15.75">
      <c r="A10" s="1034"/>
      <c r="B10" s="559">
        <v>6</v>
      </c>
      <c r="C10" s="560">
        <v>600</v>
      </c>
      <c r="D10" s="560"/>
      <c r="E10" s="560" t="s">
        <v>291</v>
      </c>
      <c r="F10" s="558">
        <v>8000</v>
      </c>
      <c r="G10" s="556"/>
    </row>
    <row r="11" spans="1:7" ht="15.75">
      <c r="A11" s="1034"/>
      <c r="B11" s="559">
        <v>7</v>
      </c>
      <c r="C11" s="560">
        <v>700</v>
      </c>
      <c r="D11" s="560"/>
      <c r="E11" s="560" t="s">
        <v>292</v>
      </c>
      <c r="F11" s="558">
        <v>4000</v>
      </c>
      <c r="G11" s="556"/>
    </row>
    <row r="12" spans="1:7" ht="15.75">
      <c r="A12" s="1034"/>
      <c r="B12" s="559">
        <v>8</v>
      </c>
      <c r="C12" s="560">
        <v>800</v>
      </c>
      <c r="D12" s="560"/>
      <c r="E12" s="560" t="s">
        <v>293</v>
      </c>
      <c r="F12" s="558">
        <v>1000</v>
      </c>
      <c r="G12" s="556"/>
    </row>
    <row r="13" spans="1:7" ht="15.75">
      <c r="A13" s="1034"/>
      <c r="B13" s="559">
        <v>9</v>
      </c>
      <c r="C13" s="560">
        <v>900</v>
      </c>
      <c r="D13" s="560"/>
      <c r="E13" s="560" t="s">
        <v>294</v>
      </c>
      <c r="F13" s="558">
        <v>500</v>
      </c>
      <c r="G13" s="556"/>
    </row>
    <row r="14" spans="1:9" ht="15.75">
      <c r="A14" s="1034"/>
      <c r="B14" s="559">
        <v>10</v>
      </c>
      <c r="C14" s="560">
        <v>900</v>
      </c>
      <c r="D14" s="560">
        <v>5901</v>
      </c>
      <c r="E14" s="560" t="s">
        <v>295</v>
      </c>
      <c r="F14" s="558">
        <v>500</v>
      </c>
      <c r="G14" s="556"/>
      <c r="I14" s="556"/>
    </row>
    <row r="15" spans="1:9" ht="21" customHeight="1" thickBot="1">
      <c r="A15" s="1034"/>
      <c r="B15" s="561">
        <v>10</v>
      </c>
      <c r="C15" s="562" t="s">
        <v>296</v>
      </c>
      <c r="D15" s="563"/>
      <c r="E15" s="562" t="s">
        <v>406</v>
      </c>
      <c r="F15" s="843">
        <v>215700</v>
      </c>
      <c r="I15" s="556"/>
    </row>
    <row r="16" spans="1:9" ht="24" customHeight="1" thickBot="1">
      <c r="A16" s="1035"/>
      <c r="B16" s="1036"/>
      <c r="C16" s="1037"/>
      <c r="D16" s="1037"/>
      <c r="E16" s="1038"/>
      <c r="F16" s="564">
        <f>SUM(F5:F15)</f>
        <v>271200</v>
      </c>
      <c r="G16" s="169"/>
      <c r="I16" s="556"/>
    </row>
    <row r="17" spans="1:5" ht="15.75" thickBot="1">
      <c r="A17" s="565"/>
      <c r="B17" s="565"/>
      <c r="C17" s="565"/>
      <c r="D17" s="565"/>
      <c r="E17" s="565"/>
    </row>
    <row r="18" spans="1:6" ht="27" thickBot="1">
      <c r="A18" s="566" t="s">
        <v>297</v>
      </c>
      <c r="B18" s="1039"/>
      <c r="C18" s="1039"/>
      <c r="D18" s="1039"/>
      <c r="E18" s="1039"/>
      <c r="F18" s="567">
        <f>SUM(F16)</f>
        <v>271200</v>
      </c>
    </row>
    <row r="19" spans="1:6" ht="15">
      <c r="A19" s="568"/>
      <c r="B19" s="568"/>
      <c r="C19" s="569"/>
      <c r="D19" s="570"/>
      <c r="E19" s="569"/>
      <c r="F19" s="570"/>
    </row>
    <row r="20" spans="2:5" ht="15.75" thickBot="1">
      <c r="B20" s="571"/>
      <c r="C20" s="572"/>
      <c r="D20" s="572"/>
      <c r="E20" s="573"/>
    </row>
    <row r="21" spans="1:6" ht="29.25" thickBot="1">
      <c r="A21" s="574"/>
      <c r="B21" s="575" t="s">
        <v>281</v>
      </c>
      <c r="C21" s="549" t="s">
        <v>298</v>
      </c>
      <c r="D21" s="549" t="s">
        <v>283</v>
      </c>
      <c r="E21" s="549" t="s">
        <v>284</v>
      </c>
      <c r="F21" s="551" t="s">
        <v>405</v>
      </c>
    </row>
    <row r="22" spans="2:6" ht="15.75" customHeight="1">
      <c r="B22" s="576"/>
      <c r="C22" s="577" t="s">
        <v>299</v>
      </c>
      <c r="D22" s="578" t="s">
        <v>300</v>
      </c>
      <c r="E22" s="579" t="s">
        <v>301</v>
      </c>
      <c r="F22" s="558">
        <v>19000</v>
      </c>
    </row>
    <row r="23" spans="2:6" ht="15.75">
      <c r="B23" s="1040"/>
      <c r="C23" s="1041"/>
      <c r="D23" s="1041"/>
      <c r="E23" s="1042"/>
      <c r="F23" s="580">
        <f>SUM(F22:F22)</f>
        <v>19000</v>
      </c>
    </row>
    <row r="24" spans="2:6" ht="15.75">
      <c r="B24" s="581"/>
      <c r="C24" s="1043" t="s">
        <v>302</v>
      </c>
      <c r="D24" s="582" t="s">
        <v>303</v>
      </c>
      <c r="E24" s="579" t="s">
        <v>304</v>
      </c>
      <c r="F24" s="558">
        <v>80000</v>
      </c>
    </row>
    <row r="25" spans="2:6" ht="15.75">
      <c r="B25" s="581"/>
      <c r="C25" s="1044"/>
      <c r="D25" s="582" t="s">
        <v>305</v>
      </c>
      <c r="E25" s="579" t="s">
        <v>306</v>
      </c>
      <c r="F25" s="558">
        <v>20000</v>
      </c>
    </row>
    <row r="26" spans="2:6" ht="15.75">
      <c r="B26" s="581"/>
      <c r="C26" s="1045"/>
      <c r="D26" s="582" t="s">
        <v>305</v>
      </c>
      <c r="E26" s="579" t="s">
        <v>307</v>
      </c>
      <c r="F26" s="558">
        <v>90000</v>
      </c>
    </row>
    <row r="27" spans="2:6" ht="15.75">
      <c r="B27" s="1029"/>
      <c r="C27" s="1030"/>
      <c r="D27" s="1030"/>
      <c r="E27" s="1031"/>
      <c r="F27" s="580">
        <f>SUM(F24:F26)</f>
        <v>190000</v>
      </c>
    </row>
    <row r="28" spans="2:6" ht="15.75">
      <c r="B28" s="581"/>
      <c r="C28" s="583" t="s">
        <v>308</v>
      </c>
      <c r="D28" s="582" t="s">
        <v>309</v>
      </c>
      <c r="E28" s="579" t="s">
        <v>310</v>
      </c>
      <c r="F28" s="558">
        <v>30000</v>
      </c>
    </row>
    <row r="29" spans="2:6" ht="15.75">
      <c r="B29" s="1019"/>
      <c r="C29" s="1020"/>
      <c r="D29" s="1020"/>
      <c r="E29" s="1021"/>
      <c r="F29" s="580">
        <f>SUM(F28:F28)</f>
        <v>30000</v>
      </c>
    </row>
    <row r="30" spans="1:15" ht="15.75">
      <c r="A30" s="574"/>
      <c r="B30" s="584"/>
      <c r="C30" s="1022" t="s">
        <v>311</v>
      </c>
      <c r="D30" s="586"/>
      <c r="E30" s="585" t="s">
        <v>312</v>
      </c>
      <c r="F30" s="558">
        <v>5500</v>
      </c>
      <c r="G30" s="587"/>
      <c r="I30" s="556"/>
      <c r="O30" s="587"/>
    </row>
    <row r="31" spans="2:14" ht="15.75">
      <c r="B31" s="584"/>
      <c r="C31" s="1023"/>
      <c r="D31" s="588" t="s">
        <v>313</v>
      </c>
      <c r="E31" s="585" t="s">
        <v>314</v>
      </c>
      <c r="F31" s="558">
        <v>4300</v>
      </c>
      <c r="H31" s="556"/>
      <c r="N31" s="587"/>
    </row>
    <row r="32" spans="2:14" ht="15.75">
      <c r="B32" s="584"/>
      <c r="C32" s="1023"/>
      <c r="D32" s="588" t="s">
        <v>315</v>
      </c>
      <c r="E32" s="585" t="s">
        <v>316</v>
      </c>
      <c r="F32" s="558">
        <v>4200</v>
      </c>
      <c r="H32" s="556"/>
      <c r="N32" s="587"/>
    </row>
    <row r="33" spans="2:14" ht="15.75">
      <c r="B33" s="584"/>
      <c r="C33" s="1023"/>
      <c r="D33" s="588" t="s">
        <v>317</v>
      </c>
      <c r="E33" s="585" t="s">
        <v>318</v>
      </c>
      <c r="F33" s="558">
        <v>3500</v>
      </c>
      <c r="H33" s="556"/>
      <c r="N33" s="587"/>
    </row>
    <row r="34" spans="2:14" ht="15.75">
      <c r="B34" s="584"/>
      <c r="C34" s="1023"/>
      <c r="D34" s="588" t="s">
        <v>313</v>
      </c>
      <c r="E34" s="585" t="s">
        <v>319</v>
      </c>
      <c r="F34" s="558">
        <v>2100</v>
      </c>
      <c r="H34" s="556"/>
      <c r="N34" s="587"/>
    </row>
    <row r="35" spans="2:8" ht="15.75">
      <c r="B35" s="584"/>
      <c r="C35" s="1023"/>
      <c r="D35" s="588" t="s">
        <v>313</v>
      </c>
      <c r="E35" s="585" t="s">
        <v>320</v>
      </c>
      <c r="F35" s="558">
        <v>2400</v>
      </c>
      <c r="H35" s="556"/>
    </row>
    <row r="36" spans="2:9" ht="15.75">
      <c r="B36" s="584"/>
      <c r="C36" s="1023"/>
      <c r="D36" s="588"/>
      <c r="E36" s="585" t="s">
        <v>321</v>
      </c>
      <c r="F36" s="558">
        <v>1000</v>
      </c>
      <c r="I36" s="556"/>
    </row>
    <row r="37" spans="2:9" ht="15.75">
      <c r="B37" s="584"/>
      <c r="C37" s="1023"/>
      <c r="D37" s="588"/>
      <c r="E37" s="585" t="s">
        <v>322</v>
      </c>
      <c r="F37" s="558">
        <v>20900</v>
      </c>
      <c r="G37" s="587"/>
      <c r="I37" s="556"/>
    </row>
    <row r="38" spans="2:9" ht="16.5" thickBot="1">
      <c r="B38" s="1024"/>
      <c r="C38" s="1025"/>
      <c r="D38" s="1025"/>
      <c r="E38" s="1026"/>
      <c r="F38" s="580">
        <f>SUM(F30:F37)</f>
        <v>43900</v>
      </c>
      <c r="I38" s="556"/>
    </row>
    <row r="39" spans="2:9" ht="19.5" thickBot="1">
      <c r="B39" s="1027"/>
      <c r="C39" s="1028"/>
      <c r="D39" s="1028"/>
      <c r="E39" s="1028"/>
      <c r="F39" s="589">
        <f>SUM(F29,F23,F27,F38)</f>
        <v>282900</v>
      </c>
      <c r="G39" s="169"/>
      <c r="I39" s="556"/>
    </row>
    <row r="40" ht="15">
      <c r="I40" s="556"/>
    </row>
    <row r="41" spans="5:9" ht="15.75" thickBot="1">
      <c r="E41" s="590"/>
      <c r="I41" s="556"/>
    </row>
    <row r="42" spans="5:8" ht="39" customHeight="1" thickBot="1">
      <c r="E42" s="591" t="s">
        <v>323</v>
      </c>
      <c r="F42" s="589">
        <f>SUM(F18+F38)</f>
        <v>315100</v>
      </c>
      <c r="H42" s="556"/>
    </row>
    <row r="43" ht="15">
      <c r="I43" s="556"/>
    </row>
    <row r="44" ht="15">
      <c r="I44" s="556"/>
    </row>
    <row r="45" ht="15">
      <c r="I45" s="556"/>
    </row>
    <row r="46" ht="15">
      <c r="I46" s="556"/>
    </row>
    <row r="47" ht="15">
      <c r="I47" s="556"/>
    </row>
    <row r="48" ht="15">
      <c r="I48" s="556"/>
    </row>
    <row r="49" ht="15">
      <c r="I49" s="556"/>
    </row>
    <row r="50" ht="15">
      <c r="I50" s="556"/>
    </row>
    <row r="55" ht="15">
      <c r="I55" s="556"/>
    </row>
    <row r="60" ht="15">
      <c r="F60" s="169"/>
    </row>
  </sheetData>
  <mergeCells count="10">
    <mergeCell ref="A6:A16"/>
    <mergeCell ref="B16:E16"/>
    <mergeCell ref="B18:E18"/>
    <mergeCell ref="B23:E23"/>
    <mergeCell ref="C24:C26"/>
    <mergeCell ref="B29:E29"/>
    <mergeCell ref="C30:C37"/>
    <mergeCell ref="B38:E38"/>
    <mergeCell ref="B39:E39"/>
    <mergeCell ref="B27:E27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Layout" workbookViewId="0" topLeftCell="A1">
      <selection activeCell="N71" sqref="N71"/>
    </sheetView>
  </sheetViews>
  <sheetFormatPr defaultColWidth="9.140625" defaultRowHeight="15" outlineLevelCol="1"/>
  <cols>
    <col min="1" max="1" width="11.140625" style="0" customWidth="1"/>
    <col min="2" max="2" width="16.8515625" style="0" customWidth="1"/>
    <col min="3" max="3" width="12.7109375" style="0" customWidth="1"/>
    <col min="4" max="4" width="10.28125" style="0" hidden="1" customWidth="1"/>
    <col min="5" max="5" width="10.8515625" style="0" hidden="1" customWidth="1" outlineLevel="1"/>
    <col min="6" max="6" width="10.140625" style="0" hidden="1" customWidth="1" outlineLevel="1"/>
    <col min="7" max="7" width="10.8515625" style="0" hidden="1" customWidth="1" outlineLevel="1"/>
    <col min="8" max="8" width="9.8515625" style="0" customWidth="1" collapsed="1"/>
    <col min="9" max="10" width="9.7109375" style="0" customWidth="1"/>
    <col min="11" max="11" width="9.8515625" style="0" customWidth="1"/>
    <col min="12" max="12" width="10.140625" style="0" customWidth="1"/>
    <col min="13" max="13" width="9.57421875" style="0" customWidth="1"/>
    <col min="14" max="14" width="9.28125" style="0" customWidth="1"/>
    <col min="15" max="15" width="10.7109375" style="0" customWidth="1"/>
    <col min="257" max="257" width="11.140625" style="0" customWidth="1"/>
    <col min="258" max="258" width="16.8515625" style="0" customWidth="1"/>
    <col min="259" max="259" width="12.7109375" style="0" customWidth="1"/>
    <col min="260" max="260" width="9.140625" style="0" hidden="1" customWidth="1"/>
    <col min="261" max="261" width="10.8515625" style="0" bestFit="1" customWidth="1"/>
    <col min="262" max="262" width="10.140625" style="0" customWidth="1"/>
    <col min="263" max="263" width="10.8515625" style="0" bestFit="1" customWidth="1"/>
    <col min="264" max="264" width="9.8515625" style="0" customWidth="1"/>
    <col min="265" max="266" width="9.7109375" style="0" customWidth="1"/>
    <col min="267" max="270" width="10.7109375" style="0" customWidth="1"/>
    <col min="513" max="513" width="11.140625" style="0" customWidth="1"/>
    <col min="514" max="514" width="16.8515625" style="0" customWidth="1"/>
    <col min="515" max="515" width="12.7109375" style="0" customWidth="1"/>
    <col min="516" max="516" width="9.140625" style="0" hidden="1" customWidth="1"/>
    <col min="517" max="517" width="10.8515625" style="0" bestFit="1" customWidth="1"/>
    <col min="518" max="518" width="10.140625" style="0" customWidth="1"/>
    <col min="519" max="519" width="10.8515625" style="0" bestFit="1" customWidth="1"/>
    <col min="520" max="520" width="9.8515625" style="0" customWidth="1"/>
    <col min="521" max="522" width="9.7109375" style="0" customWidth="1"/>
    <col min="523" max="526" width="10.7109375" style="0" customWidth="1"/>
    <col min="769" max="769" width="11.140625" style="0" customWidth="1"/>
    <col min="770" max="770" width="16.8515625" style="0" customWidth="1"/>
    <col min="771" max="771" width="12.7109375" style="0" customWidth="1"/>
    <col min="772" max="772" width="9.140625" style="0" hidden="1" customWidth="1"/>
    <col min="773" max="773" width="10.8515625" style="0" bestFit="1" customWidth="1"/>
    <col min="774" max="774" width="10.140625" style="0" customWidth="1"/>
    <col min="775" max="775" width="10.8515625" style="0" bestFit="1" customWidth="1"/>
    <col min="776" max="776" width="9.8515625" style="0" customWidth="1"/>
    <col min="777" max="778" width="9.7109375" style="0" customWidth="1"/>
    <col min="779" max="782" width="10.7109375" style="0" customWidth="1"/>
    <col min="1025" max="1025" width="11.140625" style="0" customWidth="1"/>
    <col min="1026" max="1026" width="16.8515625" style="0" customWidth="1"/>
    <col min="1027" max="1027" width="12.7109375" style="0" customWidth="1"/>
    <col min="1028" max="1028" width="9.140625" style="0" hidden="1" customWidth="1"/>
    <col min="1029" max="1029" width="10.8515625" style="0" bestFit="1" customWidth="1"/>
    <col min="1030" max="1030" width="10.140625" style="0" customWidth="1"/>
    <col min="1031" max="1031" width="10.8515625" style="0" bestFit="1" customWidth="1"/>
    <col min="1032" max="1032" width="9.8515625" style="0" customWidth="1"/>
    <col min="1033" max="1034" width="9.7109375" style="0" customWidth="1"/>
    <col min="1035" max="1038" width="10.7109375" style="0" customWidth="1"/>
    <col min="1281" max="1281" width="11.140625" style="0" customWidth="1"/>
    <col min="1282" max="1282" width="16.8515625" style="0" customWidth="1"/>
    <col min="1283" max="1283" width="12.7109375" style="0" customWidth="1"/>
    <col min="1284" max="1284" width="9.140625" style="0" hidden="1" customWidth="1"/>
    <col min="1285" max="1285" width="10.8515625" style="0" bestFit="1" customWidth="1"/>
    <col min="1286" max="1286" width="10.140625" style="0" customWidth="1"/>
    <col min="1287" max="1287" width="10.8515625" style="0" bestFit="1" customWidth="1"/>
    <col min="1288" max="1288" width="9.8515625" style="0" customWidth="1"/>
    <col min="1289" max="1290" width="9.7109375" style="0" customWidth="1"/>
    <col min="1291" max="1294" width="10.7109375" style="0" customWidth="1"/>
    <col min="1537" max="1537" width="11.140625" style="0" customWidth="1"/>
    <col min="1538" max="1538" width="16.8515625" style="0" customWidth="1"/>
    <col min="1539" max="1539" width="12.7109375" style="0" customWidth="1"/>
    <col min="1540" max="1540" width="9.140625" style="0" hidden="1" customWidth="1"/>
    <col min="1541" max="1541" width="10.8515625" style="0" bestFit="1" customWidth="1"/>
    <col min="1542" max="1542" width="10.140625" style="0" customWidth="1"/>
    <col min="1543" max="1543" width="10.8515625" style="0" bestFit="1" customWidth="1"/>
    <col min="1544" max="1544" width="9.8515625" style="0" customWidth="1"/>
    <col min="1545" max="1546" width="9.7109375" style="0" customWidth="1"/>
    <col min="1547" max="1550" width="10.7109375" style="0" customWidth="1"/>
    <col min="1793" max="1793" width="11.140625" style="0" customWidth="1"/>
    <col min="1794" max="1794" width="16.8515625" style="0" customWidth="1"/>
    <col min="1795" max="1795" width="12.7109375" style="0" customWidth="1"/>
    <col min="1796" max="1796" width="9.140625" style="0" hidden="1" customWidth="1"/>
    <col min="1797" max="1797" width="10.8515625" style="0" bestFit="1" customWidth="1"/>
    <col min="1798" max="1798" width="10.140625" style="0" customWidth="1"/>
    <col min="1799" max="1799" width="10.8515625" style="0" bestFit="1" customWidth="1"/>
    <col min="1800" max="1800" width="9.8515625" style="0" customWidth="1"/>
    <col min="1801" max="1802" width="9.7109375" style="0" customWidth="1"/>
    <col min="1803" max="1806" width="10.7109375" style="0" customWidth="1"/>
    <col min="2049" max="2049" width="11.140625" style="0" customWidth="1"/>
    <col min="2050" max="2050" width="16.8515625" style="0" customWidth="1"/>
    <col min="2051" max="2051" width="12.7109375" style="0" customWidth="1"/>
    <col min="2052" max="2052" width="9.140625" style="0" hidden="1" customWidth="1"/>
    <col min="2053" max="2053" width="10.8515625" style="0" bestFit="1" customWidth="1"/>
    <col min="2054" max="2054" width="10.140625" style="0" customWidth="1"/>
    <col min="2055" max="2055" width="10.8515625" style="0" bestFit="1" customWidth="1"/>
    <col min="2056" max="2056" width="9.8515625" style="0" customWidth="1"/>
    <col min="2057" max="2058" width="9.7109375" style="0" customWidth="1"/>
    <col min="2059" max="2062" width="10.7109375" style="0" customWidth="1"/>
    <col min="2305" max="2305" width="11.140625" style="0" customWidth="1"/>
    <col min="2306" max="2306" width="16.8515625" style="0" customWidth="1"/>
    <col min="2307" max="2307" width="12.7109375" style="0" customWidth="1"/>
    <col min="2308" max="2308" width="9.140625" style="0" hidden="1" customWidth="1"/>
    <col min="2309" max="2309" width="10.8515625" style="0" bestFit="1" customWidth="1"/>
    <col min="2310" max="2310" width="10.140625" style="0" customWidth="1"/>
    <col min="2311" max="2311" width="10.8515625" style="0" bestFit="1" customWidth="1"/>
    <col min="2312" max="2312" width="9.8515625" style="0" customWidth="1"/>
    <col min="2313" max="2314" width="9.7109375" style="0" customWidth="1"/>
    <col min="2315" max="2318" width="10.7109375" style="0" customWidth="1"/>
    <col min="2561" max="2561" width="11.140625" style="0" customWidth="1"/>
    <col min="2562" max="2562" width="16.8515625" style="0" customWidth="1"/>
    <col min="2563" max="2563" width="12.7109375" style="0" customWidth="1"/>
    <col min="2564" max="2564" width="9.140625" style="0" hidden="1" customWidth="1"/>
    <col min="2565" max="2565" width="10.8515625" style="0" bestFit="1" customWidth="1"/>
    <col min="2566" max="2566" width="10.140625" style="0" customWidth="1"/>
    <col min="2567" max="2567" width="10.8515625" style="0" bestFit="1" customWidth="1"/>
    <col min="2568" max="2568" width="9.8515625" style="0" customWidth="1"/>
    <col min="2569" max="2570" width="9.7109375" style="0" customWidth="1"/>
    <col min="2571" max="2574" width="10.7109375" style="0" customWidth="1"/>
    <col min="2817" max="2817" width="11.140625" style="0" customWidth="1"/>
    <col min="2818" max="2818" width="16.8515625" style="0" customWidth="1"/>
    <col min="2819" max="2819" width="12.7109375" style="0" customWidth="1"/>
    <col min="2820" max="2820" width="9.140625" style="0" hidden="1" customWidth="1"/>
    <col min="2821" max="2821" width="10.8515625" style="0" bestFit="1" customWidth="1"/>
    <col min="2822" max="2822" width="10.140625" style="0" customWidth="1"/>
    <col min="2823" max="2823" width="10.8515625" style="0" bestFit="1" customWidth="1"/>
    <col min="2824" max="2824" width="9.8515625" style="0" customWidth="1"/>
    <col min="2825" max="2826" width="9.7109375" style="0" customWidth="1"/>
    <col min="2827" max="2830" width="10.7109375" style="0" customWidth="1"/>
    <col min="3073" max="3073" width="11.140625" style="0" customWidth="1"/>
    <col min="3074" max="3074" width="16.8515625" style="0" customWidth="1"/>
    <col min="3075" max="3075" width="12.7109375" style="0" customWidth="1"/>
    <col min="3076" max="3076" width="9.140625" style="0" hidden="1" customWidth="1"/>
    <col min="3077" max="3077" width="10.8515625" style="0" bestFit="1" customWidth="1"/>
    <col min="3078" max="3078" width="10.140625" style="0" customWidth="1"/>
    <col min="3079" max="3079" width="10.8515625" style="0" bestFit="1" customWidth="1"/>
    <col min="3080" max="3080" width="9.8515625" style="0" customWidth="1"/>
    <col min="3081" max="3082" width="9.7109375" style="0" customWidth="1"/>
    <col min="3083" max="3086" width="10.7109375" style="0" customWidth="1"/>
    <col min="3329" max="3329" width="11.140625" style="0" customWidth="1"/>
    <col min="3330" max="3330" width="16.8515625" style="0" customWidth="1"/>
    <col min="3331" max="3331" width="12.7109375" style="0" customWidth="1"/>
    <col min="3332" max="3332" width="9.140625" style="0" hidden="1" customWidth="1"/>
    <col min="3333" max="3333" width="10.8515625" style="0" bestFit="1" customWidth="1"/>
    <col min="3334" max="3334" width="10.140625" style="0" customWidth="1"/>
    <col min="3335" max="3335" width="10.8515625" style="0" bestFit="1" customWidth="1"/>
    <col min="3336" max="3336" width="9.8515625" style="0" customWidth="1"/>
    <col min="3337" max="3338" width="9.7109375" style="0" customWidth="1"/>
    <col min="3339" max="3342" width="10.7109375" style="0" customWidth="1"/>
    <col min="3585" max="3585" width="11.140625" style="0" customWidth="1"/>
    <col min="3586" max="3586" width="16.8515625" style="0" customWidth="1"/>
    <col min="3587" max="3587" width="12.7109375" style="0" customWidth="1"/>
    <col min="3588" max="3588" width="9.140625" style="0" hidden="1" customWidth="1"/>
    <col min="3589" max="3589" width="10.8515625" style="0" bestFit="1" customWidth="1"/>
    <col min="3590" max="3590" width="10.140625" style="0" customWidth="1"/>
    <col min="3591" max="3591" width="10.8515625" style="0" bestFit="1" customWidth="1"/>
    <col min="3592" max="3592" width="9.8515625" style="0" customWidth="1"/>
    <col min="3593" max="3594" width="9.7109375" style="0" customWidth="1"/>
    <col min="3595" max="3598" width="10.7109375" style="0" customWidth="1"/>
    <col min="3841" max="3841" width="11.140625" style="0" customWidth="1"/>
    <col min="3842" max="3842" width="16.8515625" style="0" customWidth="1"/>
    <col min="3843" max="3843" width="12.7109375" style="0" customWidth="1"/>
    <col min="3844" max="3844" width="9.140625" style="0" hidden="1" customWidth="1"/>
    <col min="3845" max="3845" width="10.8515625" style="0" bestFit="1" customWidth="1"/>
    <col min="3846" max="3846" width="10.140625" style="0" customWidth="1"/>
    <col min="3847" max="3847" width="10.8515625" style="0" bestFit="1" customWidth="1"/>
    <col min="3848" max="3848" width="9.8515625" style="0" customWidth="1"/>
    <col min="3849" max="3850" width="9.7109375" style="0" customWidth="1"/>
    <col min="3851" max="3854" width="10.7109375" style="0" customWidth="1"/>
    <col min="4097" max="4097" width="11.140625" style="0" customWidth="1"/>
    <col min="4098" max="4098" width="16.8515625" style="0" customWidth="1"/>
    <col min="4099" max="4099" width="12.7109375" style="0" customWidth="1"/>
    <col min="4100" max="4100" width="9.140625" style="0" hidden="1" customWidth="1"/>
    <col min="4101" max="4101" width="10.8515625" style="0" bestFit="1" customWidth="1"/>
    <col min="4102" max="4102" width="10.140625" style="0" customWidth="1"/>
    <col min="4103" max="4103" width="10.8515625" style="0" bestFit="1" customWidth="1"/>
    <col min="4104" max="4104" width="9.8515625" style="0" customWidth="1"/>
    <col min="4105" max="4106" width="9.7109375" style="0" customWidth="1"/>
    <col min="4107" max="4110" width="10.7109375" style="0" customWidth="1"/>
    <col min="4353" max="4353" width="11.140625" style="0" customWidth="1"/>
    <col min="4354" max="4354" width="16.8515625" style="0" customWidth="1"/>
    <col min="4355" max="4355" width="12.7109375" style="0" customWidth="1"/>
    <col min="4356" max="4356" width="9.140625" style="0" hidden="1" customWidth="1"/>
    <col min="4357" max="4357" width="10.8515625" style="0" bestFit="1" customWidth="1"/>
    <col min="4358" max="4358" width="10.140625" style="0" customWidth="1"/>
    <col min="4359" max="4359" width="10.8515625" style="0" bestFit="1" customWidth="1"/>
    <col min="4360" max="4360" width="9.8515625" style="0" customWidth="1"/>
    <col min="4361" max="4362" width="9.7109375" style="0" customWidth="1"/>
    <col min="4363" max="4366" width="10.7109375" style="0" customWidth="1"/>
    <col min="4609" max="4609" width="11.140625" style="0" customWidth="1"/>
    <col min="4610" max="4610" width="16.8515625" style="0" customWidth="1"/>
    <col min="4611" max="4611" width="12.7109375" style="0" customWidth="1"/>
    <col min="4612" max="4612" width="9.140625" style="0" hidden="1" customWidth="1"/>
    <col min="4613" max="4613" width="10.8515625" style="0" bestFit="1" customWidth="1"/>
    <col min="4614" max="4614" width="10.140625" style="0" customWidth="1"/>
    <col min="4615" max="4615" width="10.8515625" style="0" bestFit="1" customWidth="1"/>
    <col min="4616" max="4616" width="9.8515625" style="0" customWidth="1"/>
    <col min="4617" max="4618" width="9.7109375" style="0" customWidth="1"/>
    <col min="4619" max="4622" width="10.7109375" style="0" customWidth="1"/>
    <col min="4865" max="4865" width="11.140625" style="0" customWidth="1"/>
    <col min="4866" max="4866" width="16.8515625" style="0" customWidth="1"/>
    <col min="4867" max="4867" width="12.7109375" style="0" customWidth="1"/>
    <col min="4868" max="4868" width="9.140625" style="0" hidden="1" customWidth="1"/>
    <col min="4869" max="4869" width="10.8515625" style="0" bestFit="1" customWidth="1"/>
    <col min="4870" max="4870" width="10.140625" style="0" customWidth="1"/>
    <col min="4871" max="4871" width="10.8515625" style="0" bestFit="1" customWidth="1"/>
    <col min="4872" max="4872" width="9.8515625" style="0" customWidth="1"/>
    <col min="4873" max="4874" width="9.7109375" style="0" customWidth="1"/>
    <col min="4875" max="4878" width="10.7109375" style="0" customWidth="1"/>
    <col min="5121" max="5121" width="11.140625" style="0" customWidth="1"/>
    <col min="5122" max="5122" width="16.8515625" style="0" customWidth="1"/>
    <col min="5123" max="5123" width="12.7109375" style="0" customWidth="1"/>
    <col min="5124" max="5124" width="9.140625" style="0" hidden="1" customWidth="1"/>
    <col min="5125" max="5125" width="10.8515625" style="0" bestFit="1" customWidth="1"/>
    <col min="5126" max="5126" width="10.140625" style="0" customWidth="1"/>
    <col min="5127" max="5127" width="10.8515625" style="0" bestFit="1" customWidth="1"/>
    <col min="5128" max="5128" width="9.8515625" style="0" customWidth="1"/>
    <col min="5129" max="5130" width="9.7109375" style="0" customWidth="1"/>
    <col min="5131" max="5134" width="10.7109375" style="0" customWidth="1"/>
    <col min="5377" max="5377" width="11.140625" style="0" customWidth="1"/>
    <col min="5378" max="5378" width="16.8515625" style="0" customWidth="1"/>
    <col min="5379" max="5379" width="12.7109375" style="0" customWidth="1"/>
    <col min="5380" max="5380" width="9.140625" style="0" hidden="1" customWidth="1"/>
    <col min="5381" max="5381" width="10.8515625" style="0" bestFit="1" customWidth="1"/>
    <col min="5382" max="5382" width="10.140625" style="0" customWidth="1"/>
    <col min="5383" max="5383" width="10.8515625" style="0" bestFit="1" customWidth="1"/>
    <col min="5384" max="5384" width="9.8515625" style="0" customWidth="1"/>
    <col min="5385" max="5386" width="9.7109375" style="0" customWidth="1"/>
    <col min="5387" max="5390" width="10.7109375" style="0" customWidth="1"/>
    <col min="5633" max="5633" width="11.140625" style="0" customWidth="1"/>
    <col min="5634" max="5634" width="16.8515625" style="0" customWidth="1"/>
    <col min="5635" max="5635" width="12.7109375" style="0" customWidth="1"/>
    <col min="5636" max="5636" width="9.140625" style="0" hidden="1" customWidth="1"/>
    <col min="5637" max="5637" width="10.8515625" style="0" bestFit="1" customWidth="1"/>
    <col min="5638" max="5638" width="10.140625" style="0" customWidth="1"/>
    <col min="5639" max="5639" width="10.8515625" style="0" bestFit="1" customWidth="1"/>
    <col min="5640" max="5640" width="9.8515625" style="0" customWidth="1"/>
    <col min="5641" max="5642" width="9.7109375" style="0" customWidth="1"/>
    <col min="5643" max="5646" width="10.7109375" style="0" customWidth="1"/>
    <col min="5889" max="5889" width="11.140625" style="0" customWidth="1"/>
    <col min="5890" max="5890" width="16.8515625" style="0" customWidth="1"/>
    <col min="5891" max="5891" width="12.7109375" style="0" customWidth="1"/>
    <col min="5892" max="5892" width="9.140625" style="0" hidden="1" customWidth="1"/>
    <col min="5893" max="5893" width="10.8515625" style="0" bestFit="1" customWidth="1"/>
    <col min="5894" max="5894" width="10.140625" style="0" customWidth="1"/>
    <col min="5895" max="5895" width="10.8515625" style="0" bestFit="1" customWidth="1"/>
    <col min="5896" max="5896" width="9.8515625" style="0" customWidth="1"/>
    <col min="5897" max="5898" width="9.7109375" style="0" customWidth="1"/>
    <col min="5899" max="5902" width="10.7109375" style="0" customWidth="1"/>
    <col min="6145" max="6145" width="11.140625" style="0" customWidth="1"/>
    <col min="6146" max="6146" width="16.8515625" style="0" customWidth="1"/>
    <col min="6147" max="6147" width="12.7109375" style="0" customWidth="1"/>
    <col min="6148" max="6148" width="9.140625" style="0" hidden="1" customWidth="1"/>
    <col min="6149" max="6149" width="10.8515625" style="0" bestFit="1" customWidth="1"/>
    <col min="6150" max="6150" width="10.140625" style="0" customWidth="1"/>
    <col min="6151" max="6151" width="10.8515625" style="0" bestFit="1" customWidth="1"/>
    <col min="6152" max="6152" width="9.8515625" style="0" customWidth="1"/>
    <col min="6153" max="6154" width="9.7109375" style="0" customWidth="1"/>
    <col min="6155" max="6158" width="10.7109375" style="0" customWidth="1"/>
    <col min="6401" max="6401" width="11.140625" style="0" customWidth="1"/>
    <col min="6402" max="6402" width="16.8515625" style="0" customWidth="1"/>
    <col min="6403" max="6403" width="12.7109375" style="0" customWidth="1"/>
    <col min="6404" max="6404" width="9.140625" style="0" hidden="1" customWidth="1"/>
    <col min="6405" max="6405" width="10.8515625" style="0" bestFit="1" customWidth="1"/>
    <col min="6406" max="6406" width="10.140625" style="0" customWidth="1"/>
    <col min="6407" max="6407" width="10.8515625" style="0" bestFit="1" customWidth="1"/>
    <col min="6408" max="6408" width="9.8515625" style="0" customWidth="1"/>
    <col min="6409" max="6410" width="9.7109375" style="0" customWidth="1"/>
    <col min="6411" max="6414" width="10.7109375" style="0" customWidth="1"/>
    <col min="6657" max="6657" width="11.140625" style="0" customWidth="1"/>
    <col min="6658" max="6658" width="16.8515625" style="0" customWidth="1"/>
    <col min="6659" max="6659" width="12.7109375" style="0" customWidth="1"/>
    <col min="6660" max="6660" width="9.140625" style="0" hidden="1" customWidth="1"/>
    <col min="6661" max="6661" width="10.8515625" style="0" bestFit="1" customWidth="1"/>
    <col min="6662" max="6662" width="10.140625" style="0" customWidth="1"/>
    <col min="6663" max="6663" width="10.8515625" style="0" bestFit="1" customWidth="1"/>
    <col min="6664" max="6664" width="9.8515625" style="0" customWidth="1"/>
    <col min="6665" max="6666" width="9.7109375" style="0" customWidth="1"/>
    <col min="6667" max="6670" width="10.7109375" style="0" customWidth="1"/>
    <col min="6913" max="6913" width="11.140625" style="0" customWidth="1"/>
    <col min="6914" max="6914" width="16.8515625" style="0" customWidth="1"/>
    <col min="6915" max="6915" width="12.7109375" style="0" customWidth="1"/>
    <col min="6916" max="6916" width="9.140625" style="0" hidden="1" customWidth="1"/>
    <col min="6917" max="6917" width="10.8515625" style="0" bestFit="1" customWidth="1"/>
    <col min="6918" max="6918" width="10.140625" style="0" customWidth="1"/>
    <col min="6919" max="6919" width="10.8515625" style="0" bestFit="1" customWidth="1"/>
    <col min="6920" max="6920" width="9.8515625" style="0" customWidth="1"/>
    <col min="6921" max="6922" width="9.7109375" style="0" customWidth="1"/>
    <col min="6923" max="6926" width="10.7109375" style="0" customWidth="1"/>
    <col min="7169" max="7169" width="11.140625" style="0" customWidth="1"/>
    <col min="7170" max="7170" width="16.8515625" style="0" customWidth="1"/>
    <col min="7171" max="7171" width="12.7109375" style="0" customWidth="1"/>
    <col min="7172" max="7172" width="9.140625" style="0" hidden="1" customWidth="1"/>
    <col min="7173" max="7173" width="10.8515625" style="0" bestFit="1" customWidth="1"/>
    <col min="7174" max="7174" width="10.140625" style="0" customWidth="1"/>
    <col min="7175" max="7175" width="10.8515625" style="0" bestFit="1" customWidth="1"/>
    <col min="7176" max="7176" width="9.8515625" style="0" customWidth="1"/>
    <col min="7177" max="7178" width="9.7109375" style="0" customWidth="1"/>
    <col min="7179" max="7182" width="10.7109375" style="0" customWidth="1"/>
    <col min="7425" max="7425" width="11.140625" style="0" customWidth="1"/>
    <col min="7426" max="7426" width="16.8515625" style="0" customWidth="1"/>
    <col min="7427" max="7427" width="12.7109375" style="0" customWidth="1"/>
    <col min="7428" max="7428" width="9.140625" style="0" hidden="1" customWidth="1"/>
    <col min="7429" max="7429" width="10.8515625" style="0" bestFit="1" customWidth="1"/>
    <col min="7430" max="7430" width="10.140625" style="0" customWidth="1"/>
    <col min="7431" max="7431" width="10.8515625" style="0" bestFit="1" customWidth="1"/>
    <col min="7432" max="7432" width="9.8515625" style="0" customWidth="1"/>
    <col min="7433" max="7434" width="9.7109375" style="0" customWidth="1"/>
    <col min="7435" max="7438" width="10.7109375" style="0" customWidth="1"/>
    <col min="7681" max="7681" width="11.140625" style="0" customWidth="1"/>
    <col min="7682" max="7682" width="16.8515625" style="0" customWidth="1"/>
    <col min="7683" max="7683" width="12.7109375" style="0" customWidth="1"/>
    <col min="7684" max="7684" width="9.140625" style="0" hidden="1" customWidth="1"/>
    <col min="7685" max="7685" width="10.8515625" style="0" bestFit="1" customWidth="1"/>
    <col min="7686" max="7686" width="10.140625" style="0" customWidth="1"/>
    <col min="7687" max="7687" width="10.8515625" style="0" bestFit="1" customWidth="1"/>
    <col min="7688" max="7688" width="9.8515625" style="0" customWidth="1"/>
    <col min="7689" max="7690" width="9.7109375" style="0" customWidth="1"/>
    <col min="7691" max="7694" width="10.7109375" style="0" customWidth="1"/>
    <col min="7937" max="7937" width="11.140625" style="0" customWidth="1"/>
    <col min="7938" max="7938" width="16.8515625" style="0" customWidth="1"/>
    <col min="7939" max="7939" width="12.7109375" style="0" customWidth="1"/>
    <col min="7940" max="7940" width="9.140625" style="0" hidden="1" customWidth="1"/>
    <col min="7941" max="7941" width="10.8515625" style="0" bestFit="1" customWidth="1"/>
    <col min="7942" max="7942" width="10.140625" style="0" customWidth="1"/>
    <col min="7943" max="7943" width="10.8515625" style="0" bestFit="1" customWidth="1"/>
    <col min="7944" max="7944" width="9.8515625" style="0" customWidth="1"/>
    <col min="7945" max="7946" width="9.7109375" style="0" customWidth="1"/>
    <col min="7947" max="7950" width="10.7109375" style="0" customWidth="1"/>
    <col min="8193" max="8193" width="11.140625" style="0" customWidth="1"/>
    <col min="8194" max="8194" width="16.8515625" style="0" customWidth="1"/>
    <col min="8195" max="8195" width="12.7109375" style="0" customWidth="1"/>
    <col min="8196" max="8196" width="9.140625" style="0" hidden="1" customWidth="1"/>
    <col min="8197" max="8197" width="10.8515625" style="0" bestFit="1" customWidth="1"/>
    <col min="8198" max="8198" width="10.140625" style="0" customWidth="1"/>
    <col min="8199" max="8199" width="10.8515625" style="0" bestFit="1" customWidth="1"/>
    <col min="8200" max="8200" width="9.8515625" style="0" customWidth="1"/>
    <col min="8201" max="8202" width="9.7109375" style="0" customWidth="1"/>
    <col min="8203" max="8206" width="10.7109375" style="0" customWidth="1"/>
    <col min="8449" max="8449" width="11.140625" style="0" customWidth="1"/>
    <col min="8450" max="8450" width="16.8515625" style="0" customWidth="1"/>
    <col min="8451" max="8451" width="12.7109375" style="0" customWidth="1"/>
    <col min="8452" max="8452" width="9.140625" style="0" hidden="1" customWidth="1"/>
    <col min="8453" max="8453" width="10.8515625" style="0" bestFit="1" customWidth="1"/>
    <col min="8454" max="8454" width="10.140625" style="0" customWidth="1"/>
    <col min="8455" max="8455" width="10.8515625" style="0" bestFit="1" customWidth="1"/>
    <col min="8456" max="8456" width="9.8515625" style="0" customWidth="1"/>
    <col min="8457" max="8458" width="9.7109375" style="0" customWidth="1"/>
    <col min="8459" max="8462" width="10.7109375" style="0" customWidth="1"/>
    <col min="8705" max="8705" width="11.140625" style="0" customWidth="1"/>
    <col min="8706" max="8706" width="16.8515625" style="0" customWidth="1"/>
    <col min="8707" max="8707" width="12.7109375" style="0" customWidth="1"/>
    <col min="8708" max="8708" width="9.140625" style="0" hidden="1" customWidth="1"/>
    <col min="8709" max="8709" width="10.8515625" style="0" bestFit="1" customWidth="1"/>
    <col min="8710" max="8710" width="10.140625" style="0" customWidth="1"/>
    <col min="8711" max="8711" width="10.8515625" style="0" bestFit="1" customWidth="1"/>
    <col min="8712" max="8712" width="9.8515625" style="0" customWidth="1"/>
    <col min="8713" max="8714" width="9.7109375" style="0" customWidth="1"/>
    <col min="8715" max="8718" width="10.7109375" style="0" customWidth="1"/>
    <col min="8961" max="8961" width="11.140625" style="0" customWidth="1"/>
    <col min="8962" max="8962" width="16.8515625" style="0" customWidth="1"/>
    <col min="8963" max="8963" width="12.7109375" style="0" customWidth="1"/>
    <col min="8964" max="8964" width="9.140625" style="0" hidden="1" customWidth="1"/>
    <col min="8965" max="8965" width="10.8515625" style="0" bestFit="1" customWidth="1"/>
    <col min="8966" max="8966" width="10.140625" style="0" customWidth="1"/>
    <col min="8967" max="8967" width="10.8515625" style="0" bestFit="1" customWidth="1"/>
    <col min="8968" max="8968" width="9.8515625" style="0" customWidth="1"/>
    <col min="8969" max="8970" width="9.7109375" style="0" customWidth="1"/>
    <col min="8971" max="8974" width="10.7109375" style="0" customWidth="1"/>
    <col min="9217" max="9217" width="11.140625" style="0" customWidth="1"/>
    <col min="9218" max="9218" width="16.8515625" style="0" customWidth="1"/>
    <col min="9219" max="9219" width="12.7109375" style="0" customWidth="1"/>
    <col min="9220" max="9220" width="9.140625" style="0" hidden="1" customWidth="1"/>
    <col min="9221" max="9221" width="10.8515625" style="0" bestFit="1" customWidth="1"/>
    <col min="9222" max="9222" width="10.140625" style="0" customWidth="1"/>
    <col min="9223" max="9223" width="10.8515625" style="0" bestFit="1" customWidth="1"/>
    <col min="9224" max="9224" width="9.8515625" style="0" customWidth="1"/>
    <col min="9225" max="9226" width="9.7109375" style="0" customWidth="1"/>
    <col min="9227" max="9230" width="10.7109375" style="0" customWidth="1"/>
    <col min="9473" max="9473" width="11.140625" style="0" customWidth="1"/>
    <col min="9474" max="9474" width="16.8515625" style="0" customWidth="1"/>
    <col min="9475" max="9475" width="12.7109375" style="0" customWidth="1"/>
    <col min="9476" max="9476" width="9.140625" style="0" hidden="1" customWidth="1"/>
    <col min="9477" max="9477" width="10.8515625" style="0" bestFit="1" customWidth="1"/>
    <col min="9478" max="9478" width="10.140625" style="0" customWidth="1"/>
    <col min="9479" max="9479" width="10.8515625" style="0" bestFit="1" customWidth="1"/>
    <col min="9480" max="9480" width="9.8515625" style="0" customWidth="1"/>
    <col min="9481" max="9482" width="9.7109375" style="0" customWidth="1"/>
    <col min="9483" max="9486" width="10.7109375" style="0" customWidth="1"/>
    <col min="9729" max="9729" width="11.140625" style="0" customWidth="1"/>
    <col min="9730" max="9730" width="16.8515625" style="0" customWidth="1"/>
    <col min="9731" max="9731" width="12.7109375" style="0" customWidth="1"/>
    <col min="9732" max="9732" width="9.140625" style="0" hidden="1" customWidth="1"/>
    <col min="9733" max="9733" width="10.8515625" style="0" bestFit="1" customWidth="1"/>
    <col min="9734" max="9734" width="10.140625" style="0" customWidth="1"/>
    <col min="9735" max="9735" width="10.8515625" style="0" bestFit="1" customWidth="1"/>
    <col min="9736" max="9736" width="9.8515625" style="0" customWidth="1"/>
    <col min="9737" max="9738" width="9.7109375" style="0" customWidth="1"/>
    <col min="9739" max="9742" width="10.7109375" style="0" customWidth="1"/>
    <col min="9985" max="9985" width="11.140625" style="0" customWidth="1"/>
    <col min="9986" max="9986" width="16.8515625" style="0" customWidth="1"/>
    <col min="9987" max="9987" width="12.7109375" style="0" customWidth="1"/>
    <col min="9988" max="9988" width="9.140625" style="0" hidden="1" customWidth="1"/>
    <col min="9989" max="9989" width="10.8515625" style="0" bestFit="1" customWidth="1"/>
    <col min="9990" max="9990" width="10.140625" style="0" customWidth="1"/>
    <col min="9991" max="9991" width="10.8515625" style="0" bestFit="1" customWidth="1"/>
    <col min="9992" max="9992" width="9.8515625" style="0" customWidth="1"/>
    <col min="9993" max="9994" width="9.7109375" style="0" customWidth="1"/>
    <col min="9995" max="9998" width="10.7109375" style="0" customWidth="1"/>
    <col min="10241" max="10241" width="11.140625" style="0" customWidth="1"/>
    <col min="10242" max="10242" width="16.8515625" style="0" customWidth="1"/>
    <col min="10243" max="10243" width="12.7109375" style="0" customWidth="1"/>
    <col min="10244" max="10244" width="9.140625" style="0" hidden="1" customWidth="1"/>
    <col min="10245" max="10245" width="10.8515625" style="0" bestFit="1" customWidth="1"/>
    <col min="10246" max="10246" width="10.140625" style="0" customWidth="1"/>
    <col min="10247" max="10247" width="10.8515625" style="0" bestFit="1" customWidth="1"/>
    <col min="10248" max="10248" width="9.8515625" style="0" customWidth="1"/>
    <col min="10249" max="10250" width="9.7109375" style="0" customWidth="1"/>
    <col min="10251" max="10254" width="10.7109375" style="0" customWidth="1"/>
    <col min="10497" max="10497" width="11.140625" style="0" customWidth="1"/>
    <col min="10498" max="10498" width="16.8515625" style="0" customWidth="1"/>
    <col min="10499" max="10499" width="12.7109375" style="0" customWidth="1"/>
    <col min="10500" max="10500" width="9.140625" style="0" hidden="1" customWidth="1"/>
    <col min="10501" max="10501" width="10.8515625" style="0" bestFit="1" customWidth="1"/>
    <col min="10502" max="10502" width="10.140625" style="0" customWidth="1"/>
    <col min="10503" max="10503" width="10.8515625" style="0" bestFit="1" customWidth="1"/>
    <col min="10504" max="10504" width="9.8515625" style="0" customWidth="1"/>
    <col min="10505" max="10506" width="9.7109375" style="0" customWidth="1"/>
    <col min="10507" max="10510" width="10.7109375" style="0" customWidth="1"/>
    <col min="10753" max="10753" width="11.140625" style="0" customWidth="1"/>
    <col min="10754" max="10754" width="16.8515625" style="0" customWidth="1"/>
    <col min="10755" max="10755" width="12.7109375" style="0" customWidth="1"/>
    <col min="10756" max="10756" width="9.140625" style="0" hidden="1" customWidth="1"/>
    <col min="10757" max="10757" width="10.8515625" style="0" bestFit="1" customWidth="1"/>
    <col min="10758" max="10758" width="10.140625" style="0" customWidth="1"/>
    <col min="10759" max="10759" width="10.8515625" style="0" bestFit="1" customWidth="1"/>
    <col min="10760" max="10760" width="9.8515625" style="0" customWidth="1"/>
    <col min="10761" max="10762" width="9.7109375" style="0" customWidth="1"/>
    <col min="10763" max="10766" width="10.7109375" style="0" customWidth="1"/>
    <col min="11009" max="11009" width="11.140625" style="0" customWidth="1"/>
    <col min="11010" max="11010" width="16.8515625" style="0" customWidth="1"/>
    <col min="11011" max="11011" width="12.7109375" style="0" customWidth="1"/>
    <col min="11012" max="11012" width="9.140625" style="0" hidden="1" customWidth="1"/>
    <col min="11013" max="11013" width="10.8515625" style="0" bestFit="1" customWidth="1"/>
    <col min="11014" max="11014" width="10.140625" style="0" customWidth="1"/>
    <col min="11015" max="11015" width="10.8515625" style="0" bestFit="1" customWidth="1"/>
    <col min="11016" max="11016" width="9.8515625" style="0" customWidth="1"/>
    <col min="11017" max="11018" width="9.7109375" style="0" customWidth="1"/>
    <col min="11019" max="11022" width="10.7109375" style="0" customWidth="1"/>
    <col min="11265" max="11265" width="11.140625" style="0" customWidth="1"/>
    <col min="11266" max="11266" width="16.8515625" style="0" customWidth="1"/>
    <col min="11267" max="11267" width="12.7109375" style="0" customWidth="1"/>
    <col min="11268" max="11268" width="9.140625" style="0" hidden="1" customWidth="1"/>
    <col min="11269" max="11269" width="10.8515625" style="0" bestFit="1" customWidth="1"/>
    <col min="11270" max="11270" width="10.140625" style="0" customWidth="1"/>
    <col min="11271" max="11271" width="10.8515625" style="0" bestFit="1" customWidth="1"/>
    <col min="11272" max="11272" width="9.8515625" style="0" customWidth="1"/>
    <col min="11273" max="11274" width="9.7109375" style="0" customWidth="1"/>
    <col min="11275" max="11278" width="10.7109375" style="0" customWidth="1"/>
    <col min="11521" max="11521" width="11.140625" style="0" customWidth="1"/>
    <col min="11522" max="11522" width="16.8515625" style="0" customWidth="1"/>
    <col min="11523" max="11523" width="12.7109375" style="0" customWidth="1"/>
    <col min="11524" max="11524" width="9.140625" style="0" hidden="1" customWidth="1"/>
    <col min="11525" max="11525" width="10.8515625" style="0" bestFit="1" customWidth="1"/>
    <col min="11526" max="11526" width="10.140625" style="0" customWidth="1"/>
    <col min="11527" max="11527" width="10.8515625" style="0" bestFit="1" customWidth="1"/>
    <col min="11528" max="11528" width="9.8515625" style="0" customWidth="1"/>
    <col min="11529" max="11530" width="9.7109375" style="0" customWidth="1"/>
    <col min="11531" max="11534" width="10.7109375" style="0" customWidth="1"/>
    <col min="11777" max="11777" width="11.140625" style="0" customWidth="1"/>
    <col min="11778" max="11778" width="16.8515625" style="0" customWidth="1"/>
    <col min="11779" max="11779" width="12.7109375" style="0" customWidth="1"/>
    <col min="11780" max="11780" width="9.140625" style="0" hidden="1" customWidth="1"/>
    <col min="11781" max="11781" width="10.8515625" style="0" bestFit="1" customWidth="1"/>
    <col min="11782" max="11782" width="10.140625" style="0" customWidth="1"/>
    <col min="11783" max="11783" width="10.8515625" style="0" bestFit="1" customWidth="1"/>
    <col min="11784" max="11784" width="9.8515625" style="0" customWidth="1"/>
    <col min="11785" max="11786" width="9.7109375" style="0" customWidth="1"/>
    <col min="11787" max="11790" width="10.7109375" style="0" customWidth="1"/>
    <col min="12033" max="12033" width="11.140625" style="0" customWidth="1"/>
    <col min="12034" max="12034" width="16.8515625" style="0" customWidth="1"/>
    <col min="12035" max="12035" width="12.7109375" style="0" customWidth="1"/>
    <col min="12036" max="12036" width="9.140625" style="0" hidden="1" customWidth="1"/>
    <col min="12037" max="12037" width="10.8515625" style="0" bestFit="1" customWidth="1"/>
    <col min="12038" max="12038" width="10.140625" style="0" customWidth="1"/>
    <col min="12039" max="12039" width="10.8515625" style="0" bestFit="1" customWidth="1"/>
    <col min="12040" max="12040" width="9.8515625" style="0" customWidth="1"/>
    <col min="12041" max="12042" width="9.7109375" style="0" customWidth="1"/>
    <col min="12043" max="12046" width="10.7109375" style="0" customWidth="1"/>
    <col min="12289" max="12289" width="11.140625" style="0" customWidth="1"/>
    <col min="12290" max="12290" width="16.8515625" style="0" customWidth="1"/>
    <col min="12291" max="12291" width="12.7109375" style="0" customWidth="1"/>
    <col min="12292" max="12292" width="9.140625" style="0" hidden="1" customWidth="1"/>
    <col min="12293" max="12293" width="10.8515625" style="0" bestFit="1" customWidth="1"/>
    <col min="12294" max="12294" width="10.140625" style="0" customWidth="1"/>
    <col min="12295" max="12295" width="10.8515625" style="0" bestFit="1" customWidth="1"/>
    <col min="12296" max="12296" width="9.8515625" style="0" customWidth="1"/>
    <col min="12297" max="12298" width="9.7109375" style="0" customWidth="1"/>
    <col min="12299" max="12302" width="10.7109375" style="0" customWidth="1"/>
    <col min="12545" max="12545" width="11.140625" style="0" customWidth="1"/>
    <col min="12546" max="12546" width="16.8515625" style="0" customWidth="1"/>
    <col min="12547" max="12547" width="12.7109375" style="0" customWidth="1"/>
    <col min="12548" max="12548" width="9.140625" style="0" hidden="1" customWidth="1"/>
    <col min="12549" max="12549" width="10.8515625" style="0" bestFit="1" customWidth="1"/>
    <col min="12550" max="12550" width="10.140625" style="0" customWidth="1"/>
    <col min="12551" max="12551" width="10.8515625" style="0" bestFit="1" customWidth="1"/>
    <col min="12552" max="12552" width="9.8515625" style="0" customWidth="1"/>
    <col min="12553" max="12554" width="9.7109375" style="0" customWidth="1"/>
    <col min="12555" max="12558" width="10.7109375" style="0" customWidth="1"/>
    <col min="12801" max="12801" width="11.140625" style="0" customWidth="1"/>
    <col min="12802" max="12802" width="16.8515625" style="0" customWidth="1"/>
    <col min="12803" max="12803" width="12.7109375" style="0" customWidth="1"/>
    <col min="12804" max="12804" width="9.140625" style="0" hidden="1" customWidth="1"/>
    <col min="12805" max="12805" width="10.8515625" style="0" bestFit="1" customWidth="1"/>
    <col min="12806" max="12806" width="10.140625" style="0" customWidth="1"/>
    <col min="12807" max="12807" width="10.8515625" style="0" bestFit="1" customWidth="1"/>
    <col min="12808" max="12808" width="9.8515625" style="0" customWidth="1"/>
    <col min="12809" max="12810" width="9.7109375" style="0" customWidth="1"/>
    <col min="12811" max="12814" width="10.7109375" style="0" customWidth="1"/>
    <col min="13057" max="13057" width="11.140625" style="0" customWidth="1"/>
    <col min="13058" max="13058" width="16.8515625" style="0" customWidth="1"/>
    <col min="13059" max="13059" width="12.7109375" style="0" customWidth="1"/>
    <col min="13060" max="13060" width="9.140625" style="0" hidden="1" customWidth="1"/>
    <col min="13061" max="13061" width="10.8515625" style="0" bestFit="1" customWidth="1"/>
    <col min="13062" max="13062" width="10.140625" style="0" customWidth="1"/>
    <col min="13063" max="13063" width="10.8515625" style="0" bestFit="1" customWidth="1"/>
    <col min="13064" max="13064" width="9.8515625" style="0" customWidth="1"/>
    <col min="13065" max="13066" width="9.7109375" style="0" customWidth="1"/>
    <col min="13067" max="13070" width="10.7109375" style="0" customWidth="1"/>
    <col min="13313" max="13313" width="11.140625" style="0" customWidth="1"/>
    <col min="13314" max="13314" width="16.8515625" style="0" customWidth="1"/>
    <col min="13315" max="13315" width="12.7109375" style="0" customWidth="1"/>
    <col min="13316" max="13316" width="9.140625" style="0" hidden="1" customWidth="1"/>
    <col min="13317" max="13317" width="10.8515625" style="0" bestFit="1" customWidth="1"/>
    <col min="13318" max="13318" width="10.140625" style="0" customWidth="1"/>
    <col min="13319" max="13319" width="10.8515625" style="0" bestFit="1" customWidth="1"/>
    <col min="13320" max="13320" width="9.8515625" style="0" customWidth="1"/>
    <col min="13321" max="13322" width="9.7109375" style="0" customWidth="1"/>
    <col min="13323" max="13326" width="10.7109375" style="0" customWidth="1"/>
    <col min="13569" max="13569" width="11.140625" style="0" customWidth="1"/>
    <col min="13570" max="13570" width="16.8515625" style="0" customWidth="1"/>
    <col min="13571" max="13571" width="12.7109375" style="0" customWidth="1"/>
    <col min="13572" max="13572" width="9.140625" style="0" hidden="1" customWidth="1"/>
    <col min="13573" max="13573" width="10.8515625" style="0" bestFit="1" customWidth="1"/>
    <col min="13574" max="13574" width="10.140625" style="0" customWidth="1"/>
    <col min="13575" max="13575" width="10.8515625" style="0" bestFit="1" customWidth="1"/>
    <col min="13576" max="13576" width="9.8515625" style="0" customWidth="1"/>
    <col min="13577" max="13578" width="9.7109375" style="0" customWidth="1"/>
    <col min="13579" max="13582" width="10.7109375" style="0" customWidth="1"/>
    <col min="13825" max="13825" width="11.140625" style="0" customWidth="1"/>
    <col min="13826" max="13826" width="16.8515625" style="0" customWidth="1"/>
    <col min="13827" max="13827" width="12.7109375" style="0" customWidth="1"/>
    <col min="13828" max="13828" width="9.140625" style="0" hidden="1" customWidth="1"/>
    <col min="13829" max="13829" width="10.8515625" style="0" bestFit="1" customWidth="1"/>
    <col min="13830" max="13830" width="10.140625" style="0" customWidth="1"/>
    <col min="13831" max="13831" width="10.8515625" style="0" bestFit="1" customWidth="1"/>
    <col min="13832" max="13832" width="9.8515625" style="0" customWidth="1"/>
    <col min="13833" max="13834" width="9.7109375" style="0" customWidth="1"/>
    <col min="13835" max="13838" width="10.7109375" style="0" customWidth="1"/>
    <col min="14081" max="14081" width="11.140625" style="0" customWidth="1"/>
    <col min="14082" max="14082" width="16.8515625" style="0" customWidth="1"/>
    <col min="14083" max="14083" width="12.7109375" style="0" customWidth="1"/>
    <col min="14084" max="14084" width="9.140625" style="0" hidden="1" customWidth="1"/>
    <col min="14085" max="14085" width="10.8515625" style="0" bestFit="1" customWidth="1"/>
    <col min="14086" max="14086" width="10.140625" style="0" customWidth="1"/>
    <col min="14087" max="14087" width="10.8515625" style="0" bestFit="1" customWidth="1"/>
    <col min="14088" max="14088" width="9.8515625" style="0" customWidth="1"/>
    <col min="14089" max="14090" width="9.7109375" style="0" customWidth="1"/>
    <col min="14091" max="14094" width="10.7109375" style="0" customWidth="1"/>
    <col min="14337" max="14337" width="11.140625" style="0" customWidth="1"/>
    <col min="14338" max="14338" width="16.8515625" style="0" customWidth="1"/>
    <col min="14339" max="14339" width="12.7109375" style="0" customWidth="1"/>
    <col min="14340" max="14340" width="9.140625" style="0" hidden="1" customWidth="1"/>
    <col min="14341" max="14341" width="10.8515625" style="0" bestFit="1" customWidth="1"/>
    <col min="14342" max="14342" width="10.140625" style="0" customWidth="1"/>
    <col min="14343" max="14343" width="10.8515625" style="0" bestFit="1" customWidth="1"/>
    <col min="14344" max="14344" width="9.8515625" style="0" customWidth="1"/>
    <col min="14345" max="14346" width="9.7109375" style="0" customWidth="1"/>
    <col min="14347" max="14350" width="10.7109375" style="0" customWidth="1"/>
    <col min="14593" max="14593" width="11.140625" style="0" customWidth="1"/>
    <col min="14594" max="14594" width="16.8515625" style="0" customWidth="1"/>
    <col min="14595" max="14595" width="12.7109375" style="0" customWidth="1"/>
    <col min="14596" max="14596" width="9.140625" style="0" hidden="1" customWidth="1"/>
    <col min="14597" max="14597" width="10.8515625" style="0" bestFit="1" customWidth="1"/>
    <col min="14598" max="14598" width="10.140625" style="0" customWidth="1"/>
    <col min="14599" max="14599" width="10.8515625" style="0" bestFit="1" customWidth="1"/>
    <col min="14600" max="14600" width="9.8515625" style="0" customWidth="1"/>
    <col min="14601" max="14602" width="9.7109375" style="0" customWidth="1"/>
    <col min="14603" max="14606" width="10.7109375" style="0" customWidth="1"/>
    <col min="14849" max="14849" width="11.140625" style="0" customWidth="1"/>
    <col min="14850" max="14850" width="16.8515625" style="0" customWidth="1"/>
    <col min="14851" max="14851" width="12.7109375" style="0" customWidth="1"/>
    <col min="14852" max="14852" width="9.140625" style="0" hidden="1" customWidth="1"/>
    <col min="14853" max="14853" width="10.8515625" style="0" bestFit="1" customWidth="1"/>
    <col min="14854" max="14854" width="10.140625" style="0" customWidth="1"/>
    <col min="14855" max="14855" width="10.8515625" style="0" bestFit="1" customWidth="1"/>
    <col min="14856" max="14856" width="9.8515625" style="0" customWidth="1"/>
    <col min="14857" max="14858" width="9.7109375" style="0" customWidth="1"/>
    <col min="14859" max="14862" width="10.7109375" style="0" customWidth="1"/>
    <col min="15105" max="15105" width="11.140625" style="0" customWidth="1"/>
    <col min="15106" max="15106" width="16.8515625" style="0" customWidth="1"/>
    <col min="15107" max="15107" width="12.7109375" style="0" customWidth="1"/>
    <col min="15108" max="15108" width="9.140625" style="0" hidden="1" customWidth="1"/>
    <col min="15109" max="15109" width="10.8515625" style="0" bestFit="1" customWidth="1"/>
    <col min="15110" max="15110" width="10.140625" style="0" customWidth="1"/>
    <col min="15111" max="15111" width="10.8515625" style="0" bestFit="1" customWidth="1"/>
    <col min="15112" max="15112" width="9.8515625" style="0" customWidth="1"/>
    <col min="15113" max="15114" width="9.7109375" style="0" customWidth="1"/>
    <col min="15115" max="15118" width="10.7109375" style="0" customWidth="1"/>
    <col min="15361" max="15361" width="11.140625" style="0" customWidth="1"/>
    <col min="15362" max="15362" width="16.8515625" style="0" customWidth="1"/>
    <col min="15363" max="15363" width="12.7109375" style="0" customWidth="1"/>
    <col min="15364" max="15364" width="9.140625" style="0" hidden="1" customWidth="1"/>
    <col min="15365" max="15365" width="10.8515625" style="0" bestFit="1" customWidth="1"/>
    <col min="15366" max="15366" width="10.140625" style="0" customWidth="1"/>
    <col min="15367" max="15367" width="10.8515625" style="0" bestFit="1" customWidth="1"/>
    <col min="15368" max="15368" width="9.8515625" style="0" customWidth="1"/>
    <col min="15369" max="15370" width="9.7109375" style="0" customWidth="1"/>
    <col min="15371" max="15374" width="10.7109375" style="0" customWidth="1"/>
    <col min="15617" max="15617" width="11.140625" style="0" customWidth="1"/>
    <col min="15618" max="15618" width="16.8515625" style="0" customWidth="1"/>
    <col min="15619" max="15619" width="12.7109375" style="0" customWidth="1"/>
    <col min="15620" max="15620" width="9.140625" style="0" hidden="1" customWidth="1"/>
    <col min="15621" max="15621" width="10.8515625" style="0" bestFit="1" customWidth="1"/>
    <col min="15622" max="15622" width="10.140625" style="0" customWidth="1"/>
    <col min="15623" max="15623" width="10.8515625" style="0" bestFit="1" customWidth="1"/>
    <col min="15624" max="15624" width="9.8515625" style="0" customWidth="1"/>
    <col min="15625" max="15626" width="9.7109375" style="0" customWidth="1"/>
    <col min="15627" max="15630" width="10.7109375" style="0" customWidth="1"/>
    <col min="15873" max="15873" width="11.140625" style="0" customWidth="1"/>
    <col min="15874" max="15874" width="16.8515625" style="0" customWidth="1"/>
    <col min="15875" max="15875" width="12.7109375" style="0" customWidth="1"/>
    <col min="15876" max="15876" width="9.140625" style="0" hidden="1" customWidth="1"/>
    <col min="15877" max="15877" width="10.8515625" style="0" bestFit="1" customWidth="1"/>
    <col min="15878" max="15878" width="10.140625" style="0" customWidth="1"/>
    <col min="15879" max="15879" width="10.8515625" style="0" bestFit="1" customWidth="1"/>
    <col min="15880" max="15880" width="9.8515625" style="0" customWidth="1"/>
    <col min="15881" max="15882" width="9.7109375" style="0" customWidth="1"/>
    <col min="15883" max="15886" width="10.7109375" style="0" customWidth="1"/>
    <col min="16129" max="16129" width="11.140625" style="0" customWidth="1"/>
    <col min="16130" max="16130" width="16.8515625" style="0" customWidth="1"/>
    <col min="16131" max="16131" width="12.7109375" style="0" customWidth="1"/>
    <col min="16132" max="16132" width="9.140625" style="0" hidden="1" customWidth="1"/>
    <col min="16133" max="16133" width="10.8515625" style="0" bestFit="1" customWidth="1"/>
    <col min="16134" max="16134" width="10.140625" style="0" customWidth="1"/>
    <col min="16135" max="16135" width="10.8515625" style="0" bestFit="1" customWidth="1"/>
    <col min="16136" max="16136" width="9.8515625" style="0" customWidth="1"/>
    <col min="16137" max="16138" width="9.7109375" style="0" customWidth="1"/>
    <col min="16139" max="16142" width="10.7109375" style="0" customWidth="1"/>
  </cols>
  <sheetData>
    <row r="1" spans="1:9" ht="24.95" customHeight="1">
      <c r="A1" s="592"/>
      <c r="B1" s="592" t="s">
        <v>399</v>
      </c>
      <c r="H1" s="157"/>
      <c r="I1" s="157"/>
    </row>
    <row r="2" spans="1:15" ht="12" customHeight="1" thickBot="1">
      <c r="A2" s="592"/>
      <c r="G2" s="157"/>
      <c r="H2" s="157"/>
      <c r="I2" s="220"/>
      <c r="J2" s="220"/>
      <c r="K2" s="220"/>
      <c r="L2" s="220"/>
      <c r="M2" s="220"/>
      <c r="N2" s="220"/>
      <c r="O2" s="220" t="s">
        <v>324</v>
      </c>
    </row>
    <row r="3" spans="1:15" s="599" customFormat="1" ht="20.1" customHeight="1">
      <c r="A3" s="1082" t="s">
        <v>325</v>
      </c>
      <c r="B3" s="1083"/>
      <c r="C3" s="1084"/>
      <c r="D3" s="593" t="s">
        <v>326</v>
      </c>
      <c r="E3" s="594" t="s">
        <v>326</v>
      </c>
      <c r="F3" s="595" t="s">
        <v>326</v>
      </c>
      <c r="G3" s="596" t="s">
        <v>326</v>
      </c>
      <c r="H3" s="836" t="s">
        <v>326</v>
      </c>
      <c r="I3" s="835" t="s">
        <v>326</v>
      </c>
      <c r="J3" s="837" t="s">
        <v>326</v>
      </c>
      <c r="K3" s="835" t="s">
        <v>326</v>
      </c>
      <c r="L3" s="837" t="s">
        <v>326</v>
      </c>
      <c r="M3" s="835" t="s">
        <v>326</v>
      </c>
      <c r="N3" s="844" t="s">
        <v>327</v>
      </c>
      <c r="O3" s="598" t="s">
        <v>327</v>
      </c>
    </row>
    <row r="4" spans="1:15" s="599" customFormat="1" ht="13.5" customHeight="1" thickBot="1">
      <c r="A4" s="1085"/>
      <c r="B4" s="1086"/>
      <c r="C4" s="1087"/>
      <c r="D4" s="600" t="s">
        <v>328</v>
      </c>
      <c r="E4" s="601" t="s">
        <v>329</v>
      </c>
      <c r="F4" s="602" t="s">
        <v>330</v>
      </c>
      <c r="G4" s="603" t="s">
        <v>331</v>
      </c>
      <c r="H4" s="834" t="s">
        <v>332</v>
      </c>
      <c r="I4" s="604" t="s">
        <v>333</v>
      </c>
      <c r="J4" s="605" t="s">
        <v>334</v>
      </c>
      <c r="K4" s="606" t="s">
        <v>335</v>
      </c>
      <c r="L4" s="825" t="s">
        <v>336</v>
      </c>
      <c r="M4" s="606" t="s">
        <v>337</v>
      </c>
      <c r="N4" s="845" t="s">
        <v>338</v>
      </c>
      <c r="O4" s="607" t="s">
        <v>400</v>
      </c>
    </row>
    <row r="5" spans="1:15" ht="15" customHeight="1">
      <c r="A5" s="1088" t="s">
        <v>339</v>
      </c>
      <c r="B5" s="1089"/>
      <c r="C5" s="1090"/>
      <c r="D5" s="608">
        <f>+D6+D7+D10</f>
        <v>289420</v>
      </c>
      <c r="E5" s="609">
        <f>+E6+E7+E10</f>
        <v>296470</v>
      </c>
      <c r="F5" s="610">
        <f>+F6+F7+F10</f>
        <v>326704</v>
      </c>
      <c r="G5" s="611">
        <v>419090</v>
      </c>
      <c r="H5" s="612">
        <f aca="true" t="shared" si="0" ref="H5:M5">SUM(H6+H7+H10)</f>
        <v>447563</v>
      </c>
      <c r="I5" s="613">
        <f t="shared" si="0"/>
        <v>414158</v>
      </c>
      <c r="J5" s="614">
        <f t="shared" si="0"/>
        <v>389154</v>
      </c>
      <c r="K5" s="615">
        <f t="shared" si="0"/>
        <v>381705</v>
      </c>
      <c r="L5" s="616">
        <f t="shared" si="0"/>
        <v>388856</v>
      </c>
      <c r="M5" s="616">
        <f t="shared" si="0"/>
        <v>354177</v>
      </c>
      <c r="N5" s="616">
        <f>SUM(N6+N7+N10)</f>
        <v>336128</v>
      </c>
      <c r="O5" s="617">
        <f>SUM(O6+O7+O10)</f>
        <v>335928</v>
      </c>
    </row>
    <row r="6" spans="1:15" s="70" customFormat="1" ht="11.85" customHeight="1">
      <c r="A6" s="1091" t="s">
        <v>340</v>
      </c>
      <c r="B6" s="1092"/>
      <c r="C6" s="1054"/>
      <c r="D6" s="618">
        <v>47180</v>
      </c>
      <c r="E6" s="619">
        <v>45101</v>
      </c>
      <c r="F6" s="620">
        <v>46762</v>
      </c>
      <c r="G6" s="621">
        <v>35102</v>
      </c>
      <c r="H6" s="622">
        <v>42630</v>
      </c>
      <c r="I6" s="623">
        <v>25111</v>
      </c>
      <c r="J6" s="624">
        <v>0</v>
      </c>
      <c r="K6" s="623">
        <v>0</v>
      </c>
      <c r="L6" s="625">
        <v>27984</v>
      </c>
      <c r="M6" s="625">
        <v>0</v>
      </c>
      <c r="N6" s="625">
        <v>0</v>
      </c>
      <c r="O6" s="626">
        <v>0</v>
      </c>
    </row>
    <row r="7" spans="1:15" s="70" customFormat="1" ht="11.85" customHeight="1">
      <c r="A7" s="1091" t="s">
        <v>341</v>
      </c>
      <c r="B7" s="1092"/>
      <c r="C7" s="1054"/>
      <c r="D7" s="618">
        <v>242240</v>
      </c>
      <c r="E7" s="619">
        <v>251108</v>
      </c>
      <c r="F7" s="620">
        <v>279414</v>
      </c>
      <c r="G7" s="621">
        <v>373240</v>
      </c>
      <c r="H7" s="622">
        <v>381568</v>
      </c>
      <c r="I7" s="627">
        <v>380700</v>
      </c>
      <c r="J7" s="628">
        <v>380700</v>
      </c>
      <c r="K7" s="627">
        <v>375101</v>
      </c>
      <c r="L7" s="629">
        <v>352344</v>
      </c>
      <c r="M7" s="629">
        <v>347000</v>
      </c>
      <c r="N7" s="629">
        <v>331128</v>
      </c>
      <c r="O7" s="630">
        <v>330928</v>
      </c>
    </row>
    <row r="8" spans="1:15" s="70" customFormat="1" ht="11.85" customHeight="1">
      <c r="A8" s="1052" t="s">
        <v>342</v>
      </c>
      <c r="B8" s="1092"/>
      <c r="C8" s="1054"/>
      <c r="D8" s="631">
        <f>-85487+130746</f>
        <v>45259</v>
      </c>
      <c r="E8" s="632">
        <v>43322</v>
      </c>
      <c r="F8" s="633">
        <v>41000</v>
      </c>
      <c r="G8" s="634">
        <v>32201</v>
      </c>
      <c r="H8" s="635">
        <v>3409</v>
      </c>
      <c r="I8" s="636">
        <v>1883</v>
      </c>
      <c r="J8" s="637">
        <v>2218</v>
      </c>
      <c r="K8" s="636">
        <v>1963</v>
      </c>
      <c r="L8" s="638">
        <v>2000</v>
      </c>
      <c r="M8" s="638">
        <v>1911</v>
      </c>
      <c r="N8" s="638">
        <v>1408</v>
      </c>
      <c r="O8" s="639">
        <v>1287</v>
      </c>
    </row>
    <row r="9" spans="1:15" s="70" customFormat="1" ht="11.85" customHeight="1">
      <c r="A9" s="1052" t="s">
        <v>343</v>
      </c>
      <c r="B9" s="1092"/>
      <c r="C9" s="1054"/>
      <c r="D9" s="640"/>
      <c r="E9" s="641"/>
      <c r="F9" s="633">
        <v>33000</v>
      </c>
      <c r="G9" s="634">
        <v>56261</v>
      </c>
      <c r="H9" s="635">
        <v>62005</v>
      </c>
      <c r="I9" s="636">
        <v>68474</v>
      </c>
      <c r="J9" s="637">
        <v>75188</v>
      </c>
      <c r="K9" s="636">
        <v>82488</v>
      </c>
      <c r="L9" s="638">
        <v>93139</v>
      </c>
      <c r="M9" s="638">
        <v>108408</v>
      </c>
      <c r="N9" s="638">
        <v>109343</v>
      </c>
      <c r="O9" s="639">
        <v>110165</v>
      </c>
    </row>
    <row r="10" spans="1:15" s="70" customFormat="1" ht="11.85" customHeight="1">
      <c r="A10" s="1093" t="s">
        <v>344</v>
      </c>
      <c r="B10" s="1094"/>
      <c r="C10" s="1095"/>
      <c r="D10" s="642"/>
      <c r="E10" s="643">
        <v>261</v>
      </c>
      <c r="F10" s="644">
        <v>528</v>
      </c>
      <c r="G10" s="645">
        <v>10748</v>
      </c>
      <c r="H10" s="646">
        <v>23365</v>
      </c>
      <c r="I10" s="647">
        <v>8347</v>
      </c>
      <c r="J10" s="648">
        <v>8454</v>
      </c>
      <c r="K10" s="647">
        <v>6604</v>
      </c>
      <c r="L10" s="649">
        <v>8528</v>
      </c>
      <c r="M10" s="649">
        <v>7177</v>
      </c>
      <c r="N10" s="649">
        <v>5000</v>
      </c>
      <c r="O10" s="650">
        <v>5000</v>
      </c>
    </row>
    <row r="11" spans="1:15" ht="15" customHeight="1">
      <c r="A11" s="1096" t="s">
        <v>345</v>
      </c>
      <c r="B11" s="1097"/>
      <c r="C11" s="1098"/>
      <c r="D11" s="651">
        <f>+D12+D15</f>
        <v>3512</v>
      </c>
      <c r="E11" s="609">
        <f>+E12+E15</f>
        <v>97432</v>
      </c>
      <c r="F11" s="610">
        <f>+F12+F15</f>
        <v>86675</v>
      </c>
      <c r="G11" s="611">
        <v>99941</v>
      </c>
      <c r="H11" s="612">
        <f>SUM(H12+H13+H15)</f>
        <v>127672</v>
      </c>
      <c r="I11" s="652">
        <f aca="true" t="shared" si="1" ref="I11:N11">SUM(I15+I13+I12+I14)</f>
        <v>218745</v>
      </c>
      <c r="J11" s="653">
        <f t="shared" si="1"/>
        <v>213469</v>
      </c>
      <c r="K11" s="654">
        <f t="shared" si="1"/>
        <v>421140</v>
      </c>
      <c r="L11" s="655">
        <f t="shared" si="1"/>
        <v>625029</v>
      </c>
      <c r="M11" s="655">
        <f>SUM(M15+M13+M12+M14)</f>
        <v>312692</v>
      </c>
      <c r="N11" s="655">
        <f t="shared" si="1"/>
        <v>76650</v>
      </c>
      <c r="O11" s="656">
        <f aca="true" t="shared" si="2" ref="O11">SUM(O15+O13+O12+O14)</f>
        <v>62000</v>
      </c>
    </row>
    <row r="12" spans="1:15" s="70" customFormat="1" ht="11.85" customHeight="1">
      <c r="A12" s="1091" t="s">
        <v>346</v>
      </c>
      <c r="B12" s="1092"/>
      <c r="C12" s="1054"/>
      <c r="D12" s="618">
        <v>3512</v>
      </c>
      <c r="E12" s="619">
        <f>59432+38000</f>
        <v>97432</v>
      </c>
      <c r="F12" s="620">
        <v>82551</v>
      </c>
      <c r="G12" s="621">
        <v>61920</v>
      </c>
      <c r="H12" s="622">
        <v>43879</v>
      </c>
      <c r="I12" s="636">
        <v>63080</v>
      </c>
      <c r="J12" s="637">
        <v>112011</v>
      </c>
      <c r="K12" s="636">
        <v>87000</v>
      </c>
      <c r="L12" s="638">
        <v>79096</v>
      </c>
      <c r="M12" s="638">
        <v>79499</v>
      </c>
      <c r="N12" s="638">
        <v>76650</v>
      </c>
      <c r="O12" s="639">
        <v>62000</v>
      </c>
    </row>
    <row r="13" spans="1:15" s="70" customFormat="1" ht="11.85" customHeight="1">
      <c r="A13" s="657" t="s">
        <v>347</v>
      </c>
      <c r="B13" s="658"/>
      <c r="C13" s="659"/>
      <c r="D13" s="618"/>
      <c r="E13" s="619"/>
      <c r="F13" s="620"/>
      <c r="G13" s="621"/>
      <c r="H13" s="622">
        <v>71460</v>
      </c>
      <c r="I13" s="636">
        <v>154141</v>
      </c>
      <c r="J13" s="637">
        <v>0</v>
      </c>
      <c r="K13" s="636">
        <v>233846</v>
      </c>
      <c r="L13" s="638">
        <v>467637</v>
      </c>
      <c r="M13" s="638">
        <v>233193</v>
      </c>
      <c r="N13" s="638">
        <v>0</v>
      </c>
      <c r="O13" s="639">
        <v>0</v>
      </c>
    </row>
    <row r="14" spans="1:15" s="70" customFormat="1" ht="11.85" customHeight="1">
      <c r="A14" s="657" t="s">
        <v>348</v>
      </c>
      <c r="B14" s="658"/>
      <c r="C14" s="659"/>
      <c r="D14" s="618"/>
      <c r="E14" s="619"/>
      <c r="F14" s="620"/>
      <c r="G14" s="621"/>
      <c r="H14" s="622"/>
      <c r="I14" s="636"/>
      <c r="J14" s="637">
        <v>97636</v>
      </c>
      <c r="K14" s="636">
        <v>99161</v>
      </c>
      <c r="L14" s="638">
        <v>41542</v>
      </c>
      <c r="M14" s="638">
        <v>0</v>
      </c>
      <c r="N14" s="638">
        <v>0</v>
      </c>
      <c r="O14" s="639">
        <v>0</v>
      </c>
    </row>
    <row r="15" spans="1:15" s="70" customFormat="1" ht="11.85" customHeight="1">
      <c r="A15" s="1093" t="s">
        <v>349</v>
      </c>
      <c r="B15" s="1094"/>
      <c r="C15" s="1095"/>
      <c r="D15" s="660"/>
      <c r="E15" s="661"/>
      <c r="F15" s="662">
        <v>4124</v>
      </c>
      <c r="G15" s="645">
        <v>38021</v>
      </c>
      <c r="H15" s="663">
        <v>12333</v>
      </c>
      <c r="I15" s="664">
        <v>1524</v>
      </c>
      <c r="J15" s="665">
        <v>3822</v>
      </c>
      <c r="K15" s="664">
        <v>1133</v>
      </c>
      <c r="L15" s="666">
        <v>36754</v>
      </c>
      <c r="M15" s="666">
        <v>0</v>
      </c>
      <c r="N15" s="666">
        <v>0</v>
      </c>
      <c r="O15" s="667">
        <v>0</v>
      </c>
    </row>
    <row r="16" spans="1:15" ht="15" customHeight="1">
      <c r="A16" s="31" t="s">
        <v>350</v>
      </c>
      <c r="B16" s="32"/>
      <c r="C16" s="668"/>
      <c r="D16" s="669"/>
      <c r="E16" s="609"/>
      <c r="F16" s="610">
        <f>+F17+F23</f>
        <v>16165</v>
      </c>
      <c r="G16" s="611">
        <v>334937</v>
      </c>
      <c r="H16" s="612">
        <f>SUM(H18+H20)</f>
        <v>249425</v>
      </c>
      <c r="I16" s="652">
        <f>SUM(I23+I19+I18+I20)</f>
        <v>132585</v>
      </c>
      <c r="J16" s="653">
        <f>SUM(J23+J19+J18+J17+J21)</f>
        <v>252296</v>
      </c>
      <c r="K16" s="654">
        <f>SUM(K23+K19+K18+K17+K21)</f>
        <v>234313</v>
      </c>
      <c r="L16" s="655">
        <f>SUM(L23+L19+L18+L17+L21+L22)</f>
        <v>514258</v>
      </c>
      <c r="M16" s="655">
        <f>SUM(M23+M19+M18+M17+M21)</f>
        <v>0</v>
      </c>
      <c r="N16" s="655">
        <f>SUM(N23+N19+N18+N17+N21)</f>
        <v>80500</v>
      </c>
      <c r="O16" s="656">
        <f>SUM(O23+O19+O18+O17+O21)</f>
        <v>239000</v>
      </c>
    </row>
    <row r="17" spans="1:15" s="70" customFormat="1" ht="11.85" customHeight="1">
      <c r="A17" s="670" t="s">
        <v>351</v>
      </c>
      <c r="B17" s="671"/>
      <c r="C17" s="672"/>
      <c r="D17" s="618"/>
      <c r="E17" s="619"/>
      <c r="F17" s="620">
        <v>16165</v>
      </c>
      <c r="G17" s="621">
        <v>283835</v>
      </c>
      <c r="H17" s="622">
        <v>0</v>
      </c>
      <c r="I17" s="636">
        <v>0</v>
      </c>
      <c r="J17" s="637">
        <v>0</v>
      </c>
      <c r="K17" s="636">
        <v>0</v>
      </c>
      <c r="L17" s="638">
        <v>0</v>
      </c>
      <c r="M17" s="638">
        <v>0</v>
      </c>
      <c r="N17" s="638">
        <v>0</v>
      </c>
      <c r="O17" s="639">
        <v>0</v>
      </c>
    </row>
    <row r="18" spans="1:15" s="70" customFormat="1" ht="11.85" customHeight="1">
      <c r="A18" s="670" t="s">
        <v>352</v>
      </c>
      <c r="B18" s="671"/>
      <c r="C18" s="672"/>
      <c r="D18" s="618"/>
      <c r="E18" s="619"/>
      <c r="F18" s="620"/>
      <c r="G18" s="621">
        <v>44105</v>
      </c>
      <c r="H18" s="622">
        <v>155696</v>
      </c>
      <c r="I18" s="636">
        <v>10518</v>
      </c>
      <c r="J18" s="637">
        <v>142610</v>
      </c>
      <c r="K18" s="636">
        <v>72905</v>
      </c>
      <c r="L18" s="638">
        <v>211075</v>
      </c>
      <c r="M18" s="638">
        <v>0</v>
      </c>
      <c r="N18" s="638">
        <v>0</v>
      </c>
      <c r="O18" s="639">
        <v>0</v>
      </c>
    </row>
    <row r="19" spans="1:15" s="70" customFormat="1" ht="11.85" customHeight="1">
      <c r="A19" s="670" t="s">
        <v>353</v>
      </c>
      <c r="B19" s="671"/>
      <c r="C19" s="672"/>
      <c r="D19" s="618"/>
      <c r="E19" s="619"/>
      <c r="F19" s="620"/>
      <c r="G19" s="621"/>
      <c r="H19" s="622"/>
      <c r="I19" s="636">
        <v>98102</v>
      </c>
      <c r="J19" s="637">
        <v>0</v>
      </c>
      <c r="K19" s="636">
        <v>0</v>
      </c>
      <c r="L19" s="638">
        <v>0</v>
      </c>
      <c r="M19" s="638">
        <v>0</v>
      </c>
      <c r="N19" s="638">
        <v>0</v>
      </c>
      <c r="O19" s="639">
        <v>0</v>
      </c>
    </row>
    <row r="20" spans="1:15" s="70" customFormat="1" ht="11.85" customHeight="1">
      <c r="A20" s="670" t="s">
        <v>354</v>
      </c>
      <c r="B20" s="671"/>
      <c r="C20" s="672"/>
      <c r="D20" s="618"/>
      <c r="E20" s="619"/>
      <c r="F20" s="620"/>
      <c r="G20" s="621">
        <v>6997</v>
      </c>
      <c r="H20" s="622">
        <v>93729</v>
      </c>
      <c r="I20" s="627">
        <v>23965</v>
      </c>
      <c r="J20" s="628">
        <v>0</v>
      </c>
      <c r="K20" s="627">
        <v>0</v>
      </c>
      <c r="L20" s="629">
        <v>0</v>
      </c>
      <c r="M20" s="629">
        <v>0</v>
      </c>
      <c r="N20" s="629">
        <v>0</v>
      </c>
      <c r="O20" s="630">
        <v>0</v>
      </c>
    </row>
    <row r="21" spans="1:15" s="70" customFormat="1" ht="11.85" customHeight="1">
      <c r="A21" s="670" t="s">
        <v>355</v>
      </c>
      <c r="B21" s="671"/>
      <c r="C21" s="672"/>
      <c r="D21" s="618"/>
      <c r="E21" s="619"/>
      <c r="F21" s="620"/>
      <c r="G21" s="621"/>
      <c r="H21" s="622"/>
      <c r="I21" s="636"/>
      <c r="J21" s="637">
        <v>109686</v>
      </c>
      <c r="K21" s="636">
        <v>161408</v>
      </c>
      <c r="L21" s="638">
        <v>150947</v>
      </c>
      <c r="M21" s="638">
        <v>0</v>
      </c>
      <c r="N21" s="638">
        <v>0</v>
      </c>
      <c r="O21" s="639">
        <v>0</v>
      </c>
    </row>
    <row r="22" spans="1:15" s="70" customFormat="1" ht="11.85" customHeight="1">
      <c r="A22" s="670" t="s">
        <v>356</v>
      </c>
      <c r="B22" s="671"/>
      <c r="C22" s="672"/>
      <c r="D22" s="618"/>
      <c r="E22" s="619"/>
      <c r="F22" s="620"/>
      <c r="G22" s="621"/>
      <c r="H22" s="622"/>
      <c r="I22" s="627"/>
      <c r="J22" s="628">
        <v>23895</v>
      </c>
      <c r="K22" s="627">
        <v>34825</v>
      </c>
      <c r="L22" s="629">
        <v>152236</v>
      </c>
      <c r="M22" s="629">
        <v>0</v>
      </c>
      <c r="N22" s="629">
        <v>0</v>
      </c>
      <c r="O22" s="630">
        <v>0</v>
      </c>
    </row>
    <row r="23" spans="1:15" s="70" customFormat="1" ht="11.85" customHeight="1" thickBot="1">
      <c r="A23" s="670" t="s">
        <v>357</v>
      </c>
      <c r="B23" s="671"/>
      <c r="C23" s="672"/>
      <c r="D23" s="618"/>
      <c r="E23" s="618"/>
      <c r="F23" s="620"/>
      <c r="G23" s="621"/>
      <c r="H23" s="622"/>
      <c r="I23" s="627"/>
      <c r="J23" s="628"/>
      <c r="K23" s="627"/>
      <c r="L23" s="629"/>
      <c r="M23" s="629">
        <v>0</v>
      </c>
      <c r="N23" s="629">
        <v>80500</v>
      </c>
      <c r="O23" s="630">
        <v>239000</v>
      </c>
    </row>
    <row r="24" spans="1:15" ht="28.5" customHeight="1" thickBot="1">
      <c r="A24" s="1099" t="s">
        <v>358</v>
      </c>
      <c r="B24" s="1100"/>
      <c r="C24" s="1101"/>
      <c r="D24" s="673">
        <f>+D5+D11+D16</f>
        <v>292932</v>
      </c>
      <c r="E24" s="674">
        <f>+E5+E11+E16</f>
        <v>393902</v>
      </c>
      <c r="F24" s="675">
        <f>+F5+F11+F16</f>
        <v>429544</v>
      </c>
      <c r="G24" s="676">
        <f>+G5+G11+G16</f>
        <v>853968</v>
      </c>
      <c r="H24" s="677">
        <f>+H5+H11+H16</f>
        <v>824660</v>
      </c>
      <c r="I24" s="678">
        <f aca="true" t="shared" si="3" ref="I24:N24">SUM(I5+I11+I16)</f>
        <v>765488</v>
      </c>
      <c r="J24" s="679">
        <f t="shared" si="3"/>
        <v>854919</v>
      </c>
      <c r="K24" s="680">
        <f t="shared" si="3"/>
        <v>1037158</v>
      </c>
      <c r="L24" s="681">
        <f t="shared" si="3"/>
        <v>1528143</v>
      </c>
      <c r="M24" s="681">
        <f t="shared" si="3"/>
        <v>666869</v>
      </c>
      <c r="N24" s="681">
        <f t="shared" si="3"/>
        <v>493278</v>
      </c>
      <c r="O24" s="682">
        <f aca="true" t="shared" si="4" ref="O24">SUM(O5+O11+O16)</f>
        <v>636928</v>
      </c>
    </row>
    <row r="25" spans="9:15" ht="12" customHeight="1" thickBot="1">
      <c r="I25" s="157"/>
      <c r="J25" s="157"/>
      <c r="K25" s="157"/>
      <c r="L25" s="683"/>
      <c r="M25" s="826"/>
      <c r="N25" s="846"/>
      <c r="O25" s="157"/>
    </row>
    <row r="26" spans="1:15" s="599" customFormat="1" ht="24.95" customHeight="1">
      <c r="A26" s="1076" t="s">
        <v>359</v>
      </c>
      <c r="B26" s="1077"/>
      <c r="C26" s="1078"/>
      <c r="D26" s="684" t="s">
        <v>326</v>
      </c>
      <c r="E26" s="685" t="s">
        <v>326</v>
      </c>
      <c r="F26" s="595" t="s">
        <v>326</v>
      </c>
      <c r="G26" s="686" t="s">
        <v>326</v>
      </c>
      <c r="H26" s="685" t="s">
        <v>326</v>
      </c>
      <c r="I26" s="597" t="s">
        <v>326</v>
      </c>
      <c r="J26" s="687" t="s">
        <v>326</v>
      </c>
      <c r="K26" s="688" t="s">
        <v>326</v>
      </c>
      <c r="L26" s="688" t="s">
        <v>326</v>
      </c>
      <c r="M26" s="835" t="s">
        <v>326</v>
      </c>
      <c r="N26" s="597" t="s">
        <v>327</v>
      </c>
      <c r="O26" s="690" t="s">
        <v>327</v>
      </c>
    </row>
    <row r="27" spans="1:15" s="599" customFormat="1" ht="13.5" customHeight="1" thickBot="1">
      <c r="A27" s="1079"/>
      <c r="B27" s="1080"/>
      <c r="C27" s="1081"/>
      <c r="D27" s="691" t="s">
        <v>360</v>
      </c>
      <c r="E27" s="692" t="s">
        <v>361</v>
      </c>
      <c r="F27" s="602" t="s">
        <v>362</v>
      </c>
      <c r="G27" s="693" t="s">
        <v>363</v>
      </c>
      <c r="H27" s="831" t="s">
        <v>364</v>
      </c>
      <c r="I27" s="832" t="s">
        <v>365</v>
      </c>
      <c r="J27" s="833" t="s">
        <v>366</v>
      </c>
      <c r="K27" s="694" t="s">
        <v>367</v>
      </c>
      <c r="L27" s="694" t="s">
        <v>398</v>
      </c>
      <c r="M27" s="606" t="s">
        <v>337</v>
      </c>
      <c r="N27" s="847">
        <v>2012</v>
      </c>
      <c r="O27" s="696">
        <v>2013</v>
      </c>
    </row>
    <row r="28" spans="1:15" s="70" customFormat="1" ht="12.75" customHeight="1">
      <c r="A28" s="670" t="s">
        <v>93</v>
      </c>
      <c r="B28" s="671"/>
      <c r="C28" s="672"/>
      <c r="D28" s="697">
        <v>452</v>
      </c>
      <c r="E28" s="698">
        <v>452</v>
      </c>
      <c r="F28" s="620">
        <v>452</v>
      </c>
      <c r="G28" s="699">
        <v>77</v>
      </c>
      <c r="H28" s="698">
        <v>376</v>
      </c>
      <c r="I28" s="700">
        <v>6303</v>
      </c>
      <c r="J28" s="701">
        <v>1003</v>
      </c>
      <c r="K28" s="702">
        <v>2118</v>
      </c>
      <c r="L28" s="702">
        <v>618</v>
      </c>
      <c r="M28" s="702">
        <v>826</v>
      </c>
      <c r="N28" s="702">
        <v>1190</v>
      </c>
      <c r="O28" s="703">
        <v>1359</v>
      </c>
    </row>
    <row r="29" spans="1:15" s="70" customFormat="1" ht="11.85" customHeight="1">
      <c r="A29" s="670" t="s">
        <v>94</v>
      </c>
      <c r="B29" s="671"/>
      <c r="C29" s="672"/>
      <c r="D29" s="697">
        <v>4589</v>
      </c>
      <c r="E29" s="698">
        <v>6208</v>
      </c>
      <c r="F29" s="620">
        <v>14</v>
      </c>
      <c r="G29" s="699">
        <v>16761</v>
      </c>
      <c r="H29" s="698">
        <v>36767</v>
      </c>
      <c r="I29" s="622">
        <v>17275</v>
      </c>
      <c r="J29" s="701">
        <v>6306</v>
      </c>
      <c r="K29" s="702">
        <v>13590</v>
      </c>
      <c r="L29" s="702">
        <v>9885</v>
      </c>
      <c r="M29" s="702">
        <v>25865</v>
      </c>
      <c r="N29" s="702">
        <v>20000</v>
      </c>
      <c r="O29" s="703">
        <v>29500</v>
      </c>
    </row>
    <row r="30" spans="1:15" s="70" customFormat="1" ht="11.85" customHeight="1">
      <c r="A30" s="670" t="s">
        <v>96</v>
      </c>
      <c r="B30" s="671"/>
      <c r="C30" s="672"/>
      <c r="D30" s="697">
        <v>377</v>
      </c>
      <c r="E30" s="698">
        <v>377</v>
      </c>
      <c r="F30" s="620">
        <v>763</v>
      </c>
      <c r="G30" s="699">
        <v>763</v>
      </c>
      <c r="H30" s="698">
        <v>0</v>
      </c>
      <c r="I30" s="622">
        <v>0</v>
      </c>
      <c r="J30" s="701">
        <v>107</v>
      </c>
      <c r="K30" s="702">
        <v>338</v>
      </c>
      <c r="L30" s="702">
        <v>331</v>
      </c>
      <c r="M30" s="702">
        <v>357</v>
      </c>
      <c r="N30" s="702">
        <v>99</v>
      </c>
      <c r="O30" s="703">
        <v>407</v>
      </c>
    </row>
    <row r="31" spans="1:15" s="70" customFormat="1" ht="11.85" customHeight="1" thickBot="1">
      <c r="A31" s="670" t="s">
        <v>95</v>
      </c>
      <c r="B31" s="671"/>
      <c r="C31" s="672"/>
      <c r="D31" s="704">
        <v>1368</v>
      </c>
      <c r="E31" s="705">
        <v>1501</v>
      </c>
      <c r="F31" s="706">
        <v>1662</v>
      </c>
      <c r="G31" s="707">
        <v>1671</v>
      </c>
      <c r="H31" s="705">
        <v>102</v>
      </c>
      <c r="I31" s="708">
        <v>141</v>
      </c>
      <c r="J31" s="709">
        <v>68</v>
      </c>
      <c r="K31" s="710">
        <v>123</v>
      </c>
      <c r="L31" s="710">
        <v>103</v>
      </c>
      <c r="M31" s="710">
        <v>131</v>
      </c>
      <c r="N31" s="710">
        <v>336</v>
      </c>
      <c r="O31" s="711">
        <v>82</v>
      </c>
    </row>
    <row r="32" spans="1:15" ht="15" customHeight="1" thickBot="1">
      <c r="A32" s="1058" t="s">
        <v>368</v>
      </c>
      <c r="B32" s="903"/>
      <c r="C32" s="904"/>
      <c r="D32" s="712">
        <f>SUM(D28:D31)</f>
        <v>6786</v>
      </c>
      <c r="E32" s="713">
        <f>SUM(E28:E31)</f>
        <v>8538</v>
      </c>
      <c r="F32" s="714">
        <f>SUM(F28:F31)</f>
        <v>2891</v>
      </c>
      <c r="G32" s="715">
        <f>SUM(G28:G31)</f>
        <v>19272</v>
      </c>
      <c r="H32" s="716">
        <f>SUM(H28:H31)</f>
        <v>37245</v>
      </c>
      <c r="I32" s="717">
        <f>I30+SUM(I28+I29+I30+I31)</f>
        <v>23719</v>
      </c>
      <c r="J32" s="718">
        <f>SUM(J28:J31)</f>
        <v>7484</v>
      </c>
      <c r="K32" s="719">
        <f>K30+SUM(K28+K29+K31)</f>
        <v>16169</v>
      </c>
      <c r="L32" s="719">
        <f>L30+SUM(L28+L29+L31)</f>
        <v>10937</v>
      </c>
      <c r="M32" s="719">
        <f>M30+SUM(M28+M29+M31)</f>
        <v>27179</v>
      </c>
      <c r="N32" s="719">
        <f>N30+SUM(N28+N29+N31)</f>
        <v>21625</v>
      </c>
      <c r="O32" s="720">
        <f>O30+SUM(O28+O29+O31)</f>
        <v>31348</v>
      </c>
    </row>
    <row r="33" spans="3:14" ht="12" customHeight="1" thickBot="1">
      <c r="C33" s="721"/>
      <c r="G33" s="157"/>
      <c r="H33" s="157"/>
      <c r="I33" s="722"/>
      <c r="L33" s="722"/>
      <c r="M33" s="827"/>
      <c r="N33" s="848"/>
    </row>
    <row r="34" spans="1:15" s="599" customFormat="1" ht="20.1" customHeight="1">
      <c r="A34" s="1059" t="s">
        <v>369</v>
      </c>
      <c r="B34" s="1060"/>
      <c r="C34" s="1061"/>
      <c r="D34" s="684" t="s">
        <v>326</v>
      </c>
      <c r="E34" s="723" t="s">
        <v>326</v>
      </c>
      <c r="F34" s="724" t="s">
        <v>326</v>
      </c>
      <c r="G34" s="725" t="s">
        <v>326</v>
      </c>
      <c r="H34" s="689" t="s">
        <v>326</v>
      </c>
      <c r="I34" s="829" t="s">
        <v>370</v>
      </c>
      <c r="J34" s="688" t="s">
        <v>326</v>
      </c>
      <c r="K34" s="688" t="s">
        <v>326</v>
      </c>
      <c r="L34" s="688" t="s">
        <v>326</v>
      </c>
      <c r="M34" s="835" t="s">
        <v>326</v>
      </c>
      <c r="N34" s="849" t="s">
        <v>327</v>
      </c>
      <c r="O34" s="726" t="s">
        <v>327</v>
      </c>
    </row>
    <row r="35" spans="1:15" s="599" customFormat="1" ht="14.25" customHeight="1" thickBot="1">
      <c r="A35" s="1062"/>
      <c r="B35" s="1063"/>
      <c r="C35" s="1064"/>
      <c r="D35" s="691" t="s">
        <v>328</v>
      </c>
      <c r="E35" s="692" t="s">
        <v>329</v>
      </c>
      <c r="F35" s="602" t="s">
        <v>330</v>
      </c>
      <c r="G35" s="695" t="s">
        <v>331</v>
      </c>
      <c r="H35" s="830" t="s">
        <v>332</v>
      </c>
      <c r="I35" s="825" t="s">
        <v>333</v>
      </c>
      <c r="J35" s="694" t="s">
        <v>334</v>
      </c>
      <c r="K35" s="694" t="s">
        <v>335</v>
      </c>
      <c r="L35" s="694" t="s">
        <v>336</v>
      </c>
      <c r="M35" s="606" t="s">
        <v>337</v>
      </c>
      <c r="N35" s="847" t="s">
        <v>338</v>
      </c>
      <c r="O35" s="696" t="s">
        <v>400</v>
      </c>
    </row>
    <row r="36" spans="1:15" s="70" customFormat="1" ht="12" customHeight="1">
      <c r="A36" s="1065" t="s">
        <v>371</v>
      </c>
      <c r="B36" s="1066"/>
      <c r="C36" s="1067"/>
      <c r="D36" s="727">
        <v>45259</v>
      </c>
      <c r="E36" s="698">
        <v>43322</v>
      </c>
      <c r="F36" s="620">
        <v>41654</v>
      </c>
      <c r="G36" s="702">
        <v>32201</v>
      </c>
      <c r="H36" s="702">
        <v>3409</v>
      </c>
      <c r="I36" s="702">
        <v>1883</v>
      </c>
      <c r="J36" s="701">
        <v>2218</v>
      </c>
      <c r="K36" s="702">
        <v>1944</v>
      </c>
      <c r="L36" s="702">
        <v>1476</v>
      </c>
      <c r="M36" s="702">
        <v>1646</v>
      </c>
      <c r="N36" s="702">
        <v>1408</v>
      </c>
      <c r="O36" s="703">
        <v>2560</v>
      </c>
    </row>
    <row r="37" spans="1:15" s="70" customFormat="1" ht="12" customHeight="1">
      <c r="A37" s="657" t="s">
        <v>372</v>
      </c>
      <c r="B37" s="658"/>
      <c r="C37" s="659"/>
      <c r="D37" s="697"/>
      <c r="E37" s="698">
        <v>7722</v>
      </c>
      <c r="F37" s="620">
        <v>250</v>
      </c>
      <c r="G37" s="702">
        <v>373</v>
      </c>
      <c r="H37" s="702">
        <v>307</v>
      </c>
      <c r="I37" s="702">
        <v>307</v>
      </c>
      <c r="J37" s="701">
        <v>945</v>
      </c>
      <c r="K37" s="702">
        <v>0</v>
      </c>
      <c r="L37" s="702">
        <v>451</v>
      </c>
      <c r="M37" s="702">
        <v>0</v>
      </c>
      <c r="N37" s="702">
        <v>0</v>
      </c>
      <c r="O37" s="703">
        <v>0</v>
      </c>
    </row>
    <row r="38" spans="1:15" s="70" customFormat="1" ht="11.85" customHeight="1" thickBot="1">
      <c r="A38" s="1068" t="s">
        <v>373</v>
      </c>
      <c r="B38" s="1069"/>
      <c r="C38" s="1070"/>
      <c r="D38" s="728">
        <f>1412-427+381</f>
        <v>1366</v>
      </c>
      <c r="E38" s="729"/>
      <c r="F38" s="730"/>
      <c r="G38" s="710"/>
      <c r="H38" s="710">
        <v>22475</v>
      </c>
      <c r="I38" s="710">
        <v>0</v>
      </c>
      <c r="J38" s="709">
        <v>0</v>
      </c>
      <c r="K38" s="710">
        <v>0</v>
      </c>
      <c r="L38" s="710">
        <v>1832</v>
      </c>
      <c r="M38" s="710">
        <v>120</v>
      </c>
      <c r="N38" s="710">
        <v>0</v>
      </c>
      <c r="O38" s="711">
        <v>0</v>
      </c>
    </row>
    <row r="39" spans="1:15" ht="18" customHeight="1" hidden="1">
      <c r="A39" s="731"/>
      <c r="B39" s="732"/>
      <c r="C39" s="733"/>
      <c r="D39" s="734"/>
      <c r="E39" s="735"/>
      <c r="F39" s="736"/>
      <c r="G39" s="737"/>
      <c r="H39" s="737"/>
      <c r="I39" s="738"/>
      <c r="J39" s="739"/>
      <c r="K39" s="740"/>
      <c r="L39" s="738"/>
      <c r="M39" s="738"/>
      <c r="N39" s="738"/>
      <c r="O39" s="740"/>
    </row>
    <row r="40" spans="1:15" ht="15" customHeight="1" thickBot="1">
      <c r="A40" s="1071" t="s">
        <v>374</v>
      </c>
      <c r="B40" s="1072"/>
      <c r="C40" s="1073"/>
      <c r="D40" s="741">
        <f aca="true" t="shared" si="5" ref="D40:K40">SUM(D36:D39)</f>
        <v>46625</v>
      </c>
      <c r="E40" s="742">
        <f t="shared" si="5"/>
        <v>51044</v>
      </c>
      <c r="F40" s="743">
        <f t="shared" si="5"/>
        <v>41904</v>
      </c>
      <c r="G40" s="744">
        <f t="shared" si="5"/>
        <v>32574</v>
      </c>
      <c r="H40" s="744">
        <f t="shared" si="5"/>
        <v>26191</v>
      </c>
      <c r="I40" s="744">
        <f t="shared" si="5"/>
        <v>2190</v>
      </c>
      <c r="J40" s="745">
        <f t="shared" si="5"/>
        <v>3163</v>
      </c>
      <c r="K40" s="746">
        <f t="shared" si="5"/>
        <v>1944</v>
      </c>
      <c r="L40" s="744">
        <f>SUM(L36:L39)</f>
        <v>3759</v>
      </c>
      <c r="M40" s="744">
        <f>SUM(M36:M39)</f>
        <v>1766</v>
      </c>
      <c r="N40" s="744">
        <f>SUM(N36:N39)</f>
        <v>1408</v>
      </c>
      <c r="O40" s="747">
        <f>SUM(O36:O39)</f>
        <v>2560</v>
      </c>
    </row>
    <row r="41" spans="1:15" ht="9.75" customHeight="1" thickBot="1">
      <c r="A41" s="748"/>
      <c r="B41" s="748"/>
      <c r="C41" s="748"/>
      <c r="D41" s="749"/>
      <c r="E41" s="748"/>
      <c r="F41" s="748"/>
      <c r="G41" s="750"/>
      <c r="H41" s="750"/>
      <c r="I41" s="751"/>
      <c r="J41" s="751"/>
      <c r="K41" s="751"/>
      <c r="L41" s="752"/>
      <c r="M41" s="752"/>
      <c r="N41" s="752"/>
      <c r="O41" s="751"/>
    </row>
    <row r="42" spans="1:15" s="757" customFormat="1" ht="15" customHeight="1" thickBot="1">
      <c r="A42" s="1058" t="s">
        <v>375</v>
      </c>
      <c r="B42" s="1074"/>
      <c r="C42" s="1075"/>
      <c r="D42" s="712">
        <f aca="true" t="shared" si="6" ref="D42:I42">+D24+D32+D40</f>
        <v>346343</v>
      </c>
      <c r="E42" s="674">
        <f t="shared" si="6"/>
        <v>453484</v>
      </c>
      <c r="F42" s="675">
        <f t="shared" si="6"/>
        <v>474339</v>
      </c>
      <c r="G42" s="753">
        <f t="shared" si="6"/>
        <v>905814</v>
      </c>
      <c r="H42" s="753">
        <f t="shared" si="6"/>
        <v>888096</v>
      </c>
      <c r="I42" s="753">
        <f t="shared" si="6"/>
        <v>791397</v>
      </c>
      <c r="J42" s="754">
        <f aca="true" t="shared" si="7" ref="J42:O42">+J24+J32+J40</f>
        <v>865566</v>
      </c>
      <c r="K42" s="755">
        <f t="shared" si="7"/>
        <v>1055271</v>
      </c>
      <c r="L42" s="755">
        <f t="shared" si="7"/>
        <v>1542839</v>
      </c>
      <c r="M42" s="755">
        <f t="shared" si="7"/>
        <v>695814</v>
      </c>
      <c r="N42" s="755">
        <f t="shared" si="7"/>
        <v>516311</v>
      </c>
      <c r="O42" s="756">
        <f t="shared" si="7"/>
        <v>670836</v>
      </c>
    </row>
    <row r="43" spans="3:14" ht="3.75" customHeight="1">
      <c r="C43" s="721"/>
      <c r="G43" s="157"/>
      <c r="H43" s="683"/>
      <c r="L43" s="722"/>
      <c r="M43" s="827"/>
      <c r="N43" s="848"/>
    </row>
    <row r="44" spans="7:15" s="70" customFormat="1" ht="12" customHeight="1" thickBot="1">
      <c r="G44" s="220"/>
      <c r="H44" s="758"/>
      <c r="I44" s="758"/>
      <c r="J44" s="758"/>
      <c r="K44" s="758"/>
      <c r="L44" s="758"/>
      <c r="M44" s="828"/>
      <c r="N44" s="758"/>
      <c r="O44" s="758" t="s">
        <v>110</v>
      </c>
    </row>
    <row r="45" spans="1:15" ht="17.45" customHeight="1">
      <c r="A45" s="1046" t="s">
        <v>376</v>
      </c>
      <c r="B45" s="1047"/>
      <c r="C45" s="1048"/>
      <c r="D45" s="759" t="s">
        <v>326</v>
      </c>
      <c r="E45" s="723" t="s">
        <v>326</v>
      </c>
      <c r="F45" s="724" t="s">
        <v>326</v>
      </c>
      <c r="G45" s="725" t="s">
        <v>326</v>
      </c>
      <c r="H45" s="838" t="s">
        <v>326</v>
      </c>
      <c r="I45" s="839" t="s">
        <v>326</v>
      </c>
      <c r="J45" s="839" t="s">
        <v>326</v>
      </c>
      <c r="K45" s="688" t="s">
        <v>326</v>
      </c>
      <c r="L45" s="688" t="s">
        <v>326</v>
      </c>
      <c r="M45" s="837" t="s">
        <v>326</v>
      </c>
      <c r="N45" s="725" t="s">
        <v>327</v>
      </c>
      <c r="O45" s="726" t="s">
        <v>327</v>
      </c>
    </row>
    <row r="46" spans="1:15" ht="17.45" customHeight="1" thickBot="1">
      <c r="A46" s="1049"/>
      <c r="B46" s="1050"/>
      <c r="C46" s="1051"/>
      <c r="D46" s="760" t="s">
        <v>328</v>
      </c>
      <c r="E46" s="692" t="s">
        <v>329</v>
      </c>
      <c r="F46" s="602" t="s">
        <v>330</v>
      </c>
      <c r="G46" s="695" t="s">
        <v>331</v>
      </c>
      <c r="H46" s="830" t="s">
        <v>332</v>
      </c>
      <c r="I46" s="825" t="s">
        <v>333</v>
      </c>
      <c r="J46" s="694" t="s">
        <v>334</v>
      </c>
      <c r="K46" s="694" t="s">
        <v>335</v>
      </c>
      <c r="L46" s="694" t="s">
        <v>336</v>
      </c>
      <c r="M46" s="825" t="s">
        <v>337</v>
      </c>
      <c r="N46" s="695" t="s">
        <v>338</v>
      </c>
      <c r="O46" s="696" t="s">
        <v>400</v>
      </c>
    </row>
    <row r="47" spans="1:15" s="757" customFormat="1" ht="15" customHeight="1">
      <c r="A47" s="761" t="s">
        <v>377</v>
      </c>
      <c r="B47" s="762"/>
      <c r="C47" s="763"/>
      <c r="D47" s="764">
        <f>SUM(D48:D55)</f>
        <v>208762</v>
      </c>
      <c r="E47" s="765">
        <f>SUM(E48:E55)</f>
        <v>210208</v>
      </c>
      <c r="F47" s="610">
        <f>SUM(F48:F55)</f>
        <v>234114</v>
      </c>
      <c r="G47" s="766">
        <f>SUM(G48:G55)</f>
        <v>249161</v>
      </c>
      <c r="H47" s="766">
        <f>SUM(H48:H55)</f>
        <v>18694</v>
      </c>
      <c r="I47" s="766">
        <f>SUM(I48+I49+I50+I51+I52+I53+I54+I55)</f>
        <v>20296</v>
      </c>
      <c r="J47" s="767">
        <f>SUM(J48+J49+J50+J51+J52+J53+J54+J55)</f>
        <v>19925</v>
      </c>
      <c r="K47" s="768">
        <f>SUM(K48+K49+K50+K51+K52+K53+K54+K55)</f>
        <v>21506</v>
      </c>
      <c r="L47" s="766">
        <f>SUM(L48+L49+L50+L51+L52+L53+L54+L55)</f>
        <v>21337</v>
      </c>
      <c r="M47" s="766">
        <f>SUM(M48:M55)</f>
        <v>23881</v>
      </c>
      <c r="N47" s="766">
        <f>SUM(N48:N55)</f>
        <v>25000</v>
      </c>
      <c r="O47" s="769">
        <f>SUM(O48:O55)</f>
        <v>25000</v>
      </c>
    </row>
    <row r="48" spans="1:15" s="70" customFormat="1" ht="11.85" customHeight="1">
      <c r="A48" s="1052" t="s">
        <v>378</v>
      </c>
      <c r="B48" s="1053"/>
      <c r="C48" s="1054"/>
      <c r="D48" s="770">
        <v>76750</v>
      </c>
      <c r="E48" s="771">
        <v>84946</v>
      </c>
      <c r="F48" s="772">
        <f>100323+509</f>
        <v>100832</v>
      </c>
      <c r="G48" s="773">
        <v>125313</v>
      </c>
      <c r="H48" s="773">
        <v>1526</v>
      </c>
      <c r="I48" s="773">
        <v>1448</v>
      </c>
      <c r="J48" s="774">
        <v>1600</v>
      </c>
      <c r="K48" s="773">
        <v>1253</v>
      </c>
      <c r="L48" s="773">
        <v>1387</v>
      </c>
      <c r="M48" s="773">
        <v>1400</v>
      </c>
      <c r="N48" s="773">
        <v>1400</v>
      </c>
      <c r="O48" s="775">
        <v>1300</v>
      </c>
    </row>
    <row r="49" spans="1:15" s="70" customFormat="1" ht="11.85" customHeight="1">
      <c r="A49" s="1052" t="s">
        <v>379</v>
      </c>
      <c r="B49" s="1053"/>
      <c r="C49" s="1054"/>
      <c r="D49" s="770">
        <f>46904+16110</f>
        <v>63014</v>
      </c>
      <c r="E49" s="771">
        <f>51390+17750</f>
        <v>69140</v>
      </c>
      <c r="F49" s="772">
        <f>71763+177+61</f>
        <v>72001</v>
      </c>
      <c r="G49" s="773">
        <v>64211</v>
      </c>
      <c r="H49" s="773">
        <v>13788</v>
      </c>
      <c r="I49" s="773">
        <v>13907</v>
      </c>
      <c r="J49" s="774">
        <v>14689</v>
      </c>
      <c r="K49" s="773">
        <v>16539</v>
      </c>
      <c r="L49" s="773">
        <v>17056</v>
      </c>
      <c r="M49" s="773">
        <v>17082</v>
      </c>
      <c r="N49" s="773">
        <v>18082</v>
      </c>
      <c r="O49" s="775">
        <v>18082</v>
      </c>
    </row>
    <row r="50" spans="1:15" s="70" customFormat="1" ht="11.85" customHeight="1">
      <c r="A50" s="776" t="s">
        <v>380</v>
      </c>
      <c r="B50" s="671"/>
      <c r="C50" s="672"/>
      <c r="D50" s="777">
        <f>-85487+130746</f>
        <v>45259</v>
      </c>
      <c r="E50" s="771">
        <v>43322</v>
      </c>
      <c r="F50" s="772">
        <f>41417+237</f>
        <v>41654</v>
      </c>
      <c r="G50" s="773">
        <v>32201</v>
      </c>
      <c r="H50" s="773">
        <v>3409</v>
      </c>
      <c r="I50" s="773">
        <v>1883</v>
      </c>
      <c r="J50" s="774">
        <v>2218</v>
      </c>
      <c r="K50" s="773">
        <v>1944</v>
      </c>
      <c r="L50" s="773">
        <v>1631</v>
      </c>
      <c r="M50" s="773">
        <v>1800</v>
      </c>
      <c r="N50" s="773">
        <v>1500</v>
      </c>
      <c r="O50" s="775">
        <v>1500</v>
      </c>
    </row>
    <row r="51" spans="1:15" s="70" customFormat="1" ht="11.85" customHeight="1">
      <c r="A51" s="776" t="s">
        <v>381</v>
      </c>
      <c r="B51" s="671"/>
      <c r="C51" s="672"/>
      <c r="D51" s="777">
        <v>4708</v>
      </c>
      <c r="E51" s="771">
        <v>4978</v>
      </c>
      <c r="F51" s="772">
        <v>4816</v>
      </c>
      <c r="G51" s="773">
        <v>5046</v>
      </c>
      <c r="H51" s="773">
        <v>954</v>
      </c>
      <c r="I51" s="773">
        <v>892</v>
      </c>
      <c r="J51" s="774">
        <v>684</v>
      </c>
      <c r="K51" s="773">
        <v>766</v>
      </c>
      <c r="L51" s="773">
        <v>787</v>
      </c>
      <c r="M51" s="773">
        <v>800</v>
      </c>
      <c r="N51" s="773">
        <v>1000</v>
      </c>
      <c r="O51" s="775">
        <v>800</v>
      </c>
    </row>
    <row r="52" spans="1:15" s="70" customFormat="1" ht="11.85" customHeight="1">
      <c r="A52" s="776" t="s">
        <v>382</v>
      </c>
      <c r="B52" s="671"/>
      <c r="C52" s="672"/>
      <c r="D52" s="777">
        <f>88711-79618</f>
        <v>9093</v>
      </c>
      <c r="E52" s="771">
        <v>9080</v>
      </c>
      <c r="F52" s="772">
        <f>8941+40</f>
        <v>8981</v>
      </c>
      <c r="G52" s="773">
        <v>6035</v>
      </c>
      <c r="H52" s="773">
        <v>802</v>
      </c>
      <c r="I52" s="773">
        <v>477</v>
      </c>
      <c r="J52" s="774">
        <v>540</v>
      </c>
      <c r="K52" s="773">
        <v>540</v>
      </c>
      <c r="L52" s="773">
        <v>306</v>
      </c>
      <c r="M52" s="773">
        <v>500</v>
      </c>
      <c r="N52" s="773">
        <v>500</v>
      </c>
      <c r="O52" s="775">
        <v>500</v>
      </c>
    </row>
    <row r="53" spans="1:15" s="70" customFormat="1" ht="11.85" customHeight="1">
      <c r="A53" s="776" t="s">
        <v>383</v>
      </c>
      <c r="B53" s="671"/>
      <c r="C53" s="672"/>
      <c r="D53" s="777">
        <f>10359-2495</f>
        <v>7864</v>
      </c>
      <c r="E53" s="771">
        <f>141551-9080+18825-143564</f>
        <v>7732</v>
      </c>
      <c r="F53" s="772">
        <f>9347+35</f>
        <v>9382</v>
      </c>
      <c r="G53" s="773">
        <v>16355</v>
      </c>
      <c r="H53" s="773">
        <v>678</v>
      </c>
      <c r="I53" s="773">
        <v>2516</v>
      </c>
      <c r="J53" s="774">
        <v>2095</v>
      </c>
      <c r="K53" s="773">
        <v>2594</v>
      </c>
      <c r="L53" s="773">
        <v>2021</v>
      </c>
      <c r="M53" s="773">
        <v>1918</v>
      </c>
      <c r="N53" s="773">
        <v>1918</v>
      </c>
      <c r="O53" s="775">
        <v>1818</v>
      </c>
    </row>
    <row r="54" spans="1:15" s="70" customFormat="1" ht="11.85" customHeight="1">
      <c r="A54" s="776" t="s">
        <v>384</v>
      </c>
      <c r="B54" s="671"/>
      <c r="C54" s="672"/>
      <c r="D54" s="777">
        <f>2396+21+1324+27+757+6733+448+232</f>
        <v>11938</v>
      </c>
      <c r="E54" s="771">
        <f>2313+57+1406+255+4469+159+426</f>
        <v>9085</v>
      </c>
      <c r="F54" s="772">
        <f>7886+72</f>
        <v>7958</v>
      </c>
      <c r="G54" s="773"/>
      <c r="H54" s="773">
        <v>680</v>
      </c>
      <c r="I54" s="773">
        <v>1682</v>
      </c>
      <c r="J54" s="774">
        <v>1058</v>
      </c>
      <c r="K54" s="773">
        <v>843</v>
      </c>
      <c r="L54" s="773">
        <v>915</v>
      </c>
      <c r="M54" s="773">
        <v>481</v>
      </c>
      <c r="N54" s="773">
        <v>1100</v>
      </c>
      <c r="O54" s="775">
        <v>1000</v>
      </c>
    </row>
    <row r="55" spans="1:15" s="70" customFormat="1" ht="11.85" customHeight="1">
      <c r="A55" s="778" t="s">
        <v>385</v>
      </c>
      <c r="B55" s="642"/>
      <c r="C55" s="779"/>
      <c r="D55" s="780">
        <v>-9864</v>
      </c>
      <c r="E55" s="771">
        <v>-18075</v>
      </c>
      <c r="F55" s="772">
        <v>-11510</v>
      </c>
      <c r="G55" s="781"/>
      <c r="H55" s="781">
        <v>-3143</v>
      </c>
      <c r="I55" s="781">
        <v>-2509</v>
      </c>
      <c r="J55" s="782">
        <v>-2959</v>
      </c>
      <c r="K55" s="781">
        <v>-2973</v>
      </c>
      <c r="L55" s="781">
        <v>-2766</v>
      </c>
      <c r="M55" s="781">
        <v>-100</v>
      </c>
      <c r="N55" s="781">
        <v>-500</v>
      </c>
      <c r="O55" s="783">
        <v>0</v>
      </c>
    </row>
    <row r="56" spans="1:15" s="794" customFormat="1" ht="15" customHeight="1">
      <c r="A56" s="784" t="s">
        <v>386</v>
      </c>
      <c r="B56" s="785"/>
      <c r="C56" s="786"/>
      <c r="D56" s="787">
        <v>82112</v>
      </c>
      <c r="E56" s="788">
        <v>143564</v>
      </c>
      <c r="F56" s="789">
        <v>72833</v>
      </c>
      <c r="G56" s="790">
        <v>161054</v>
      </c>
      <c r="H56" s="790">
        <v>303706</v>
      </c>
      <c r="I56" s="790">
        <v>332963</v>
      </c>
      <c r="J56" s="791">
        <v>338946</v>
      </c>
      <c r="K56" s="792">
        <v>326029</v>
      </c>
      <c r="L56" s="790">
        <v>312546</v>
      </c>
      <c r="M56" s="790">
        <v>300435</v>
      </c>
      <c r="N56" s="790">
        <v>274300</v>
      </c>
      <c r="O56" s="793">
        <v>271200</v>
      </c>
    </row>
    <row r="57" spans="1:15" s="757" customFormat="1" ht="15" customHeight="1">
      <c r="A57" s="795" t="s">
        <v>387</v>
      </c>
      <c r="B57" s="796"/>
      <c r="C57" s="797"/>
      <c r="D57" s="798">
        <f>SUM(D58:D64)</f>
        <v>45598</v>
      </c>
      <c r="E57" s="799">
        <f>SUM(E58:E64)</f>
        <v>98981</v>
      </c>
      <c r="F57" s="800">
        <f>SUM(F58:F64)</f>
        <v>136970</v>
      </c>
      <c r="G57" s="766">
        <v>473838</v>
      </c>
      <c r="H57" s="766">
        <f>SUM(H58+H59+H60+H61+H62+H64)</f>
        <v>458969</v>
      </c>
      <c r="I57" s="766">
        <f aca="true" t="shared" si="8" ref="I57:O57">SUM(I58+I59+I60+I61+I62+I63+I64)</f>
        <v>385137</v>
      </c>
      <c r="J57" s="767">
        <f t="shared" si="8"/>
        <v>492276</v>
      </c>
      <c r="K57" s="768">
        <f t="shared" si="8"/>
        <v>712194</v>
      </c>
      <c r="L57" s="768">
        <f t="shared" si="8"/>
        <v>1162640</v>
      </c>
      <c r="M57" s="768">
        <f t="shared" si="8"/>
        <v>334073</v>
      </c>
      <c r="N57" s="768">
        <f t="shared" si="8"/>
        <v>199138</v>
      </c>
      <c r="O57" s="801">
        <f t="shared" si="8"/>
        <v>379788</v>
      </c>
    </row>
    <row r="58" spans="1:15" s="70" customFormat="1" ht="11.85" customHeight="1">
      <c r="A58" s="776" t="s">
        <v>388</v>
      </c>
      <c r="B58" s="802"/>
      <c r="C58" s="803"/>
      <c r="D58" s="770">
        <v>22319</v>
      </c>
      <c r="E58" s="771">
        <v>24114</v>
      </c>
      <c r="F58" s="772">
        <v>3483</v>
      </c>
      <c r="G58" s="773">
        <v>20324</v>
      </c>
      <c r="H58" s="773">
        <v>7080</v>
      </c>
      <c r="I58" s="773">
        <v>1506</v>
      </c>
      <c r="J58" s="774">
        <v>664</v>
      </c>
      <c r="K58" s="773">
        <v>507</v>
      </c>
      <c r="L58" s="773">
        <v>424</v>
      </c>
      <c r="M58" s="773">
        <v>1501</v>
      </c>
      <c r="N58" s="773">
        <v>1000</v>
      </c>
      <c r="O58" s="775">
        <v>0</v>
      </c>
    </row>
    <row r="59" spans="1:15" s="70" customFormat="1" ht="11.85" customHeight="1">
      <c r="A59" s="776" t="s">
        <v>193</v>
      </c>
      <c r="B59" s="802"/>
      <c r="C59" s="803"/>
      <c r="D59" s="770">
        <v>11414</v>
      </c>
      <c r="E59" s="771">
        <v>5985</v>
      </c>
      <c r="F59" s="772">
        <v>19157</v>
      </c>
      <c r="G59" s="773">
        <v>9797</v>
      </c>
      <c r="H59" s="773">
        <v>5244</v>
      </c>
      <c r="I59" s="773">
        <v>200</v>
      </c>
      <c r="J59" s="774">
        <v>2011</v>
      </c>
      <c r="K59" s="773">
        <v>3006</v>
      </c>
      <c r="L59" s="773">
        <v>0</v>
      </c>
      <c r="M59" s="773">
        <v>188</v>
      </c>
      <c r="N59" s="773">
        <v>300</v>
      </c>
      <c r="O59" s="775">
        <v>0</v>
      </c>
    </row>
    <row r="60" spans="1:15" s="70" customFormat="1" ht="11.85" customHeight="1">
      <c r="A60" s="776" t="s">
        <v>389</v>
      </c>
      <c r="B60" s="802"/>
      <c r="C60" s="803"/>
      <c r="D60" s="770">
        <v>714</v>
      </c>
      <c r="E60" s="771">
        <v>5189</v>
      </c>
      <c r="F60" s="772">
        <v>1433</v>
      </c>
      <c r="G60" s="773">
        <v>3730</v>
      </c>
      <c r="H60" s="773">
        <v>1594</v>
      </c>
      <c r="I60" s="773">
        <v>148</v>
      </c>
      <c r="J60" s="774">
        <v>289</v>
      </c>
      <c r="K60" s="773">
        <v>200</v>
      </c>
      <c r="L60" s="773">
        <v>55</v>
      </c>
      <c r="M60" s="773">
        <v>0</v>
      </c>
      <c r="N60" s="773">
        <v>200</v>
      </c>
      <c r="O60" s="775">
        <v>22000</v>
      </c>
    </row>
    <row r="61" spans="1:15" s="70" customFormat="1" ht="11.85" customHeight="1">
      <c r="A61" s="776" t="s">
        <v>390</v>
      </c>
      <c r="B61" s="802"/>
      <c r="C61" s="803"/>
      <c r="D61" s="770">
        <v>11151</v>
      </c>
      <c r="E61" s="771">
        <v>63693</v>
      </c>
      <c r="F61" s="772">
        <v>112897</v>
      </c>
      <c r="G61" s="773">
        <v>439987</v>
      </c>
      <c r="H61" s="773">
        <v>324466</v>
      </c>
      <c r="I61" s="773">
        <v>207701</v>
      </c>
      <c r="J61" s="774">
        <v>416242</v>
      </c>
      <c r="K61" s="773">
        <v>400467</v>
      </c>
      <c r="L61" s="773">
        <v>619565</v>
      </c>
      <c r="M61" s="773">
        <v>36287</v>
      </c>
      <c r="N61" s="773">
        <v>140700</v>
      </c>
      <c r="O61" s="775">
        <v>282900</v>
      </c>
    </row>
    <row r="62" spans="1:15" s="70" customFormat="1" ht="11.85" customHeight="1">
      <c r="A62" s="776" t="s">
        <v>408</v>
      </c>
      <c r="B62" s="802"/>
      <c r="C62" s="803"/>
      <c r="D62" s="770"/>
      <c r="E62" s="804"/>
      <c r="F62" s="772"/>
      <c r="G62" s="773"/>
      <c r="H62" s="773">
        <v>8000</v>
      </c>
      <c r="I62" s="773">
        <v>0</v>
      </c>
      <c r="J62" s="774">
        <v>0</v>
      </c>
      <c r="K62" s="773">
        <v>0</v>
      </c>
      <c r="L62" s="773">
        <v>0</v>
      </c>
      <c r="M62" s="773">
        <v>0</v>
      </c>
      <c r="N62" s="773">
        <v>0</v>
      </c>
      <c r="O62" s="775">
        <v>21000</v>
      </c>
    </row>
    <row r="63" spans="1:15" s="70" customFormat="1" ht="11.85" customHeight="1">
      <c r="A63" s="776" t="s">
        <v>391</v>
      </c>
      <c r="B63" s="802"/>
      <c r="C63" s="803"/>
      <c r="D63" s="770"/>
      <c r="E63" s="804"/>
      <c r="F63" s="772"/>
      <c r="G63" s="773"/>
      <c r="H63" s="773">
        <v>0</v>
      </c>
      <c r="I63" s="773">
        <v>0</v>
      </c>
      <c r="J63" s="774">
        <v>0</v>
      </c>
      <c r="K63" s="773">
        <v>0</v>
      </c>
      <c r="L63" s="773">
        <v>0</v>
      </c>
      <c r="M63" s="773">
        <v>0</v>
      </c>
      <c r="N63" s="773">
        <v>2451</v>
      </c>
      <c r="O63" s="775">
        <v>750</v>
      </c>
    </row>
    <row r="64" spans="1:15" s="70" customFormat="1" ht="11.85" customHeight="1">
      <c r="A64" s="778" t="s">
        <v>392</v>
      </c>
      <c r="B64" s="642"/>
      <c r="C64" s="779"/>
      <c r="D64" s="780"/>
      <c r="E64" s="805"/>
      <c r="F64" s="806"/>
      <c r="G64" s="781">
        <v>0</v>
      </c>
      <c r="H64" s="781">
        <v>112585</v>
      </c>
      <c r="I64" s="781">
        <v>175582</v>
      </c>
      <c r="J64" s="782">
        <v>73070</v>
      </c>
      <c r="K64" s="781">
        <v>308014</v>
      </c>
      <c r="L64" s="781">
        <v>542596</v>
      </c>
      <c r="M64" s="781">
        <v>296097</v>
      </c>
      <c r="N64" s="781">
        <v>54487</v>
      </c>
      <c r="O64" s="783">
        <v>53138</v>
      </c>
    </row>
    <row r="65" spans="1:15" ht="15" customHeight="1">
      <c r="A65" s="795" t="s">
        <v>393</v>
      </c>
      <c r="B65" s="807"/>
      <c r="C65" s="808"/>
      <c r="D65" s="809">
        <f aca="true" t="shared" si="9" ref="D65:I65">SUM(D66:D68)</f>
        <v>9871</v>
      </c>
      <c r="E65" s="810">
        <f t="shared" si="9"/>
        <v>731</v>
      </c>
      <c r="F65" s="610">
        <f t="shared" si="9"/>
        <v>30422</v>
      </c>
      <c r="G65" s="766">
        <f t="shared" si="9"/>
        <v>21761</v>
      </c>
      <c r="H65" s="766">
        <f t="shared" si="9"/>
        <v>106727</v>
      </c>
      <c r="I65" s="766">
        <f t="shared" si="9"/>
        <v>53001</v>
      </c>
      <c r="J65" s="767">
        <f aca="true" t="shared" si="10" ref="J65:O65">SUM(J66:J68)</f>
        <v>38314</v>
      </c>
      <c r="K65" s="768">
        <f t="shared" si="10"/>
        <v>30367</v>
      </c>
      <c r="L65" s="766">
        <f t="shared" si="10"/>
        <v>46316</v>
      </c>
      <c r="M65" s="766">
        <f t="shared" si="10"/>
        <v>37425</v>
      </c>
      <c r="N65" s="766">
        <f t="shared" si="10"/>
        <v>17873</v>
      </c>
      <c r="O65" s="769">
        <f t="shared" si="10"/>
        <v>15848</v>
      </c>
    </row>
    <row r="66" spans="1:15" s="70" customFormat="1" ht="11.85" customHeight="1">
      <c r="A66" s="776" t="s">
        <v>394</v>
      </c>
      <c r="B66" s="802"/>
      <c r="C66" s="803"/>
      <c r="D66" s="770">
        <v>8538</v>
      </c>
      <c r="E66" s="771">
        <v>2891</v>
      </c>
      <c r="F66" s="772">
        <v>19272</v>
      </c>
      <c r="G66" s="773">
        <v>19272</v>
      </c>
      <c r="H66" s="773">
        <v>36501</v>
      </c>
      <c r="I66" s="773">
        <v>8090</v>
      </c>
      <c r="J66" s="774">
        <v>16169</v>
      </c>
      <c r="K66" s="773">
        <v>11115</v>
      </c>
      <c r="L66" s="773">
        <v>27637</v>
      </c>
      <c r="M66" s="773">
        <v>22747</v>
      </c>
      <c r="N66" s="773">
        <v>1625</v>
      </c>
      <c r="O66" s="775">
        <v>1848</v>
      </c>
    </row>
    <row r="67" spans="1:15" s="70" customFormat="1" ht="11.85" customHeight="1">
      <c r="A67" s="776" t="s">
        <v>395</v>
      </c>
      <c r="B67" s="802"/>
      <c r="C67" s="803"/>
      <c r="D67" s="770"/>
      <c r="E67" s="771"/>
      <c r="F67" s="772"/>
      <c r="G67" s="773"/>
      <c r="H67" s="773">
        <v>42712</v>
      </c>
      <c r="I67" s="773">
        <v>25111</v>
      </c>
      <c r="J67" s="774">
        <v>0</v>
      </c>
      <c r="K67" s="773">
        <v>0</v>
      </c>
      <c r="L67" s="773">
        <v>0</v>
      </c>
      <c r="M67" s="773">
        <v>0</v>
      </c>
      <c r="N67" s="773">
        <v>0</v>
      </c>
      <c r="O67" s="775">
        <v>0</v>
      </c>
    </row>
    <row r="68" spans="1:15" s="70" customFormat="1" ht="11.85" customHeight="1" thickBot="1">
      <c r="A68" s="811" t="s">
        <v>396</v>
      </c>
      <c r="B68" s="812"/>
      <c r="C68" s="813"/>
      <c r="D68" s="814">
        <v>1333</v>
      </c>
      <c r="E68" s="815">
        <v>-2160</v>
      </c>
      <c r="F68" s="816">
        <v>11150</v>
      </c>
      <c r="G68" s="817">
        <v>2489</v>
      </c>
      <c r="H68" s="817">
        <v>27514</v>
      </c>
      <c r="I68" s="817">
        <v>19800</v>
      </c>
      <c r="J68" s="818">
        <v>22145</v>
      </c>
      <c r="K68" s="817">
        <v>19252</v>
      </c>
      <c r="L68" s="817">
        <v>18679</v>
      </c>
      <c r="M68" s="817">
        <v>14678</v>
      </c>
      <c r="N68" s="817">
        <v>16248</v>
      </c>
      <c r="O68" s="819">
        <v>14000</v>
      </c>
    </row>
    <row r="69" spans="1:15" ht="15" customHeight="1" thickBot="1">
      <c r="A69" s="1055" t="s">
        <v>397</v>
      </c>
      <c r="B69" s="1056"/>
      <c r="C69" s="1057"/>
      <c r="D69" s="741">
        <f aca="true" t="shared" si="11" ref="D69:O69">+D47+D56+D57+D65</f>
        <v>346343</v>
      </c>
      <c r="E69" s="742">
        <f t="shared" si="11"/>
        <v>453484</v>
      </c>
      <c r="F69" s="743">
        <f t="shared" si="11"/>
        <v>474339</v>
      </c>
      <c r="G69" s="744">
        <f t="shared" si="11"/>
        <v>905814</v>
      </c>
      <c r="H69" s="744">
        <f t="shared" si="11"/>
        <v>888096</v>
      </c>
      <c r="I69" s="744">
        <f t="shared" si="11"/>
        <v>791397</v>
      </c>
      <c r="J69" s="745">
        <f t="shared" si="11"/>
        <v>889461</v>
      </c>
      <c r="K69" s="746">
        <f t="shared" si="11"/>
        <v>1090096</v>
      </c>
      <c r="L69" s="820">
        <f t="shared" si="11"/>
        <v>1542839</v>
      </c>
      <c r="M69" s="820">
        <f t="shared" si="11"/>
        <v>695814</v>
      </c>
      <c r="N69" s="821">
        <f t="shared" si="11"/>
        <v>516311</v>
      </c>
      <c r="O69" s="821">
        <f t="shared" si="11"/>
        <v>691836</v>
      </c>
    </row>
    <row r="70" spans="1:15" ht="11.25" customHeight="1">
      <c r="A70" s="822"/>
      <c r="D70" s="823"/>
      <c r="I70" s="824"/>
      <c r="J70" s="824"/>
      <c r="K70" s="824"/>
      <c r="L70" s="824"/>
      <c r="M70" s="824"/>
      <c r="N70" s="824"/>
      <c r="O70" s="824"/>
    </row>
    <row r="71" spans="4:15" ht="19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</row>
    <row r="72" spans="9:15" ht="19.5" customHeight="1">
      <c r="I72" s="824"/>
      <c r="J72" s="824"/>
      <c r="K72" s="824"/>
      <c r="L72" s="824"/>
      <c r="M72" s="824"/>
      <c r="N72" s="824"/>
      <c r="O72" s="824"/>
    </row>
    <row r="73" spans="9:15" ht="19.5" customHeight="1">
      <c r="I73" s="824"/>
      <c r="J73" s="824"/>
      <c r="K73" s="824"/>
      <c r="L73" s="824"/>
      <c r="M73" s="824"/>
      <c r="N73" s="824"/>
      <c r="O73" s="824"/>
    </row>
  </sheetData>
  <mergeCells count="22">
    <mergeCell ref="A26:C27"/>
    <mergeCell ref="A3:C4"/>
    <mergeCell ref="A5:C5"/>
    <mergeCell ref="A6:C6"/>
    <mergeCell ref="A7:C7"/>
    <mergeCell ref="A8:C8"/>
    <mergeCell ref="A9:C9"/>
    <mergeCell ref="A10:C10"/>
    <mergeCell ref="A11:C11"/>
    <mergeCell ref="A12:C12"/>
    <mergeCell ref="A15:C15"/>
    <mergeCell ref="A24:C24"/>
    <mergeCell ref="A45:C46"/>
    <mergeCell ref="A48:C48"/>
    <mergeCell ref="A49:C49"/>
    <mergeCell ref="A69:C69"/>
    <mergeCell ref="A32:C32"/>
    <mergeCell ref="A34:C35"/>
    <mergeCell ref="A36:C36"/>
    <mergeCell ref="A38:C38"/>
    <mergeCell ref="A40:C40"/>
    <mergeCell ref="A42:C42"/>
  </mergeCells>
  <printOptions/>
  <pageMargins left="0.7" right="0.7" top="0.787401575" bottom="0.787401575" header="0.3" footer="0.3"/>
  <pageSetup horizontalDpi="600" verticalDpi="600" orientation="portrait" paperSize="9" scale="70" r:id="rId1"/>
  <headerFooter>
    <oddHeader>&amp;R&amp;"Times New Roman,Obyčejné"provozní plán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2013-03-12T08:37:24Z</dcterms:modified>
  <cp:category/>
  <cp:version/>
  <cp:contentType/>
  <cp:contentStatus/>
</cp:coreProperties>
</file>