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330"/>
  <workbookPr/>
  <bookViews>
    <workbookView xWindow="65416" yWindow="65416" windowWidth="38640" windowHeight="21120" activeTab="0"/>
  </bookViews>
  <sheets>
    <sheet name="Rekapitulace stavby" sheetId="1" r:id="rId1"/>
    <sheet name="SO 101 - Komunikace" sheetId="2" r:id="rId2"/>
    <sheet name="SO 102 - Chodník" sheetId="3" r:id="rId3"/>
  </sheets>
  <definedNames>
    <definedName name="_xlnm._FilterDatabase" localSheetId="1" hidden="1">'SO 101 - Komunikace'!$C$134:$K$196</definedName>
    <definedName name="_xlnm._FilterDatabase" localSheetId="2" hidden="1">'SO 102 - Chodník'!$C$134:$K$275</definedName>
    <definedName name="_xlnm.Print_Area" localSheetId="0">'Rekapitulace stavby'!$D$4:$AO$76,'Rekapitulace stavby'!$C$82:$AQ$97</definedName>
    <definedName name="_xlnm.Print_Area" localSheetId="1">'SO 101 - Komunikace'!$C$4:$J$76,'SO 101 - Komunikace'!$C$82:$J$116,'SO 101 - Komunikace'!$C$122:$J$196</definedName>
    <definedName name="_xlnm.Print_Area" localSheetId="2">'SO 102 - Chodník'!$C$4:$J$76,'SO 102 - Chodník'!$C$82:$J$116,'SO 102 - Chodník'!$C$122:$J$275</definedName>
    <definedName name="_xlnm.Print_Titles" localSheetId="0">'Rekapitulace stavby'!$92:$92</definedName>
    <definedName name="_xlnm.Print_Titles" localSheetId="1">'SO 101 - Komunikace'!$134:$134</definedName>
    <definedName name="_xlnm.Print_Titles" localSheetId="2">'SO 102 - Chodník'!$134:$134</definedName>
  </definedNames>
  <calcPr calcId="191029"/>
  <extLst/>
</workbook>
</file>

<file path=xl/sharedStrings.xml><?xml version="1.0" encoding="utf-8"?>
<sst xmlns="http://schemas.openxmlformats.org/spreadsheetml/2006/main" count="2851" uniqueCount="658">
  <si>
    <t>Export Komplet</t>
  </si>
  <si>
    <t/>
  </si>
  <si>
    <t>2.0</t>
  </si>
  <si>
    <t>ZAMOK</t>
  </si>
  <si>
    <t>False</t>
  </si>
  <si>
    <t>{4d9ba720-71f1-4dcd-bd87-f9e920e98d30}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</si>
  <si>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</si>
  <si>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</si>
  <si>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</si>
  <si>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</si>
  <si>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</si>
  <si>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</si>
  <si>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</si>
  <si>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</si>
  <si>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P232020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</si>
  <si>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</si>
  <si>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</si>
  <si>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Habartov, oprava chodníků ulice Vítězná</t>
  </si>
  <si>
    <t>KSO:</t>
  </si>
  <si>
    <t>CC-CZ:</t>
  </si>
  <si>
    <t>Místo:</t>
  </si>
  <si>
    <t>Habartov</t>
  </si>
  <si>
    <t>Datum:</t>
  </si>
  <si>
    <t>17. 9. 2021</t>
  </si>
  <si>
    <t>Zadavatel:</t>
  </si>
  <si>
    <t>IČ:</t>
  </si>
  <si>
    <t>Město Habarrtov a KSÚS KK</t>
  </si>
  <si>
    <t>DIČ:</t>
  </si>
  <si>
    <t>Uchazeč:</t>
  </si>
  <si>
    <t>Vyplň údaj</t>
  </si>
  <si>
    <t>Projektant:</t>
  </si>
  <si>
    <t>06032354</t>
  </si>
  <si>
    <t>GEOprojectKV s.r.o.</t>
  </si>
  <si>
    <t>CZ06032354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</si>
  <si>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</si>
  <si>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</si>
  <si>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</si>
  <si>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</si>
  <si>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</si>
  <si>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</si>
  <si>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</si>
  <si>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</si>
  <si>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</si>
  <si>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</si>
  <si>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</si>
  <si>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</si>
  <si>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</si>
  <si>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</si>
  <si>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</si>
  <si>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</si>
  <si>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</si>
  <si>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</si>
  <si>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</si>
  <si>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</si>
  <si>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</si>
  <si>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</si>
  <si>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</si>
  <si>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</si>
  <si>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</si>
  <si>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</si>
  <si>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</si>
  <si>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</si>
  <si>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</si>
  <si>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</si>
  <si>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</si>
  <si>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</si>
  <si>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</si>
  <si>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</si>
  <si>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</si>
  <si>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</si>
  <si>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</si>
  <si>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</si>
  <si>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</si>
  <si>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</si>
  <si>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</si>
  <si>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</si>
  <si>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</si>
  <si>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</si>
  <si>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</si>
  <si>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</si>
  <si>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</si>
  <si>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</si>
  <si>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</si>
  <si>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</si>
  <si>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</si>
  <si>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</si>
  <si>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{8a98ef72-c29f-4c5b-b7a5-ad5e5199d133}</t>
  </si>
  <si>
    <t>2</t>
  </si>
  <si>
    <t>SO 102</t>
  </si>
  <si>
    <t>Chodník</t>
  </si>
  <si>
    <t>{99cccf76-ee3d-4dad-b16a-7b9aa9a4fa26}</t>
  </si>
  <si>
    <t>KRYCÍ LIST SOUPISU PRACÍ</t>
  </si>
  <si>
    <t>Objekt:</t>
  </si>
  <si>
    <t>SO 101 - Komunikace</t>
  </si>
  <si>
    <t>70947023</t>
  </si>
  <si>
    <t>Krajská správa a údržba silnic Karlovarského kraje</t>
  </si>
  <si>
    <t>CZ70947023</t>
  </si>
  <si>
    <t>Položky v ostatních nákladech zahrnují:                                                                                                                    Průzkumné práce - vytyčení inženýrských sítí                                                                                                                     Geodetické práce - vytyčení stavby, zaměření skutečného provedení                                                                                   Projektové práce - projekt RDS, projekt skutečného provedení                                                                                          Zařízení staveniště - skládka materiálů, oplocení, zázemí, DIO atd.                                                                                 Inženýrská činnost - zkoušky únosnosti pláně a jednotlivých vrstev</t>
  </si>
  <si>
    <t>Náklady z rozpočtu</t>
  </si>
  <si>
    <t>Ostatní náklady</t>
  </si>
  <si>
    <t>REKAPITULACE ČLENĚNÍ SOUPISU PRACÍ</t>
  </si>
  <si>
    <t>Kód dílu - Popis</t>
  </si>
  <si>
    <t>Cena celkem [CZK]</t>
  </si>
  <si>
    <t>1) 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</si>
  <si>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</si>
  <si>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</si>
  <si>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</si>
  <si>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</si>
  <si>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</si>
  <si>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</si>
  <si>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  8.2 - Uliční vpusť DN 450 30x50</t>
  </si>
  <si>
    <t xml:space="preserve">    9 - Ostatní konstrukce a práce, bourání</t>
  </si>
  <si>
    <t xml:space="preserve">    997 - Přesun sutě</t>
  </si>
  <si>
    <t xml:space="preserve">    998 - Přesun hmot</t>
  </si>
  <si>
    <t>2) Ostatní náklady</t>
  </si>
  <si>
    <t>Průzkumné práce</t>
  </si>
  <si>
    <t>VRN</t>
  </si>
  <si>
    <t>Geodetické práce</t>
  </si>
  <si>
    <t>Projektové práce</t>
  </si>
  <si>
    <t>Zařízení staveniště</t>
  </si>
  <si>
    <t>Inženýrská činnost</t>
  </si>
  <si>
    <t>Kompletační činnost</t>
  </si>
  <si>
    <t>KOMPLETACNA</t>
  </si>
  <si>
    <t>Celkové náklady za stavbu 1) + 2)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</si>
  <si>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</si>
  <si>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</si>
  <si>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</si>
  <si>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</si>
  <si>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</si>
  <si>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</si>
  <si>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</si>
  <si>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</si>
  <si>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</si>
  <si>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</si>
  <si>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</si>
  <si>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</si>
  <si>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</si>
  <si>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</si>
  <si>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</si>
  <si>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</si>
  <si>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</si>
  <si>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</si>
  <si>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</si>
  <si>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podkladu z kameniva drceného tl přes 100 do 200 mm strojně pl přes 200 m2</t>
  </si>
  <si>
    <t>m2</t>
  </si>
  <si>
    <t>4</t>
  </si>
  <si>
    <t>-1798029948</t>
  </si>
  <si>
    <t>VV</t>
  </si>
  <si>
    <t>138/0,2+(469+461)*0,25*0,75</t>
  </si>
  <si>
    <t>113154334</t>
  </si>
  <si>
    <t>Frézování živičného krytu tl 100 mm pruh š přes 1 do 2 m pl přes 1000 do 10000 m2 bez překážek v trase</t>
  </si>
  <si>
    <t>-1712567162</t>
  </si>
  <si>
    <t>3</t>
  </si>
  <si>
    <t>131151100</t>
  </si>
  <si>
    <t>Hloubení jam nezapažených v hornině třídy těžitelnosti I skupiny 1 a 2 objem do 20 m3 strojně</t>
  </si>
  <si>
    <t>m3</t>
  </si>
  <si>
    <t>923645506</t>
  </si>
  <si>
    <t>13*1,5</t>
  </si>
  <si>
    <t>162351103</t>
  </si>
  <si>
    <t>Vodorovné přemístění přes 50 do 500 m výkopku/sypaniny z horniny třídy těžitelnosti I skupiny 1 až 3</t>
  </si>
  <si>
    <t>-932141788</t>
  </si>
  <si>
    <t>19,5*2</t>
  </si>
  <si>
    <t>5</t>
  </si>
  <si>
    <t>167151111</t>
  </si>
  <si>
    <t>Nakládání výkopku z hornin třídy těžitelnosti I skupiny 1 až 3 přes 100 m3</t>
  </si>
  <si>
    <t>-1567645278</t>
  </si>
  <si>
    <t>6</t>
  </si>
  <si>
    <t>174101101</t>
  </si>
  <si>
    <t>Zásyp jam, šachet rýh nebo kolem objektů sypaninou se zhutněním</t>
  </si>
  <si>
    <t>169722063</t>
  </si>
  <si>
    <t>13*1,5+13*1,1</t>
  </si>
  <si>
    <t>7</t>
  </si>
  <si>
    <t>M</t>
  </si>
  <si>
    <t>58331200</t>
  </si>
  <si>
    <t>štěrkopísek netříděný</t>
  </si>
  <si>
    <t>t</t>
  </si>
  <si>
    <t>8</t>
  </si>
  <si>
    <t>-2143979857</t>
  </si>
  <si>
    <t>(33,8-19,5)*1,6</t>
  </si>
  <si>
    <t>Vodorovné konstrukce</t>
  </si>
  <si>
    <t>451317777</t>
  </si>
  <si>
    <t>Podklad nebo lože pod dlažbu vodorovný nebo do sklonu 1:5 z betonu prostého tl přes 50 do 100 mm</t>
  </si>
  <si>
    <t>-1296023796</t>
  </si>
  <si>
    <t>Komunikace pozemní</t>
  </si>
  <si>
    <t>9</t>
  </si>
  <si>
    <t>591241111</t>
  </si>
  <si>
    <t>Kladení dlažby z kostek drobných z kamene na MC tl 50 mm</t>
  </si>
  <si>
    <t>70543792</t>
  </si>
  <si>
    <t>10</t>
  </si>
  <si>
    <t>58381007</t>
  </si>
  <si>
    <t>kostka štípaná dlažební žula drobná 8/10</t>
  </si>
  <si>
    <t>236295209</t>
  </si>
  <si>
    <t>240*1,02 'Přepočtené koeficientem množství</t>
  </si>
  <si>
    <t>11</t>
  </si>
  <si>
    <t>599632111</t>
  </si>
  <si>
    <t>Vyplnění spár dlažby z lomového kamene MC se zatřením</t>
  </si>
  <si>
    <t>410704201</t>
  </si>
  <si>
    <t>12</t>
  </si>
  <si>
    <t>573111112</t>
  </si>
  <si>
    <t>Postřik živičný infiltrační s posypem z asfaltu množství 1 kg/m2</t>
  </si>
  <si>
    <t>1707093951</t>
  </si>
  <si>
    <t>13</t>
  </si>
  <si>
    <t>565135101</t>
  </si>
  <si>
    <t>Asfaltový beton vrstva podkladní ACP 16 (obalované kamenivo OKS) tl 50 mm š do 1,5 m</t>
  </si>
  <si>
    <t>648508228</t>
  </si>
  <si>
    <t>11/0,05</t>
  </si>
  <si>
    <t>14</t>
  </si>
  <si>
    <t>573211111</t>
  </si>
  <si>
    <t>Postřik živičný spojovací z asfaltu v množství 0,60 kg/m2</t>
  </si>
  <si>
    <t>-619934666</t>
  </si>
  <si>
    <t>220+2910</t>
  </si>
  <si>
    <t>577155132</t>
  </si>
  <si>
    <t>Asfaltový beton vrstva ložní ACL 16 (ABH) tl 60 mm š do 3 m z modifikovaného asfaltu</t>
  </si>
  <si>
    <t>-1828144491</t>
  </si>
  <si>
    <t>16</t>
  </si>
  <si>
    <t>577134031</t>
  </si>
  <si>
    <t>Asfaltový beton vrstva obrusná ACO 11 (ABS) tř. I tl 40 mm š do 1,5 m z modifikovaného asfaltu</t>
  </si>
  <si>
    <t>1117147622</t>
  </si>
  <si>
    <t>Trubní vedení</t>
  </si>
  <si>
    <t>17</t>
  </si>
  <si>
    <t>890411851</t>
  </si>
  <si>
    <t>Bourání šachet z prefabrikovaných skruží strojně obestavěného prostoru do 1,5 m3</t>
  </si>
  <si>
    <t>-821561529</t>
  </si>
  <si>
    <t>18</t>
  </si>
  <si>
    <t>899202211</t>
  </si>
  <si>
    <t>Demontáž mříží litinových včetně rámů hmotnosti přes 50 do 100 kg</t>
  </si>
  <si>
    <t>kus</t>
  </si>
  <si>
    <t>1218944054</t>
  </si>
  <si>
    <t>19</t>
  </si>
  <si>
    <t>899331111</t>
  </si>
  <si>
    <t>Výšková úprava uličního vstupu nebo vpusti do 200 mm zvýšením poklopu</t>
  </si>
  <si>
    <t>1261479547</t>
  </si>
  <si>
    <t>20</t>
  </si>
  <si>
    <t>899431111</t>
  </si>
  <si>
    <t>Výšková úprava uličního vstupu nebo vpusti do 200 mm zvýšením krycího hrnce, šoupěte nebo hydrantu</t>
  </si>
  <si>
    <t>-1063645502</t>
  </si>
  <si>
    <t>8.2</t>
  </si>
  <si>
    <t>Uliční vpusť DN 450 30x50</t>
  </si>
  <si>
    <t>871315221</t>
  </si>
  <si>
    <t>Kanalizační potrubí z tvrdého PVC jednovrstvé tuhost třídy SN8 DN 160</t>
  </si>
  <si>
    <t>m</t>
  </si>
  <si>
    <t>-641733794</t>
  </si>
  <si>
    <t>22</t>
  </si>
  <si>
    <t>899722111</t>
  </si>
  <si>
    <t>Krytí potrubí z plastů výstražnou fólií z PVC 20 cm</t>
  </si>
  <si>
    <t>-1100298959</t>
  </si>
  <si>
    <t>23</t>
  </si>
  <si>
    <t>877315211</t>
  </si>
  <si>
    <t>Montáž tvarovek z tvrdého PVC-systém KG nebo z polypropylenu-systém KG 2000 jednoosé DN 160</t>
  </si>
  <si>
    <t>-2087328718</t>
  </si>
  <si>
    <t>24</t>
  </si>
  <si>
    <t>28611362</t>
  </si>
  <si>
    <t>koleno kanalizace PVC KG 160x67°</t>
  </si>
  <si>
    <t>721491470</t>
  </si>
  <si>
    <t>25</t>
  </si>
  <si>
    <t>899104112</t>
  </si>
  <si>
    <t>Osazení poklopů litinových nebo ocelových včetně rámů pro třídu zatížení D400, E600</t>
  </si>
  <si>
    <t>-158269988</t>
  </si>
  <si>
    <t>26</t>
  </si>
  <si>
    <t>59224482</t>
  </si>
  <si>
    <t>mříž vtoková s rámem pro uliční vpusť 500x300, zatížení 40 tun</t>
  </si>
  <si>
    <t>706861223</t>
  </si>
  <si>
    <t>27</t>
  </si>
  <si>
    <t>28661789</t>
  </si>
  <si>
    <t>koš kalový ocelový pro silniční vpusť 425mm vč. madla</t>
  </si>
  <si>
    <t>-184945335</t>
  </si>
  <si>
    <t>28</t>
  </si>
  <si>
    <t>59224483</t>
  </si>
  <si>
    <t>vpusť uliční DN 450 vyrovnávací prstenec pro rám 300x500mm</t>
  </si>
  <si>
    <t>-1895702474</t>
  </si>
  <si>
    <t>29</t>
  </si>
  <si>
    <t>895941314</t>
  </si>
  <si>
    <t>Osazení vpusti uliční DN 450 z betonových dílců skruž horní 570 mm</t>
  </si>
  <si>
    <t>799257060</t>
  </si>
  <si>
    <t>30</t>
  </si>
  <si>
    <t>59224486</t>
  </si>
  <si>
    <t>vpusť uliční DN 450 skruž horní betonová 450/570x50mm</t>
  </si>
  <si>
    <t>992612602</t>
  </si>
  <si>
    <t>31</t>
  </si>
  <si>
    <t>895941322</t>
  </si>
  <si>
    <t>Osazení vpusti uliční DN 450 z betonových dílců skruž středová 295 mm</t>
  </si>
  <si>
    <t>833835686</t>
  </si>
  <si>
    <t>32</t>
  </si>
  <si>
    <t>59224487</t>
  </si>
  <si>
    <t>vpusť uliční DN 450 skruž střední betonová 450/295x50mm</t>
  </si>
  <si>
    <t>513869040</t>
  </si>
  <si>
    <t>33</t>
  </si>
  <si>
    <t>895941301</t>
  </si>
  <si>
    <t>Osazení vpusti uliční DN 450 z betonových dílců dno s výtokem</t>
  </si>
  <si>
    <t>-885472154</t>
  </si>
  <si>
    <t>34</t>
  </si>
  <si>
    <t>59223850</t>
  </si>
  <si>
    <t>dno pro uliční vpusť s výtokovým otvorem betonové 450x330x50mm</t>
  </si>
  <si>
    <t>1502883808</t>
  </si>
  <si>
    <t>Ostatní konstrukce a práce, bourání</t>
  </si>
  <si>
    <t>35</t>
  </si>
  <si>
    <t>915131111</t>
  </si>
  <si>
    <t>Vodorovné dopravní značení přechody pro chodce, šipky, symboly základní bílá barva</t>
  </si>
  <si>
    <t>1882894258</t>
  </si>
  <si>
    <t>36</t>
  </si>
  <si>
    <t>915231111</t>
  </si>
  <si>
    <t>Vodorovné dopravní značení přechody pro chodce, šipky, symboly bílý plast</t>
  </si>
  <si>
    <t>723235087</t>
  </si>
  <si>
    <t>37</t>
  </si>
  <si>
    <t>915621111</t>
  </si>
  <si>
    <t>Předznačení vodorovného plošného značení</t>
  </si>
  <si>
    <t>18886669</t>
  </si>
  <si>
    <t>997</t>
  </si>
  <si>
    <t>Přesun sutě</t>
  </si>
  <si>
    <t>38</t>
  </si>
  <si>
    <t>997221551</t>
  </si>
  <si>
    <t>Vodorovná doprava suti ze sypkých materiálů do 1 km</t>
  </si>
  <si>
    <t>366878682</t>
  </si>
  <si>
    <t>39</t>
  </si>
  <si>
    <t>997221559</t>
  </si>
  <si>
    <t>Příplatek ZKD 1 km u vodorovné dopravy suti ze sypkých materiálů</t>
  </si>
  <si>
    <t>-1834170998</t>
  </si>
  <si>
    <t>15*1133,049</t>
  </si>
  <si>
    <t>40</t>
  </si>
  <si>
    <t>997221615</t>
  </si>
  <si>
    <t>Poplatek za uložení na skládce (skládkovné) stavebního odpadu betonového kód odpadu 17 01 01</t>
  </si>
  <si>
    <t>650485384</t>
  </si>
  <si>
    <t>41</t>
  </si>
  <si>
    <t>997221655</t>
  </si>
  <si>
    <t>Poplatek za uložení na skládce (skládkovné) zeminy a kamení kód odpadu 17 05 04</t>
  </si>
  <si>
    <t>538249499</t>
  </si>
  <si>
    <t>998</t>
  </si>
  <si>
    <t>Přesun hmot</t>
  </si>
  <si>
    <t>42</t>
  </si>
  <si>
    <t>998225111</t>
  </si>
  <si>
    <t>Přesun hmot pro pozemní komunikace s krytem z kamene, monolitickým betonovým nebo živičným</t>
  </si>
  <si>
    <t>-52315218</t>
  </si>
  <si>
    <t>SO 102 - Chodník</t>
  </si>
  <si>
    <t>00259314</t>
  </si>
  <si>
    <t>Město Habartov</t>
  </si>
  <si>
    <t>CZ00259314</t>
  </si>
  <si>
    <t xml:space="preserve">    3 - Svislé a kompletní konstrukce</t>
  </si>
  <si>
    <t xml:space="preserve">      8.1 - Uliční vpusť DN 450</t>
  </si>
  <si>
    <t>113106512</t>
  </si>
  <si>
    <t>Rozebrání dlažeb vozovek z velkých kostek s ložem ze živice strojně pl přes 200 m2</t>
  </si>
  <si>
    <t>-1800104402</t>
  </si>
  <si>
    <t>173+132</t>
  </si>
  <si>
    <t>113106571</t>
  </si>
  <si>
    <t>Rozebrání dlažeb vozovek ze zámkové dlažby s ložem z kameniva strojně pl přes 200 m2</t>
  </si>
  <si>
    <t>551039683</t>
  </si>
  <si>
    <t>113107163</t>
  </si>
  <si>
    <t>Odstranění podkladu z kameniva drceného tl přes 200 do 300 mm strojně pl přes 50 do 200 m2</t>
  </si>
  <si>
    <t>1144853440</t>
  </si>
  <si>
    <t>305+1577</t>
  </si>
  <si>
    <t>113202111</t>
  </si>
  <si>
    <t>Vytrhání obrub krajníků obrubníků stojatých</t>
  </si>
  <si>
    <t>1287733214</t>
  </si>
  <si>
    <t>113204111</t>
  </si>
  <si>
    <t>Vytrhání obrub záhonových</t>
  </si>
  <si>
    <t>1735207839</t>
  </si>
  <si>
    <t>121151113</t>
  </si>
  <si>
    <t>Sejmutí ornice plochy do 500 m2 tl vrstvy do 200 mm strojně</t>
  </si>
  <si>
    <t>-765129404</t>
  </si>
  <si>
    <t>122252205</t>
  </si>
  <si>
    <t>Odkopávky a prokopávky nezapažené pro silnice a dálnice v hornině třídy těžitelnosti I objem do 1000 m3 strojně</t>
  </si>
  <si>
    <t>431492282</t>
  </si>
  <si>
    <t>133151101</t>
  </si>
  <si>
    <t>Hloubení šachet nezapažených v hornině třídy těžitelnosti I skupiny 1 a 2 objem do 20 m3</t>
  </si>
  <si>
    <t>453754600</t>
  </si>
  <si>
    <t>171152101</t>
  </si>
  <si>
    <t>Uložení sypaniny z hornin soudržných do násypů zhutněných silnic a dálnic</t>
  </si>
  <si>
    <t>-1281694900</t>
  </si>
  <si>
    <t>174151101</t>
  </si>
  <si>
    <t>1251094290</t>
  </si>
  <si>
    <t>2*(85+5+7)</t>
  </si>
  <si>
    <t>162751117</t>
  </si>
  <si>
    <t>Vodorovné přemístění přes 9 000 do 10000 m výkopku/sypaniny z horniny třídy těžitelnosti I skupiny 1 až 3</t>
  </si>
  <si>
    <t>355525395</t>
  </si>
  <si>
    <t>130-85+5-5</t>
  </si>
  <si>
    <t>162751119</t>
  </si>
  <si>
    <t>Příplatek k vodorovnému přemístění výkopku/sypaniny z horniny třídy těžitelnosti I skupiny 1 až 3 ZKD 1000 m přes 10000 m</t>
  </si>
  <si>
    <t>-2056825258</t>
  </si>
  <si>
    <t>6*45</t>
  </si>
  <si>
    <t>130-85+5+7</t>
  </si>
  <si>
    <t>171251201</t>
  </si>
  <si>
    <t>Uložení sypaniny na skládky nebo meziskládky</t>
  </si>
  <si>
    <t>-2116510432</t>
  </si>
  <si>
    <t>171201221</t>
  </si>
  <si>
    <t>1743465444</t>
  </si>
  <si>
    <t>45*1,6</t>
  </si>
  <si>
    <t>181152302</t>
  </si>
  <si>
    <t>Úprava pláně pro silnice a dálnice v zářezech se zhutněním</t>
  </si>
  <si>
    <t>-333041749</t>
  </si>
  <si>
    <t>1526+565+472</t>
  </si>
  <si>
    <t>181351003</t>
  </si>
  <si>
    <t>Rozprostření ornice tl vrstvy do 200 mm pl do 100 m2 v rovině nebo ve svahu do 1:5 strojně</t>
  </si>
  <si>
    <t>-809470994</t>
  </si>
  <si>
    <t>10364101</t>
  </si>
  <si>
    <t>zemina pro terénní úpravy -  ornice</t>
  </si>
  <si>
    <t>453225510</t>
  </si>
  <si>
    <t>0,5*1,6</t>
  </si>
  <si>
    <t>181411121</t>
  </si>
  <si>
    <t>Založení lučního trávníku výsevem pl do 1000 m2 v rovině a ve svahu do 1:5</t>
  </si>
  <si>
    <t>1115762695</t>
  </si>
  <si>
    <t>00572470</t>
  </si>
  <si>
    <t>osivo směs travní univerzál</t>
  </si>
  <si>
    <t>kg</t>
  </si>
  <si>
    <t>-1058843367</t>
  </si>
  <si>
    <t>75*0,02 'Přepočtené koeficientem množství</t>
  </si>
  <si>
    <t>Svislé a kompletní konstrukce</t>
  </si>
  <si>
    <t>339921131</t>
  </si>
  <si>
    <t>Osazování betonových palisád do betonového základu v řadě výšky prvku do 0,5 m</t>
  </si>
  <si>
    <t>-247928668</t>
  </si>
  <si>
    <t>59228407R1</t>
  </si>
  <si>
    <t>palisáda betonová tyčová hranatá přírodní 120x180x400mm</t>
  </si>
  <si>
    <t>1212334403</t>
  </si>
  <si>
    <t>161*5,65218 'Přepočtené koeficientem množství</t>
  </si>
  <si>
    <t>339921132</t>
  </si>
  <si>
    <t>Osazování betonových palisád do betonového základu v řadě výšky prvku přes 0,5 do 1 m</t>
  </si>
  <si>
    <t>-806916514</t>
  </si>
  <si>
    <t>59228408R1</t>
  </si>
  <si>
    <t>palisáda betonová tyčová hranatá přírodní 120x180x600mm</t>
  </si>
  <si>
    <t>-471407740</t>
  </si>
  <si>
    <t>23*5,65216 'Přepočtené koeficientem množství</t>
  </si>
  <si>
    <t>564851111</t>
  </si>
  <si>
    <t>Podklad ze štěrkodrtě ŠD plochy přes 100 m2 tl 150 mm</t>
  </si>
  <si>
    <t>-22232988</t>
  </si>
  <si>
    <t>P</t>
  </si>
  <si>
    <t>Poznámka k položce:
skladba A</t>
  </si>
  <si>
    <t>564871111</t>
  </si>
  <si>
    <t>Podklad ze štěrkodrtě ŠD plochy přes 100 m2 tl 250 mm</t>
  </si>
  <si>
    <t>-190941514</t>
  </si>
  <si>
    <t>Poznámka k položce:
skladba B</t>
  </si>
  <si>
    <t>571908111</t>
  </si>
  <si>
    <t>Kryt vymývaným dekoračním kamenivem (kačírkem) tl 200 mm</t>
  </si>
  <si>
    <t>1856738483</t>
  </si>
  <si>
    <t>596211120</t>
  </si>
  <si>
    <t>Kladení zámkové dlažby komunikací pro pěší ručně tl 60 mm skupiny B pl do 50 m2</t>
  </si>
  <si>
    <t>1705966483</t>
  </si>
  <si>
    <t>59245018</t>
  </si>
  <si>
    <t>dlažba tvar obdélník betonová 200x100x60mm přírodní</t>
  </si>
  <si>
    <t>-550264674</t>
  </si>
  <si>
    <t>59245006</t>
  </si>
  <si>
    <t>dlažba tvar obdélník betonová pro nevidomé 200x100x60mm barevná</t>
  </si>
  <si>
    <t>-261774628</t>
  </si>
  <si>
    <t>59245008</t>
  </si>
  <si>
    <t>dlažba tvar obdélník betonová 200x100x60mm barevná</t>
  </si>
  <si>
    <t>-594789617</t>
  </si>
  <si>
    <t>Poznámka k položce:
skladba A
nástupiště zastávky</t>
  </si>
  <si>
    <t>596212223</t>
  </si>
  <si>
    <t>Kladení zámkové dlažby pozemních komunikací ručně tl 80 mm skupiny B pl přes 300 m2</t>
  </si>
  <si>
    <t>310913864</t>
  </si>
  <si>
    <t>59245020</t>
  </si>
  <si>
    <t>dlažba tvar obdélník betonová 200x100x80mm přírodní</t>
  </si>
  <si>
    <t>1102752600</t>
  </si>
  <si>
    <t>59245226</t>
  </si>
  <si>
    <t>dlažba tvar obdélník betonová pro nevidomé 200x100x80mm barevná</t>
  </si>
  <si>
    <t>724845614</t>
  </si>
  <si>
    <t>577155032</t>
  </si>
  <si>
    <t>Asfaltový beton vrstva ložní ACL 16 (ABVH) tl 60 mm š do 1,5 m z modifikovaného asfaltu</t>
  </si>
  <si>
    <t>566870175</t>
  </si>
  <si>
    <t>Poznámka k položce:
skladba D
doasfaltování kolem obrubníků</t>
  </si>
  <si>
    <t>871265221</t>
  </si>
  <si>
    <t>Kanalizační potrubí z tvrdého PVC jednovrstvé tuhost třídy SN8 DN 110</t>
  </si>
  <si>
    <t>945479481</t>
  </si>
  <si>
    <t>Poznámka k položce:
přípojky žlabu</t>
  </si>
  <si>
    <t>877265211</t>
  </si>
  <si>
    <t>Montáž tvarovek z tvrdého PVC-systém KG nebo z polypropylenu-systém KG 2000 jednoosé DN 110</t>
  </si>
  <si>
    <t>850255559</t>
  </si>
  <si>
    <t>43</t>
  </si>
  <si>
    <t>28611350</t>
  </si>
  <si>
    <t>koleno kanalizace PVC KG 110x30°</t>
  </si>
  <si>
    <t>-2065926495</t>
  </si>
  <si>
    <t>44</t>
  </si>
  <si>
    <t>45</t>
  </si>
  <si>
    <t>46</t>
  </si>
  <si>
    <t>47</t>
  </si>
  <si>
    <t>8.1</t>
  </si>
  <si>
    <t>Uliční vpusť DN 450</t>
  </si>
  <si>
    <t>48</t>
  </si>
  <si>
    <t>-1656253991</t>
  </si>
  <si>
    <t>49</t>
  </si>
  <si>
    <t>-583676908</t>
  </si>
  <si>
    <t>50</t>
  </si>
  <si>
    <t>-1336035547</t>
  </si>
  <si>
    <t>51</t>
  </si>
  <si>
    <t>698513827</t>
  </si>
  <si>
    <t>52</t>
  </si>
  <si>
    <t>322311124</t>
  </si>
  <si>
    <t>53</t>
  </si>
  <si>
    <t>59224481</t>
  </si>
  <si>
    <t>mříž vtoková s rámem pro uliční vpusť 500x500, zatížení 40 tun</t>
  </si>
  <si>
    <t>-468265358</t>
  </si>
  <si>
    <t>54</t>
  </si>
  <si>
    <t>-388049794</t>
  </si>
  <si>
    <t>55</t>
  </si>
  <si>
    <t>vpusť uliční DN 450 vyrovnávací prstenec pro rám 500x500mm</t>
  </si>
  <si>
    <t>-1156184395</t>
  </si>
  <si>
    <t>56</t>
  </si>
  <si>
    <t>-1745401335</t>
  </si>
  <si>
    <t>57</t>
  </si>
  <si>
    <t>-2011508533</t>
  </si>
  <si>
    <t>58</t>
  </si>
  <si>
    <t>236729196</t>
  </si>
  <si>
    <t>59</t>
  </si>
  <si>
    <t>-280158725</t>
  </si>
  <si>
    <t>60</t>
  </si>
  <si>
    <t>-82153872</t>
  </si>
  <si>
    <t>61</t>
  </si>
  <si>
    <t>-492661507</t>
  </si>
  <si>
    <t>62</t>
  </si>
  <si>
    <t>914111111</t>
  </si>
  <si>
    <t>Montáž svislé dopravní značky do velikosti 1 m2 objímkami na sloupek nebo konzolu</t>
  </si>
  <si>
    <t>202002321</t>
  </si>
  <si>
    <t>63</t>
  </si>
  <si>
    <t>40445633R1</t>
  </si>
  <si>
    <t>informativní značky zónové IZ5a, IZ5b 1000x750mm</t>
  </si>
  <si>
    <t>-104950650</t>
  </si>
  <si>
    <t>10+10</t>
  </si>
  <si>
    <t>64</t>
  </si>
  <si>
    <t>40445611</t>
  </si>
  <si>
    <t>značky upravující přednost P2, P3, P8 500mm</t>
  </si>
  <si>
    <t>-1521544692</t>
  </si>
  <si>
    <t>65</t>
  </si>
  <si>
    <t>914511111</t>
  </si>
  <si>
    <t>Montáž sloupku dopravních značek délky do 3,5 m s betonovým základem</t>
  </si>
  <si>
    <t>234101098</t>
  </si>
  <si>
    <t>66</t>
  </si>
  <si>
    <t>40445230</t>
  </si>
  <si>
    <t>sloupek pro dopravní značku Zn D 70mm v 3,5m</t>
  </si>
  <si>
    <t>1146562241</t>
  </si>
  <si>
    <t>67</t>
  </si>
  <si>
    <t>40445254</t>
  </si>
  <si>
    <t>víčko plastové na sloupek D 70mm</t>
  </si>
  <si>
    <t>-230065941</t>
  </si>
  <si>
    <t>68</t>
  </si>
  <si>
    <t>914511112</t>
  </si>
  <si>
    <t>Montáž sloupku dopravních značek délky do 3,5 m s betonovým základem a patkou</t>
  </si>
  <si>
    <t>-822635882</t>
  </si>
  <si>
    <t>69</t>
  </si>
  <si>
    <t>40445241</t>
  </si>
  <si>
    <t>patka pro sloupek Al D 70mm</t>
  </si>
  <si>
    <t>521970044</t>
  </si>
  <si>
    <t>70</t>
  </si>
  <si>
    <t>935113111</t>
  </si>
  <si>
    <t>Osazení odvodňovacího polymerbetonového žlabu s krycím roštem šířky do 200 mm</t>
  </si>
  <si>
    <t>324175955</t>
  </si>
  <si>
    <t>71</t>
  </si>
  <si>
    <t>59227006</t>
  </si>
  <si>
    <t>žlab odvodňovací z polymerbetonu, 1000x130x155mm</t>
  </si>
  <si>
    <t>1300511017</t>
  </si>
  <si>
    <t>72</t>
  </si>
  <si>
    <t>59227014</t>
  </si>
  <si>
    <t>rošt můstkový C250 litina dl 0,5m oka 50/12,7 průřez vtoku 493cm2/m</t>
  </si>
  <si>
    <t>-902303672</t>
  </si>
  <si>
    <t>73</t>
  </si>
  <si>
    <t>59227027</t>
  </si>
  <si>
    <t>čelo plné na začátek a konec odvodňovacího žlabu polymerický beton všechny stavební výšky</t>
  </si>
  <si>
    <t>-872237253</t>
  </si>
  <si>
    <t>74</t>
  </si>
  <si>
    <t>5922702R1</t>
  </si>
  <si>
    <t>vtokova vpust 0,5 m s odtokem DN 110</t>
  </si>
  <si>
    <t>1832342541</t>
  </si>
  <si>
    <t>75</t>
  </si>
  <si>
    <t>966006132</t>
  </si>
  <si>
    <t>Odstranění značek dopravních nebo orientačních se sloupky s betonovými patkami</t>
  </si>
  <si>
    <t>-457355153</t>
  </si>
  <si>
    <t>76</t>
  </si>
  <si>
    <t>916781112</t>
  </si>
  <si>
    <t>Zpomalovací plastový práh pro přejezdovou rychlost 20 km/h</t>
  </si>
  <si>
    <t>1748922539</t>
  </si>
  <si>
    <t>77</t>
  </si>
  <si>
    <t>915221121</t>
  </si>
  <si>
    <t>Vodorovné dopravní značení vodící čáry přerušované š 250 mm bílý plast</t>
  </si>
  <si>
    <t>678617062</t>
  </si>
  <si>
    <t>78</t>
  </si>
  <si>
    <t>915611111</t>
  </si>
  <si>
    <t>Předznačení vodorovného liniového značení</t>
  </si>
  <si>
    <t>-1730853926</t>
  </si>
  <si>
    <t>79</t>
  </si>
  <si>
    <t>916131213</t>
  </si>
  <si>
    <t>Osazení silničního obrubníku betonového stojatého s boční opěrou do lože z betonu prostého</t>
  </si>
  <si>
    <t>-1078251460</t>
  </si>
  <si>
    <t>80</t>
  </si>
  <si>
    <t>59217031</t>
  </si>
  <si>
    <t>obrubník betonový silniční 1000x150x250mm</t>
  </si>
  <si>
    <t>1468513017</t>
  </si>
  <si>
    <t>81</t>
  </si>
  <si>
    <t>59217026</t>
  </si>
  <si>
    <t>obrubník betonový silniční 500x150x250mm</t>
  </si>
  <si>
    <t>-410431678</t>
  </si>
  <si>
    <t>82</t>
  </si>
  <si>
    <t>59217029</t>
  </si>
  <si>
    <t>obrubník betonový silniční nájezdový 1000x150x150mm</t>
  </si>
  <si>
    <t>-145225459</t>
  </si>
  <si>
    <t>83</t>
  </si>
  <si>
    <t>59217028</t>
  </si>
  <si>
    <t>obrubník betonový silniční nájezdový 500x150x150mm</t>
  </si>
  <si>
    <t>-530130248</t>
  </si>
  <si>
    <t>84</t>
  </si>
  <si>
    <t>59217030</t>
  </si>
  <si>
    <t>obrubník betonový silniční přechodový 1000x150x150-250mm</t>
  </si>
  <si>
    <t>1991771144</t>
  </si>
  <si>
    <t>Poznámka k položce:
32 m levý
35 m pravý</t>
  </si>
  <si>
    <t>32+35</t>
  </si>
  <si>
    <t>85</t>
  </si>
  <si>
    <t>916231213</t>
  </si>
  <si>
    <t>Osazení chodníkového obrubníku betonového stojatého s boční opěrou do lože z betonu prostého</t>
  </si>
  <si>
    <t>-1757094744</t>
  </si>
  <si>
    <t>86</t>
  </si>
  <si>
    <t>59217016</t>
  </si>
  <si>
    <t>obrubník betonový chodníkový 1000x80x250mm</t>
  </si>
  <si>
    <t>-1733786221</t>
  </si>
  <si>
    <t>87</t>
  </si>
  <si>
    <t>59217036</t>
  </si>
  <si>
    <t>obrubník betonový parkový přírodní 500x80x250mm</t>
  </si>
  <si>
    <t>-675872095</t>
  </si>
  <si>
    <t>88</t>
  </si>
  <si>
    <t>59217035R1</t>
  </si>
  <si>
    <t>obrubník betonový obloukový vnější 780x80x250mm - R0,5</t>
  </si>
  <si>
    <t>-194075584</t>
  </si>
  <si>
    <t>89</t>
  </si>
  <si>
    <t>59217035R2</t>
  </si>
  <si>
    <t>obrubník betonový obloukový vnější 780x80x250mm - R1</t>
  </si>
  <si>
    <t>-480952413</t>
  </si>
  <si>
    <t>90</t>
  </si>
  <si>
    <t>919735113</t>
  </si>
  <si>
    <t>Řezání stávajícího živičného krytu hl přes 100 do 150 mm</t>
  </si>
  <si>
    <t>598701402</t>
  </si>
  <si>
    <t>91</t>
  </si>
  <si>
    <t>919732211</t>
  </si>
  <si>
    <t>Styčná spára napojení nového živičného povrchu na stávající za tepla š 15 mm hl 25 mm s prořezáním</t>
  </si>
  <si>
    <t>1788589343</t>
  </si>
  <si>
    <t>92</t>
  </si>
  <si>
    <t>966005111</t>
  </si>
  <si>
    <t>Rozebrání a odstranění silničního zábradlí se sloupky osazenými s betonovými patkami</t>
  </si>
  <si>
    <t>1811820658</t>
  </si>
  <si>
    <t>93</t>
  </si>
  <si>
    <t>966008211</t>
  </si>
  <si>
    <t>Bourání odvodňovacího žlabu z betonových příkopových tvárnic š do 500 mm</t>
  </si>
  <si>
    <t>-314919836</t>
  </si>
  <si>
    <t>94</t>
  </si>
  <si>
    <t>966008221</t>
  </si>
  <si>
    <t>Bourání betonového nebo polymerbetonového odvodňovacího žlabu š do 200 mm</t>
  </si>
  <si>
    <t>342964497</t>
  </si>
  <si>
    <t>95</t>
  </si>
  <si>
    <t>997221561</t>
  </si>
  <si>
    <t>Vodorovná doprava suti z kusových materiálů do 1 km</t>
  </si>
  <si>
    <t>1777560643</t>
  </si>
  <si>
    <t>96</t>
  </si>
  <si>
    <t>997221569</t>
  </si>
  <si>
    <t>Příplatek ZKD 1 km u vodorovné dopravy suti z kusových materiálů</t>
  </si>
  <si>
    <t>-96479533</t>
  </si>
  <si>
    <t>15*1457,419</t>
  </si>
  <si>
    <t>97</t>
  </si>
  <si>
    <t>465,215+149,65+12,8+9,6+51,25+17,1</t>
  </si>
  <si>
    <t>98</t>
  </si>
  <si>
    <t>997221645</t>
  </si>
  <si>
    <t>Poplatek za uložení na skládce (skládkovné) odpadu asfaltového bez dehtu kód odpadu 17 03 02</t>
  </si>
  <si>
    <t>-1647599195</t>
  </si>
  <si>
    <t>99</t>
  </si>
  <si>
    <t>154,025+33+545,78</t>
  </si>
  <si>
    <t>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</si>
</sst>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sz val="10"/>
      <color rgb="FF46464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9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8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0" xfId="0" applyFont="1" applyFill="1" applyAlignment="1" applyProtection="1">
      <alignment horizontal="center" vertical="center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22" fillId="0" borderId="14" xfId="0" applyFont="1" applyBorder="1" applyAlignment="1" applyProtection="1">
      <alignment horizontal="center" vertical="center" wrapText="1"/>
      <protection/>
    </xf>
    <xf numFmtId="0" fontId="22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7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4" fontId="31" fillId="0" borderId="0" xfId="0" applyNumberFormat="1" applyFont="1" applyAlignment="1" applyProtection="1">
      <alignment vertical="center"/>
      <protection/>
    </xf>
    <xf numFmtId="0" fontId="22" fillId="0" borderId="0" xfId="0" applyFont="1" applyAlignment="1">
      <alignment horizontal="center" vertical="center"/>
    </xf>
    <xf numFmtId="0" fontId="8" fillId="0" borderId="0" xfId="0" applyFont="1" applyAlignment="1" applyProtection="1">
      <alignment horizontal="left" vertical="center"/>
      <protection/>
    </xf>
    <xf numFmtId="4" fontId="8" fillId="2" borderId="0" xfId="0" applyNumberFormat="1" applyFont="1" applyFill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left" vertical="center"/>
      <protection/>
    </xf>
    <xf numFmtId="4" fontId="23" fillId="4" borderId="0" xfId="0" applyNumberFormat="1" applyFont="1" applyFill="1" applyAlignment="1" applyProtection="1">
      <alignment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3" xfId="0" applyFont="1" applyFill="1" applyBorder="1" applyAlignment="1" applyProtection="1">
      <alignment horizontal="center" vertical="center" wrapText="1"/>
      <protection/>
    </xf>
    <xf numFmtId="0" fontId="21" fillId="4" borderId="14" xfId="0" applyFont="1" applyFill="1" applyBorder="1" applyAlignment="1" applyProtection="1">
      <alignment horizontal="center" vertical="center" wrapText="1"/>
      <protection/>
    </xf>
    <xf numFmtId="0" fontId="21" fillId="4" borderId="15" xfId="0" applyFont="1" applyFill="1" applyBorder="1" applyAlignment="1" applyProtection="1">
      <alignment horizontal="center" vertical="center" wrapText="1"/>
      <protection/>
    </xf>
    <xf numFmtId="0" fontId="21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2" fillId="0" borderId="10" xfId="0" applyNumberFormat="1" applyFont="1" applyBorder="1" applyAlignment="1" applyProtection="1">
      <alignment/>
      <protection/>
    </xf>
    <xf numFmtId="166" fontId="32" fillId="0" borderId="11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2" fillId="2" borderId="17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2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2" fillId="2" borderId="18" xfId="0" applyFont="1" applyFill="1" applyBorder="1" applyAlignment="1" applyProtection="1">
      <alignment horizontal="left" vertical="center"/>
      <protection locked="0"/>
    </xf>
    <xf numFmtId="0" fontId="22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2" fillId="0" borderId="19" xfId="0" applyNumberFormat="1" applyFont="1" applyBorder="1" applyAlignment="1" applyProtection="1">
      <alignment vertical="center"/>
      <protection/>
    </xf>
    <xf numFmtId="166" fontId="22" fillId="0" borderId="20" xfId="0" applyNumberFormat="1" applyFont="1" applyBorder="1" applyAlignment="1" applyProtection="1">
      <alignment vertical="center"/>
      <protection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9" fillId="0" borderId="16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17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8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284"/>
      <c r="AS2" s="284"/>
      <c r="AT2" s="284"/>
      <c r="AU2" s="284"/>
      <c r="AV2" s="284"/>
      <c r="AW2" s="284"/>
      <c r="AX2" s="284"/>
      <c r="AY2" s="284"/>
      <c r="AZ2" s="284"/>
      <c r="BA2" s="284"/>
      <c r="BB2" s="284"/>
      <c r="BC2" s="284"/>
      <c r="BD2" s="284"/>
      <c r="BE2" s="284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47" t="s">
        <v>14</v>
      </c>
      <c r="L5" s="248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48"/>
      <c r="AE5" s="248"/>
      <c r="AF5" s="248"/>
      <c r="AG5" s="248"/>
      <c r="AH5" s="248"/>
      <c r="AI5" s="248"/>
      <c r="AJ5" s="248"/>
      <c r="AK5" s="248"/>
      <c r="AL5" s="248"/>
      <c r="AM5" s="248"/>
      <c r="AN5" s="248"/>
      <c r="AO5" s="248"/>
      <c r="AP5" s="20"/>
      <c r="AQ5" s="20"/>
      <c r="AR5" s="18"/>
      <c r="BE5" s="244" t="s">
        <v>15</v>
      </c>
      <c r="BS5" s="15" t="s">
        <v>6</v>
      </c>
    </row>
    <row r="6" spans="2:71" s="1" customFormat="1" ht="36.95" customHeight="1">
      <c r="B6" s="19"/>
      <c r="C6" s="20"/>
      <c r="D6" s="26" t="s">
        <v>16</v>
      </c>
      <c r="E6" s="20"/>
      <c r="F6" s="20"/>
      <c r="G6" s="20"/>
      <c r="H6" s="20"/>
      <c r="I6" s="20"/>
      <c r="J6" s="20"/>
      <c r="K6" s="249" t="s">
        <v>17</v>
      </c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48"/>
      <c r="Y6" s="248"/>
      <c r="Z6" s="248"/>
      <c r="AA6" s="248"/>
      <c r="AB6" s="248"/>
      <c r="AC6" s="248"/>
      <c r="AD6" s="248"/>
      <c r="AE6" s="248"/>
      <c r="AF6" s="248"/>
      <c r="AG6" s="248"/>
      <c r="AH6" s="248"/>
      <c r="AI6" s="248"/>
      <c r="AJ6" s="248"/>
      <c r="AK6" s="248"/>
      <c r="AL6" s="248"/>
      <c r="AM6" s="248"/>
      <c r="AN6" s="248"/>
      <c r="AO6" s="248"/>
      <c r="AP6" s="20"/>
      <c r="AQ6" s="20"/>
      <c r="AR6" s="18"/>
      <c r="BE6" s="245"/>
      <c r="BS6" s="15" t="s">
        <v>6</v>
      </c>
    </row>
    <row r="7" spans="2:71" s="1" customFormat="1" ht="12" customHeight="1">
      <c r="B7" s="19"/>
      <c r="C7" s="20"/>
      <c r="D7" s="27" t="s">
        <v>18</v>
      </c>
      <c r="E7" s="20"/>
      <c r="F7" s="20"/>
      <c r="G7" s="20"/>
      <c r="H7" s="20"/>
      <c r="I7" s="20"/>
      <c r="J7" s="20"/>
      <c r="K7" s="25" t="s">
        <v>1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19</v>
      </c>
      <c r="AL7" s="20"/>
      <c r="AM7" s="20"/>
      <c r="AN7" s="25" t="s">
        <v>1</v>
      </c>
      <c r="AO7" s="20"/>
      <c r="AP7" s="20"/>
      <c r="AQ7" s="20"/>
      <c r="AR7" s="18"/>
      <c r="BE7" s="245"/>
      <c r="BS7" s="15" t="s">
        <v>6</v>
      </c>
    </row>
    <row r="8" spans="2:71" s="1" customFormat="1" ht="12" customHeight="1">
      <c r="B8" s="19"/>
      <c r="C8" s="20"/>
      <c r="D8" s="27" t="s">
        <v>20</v>
      </c>
      <c r="E8" s="20"/>
      <c r="F8" s="20"/>
      <c r="G8" s="20"/>
      <c r="H8" s="20"/>
      <c r="I8" s="20"/>
      <c r="J8" s="20"/>
      <c r="K8" s="25" t="s">
        <v>21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22</v>
      </c>
      <c r="AL8" s="20"/>
      <c r="AM8" s="20"/>
      <c r="AN8" s="28" t="s">
        <v>23</v>
      </c>
      <c r="AO8" s="20"/>
      <c r="AP8" s="20"/>
      <c r="AQ8" s="20"/>
      <c r="AR8" s="18"/>
      <c r="BE8" s="245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45"/>
      <c r="BS9" s="15" t="s">
        <v>6</v>
      </c>
    </row>
    <row r="10" spans="2:71" s="1" customFormat="1" ht="12" customHeight="1">
      <c r="B10" s="19"/>
      <c r="C10" s="20"/>
      <c r="D10" s="27" t="s">
        <v>24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25</v>
      </c>
      <c r="AL10" s="20"/>
      <c r="AM10" s="20"/>
      <c r="AN10" s="25" t="s">
        <v>1</v>
      </c>
      <c r="AO10" s="20"/>
      <c r="AP10" s="20"/>
      <c r="AQ10" s="20"/>
      <c r="AR10" s="18"/>
      <c r="BE10" s="245"/>
      <c r="BS10" s="15" t="s">
        <v>6</v>
      </c>
    </row>
    <row r="11" spans="2:71" s="1" customFormat="1" ht="18.4" customHeight="1">
      <c r="B11" s="19"/>
      <c r="C11" s="20"/>
      <c r="D11" s="20"/>
      <c r="E11" s="25" t="s">
        <v>26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27</v>
      </c>
      <c r="AL11" s="20"/>
      <c r="AM11" s="20"/>
      <c r="AN11" s="25" t="s">
        <v>1</v>
      </c>
      <c r="AO11" s="20"/>
      <c r="AP11" s="20"/>
      <c r="AQ11" s="20"/>
      <c r="AR11" s="18"/>
      <c r="BE11" s="245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45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25</v>
      </c>
      <c r="AL13" s="20"/>
      <c r="AM13" s="20"/>
      <c r="AN13" s="29" t="s">
        <v>29</v>
      </c>
      <c r="AO13" s="20"/>
      <c r="AP13" s="20"/>
      <c r="AQ13" s="20"/>
      <c r="AR13" s="18"/>
      <c r="BE13" s="245"/>
      <c r="BS13" s="15" t="s">
        <v>6</v>
      </c>
    </row>
    <row r="14" spans="2:71" ht="12.75">
      <c r="B14" s="19"/>
      <c r="C14" s="20"/>
      <c r="D14" s="20"/>
      <c r="E14" s="250" t="s">
        <v>29</v>
      </c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7" t="s">
        <v>27</v>
      </c>
      <c r="AL14" s="20"/>
      <c r="AM14" s="20"/>
      <c r="AN14" s="29" t="s">
        <v>29</v>
      </c>
      <c r="AO14" s="20"/>
      <c r="AP14" s="20"/>
      <c r="AQ14" s="20"/>
      <c r="AR14" s="18"/>
      <c r="BE14" s="245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45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25</v>
      </c>
      <c r="AL16" s="20"/>
      <c r="AM16" s="20"/>
      <c r="AN16" s="25" t="s">
        <v>31</v>
      </c>
      <c r="AO16" s="20"/>
      <c r="AP16" s="20"/>
      <c r="AQ16" s="20"/>
      <c r="AR16" s="18"/>
      <c r="BE16" s="245"/>
      <c r="BS16" s="15" t="s">
        <v>4</v>
      </c>
    </row>
    <row r="17" spans="2:71" s="1" customFormat="1" ht="18.4" customHeight="1">
      <c r="B17" s="19"/>
      <c r="C17" s="20"/>
      <c r="D17" s="20"/>
      <c r="E17" s="25" t="s">
        <v>32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27</v>
      </c>
      <c r="AL17" s="20"/>
      <c r="AM17" s="20"/>
      <c r="AN17" s="25" t="s">
        <v>33</v>
      </c>
      <c r="AO17" s="20"/>
      <c r="AP17" s="20"/>
      <c r="AQ17" s="20"/>
      <c r="AR17" s="18"/>
      <c r="BE17" s="245"/>
      <c r="BS17" s="15" t="s">
        <v>34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45"/>
      <c r="BS18" s="15" t="s">
        <v>6</v>
      </c>
    </row>
    <row r="19" spans="2:71" s="1" customFormat="1" ht="12" customHeight="1">
      <c r="B19" s="19"/>
      <c r="C19" s="20"/>
      <c r="D19" s="27" t="s">
        <v>35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25</v>
      </c>
      <c r="AL19" s="20"/>
      <c r="AM19" s="20"/>
      <c r="AN19" s="25" t="s">
        <v>31</v>
      </c>
      <c r="AO19" s="20"/>
      <c r="AP19" s="20"/>
      <c r="AQ19" s="20"/>
      <c r="AR19" s="18"/>
      <c r="BE19" s="245"/>
      <c r="BS19" s="15" t="s">
        <v>6</v>
      </c>
    </row>
    <row r="20" spans="2:71" s="1" customFormat="1" ht="18.4" customHeight="1">
      <c r="B20" s="19"/>
      <c r="C20" s="20"/>
      <c r="D20" s="20"/>
      <c r="E20" s="25" t="s">
        <v>32</v>
      </c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27</v>
      </c>
      <c r="AL20" s="20"/>
      <c r="AM20" s="20"/>
      <c r="AN20" s="25" t="s">
        <v>33</v>
      </c>
      <c r="AO20" s="20"/>
      <c r="AP20" s="20"/>
      <c r="AQ20" s="20"/>
      <c r="AR20" s="18"/>
      <c r="BE20" s="245"/>
      <c r="BS20" s="15" t="s">
        <v>34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45"/>
    </row>
    <row r="22" spans="2:57" s="1" customFormat="1" ht="12" customHeight="1">
      <c r="B22" s="19"/>
      <c r="C22" s="20"/>
      <c r="D22" s="27" t="s">
        <v>36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45"/>
    </row>
    <row r="23" spans="2:57" s="1" customFormat="1" ht="16.5" customHeight="1">
      <c r="B23" s="19"/>
      <c r="C23" s="20"/>
      <c r="D23" s="20"/>
      <c r="E23" s="252" t="s">
        <v>1</v>
      </c>
      <c r="F23" s="252"/>
      <c r="G23" s="252"/>
      <c r="H23" s="252"/>
      <c r="I23" s="252"/>
      <c r="J23" s="252"/>
      <c r="K23" s="252"/>
      <c r="L23" s="252"/>
      <c r="M23" s="252"/>
      <c r="N23" s="252"/>
      <c r="O23" s="252"/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  <c r="AC23" s="252"/>
      <c r="AD23" s="252"/>
      <c r="AE23" s="252"/>
      <c r="AF23" s="252"/>
      <c r="AG23" s="252"/>
      <c r="AH23" s="252"/>
      <c r="AI23" s="252"/>
      <c r="AJ23" s="252"/>
      <c r="AK23" s="252"/>
      <c r="AL23" s="252"/>
      <c r="AM23" s="252"/>
      <c r="AN23" s="252"/>
      <c r="AO23" s="20"/>
      <c r="AP23" s="20"/>
      <c r="AQ23" s="20"/>
      <c r="AR23" s="18"/>
      <c r="BE23" s="245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45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45"/>
    </row>
    <row r="26" spans="1:57" s="2" customFormat="1" ht="25.9" customHeight="1">
      <c r="A26" s="32"/>
      <c r="B26" s="33"/>
      <c r="C26" s="34"/>
      <c r="D26" s="35" t="s">
        <v>37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53">
        <f>ROUND(AG94,2)</f>
        <v>0</v>
      </c>
      <c r="AL26" s="254"/>
      <c r="AM26" s="254"/>
      <c r="AN26" s="254"/>
      <c r="AO26" s="254"/>
      <c r="AP26" s="34"/>
      <c r="AQ26" s="34"/>
      <c r="AR26" s="37"/>
      <c r="BE26" s="245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45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55" t="s">
        <v>38</v>
      </c>
      <c r="M28" s="255"/>
      <c r="N28" s="255"/>
      <c r="O28" s="255"/>
      <c r="P28" s="255"/>
      <c r="Q28" s="34"/>
      <c r="R28" s="34"/>
      <c r="S28" s="34"/>
      <c r="T28" s="34"/>
      <c r="U28" s="34"/>
      <c r="V28" s="34"/>
      <c r="W28" s="255" t="s">
        <v>39</v>
      </c>
      <c r="X28" s="255"/>
      <c r="Y28" s="255"/>
      <c r="Z28" s="255"/>
      <c r="AA28" s="255"/>
      <c r="AB28" s="255"/>
      <c r="AC28" s="255"/>
      <c r="AD28" s="255"/>
      <c r="AE28" s="255"/>
      <c r="AF28" s="34"/>
      <c r="AG28" s="34"/>
      <c r="AH28" s="34"/>
      <c r="AI28" s="34"/>
      <c r="AJ28" s="34"/>
      <c r="AK28" s="255" t="s">
        <v>40</v>
      </c>
      <c r="AL28" s="255"/>
      <c r="AM28" s="255"/>
      <c r="AN28" s="255"/>
      <c r="AO28" s="255"/>
      <c r="AP28" s="34"/>
      <c r="AQ28" s="34"/>
      <c r="AR28" s="37"/>
      <c r="BE28" s="245"/>
    </row>
    <row r="29" spans="2:57" s="3" customFormat="1" ht="14.45" customHeight="1">
      <c r="B29" s="38"/>
      <c r="C29" s="39"/>
      <c r="D29" s="27" t="s">
        <v>41</v>
      </c>
      <c r="E29" s="39"/>
      <c r="F29" s="27" t="s">
        <v>42</v>
      </c>
      <c r="G29" s="39"/>
      <c r="H29" s="39"/>
      <c r="I29" s="39"/>
      <c r="J29" s="39"/>
      <c r="K29" s="39"/>
      <c r="L29" s="258">
        <v>0.21</v>
      </c>
      <c r="M29" s="257"/>
      <c r="N29" s="257"/>
      <c r="O29" s="257"/>
      <c r="P29" s="257"/>
      <c r="Q29" s="39"/>
      <c r="R29" s="39"/>
      <c r="S29" s="39"/>
      <c r="T29" s="39"/>
      <c r="U29" s="39"/>
      <c r="V29" s="39"/>
      <c r="W29" s="256">
        <f>ROUND(AZ94,2)</f>
        <v>0</v>
      </c>
      <c r="X29" s="257"/>
      <c r="Y29" s="257"/>
      <c r="Z29" s="257"/>
      <c r="AA29" s="257"/>
      <c r="AB29" s="257"/>
      <c r="AC29" s="257"/>
      <c r="AD29" s="257"/>
      <c r="AE29" s="257"/>
      <c r="AF29" s="39"/>
      <c r="AG29" s="39"/>
      <c r="AH29" s="39"/>
      <c r="AI29" s="39"/>
      <c r="AJ29" s="39"/>
      <c r="AK29" s="256">
        <f>ROUND(AV94,2)</f>
        <v>0</v>
      </c>
      <c r="AL29" s="257"/>
      <c r="AM29" s="257"/>
      <c r="AN29" s="257"/>
      <c r="AO29" s="257"/>
      <c r="AP29" s="39"/>
      <c r="AQ29" s="39"/>
      <c r="AR29" s="40"/>
      <c r="BE29" s="246"/>
    </row>
    <row r="30" spans="2:57" s="3" customFormat="1" ht="14.45" customHeight="1">
      <c r="B30" s="38"/>
      <c r="C30" s="39"/>
      <c r="D30" s="39"/>
      <c r="E30" s="39"/>
      <c r="F30" s="27" t="s">
        <v>43</v>
      </c>
      <c r="G30" s="39"/>
      <c r="H30" s="39"/>
      <c r="I30" s="39"/>
      <c r="J30" s="39"/>
      <c r="K30" s="39"/>
      <c r="L30" s="258">
        <v>0.15</v>
      </c>
      <c r="M30" s="257"/>
      <c r="N30" s="257"/>
      <c r="O30" s="257"/>
      <c r="P30" s="257"/>
      <c r="Q30" s="39"/>
      <c r="R30" s="39"/>
      <c r="S30" s="39"/>
      <c r="T30" s="39"/>
      <c r="U30" s="39"/>
      <c r="V30" s="39"/>
      <c r="W30" s="256">
        <f>ROUND(BA94,2)</f>
        <v>0</v>
      </c>
      <c r="X30" s="257"/>
      <c r="Y30" s="257"/>
      <c r="Z30" s="257"/>
      <c r="AA30" s="257"/>
      <c r="AB30" s="257"/>
      <c r="AC30" s="257"/>
      <c r="AD30" s="257"/>
      <c r="AE30" s="257"/>
      <c r="AF30" s="39"/>
      <c r="AG30" s="39"/>
      <c r="AH30" s="39"/>
      <c r="AI30" s="39"/>
      <c r="AJ30" s="39"/>
      <c r="AK30" s="256">
        <f>ROUND(AW94,2)</f>
        <v>0</v>
      </c>
      <c r="AL30" s="257"/>
      <c r="AM30" s="257"/>
      <c r="AN30" s="257"/>
      <c r="AO30" s="257"/>
      <c r="AP30" s="39"/>
      <c r="AQ30" s="39"/>
      <c r="AR30" s="40"/>
      <c r="BE30" s="246"/>
    </row>
    <row r="31" spans="2:57" s="3" customFormat="1" ht="14.45" customHeight="1" hidden="1">
      <c r="B31" s="38"/>
      <c r="C31" s="39"/>
      <c r="D31" s="39"/>
      <c r="E31" s="39"/>
      <c r="F31" s="27" t="s">
        <v>44</v>
      </c>
      <c r="G31" s="39"/>
      <c r="H31" s="39"/>
      <c r="I31" s="39"/>
      <c r="J31" s="39"/>
      <c r="K31" s="39"/>
      <c r="L31" s="258">
        <v>0.21</v>
      </c>
      <c r="M31" s="257"/>
      <c r="N31" s="257"/>
      <c r="O31" s="257"/>
      <c r="P31" s="257"/>
      <c r="Q31" s="39"/>
      <c r="R31" s="39"/>
      <c r="S31" s="39"/>
      <c r="T31" s="39"/>
      <c r="U31" s="39"/>
      <c r="V31" s="39"/>
      <c r="W31" s="256">
        <f>ROUND(BB94,2)</f>
        <v>0</v>
      </c>
      <c r="X31" s="257"/>
      <c r="Y31" s="257"/>
      <c r="Z31" s="257"/>
      <c r="AA31" s="257"/>
      <c r="AB31" s="257"/>
      <c r="AC31" s="257"/>
      <c r="AD31" s="257"/>
      <c r="AE31" s="257"/>
      <c r="AF31" s="39"/>
      <c r="AG31" s="39"/>
      <c r="AH31" s="39"/>
      <c r="AI31" s="39"/>
      <c r="AJ31" s="39"/>
      <c r="AK31" s="256">
        <v>0</v>
      </c>
      <c r="AL31" s="257"/>
      <c r="AM31" s="257"/>
      <c r="AN31" s="257"/>
      <c r="AO31" s="257"/>
      <c r="AP31" s="39"/>
      <c r="AQ31" s="39"/>
      <c r="AR31" s="40"/>
      <c r="BE31" s="246"/>
    </row>
    <row r="32" spans="2:57" s="3" customFormat="1" ht="14.45" customHeight="1" hidden="1">
      <c r="B32" s="38"/>
      <c r="C32" s="39"/>
      <c r="D32" s="39"/>
      <c r="E32" s="39"/>
      <c r="F32" s="27" t="s">
        <v>45</v>
      </c>
      <c r="G32" s="39"/>
      <c r="H32" s="39"/>
      <c r="I32" s="39"/>
      <c r="J32" s="39"/>
      <c r="K32" s="39"/>
      <c r="L32" s="258">
        <v>0.15</v>
      </c>
      <c r="M32" s="257"/>
      <c r="N32" s="257"/>
      <c r="O32" s="257"/>
      <c r="P32" s="257"/>
      <c r="Q32" s="39"/>
      <c r="R32" s="39"/>
      <c r="S32" s="39"/>
      <c r="T32" s="39"/>
      <c r="U32" s="39"/>
      <c r="V32" s="39"/>
      <c r="W32" s="256">
        <f>ROUND(BC94,2)</f>
        <v>0</v>
      </c>
      <c r="X32" s="257"/>
      <c r="Y32" s="257"/>
      <c r="Z32" s="257"/>
      <c r="AA32" s="257"/>
      <c r="AB32" s="257"/>
      <c r="AC32" s="257"/>
      <c r="AD32" s="257"/>
      <c r="AE32" s="257"/>
      <c r="AF32" s="39"/>
      <c r="AG32" s="39"/>
      <c r="AH32" s="39"/>
      <c r="AI32" s="39"/>
      <c r="AJ32" s="39"/>
      <c r="AK32" s="256">
        <v>0</v>
      </c>
      <c r="AL32" s="257"/>
      <c r="AM32" s="257"/>
      <c r="AN32" s="257"/>
      <c r="AO32" s="257"/>
      <c r="AP32" s="39"/>
      <c r="AQ32" s="39"/>
      <c r="AR32" s="40"/>
      <c r="BE32" s="246"/>
    </row>
    <row r="33" spans="2:57" s="3" customFormat="1" ht="14.45" customHeight="1" hidden="1">
      <c r="B33" s="38"/>
      <c r="C33" s="39"/>
      <c r="D33" s="39"/>
      <c r="E33" s="39"/>
      <c r="F33" s="27" t="s">
        <v>46</v>
      </c>
      <c r="G33" s="39"/>
      <c r="H33" s="39"/>
      <c r="I33" s="39"/>
      <c r="J33" s="39"/>
      <c r="K33" s="39"/>
      <c r="L33" s="258">
        <v>0</v>
      </c>
      <c r="M33" s="257"/>
      <c r="N33" s="257"/>
      <c r="O33" s="257"/>
      <c r="P33" s="257"/>
      <c r="Q33" s="39"/>
      <c r="R33" s="39"/>
      <c r="S33" s="39"/>
      <c r="T33" s="39"/>
      <c r="U33" s="39"/>
      <c r="V33" s="39"/>
      <c r="W33" s="256">
        <f>ROUND(BD94,2)</f>
        <v>0</v>
      </c>
      <c r="X33" s="257"/>
      <c r="Y33" s="257"/>
      <c r="Z33" s="257"/>
      <c r="AA33" s="257"/>
      <c r="AB33" s="257"/>
      <c r="AC33" s="257"/>
      <c r="AD33" s="257"/>
      <c r="AE33" s="257"/>
      <c r="AF33" s="39"/>
      <c r="AG33" s="39"/>
      <c r="AH33" s="39"/>
      <c r="AI33" s="39"/>
      <c r="AJ33" s="39"/>
      <c r="AK33" s="256">
        <v>0</v>
      </c>
      <c r="AL33" s="257"/>
      <c r="AM33" s="257"/>
      <c r="AN33" s="257"/>
      <c r="AO33" s="257"/>
      <c r="AP33" s="39"/>
      <c r="AQ33" s="39"/>
      <c r="AR33" s="40"/>
      <c r="BE33" s="246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245"/>
    </row>
    <row r="35" spans="1:57" s="2" customFormat="1" ht="25.9" customHeight="1">
      <c r="A35" s="32"/>
      <c r="B35" s="33"/>
      <c r="C35" s="41"/>
      <c r="D35" s="42" t="s">
        <v>47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48</v>
      </c>
      <c r="U35" s="43"/>
      <c r="V35" s="43"/>
      <c r="W35" s="43"/>
      <c r="X35" s="259" t="s">
        <v>49</v>
      </c>
      <c r="Y35" s="260"/>
      <c r="Z35" s="260"/>
      <c r="AA35" s="260"/>
      <c r="AB35" s="260"/>
      <c r="AC35" s="43"/>
      <c r="AD35" s="43"/>
      <c r="AE35" s="43"/>
      <c r="AF35" s="43"/>
      <c r="AG35" s="43"/>
      <c r="AH35" s="43"/>
      <c r="AI35" s="43"/>
      <c r="AJ35" s="43"/>
      <c r="AK35" s="261">
        <f>SUM(AK26:AK33)</f>
        <v>0</v>
      </c>
      <c r="AL35" s="260"/>
      <c r="AM35" s="260"/>
      <c r="AN35" s="260"/>
      <c r="AO35" s="262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14.45" customHeight="1">
      <c r="A37" s="32"/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7"/>
      <c r="BE37" s="32"/>
    </row>
    <row r="38" spans="2:44" s="1" customFormat="1" ht="14.45" customHeight="1">
      <c r="B38" s="19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18"/>
    </row>
    <row r="39" spans="2:44" s="1" customFormat="1" ht="14.45" customHeight="1">
      <c r="B39" s="19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18"/>
    </row>
    <row r="40" spans="2:44" s="1" customFormat="1" ht="14.45" customHeight="1">
      <c r="B40" s="19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18"/>
    </row>
    <row r="41" spans="2:44" s="1" customFormat="1" ht="14.45" customHeight="1"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18"/>
    </row>
    <row r="42" spans="2:44" s="1" customFormat="1" ht="14.45" customHeight="1">
      <c r="B42" s="19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18"/>
    </row>
    <row r="43" spans="2:44" s="1" customFormat="1" ht="14.45" customHeight="1">
      <c r="B43" s="19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18"/>
    </row>
    <row r="44" spans="2:44" s="1" customFormat="1" ht="14.45" customHeight="1">
      <c r="B44" s="19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18"/>
    </row>
    <row r="45" spans="2:44" s="1" customFormat="1" ht="14.45" customHeight="1">
      <c r="B45" s="19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18"/>
    </row>
    <row r="46" spans="2:44" s="1" customFormat="1" ht="14.45" customHeight="1">
      <c r="B46" s="19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18"/>
    </row>
    <row r="47" spans="2:44" s="1" customFormat="1" ht="14.45" customHeight="1"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18"/>
    </row>
    <row r="48" spans="2:44" s="1" customFormat="1" ht="14.45" customHeight="1">
      <c r="B48" s="19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18"/>
    </row>
    <row r="49" spans="2:44" s="2" customFormat="1" ht="14.45" customHeight="1">
      <c r="B49" s="45"/>
      <c r="C49" s="46"/>
      <c r="D49" s="47" t="s">
        <v>50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7" t="s">
        <v>51</v>
      </c>
      <c r="AI49" s="48"/>
      <c r="AJ49" s="48"/>
      <c r="AK49" s="48"/>
      <c r="AL49" s="48"/>
      <c r="AM49" s="48"/>
      <c r="AN49" s="48"/>
      <c r="AO49" s="48"/>
      <c r="AP49" s="46"/>
      <c r="AQ49" s="46"/>
      <c r="AR49" s="49"/>
    </row>
    <row r="50" spans="2:44" ht="11.25">
      <c r="B50" s="19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18"/>
    </row>
    <row r="51" spans="2:44" ht="11.25">
      <c r="B51" s="19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18"/>
    </row>
    <row r="52" spans="2:44" ht="11.25">
      <c r="B52" s="19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18"/>
    </row>
    <row r="53" spans="2:44" ht="11.25">
      <c r="B53" s="19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18"/>
    </row>
    <row r="54" spans="2:44" ht="11.25">
      <c r="B54" s="19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18"/>
    </row>
    <row r="55" spans="2:44" ht="11.25">
      <c r="B55" s="19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18"/>
    </row>
    <row r="56" spans="2:44" ht="11.25">
      <c r="B56" s="19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18"/>
    </row>
    <row r="57" spans="2:44" ht="11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18"/>
    </row>
    <row r="58" spans="2:44" ht="11.25">
      <c r="B58" s="19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18"/>
    </row>
    <row r="59" spans="2:44" ht="11.25">
      <c r="B59" s="19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18"/>
    </row>
    <row r="60" spans="1:57" s="2" customFormat="1" ht="12.75">
      <c r="A60" s="32"/>
      <c r="B60" s="33"/>
      <c r="C60" s="34"/>
      <c r="D60" s="50" t="s">
        <v>52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50" t="s">
        <v>53</v>
      </c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50" t="s">
        <v>52</v>
      </c>
      <c r="AI60" s="36"/>
      <c r="AJ60" s="36"/>
      <c r="AK60" s="36"/>
      <c r="AL60" s="36"/>
      <c r="AM60" s="50" t="s">
        <v>53</v>
      </c>
      <c r="AN60" s="36"/>
      <c r="AO60" s="36"/>
      <c r="AP60" s="34"/>
      <c r="AQ60" s="34"/>
      <c r="AR60" s="37"/>
      <c r="BE60" s="32"/>
    </row>
    <row r="61" spans="2:44" ht="11.25">
      <c r="B61" s="19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18"/>
    </row>
    <row r="62" spans="2:44" ht="11.25">
      <c r="B62" s="19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18"/>
    </row>
    <row r="63" spans="2:44" ht="11.25">
      <c r="B63" s="19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18"/>
    </row>
    <row r="64" spans="1:57" s="2" customFormat="1" ht="12.75">
      <c r="A64" s="32"/>
      <c r="B64" s="33"/>
      <c r="C64" s="34"/>
      <c r="D64" s="47" t="s">
        <v>54</v>
      </c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47" t="s">
        <v>55</v>
      </c>
      <c r="AI64" s="51"/>
      <c r="AJ64" s="51"/>
      <c r="AK64" s="51"/>
      <c r="AL64" s="51"/>
      <c r="AM64" s="51"/>
      <c r="AN64" s="51"/>
      <c r="AO64" s="51"/>
      <c r="AP64" s="34"/>
      <c r="AQ64" s="34"/>
      <c r="AR64" s="37"/>
      <c r="BE64" s="32"/>
    </row>
    <row r="65" spans="2:44" ht="11.25">
      <c r="B65" s="19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18"/>
    </row>
    <row r="66" spans="2:44" ht="11.25">
      <c r="B66" s="19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18"/>
    </row>
    <row r="67" spans="2:44" ht="11.25">
      <c r="B67" s="19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18"/>
    </row>
    <row r="68" spans="2:44" ht="11.25">
      <c r="B68" s="19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18"/>
    </row>
    <row r="69" spans="2:44" ht="11.25">
      <c r="B69" s="19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18"/>
    </row>
    <row r="70" spans="2:44" ht="11.25">
      <c r="B70" s="19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18"/>
    </row>
    <row r="71" spans="2:44" ht="11.25"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18"/>
    </row>
    <row r="72" spans="2:44" ht="11.25">
      <c r="B72" s="19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18"/>
    </row>
    <row r="73" spans="2:44" ht="11.25">
      <c r="B73" s="19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18"/>
    </row>
    <row r="74" spans="2:44" ht="11.25">
      <c r="B74" s="19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18"/>
    </row>
    <row r="75" spans="1:57" s="2" customFormat="1" ht="12.75">
      <c r="A75" s="32"/>
      <c r="B75" s="33"/>
      <c r="C75" s="34"/>
      <c r="D75" s="50" t="s">
        <v>52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50" t="s">
        <v>53</v>
      </c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50" t="s">
        <v>52</v>
      </c>
      <c r="AI75" s="36"/>
      <c r="AJ75" s="36"/>
      <c r="AK75" s="36"/>
      <c r="AL75" s="36"/>
      <c r="AM75" s="50" t="s">
        <v>53</v>
      </c>
      <c r="AN75" s="36"/>
      <c r="AO75" s="36"/>
      <c r="AP75" s="34"/>
      <c r="AQ75" s="34"/>
      <c r="AR75" s="37"/>
      <c r="BE75" s="32"/>
    </row>
    <row r="76" spans="1:57" s="2" customFormat="1" ht="11.25">
      <c r="A76" s="32"/>
      <c r="B76" s="33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7"/>
      <c r="BE76" s="32"/>
    </row>
    <row r="77" spans="1:57" s="2" customFormat="1" ht="6.95" customHeight="1">
      <c r="A77" s="32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37"/>
      <c r="BE77" s="32"/>
    </row>
    <row r="81" spans="1:57" s="2" customFormat="1" ht="6.95" customHeight="1">
      <c r="A81" s="32"/>
      <c r="B81" s="54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B81" s="55"/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37"/>
      <c r="BE81" s="32"/>
    </row>
    <row r="82" spans="1:57" s="2" customFormat="1" ht="24.95" customHeight="1">
      <c r="A82" s="32"/>
      <c r="B82" s="33"/>
      <c r="C82" s="21" t="s">
        <v>56</v>
      </c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7"/>
      <c r="BE82" s="32"/>
    </row>
    <row r="83" spans="1:57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7"/>
      <c r="BE83" s="32"/>
    </row>
    <row r="84" spans="2:44" s="4" customFormat="1" ht="12" customHeight="1">
      <c r="B84" s="56"/>
      <c r="C84" s="27" t="s">
        <v>13</v>
      </c>
      <c r="D84" s="57"/>
      <c r="E84" s="57"/>
      <c r="F84" s="57"/>
      <c r="G84" s="57"/>
      <c r="H84" s="57"/>
      <c r="I84" s="57"/>
      <c r="J84" s="57"/>
      <c r="K84" s="57"/>
      <c r="L84" s="57" t="str">
        <f>K5</f>
        <v>P232020</v>
      </c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H84" s="57"/>
      <c r="AI84" s="57"/>
      <c r="AJ84" s="57"/>
      <c r="AK84" s="57"/>
      <c r="AL84" s="57"/>
      <c r="AM84" s="57"/>
      <c r="AN84" s="57"/>
      <c r="AO84" s="57"/>
      <c r="AP84" s="57"/>
      <c r="AQ84" s="57"/>
      <c r="AR84" s="58"/>
    </row>
    <row r="85" spans="2:44" s="5" customFormat="1" ht="36.95" customHeight="1">
      <c r="B85" s="59"/>
      <c r="C85" s="60" t="s">
        <v>16</v>
      </c>
      <c r="D85" s="61"/>
      <c r="E85" s="61"/>
      <c r="F85" s="61"/>
      <c r="G85" s="61"/>
      <c r="H85" s="61"/>
      <c r="I85" s="61"/>
      <c r="J85" s="61"/>
      <c r="K85" s="61"/>
      <c r="L85" s="263" t="str">
        <f>K6</f>
        <v>Habartov, oprava chodníků ulice Vítězná</v>
      </c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64"/>
      <c r="AD85" s="264"/>
      <c r="AE85" s="264"/>
      <c r="AF85" s="264"/>
      <c r="AG85" s="264"/>
      <c r="AH85" s="264"/>
      <c r="AI85" s="264"/>
      <c r="AJ85" s="264"/>
      <c r="AK85" s="264"/>
      <c r="AL85" s="264"/>
      <c r="AM85" s="264"/>
      <c r="AN85" s="264"/>
      <c r="AO85" s="264"/>
      <c r="AP85" s="61"/>
      <c r="AQ85" s="61"/>
      <c r="AR85" s="62"/>
    </row>
    <row r="86" spans="1:57" s="2" customFormat="1" ht="6.95" customHeight="1">
      <c r="A86" s="32"/>
      <c r="B86" s="33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7"/>
      <c r="BE86" s="32"/>
    </row>
    <row r="87" spans="1:57" s="2" customFormat="1" ht="12" customHeight="1">
      <c r="A87" s="32"/>
      <c r="B87" s="33"/>
      <c r="C87" s="27" t="s">
        <v>20</v>
      </c>
      <c r="D87" s="34"/>
      <c r="E87" s="34"/>
      <c r="F87" s="34"/>
      <c r="G87" s="34"/>
      <c r="H87" s="34"/>
      <c r="I87" s="34"/>
      <c r="J87" s="34"/>
      <c r="K87" s="34"/>
      <c r="L87" s="63" t="str">
        <f>IF(K8="","",K8)</f>
        <v>Habartov</v>
      </c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27" t="s">
        <v>22</v>
      </c>
      <c r="AJ87" s="34"/>
      <c r="AK87" s="34"/>
      <c r="AL87" s="34"/>
      <c r="AM87" s="265" t="str">
        <f>IF(AN8="","",AN8)</f>
        <v>17. 9. 2021</v>
      </c>
      <c r="AN87" s="265"/>
      <c r="AO87" s="34"/>
      <c r="AP87" s="34"/>
      <c r="AQ87" s="34"/>
      <c r="AR87" s="37"/>
      <c r="BE87" s="32"/>
    </row>
    <row r="88" spans="1:57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7"/>
      <c r="BE88" s="32"/>
    </row>
    <row r="89" spans="1:57" s="2" customFormat="1" ht="15.2" customHeight="1">
      <c r="A89" s="32"/>
      <c r="B89" s="33"/>
      <c r="C89" s="27" t="s">
        <v>24</v>
      </c>
      <c r="D89" s="34"/>
      <c r="E89" s="34"/>
      <c r="F89" s="34"/>
      <c r="G89" s="34"/>
      <c r="H89" s="34"/>
      <c r="I89" s="34"/>
      <c r="J89" s="34"/>
      <c r="K89" s="34"/>
      <c r="L89" s="57" t="str">
        <f>IF(E11="","",E11)</f>
        <v>Město Habarrtov a KSÚS KK</v>
      </c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27" t="s">
        <v>30</v>
      </c>
      <c r="AJ89" s="34"/>
      <c r="AK89" s="34"/>
      <c r="AL89" s="34"/>
      <c r="AM89" s="266" t="str">
        <f>IF(E17="","",E17)</f>
        <v>GEOprojectKV s.r.o.</v>
      </c>
      <c r="AN89" s="267"/>
      <c r="AO89" s="267"/>
      <c r="AP89" s="267"/>
      <c r="AQ89" s="34"/>
      <c r="AR89" s="37"/>
      <c r="AS89" s="268" t="s">
        <v>57</v>
      </c>
      <c r="AT89" s="269"/>
      <c r="AU89" s="65"/>
      <c r="AV89" s="65"/>
      <c r="AW89" s="65"/>
      <c r="AX89" s="65"/>
      <c r="AY89" s="65"/>
      <c r="AZ89" s="65"/>
      <c r="BA89" s="65"/>
      <c r="BB89" s="65"/>
      <c r="BC89" s="65"/>
      <c r="BD89" s="66"/>
      <c r="BE89" s="32"/>
    </row>
    <row r="90" spans="1:57" s="2" customFormat="1" ht="15.2" customHeight="1">
      <c r="A90" s="32"/>
      <c r="B90" s="33"/>
      <c r="C90" s="27" t="s">
        <v>28</v>
      </c>
      <c r="D90" s="34"/>
      <c r="E90" s="34"/>
      <c r="F90" s="34"/>
      <c r="G90" s="34"/>
      <c r="H90" s="34"/>
      <c r="I90" s="34"/>
      <c r="J90" s="34"/>
      <c r="K90" s="34"/>
      <c r="L90" s="57" t="str">
        <f>IF(E14="Vyplň údaj","",E14)</f>
        <v/>
      </c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27" t="s">
        <v>35</v>
      </c>
      <c r="AJ90" s="34"/>
      <c r="AK90" s="34"/>
      <c r="AL90" s="34"/>
      <c r="AM90" s="266" t="str">
        <f>IF(E20="","",E20)</f>
        <v>GEOprojectKV s.r.o.</v>
      </c>
      <c r="AN90" s="267"/>
      <c r="AO90" s="267"/>
      <c r="AP90" s="267"/>
      <c r="AQ90" s="34"/>
      <c r="AR90" s="37"/>
      <c r="AS90" s="270"/>
      <c r="AT90" s="271"/>
      <c r="AU90" s="67"/>
      <c r="AV90" s="67"/>
      <c r="AW90" s="67"/>
      <c r="AX90" s="67"/>
      <c r="AY90" s="67"/>
      <c r="AZ90" s="67"/>
      <c r="BA90" s="67"/>
      <c r="BB90" s="67"/>
      <c r="BC90" s="67"/>
      <c r="BD90" s="68"/>
      <c r="BE90" s="32"/>
    </row>
    <row r="91" spans="1:57" s="2" customFormat="1" ht="10.9" customHeight="1">
      <c r="A91" s="32"/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7"/>
      <c r="AS91" s="272"/>
      <c r="AT91" s="273"/>
      <c r="AU91" s="69"/>
      <c r="AV91" s="69"/>
      <c r="AW91" s="69"/>
      <c r="AX91" s="69"/>
      <c r="AY91" s="69"/>
      <c r="AZ91" s="69"/>
      <c r="BA91" s="69"/>
      <c r="BB91" s="69"/>
      <c r="BC91" s="69"/>
      <c r="BD91" s="70"/>
      <c r="BE91" s="32"/>
    </row>
    <row r="92" spans="1:57" s="2" customFormat="1" ht="29.25" customHeight="1">
      <c r="A92" s="32"/>
      <c r="B92" s="33"/>
      <c r="C92" s="274" t="s">
        <v>58</v>
      </c>
      <c r="D92" s="275"/>
      <c r="E92" s="275"/>
      <c r="F92" s="275"/>
      <c r="G92" s="275"/>
      <c r="H92" s="71"/>
      <c r="I92" s="276" t="s">
        <v>59</v>
      </c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  <c r="AA92" s="275"/>
      <c r="AB92" s="275"/>
      <c r="AC92" s="275"/>
      <c r="AD92" s="275"/>
      <c r="AE92" s="275"/>
      <c r="AF92" s="275"/>
      <c r="AG92" s="277" t="s">
        <v>60</v>
      </c>
      <c r="AH92" s="275"/>
      <c r="AI92" s="275"/>
      <c r="AJ92" s="275"/>
      <c r="AK92" s="275"/>
      <c r="AL92" s="275"/>
      <c r="AM92" s="275"/>
      <c r="AN92" s="276" t="s">
        <v>61</v>
      </c>
      <c r="AO92" s="275"/>
      <c r="AP92" s="278"/>
      <c r="AQ92" s="72" t="s">
        <v>62</v>
      </c>
      <c r="AR92" s="37"/>
      <c r="AS92" s="73" t="s">
        <v>63</v>
      </c>
      <c r="AT92" s="74" t="s">
        <v>64</v>
      </c>
      <c r="AU92" s="74" t="s">
        <v>65</v>
      </c>
      <c r="AV92" s="74" t="s">
        <v>66</v>
      </c>
      <c r="AW92" s="74" t="s">
        <v>67</v>
      </c>
      <c r="AX92" s="74" t="s">
        <v>68</v>
      </c>
      <c r="AY92" s="74" t="s">
        <v>69</v>
      </c>
      <c r="AZ92" s="74" t="s">
        <v>70</v>
      </c>
      <c r="BA92" s="74" t="s">
        <v>71</v>
      </c>
      <c r="BB92" s="74" t="s">
        <v>72</v>
      </c>
      <c r="BC92" s="74" t="s">
        <v>73</v>
      </c>
      <c r="BD92" s="75" t="s">
        <v>74</v>
      </c>
      <c r="BE92" s="32"/>
    </row>
    <row r="93" spans="1:57" s="2" customFormat="1" ht="10.9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7"/>
      <c r="AS93" s="76"/>
      <c r="AT93" s="77"/>
      <c r="AU93" s="77"/>
      <c r="AV93" s="77"/>
      <c r="AW93" s="77"/>
      <c r="AX93" s="77"/>
      <c r="AY93" s="77"/>
      <c r="AZ93" s="77"/>
      <c r="BA93" s="77"/>
      <c r="BB93" s="77"/>
      <c r="BC93" s="77"/>
      <c r="BD93" s="78"/>
      <c r="BE93" s="32"/>
    </row>
    <row r="94" spans="2:90" s="6" customFormat="1" ht="32.45" customHeight="1">
      <c r="B94" s="79"/>
      <c r="C94" s="80" t="s">
        <v>75</v>
      </c>
      <c r="D94" s="81"/>
      <c r="E94" s="81"/>
      <c r="F94" s="81"/>
      <c r="G94" s="81"/>
      <c r="H94" s="81"/>
      <c r="I94" s="81"/>
      <c r="J94" s="81"/>
      <c r="K94" s="81"/>
      <c r="L94" s="81"/>
      <c r="M94" s="81"/>
      <c r="N94" s="81"/>
      <c r="O94" s="81"/>
      <c r="P94" s="81"/>
      <c r="Q94" s="81"/>
      <c r="R94" s="81"/>
      <c r="S94" s="81"/>
      <c r="T94" s="81"/>
      <c r="U94" s="81"/>
      <c r="V94" s="81"/>
      <c r="W94" s="81"/>
      <c r="X94" s="81"/>
      <c r="Y94" s="81"/>
      <c r="Z94" s="81"/>
      <c r="AA94" s="81"/>
      <c r="AB94" s="81"/>
      <c r="AC94" s="81"/>
      <c r="AD94" s="81"/>
      <c r="AE94" s="81"/>
      <c r="AF94" s="81"/>
      <c r="AG94" s="282">
        <f>ROUND(SUM(AG95:AG96),2)</f>
        <v>0</v>
      </c>
      <c r="AH94" s="282"/>
      <c r="AI94" s="282"/>
      <c r="AJ94" s="282"/>
      <c r="AK94" s="282"/>
      <c r="AL94" s="282"/>
      <c r="AM94" s="282"/>
      <c r="AN94" s="283">
        <f>SUM(AG94,AT94)</f>
        <v>0</v>
      </c>
      <c r="AO94" s="283"/>
      <c r="AP94" s="283"/>
      <c r="AQ94" s="83" t="s">
        <v>1</v>
      </c>
      <c r="AR94" s="84"/>
      <c r="AS94" s="85">
        <f>ROUND(SUM(AS95:AS96),2)</f>
        <v>0</v>
      </c>
      <c r="AT94" s="86">
        <f>ROUND(SUM(AV94:AW94),2)</f>
        <v>0</v>
      </c>
      <c r="AU94" s="87">
        <f>ROUND(SUM(AU95:AU96),5)</f>
        <v>0</v>
      </c>
      <c r="AV94" s="86">
        <f>ROUND(AZ94*L29,2)</f>
        <v>0</v>
      </c>
      <c r="AW94" s="86">
        <f>ROUND(BA94*L30,2)</f>
        <v>0</v>
      </c>
      <c r="AX94" s="86">
        <f>ROUND(BB94*L29,2)</f>
        <v>0</v>
      </c>
      <c r="AY94" s="86">
        <f>ROUND(BC94*L30,2)</f>
        <v>0</v>
      </c>
      <c r="AZ94" s="86">
        <f>ROUND(SUM(AZ95:AZ96),2)</f>
        <v>0</v>
      </c>
      <c r="BA94" s="86">
        <f>ROUND(SUM(BA95:BA96),2)</f>
        <v>0</v>
      </c>
      <c r="BB94" s="86">
        <f>ROUND(SUM(BB95:BB96),2)</f>
        <v>0</v>
      </c>
      <c r="BC94" s="86">
        <f>ROUND(SUM(BC95:BC96),2)</f>
        <v>0</v>
      </c>
      <c r="BD94" s="88">
        <f>ROUND(SUM(BD95:BD96),2)</f>
        <v>0</v>
      </c>
      <c r="BS94" s="89" t="s">
        <v>76</v>
      </c>
      <c r="BT94" s="89" t="s">
        <v>77</v>
      </c>
      <c r="BU94" s="90" t="s">
        <v>78</v>
      </c>
      <c r="BV94" s="89" t="s">
        <v>79</v>
      </c>
      <c r="BW94" s="89" t="s">
        <v>5</v>
      </c>
      <c r="BX94" s="89" t="s">
        <v>80</v>
      </c>
      <c r="CL94" s="89" t="s">
        <v>1</v>
      </c>
    </row>
    <row r="95" spans="1:91" s="7" customFormat="1" ht="16.5" customHeight="1">
      <c r="A95" s="91" t="s">
        <v>81</v>
      </c>
      <c r="B95" s="92"/>
      <c r="C95" s="93"/>
      <c r="D95" s="281" t="s">
        <v>82</v>
      </c>
      <c r="E95" s="281"/>
      <c r="F95" s="281"/>
      <c r="G95" s="281"/>
      <c r="H95" s="281"/>
      <c r="I95" s="94"/>
      <c r="J95" s="281" t="s">
        <v>83</v>
      </c>
      <c r="K95" s="281"/>
      <c r="L95" s="281"/>
      <c r="M95" s="281"/>
      <c r="N95" s="281"/>
      <c r="O95" s="281"/>
      <c r="P95" s="281"/>
      <c r="Q95" s="281"/>
      <c r="R95" s="281"/>
      <c r="S95" s="281"/>
      <c r="T95" s="281"/>
      <c r="U95" s="281"/>
      <c r="V95" s="281"/>
      <c r="W95" s="281"/>
      <c r="X95" s="281"/>
      <c r="Y95" s="281"/>
      <c r="Z95" s="281"/>
      <c r="AA95" s="281"/>
      <c r="AB95" s="281"/>
      <c r="AC95" s="281"/>
      <c r="AD95" s="281"/>
      <c r="AE95" s="281"/>
      <c r="AF95" s="281"/>
      <c r="AG95" s="279">
        <f>'SO 101 - Komunikace'!J32</f>
        <v>0</v>
      </c>
      <c r="AH95" s="280"/>
      <c r="AI95" s="280"/>
      <c r="AJ95" s="280"/>
      <c r="AK95" s="280"/>
      <c r="AL95" s="280"/>
      <c r="AM95" s="280"/>
      <c r="AN95" s="279">
        <f>SUM(AG95,AT95)</f>
        <v>0</v>
      </c>
      <c r="AO95" s="280"/>
      <c r="AP95" s="280"/>
      <c r="AQ95" s="95" t="s">
        <v>84</v>
      </c>
      <c r="AR95" s="96"/>
      <c r="AS95" s="97">
        <v>0</v>
      </c>
      <c r="AT95" s="98">
        <f>ROUND(SUM(AV95:AW95),2)</f>
        <v>0</v>
      </c>
      <c r="AU95" s="99">
        <f>'SO 101 - Komunikace'!P135</f>
        <v>0</v>
      </c>
      <c r="AV95" s="98">
        <f>'SO 101 - Komunikace'!J35</f>
        <v>0</v>
      </c>
      <c r="AW95" s="98">
        <f>'SO 101 - Komunikace'!J36</f>
        <v>0</v>
      </c>
      <c r="AX95" s="98">
        <f>'SO 101 - Komunikace'!J37</f>
        <v>0</v>
      </c>
      <c r="AY95" s="98">
        <f>'SO 101 - Komunikace'!J38</f>
        <v>0</v>
      </c>
      <c r="AZ95" s="98">
        <f>'SO 101 - Komunikace'!F35</f>
        <v>0</v>
      </c>
      <c r="BA95" s="98">
        <f>'SO 101 - Komunikace'!F36</f>
        <v>0</v>
      </c>
      <c r="BB95" s="98">
        <f>'SO 101 - Komunikace'!F37</f>
        <v>0</v>
      </c>
      <c r="BC95" s="98">
        <f>'SO 101 - Komunikace'!F38</f>
        <v>0</v>
      </c>
      <c r="BD95" s="100">
        <f>'SO 101 - Komunikace'!F39</f>
        <v>0</v>
      </c>
      <c r="BT95" s="101" t="s">
        <v>85</v>
      </c>
      <c r="BV95" s="101" t="s">
        <v>79</v>
      </c>
      <c r="BW95" s="101" t="s">
        <v>86</v>
      </c>
      <c r="BX95" s="101" t="s">
        <v>5</v>
      </c>
      <c r="CL95" s="101" t="s">
        <v>1</v>
      </c>
      <c r="CM95" s="101" t="s">
        <v>87</v>
      </c>
    </row>
    <row r="96" spans="1:91" s="7" customFormat="1" ht="16.5" customHeight="1">
      <c r="A96" s="91" t="s">
        <v>81</v>
      </c>
      <c r="B96" s="92"/>
      <c r="C96" s="93"/>
      <c r="D96" s="281" t="s">
        <v>88</v>
      </c>
      <c r="E96" s="281"/>
      <c r="F96" s="281"/>
      <c r="G96" s="281"/>
      <c r="H96" s="281"/>
      <c r="I96" s="94"/>
      <c r="J96" s="281" t="s">
        <v>89</v>
      </c>
      <c r="K96" s="281"/>
      <c r="L96" s="281"/>
      <c r="M96" s="281"/>
      <c r="N96" s="281"/>
      <c r="O96" s="281"/>
      <c r="P96" s="281"/>
      <c r="Q96" s="281"/>
      <c r="R96" s="281"/>
      <c r="S96" s="281"/>
      <c r="T96" s="281"/>
      <c r="U96" s="281"/>
      <c r="V96" s="281"/>
      <c r="W96" s="281"/>
      <c r="X96" s="281"/>
      <c r="Y96" s="281"/>
      <c r="Z96" s="281"/>
      <c r="AA96" s="281"/>
      <c r="AB96" s="281"/>
      <c r="AC96" s="281"/>
      <c r="AD96" s="281"/>
      <c r="AE96" s="281"/>
      <c r="AF96" s="281"/>
      <c r="AG96" s="279">
        <f>'SO 102 - Chodník'!J32</f>
        <v>0</v>
      </c>
      <c r="AH96" s="280"/>
      <c r="AI96" s="280"/>
      <c r="AJ96" s="280"/>
      <c r="AK96" s="280"/>
      <c r="AL96" s="280"/>
      <c r="AM96" s="280"/>
      <c r="AN96" s="279">
        <f>SUM(AG96,AT96)</f>
        <v>0</v>
      </c>
      <c r="AO96" s="280"/>
      <c r="AP96" s="280"/>
      <c r="AQ96" s="95" t="s">
        <v>84</v>
      </c>
      <c r="AR96" s="96"/>
      <c r="AS96" s="102">
        <v>0</v>
      </c>
      <c r="AT96" s="103">
        <f>ROUND(SUM(AV96:AW96),2)</f>
        <v>0</v>
      </c>
      <c r="AU96" s="104">
        <f>'SO 102 - Chodník'!P135</f>
        <v>0</v>
      </c>
      <c r="AV96" s="103">
        <f>'SO 102 - Chodník'!J35</f>
        <v>0</v>
      </c>
      <c r="AW96" s="103">
        <f>'SO 102 - Chodník'!J36</f>
        <v>0</v>
      </c>
      <c r="AX96" s="103">
        <f>'SO 102 - Chodník'!J37</f>
        <v>0</v>
      </c>
      <c r="AY96" s="103">
        <f>'SO 102 - Chodník'!J38</f>
        <v>0</v>
      </c>
      <c r="AZ96" s="103">
        <f>'SO 102 - Chodník'!F35</f>
        <v>0</v>
      </c>
      <c r="BA96" s="103">
        <f>'SO 102 - Chodník'!F36</f>
        <v>0</v>
      </c>
      <c r="BB96" s="103">
        <f>'SO 102 - Chodník'!F37</f>
        <v>0</v>
      </c>
      <c r="BC96" s="103">
        <f>'SO 102 - Chodník'!F38</f>
        <v>0</v>
      </c>
      <c r="BD96" s="105">
        <f>'SO 102 - Chodník'!F39</f>
        <v>0</v>
      </c>
      <c r="BT96" s="101" t="s">
        <v>85</v>
      </c>
      <c r="BV96" s="101" t="s">
        <v>79</v>
      </c>
      <c r="BW96" s="101" t="s">
        <v>90</v>
      </c>
      <c r="BX96" s="101" t="s">
        <v>5</v>
      </c>
      <c r="CL96" s="101" t="s">
        <v>1</v>
      </c>
      <c r="CM96" s="101" t="s">
        <v>87</v>
      </c>
    </row>
    <row r="97" spans="1:57" s="2" customFormat="1" ht="30" customHeight="1">
      <c r="A97" s="32"/>
      <c r="B97" s="33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7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  <row r="98" spans="1:57" s="2" customFormat="1" ht="6.95" customHeight="1">
      <c r="A98" s="32"/>
      <c r="B98" s="52"/>
      <c r="C98" s="53"/>
      <c r="D98" s="53"/>
      <c r="E98" s="53"/>
      <c r="F98" s="53"/>
      <c r="G98" s="53"/>
      <c r="H98" s="53"/>
      <c r="I98" s="53"/>
      <c r="J98" s="53"/>
      <c r="K98" s="53"/>
      <c r="L98" s="53"/>
      <c r="M98" s="53"/>
      <c r="N98" s="53"/>
      <c r="O98" s="53"/>
      <c r="P98" s="53"/>
      <c r="Q98" s="53"/>
      <c r="R98" s="53"/>
      <c r="S98" s="53"/>
      <c r="T98" s="53"/>
      <c r="U98" s="53"/>
      <c r="V98" s="53"/>
      <c r="W98" s="53"/>
      <c r="X98" s="53"/>
      <c r="Y98" s="53"/>
      <c r="Z98" s="53"/>
      <c r="AA98" s="53"/>
      <c r="AB98" s="53"/>
      <c r="AC98" s="53"/>
      <c r="AD98" s="53"/>
      <c r="AE98" s="53"/>
      <c r="AF98" s="53"/>
      <c r="AG98" s="53"/>
      <c r="AH98" s="53"/>
      <c r="AI98" s="53"/>
      <c r="AJ98" s="53"/>
      <c r="AK98" s="53"/>
      <c r="AL98" s="53"/>
      <c r="AM98" s="53"/>
      <c r="AN98" s="53"/>
      <c r="AO98" s="53"/>
      <c r="AP98" s="53"/>
      <c r="AQ98" s="53"/>
      <c r="AR98" s="37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</sheetData>
  <sheetProtection algorithmName="SHA-512" hashValue="9TGlzkgtAVV4n74wTPa0A9AiyPc+Qo65PZBP1HFVvPocyKB8jYGxtu+OUyoOuLRYa/CYn0Iy5a4+q63QsYTQgg==" saltValue="adZLYIReA+ZTA6Y10ylmspMQIBfkS9uV2S+c8FPusfE0IHJ53u/3+nPF0bX1GcZjEm5vIXeFHf4KrQdOF8eks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101 - Komunikace'!C2" display="/"/>
    <hyperlink ref="A96" location="'SO 102 - Chodník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 scale="7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5" t="s">
        <v>86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87</v>
      </c>
    </row>
    <row r="4" spans="2:46" s="1" customFormat="1" ht="24.95" customHeight="1">
      <c r="B4" s="18"/>
      <c r="D4" s="108" t="s">
        <v>91</v>
      </c>
      <c r="L4" s="18"/>
      <c r="M4" s="10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85" t="str">
        <f>'Rekapitulace stavby'!K6</f>
        <v>Habartov, oprava chodníků ulice Vítězná</v>
      </c>
      <c r="F7" s="286"/>
      <c r="G7" s="286"/>
      <c r="H7" s="286"/>
      <c r="L7" s="18"/>
    </row>
    <row r="8" spans="1:31" s="2" customFormat="1" ht="12" customHeight="1">
      <c r="A8" s="32"/>
      <c r="B8" s="37"/>
      <c r="C8" s="32"/>
      <c r="D8" s="110" t="s">
        <v>92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87" t="s">
        <v>93</v>
      </c>
      <c r="F9" s="288"/>
      <c r="G9" s="288"/>
      <c r="H9" s="288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17. 9. 2021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94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95</v>
      </c>
      <c r="F15" s="32"/>
      <c r="G15" s="32"/>
      <c r="H15" s="32"/>
      <c r="I15" s="110" t="s">
        <v>27</v>
      </c>
      <c r="J15" s="111" t="s">
        <v>96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28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9" t="str">
        <f>'Rekapitulace stavby'!E14</f>
        <v>Vyplň údaj</v>
      </c>
      <c r="F18" s="290"/>
      <c r="G18" s="290"/>
      <c r="H18" s="290"/>
      <c r="I18" s="110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30</v>
      </c>
      <c r="E20" s="32"/>
      <c r="F20" s="32"/>
      <c r="G20" s="32"/>
      <c r="H20" s="32"/>
      <c r="I20" s="110" t="s">
        <v>25</v>
      </c>
      <c r="J20" s="111" t="s">
        <v>31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">
        <v>32</v>
      </c>
      <c r="F21" s="32"/>
      <c r="G21" s="32"/>
      <c r="H21" s="32"/>
      <c r="I21" s="110" t="s">
        <v>27</v>
      </c>
      <c r="J21" s="111" t="s">
        <v>33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35</v>
      </c>
      <c r="E23" s="32"/>
      <c r="F23" s="32"/>
      <c r="G23" s="32"/>
      <c r="H23" s="32"/>
      <c r="I23" s="110" t="s">
        <v>25</v>
      </c>
      <c r="J23" s="111" t="s">
        <v>31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32</v>
      </c>
      <c r="F24" s="32"/>
      <c r="G24" s="32"/>
      <c r="H24" s="32"/>
      <c r="I24" s="110" t="s">
        <v>27</v>
      </c>
      <c r="J24" s="111" t="s">
        <v>33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36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91.25" customHeight="1">
      <c r="A27" s="113"/>
      <c r="B27" s="114"/>
      <c r="C27" s="113"/>
      <c r="D27" s="113"/>
      <c r="E27" s="291" t="s">
        <v>97</v>
      </c>
      <c r="F27" s="291"/>
      <c r="G27" s="291"/>
      <c r="H27" s="291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1" t="s">
        <v>98</v>
      </c>
      <c r="E30" s="32"/>
      <c r="F30" s="32"/>
      <c r="G30" s="32"/>
      <c r="H30" s="32"/>
      <c r="I30" s="32"/>
      <c r="J30" s="117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8" t="s">
        <v>99</v>
      </c>
      <c r="E31" s="32"/>
      <c r="F31" s="32"/>
      <c r="G31" s="32"/>
      <c r="H31" s="32"/>
      <c r="I31" s="32"/>
      <c r="J31" s="117">
        <f>J108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37</v>
      </c>
      <c r="E32" s="32"/>
      <c r="F32" s="32"/>
      <c r="G32" s="32"/>
      <c r="H32" s="32"/>
      <c r="I32" s="32"/>
      <c r="J32" s="120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6"/>
      <c r="E33" s="116"/>
      <c r="F33" s="116"/>
      <c r="G33" s="116"/>
      <c r="H33" s="116"/>
      <c r="I33" s="116"/>
      <c r="J33" s="116"/>
      <c r="K33" s="116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39</v>
      </c>
      <c r="G34" s="32"/>
      <c r="H34" s="32"/>
      <c r="I34" s="121" t="s">
        <v>38</v>
      </c>
      <c r="J34" s="121" t="s">
        <v>40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41</v>
      </c>
      <c r="E35" s="110" t="s">
        <v>42</v>
      </c>
      <c r="F35" s="123">
        <f>ROUND((SUM(BE108:BE115)+SUM(BE135:BE196)),2)</f>
        <v>0</v>
      </c>
      <c r="G35" s="32"/>
      <c r="H35" s="32"/>
      <c r="I35" s="124">
        <v>0.21</v>
      </c>
      <c r="J35" s="123">
        <f>ROUND(((SUM(BE108:BE115)+SUM(BE135:BE196))*I35),2)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0" t="s">
        <v>43</v>
      </c>
      <c r="F36" s="123">
        <f>ROUND((SUM(BF108:BF115)+SUM(BF135:BF196)),2)</f>
        <v>0</v>
      </c>
      <c r="G36" s="32"/>
      <c r="H36" s="32"/>
      <c r="I36" s="124">
        <v>0.15</v>
      </c>
      <c r="J36" s="123">
        <f>ROUND(((SUM(BF108:BF115)+SUM(BF135:BF196))*I36),2)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0" t="s">
        <v>44</v>
      </c>
      <c r="F37" s="123">
        <f>ROUND((SUM(BG108:BG115)+SUM(BG135:BG196)),2)</f>
        <v>0</v>
      </c>
      <c r="G37" s="32"/>
      <c r="H37" s="32"/>
      <c r="I37" s="124">
        <v>0.21</v>
      </c>
      <c r="J37" s="123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0" t="s">
        <v>45</v>
      </c>
      <c r="F38" s="123">
        <f>ROUND((SUM(BH108:BH115)+SUM(BH135:BH196)),2)</f>
        <v>0</v>
      </c>
      <c r="G38" s="32"/>
      <c r="H38" s="32"/>
      <c r="I38" s="124">
        <v>0.15</v>
      </c>
      <c r="J38" s="123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0" t="s">
        <v>46</v>
      </c>
      <c r="F39" s="123">
        <f>ROUND((SUM(BI108:BI115)+SUM(BI135:BI196)),2)</f>
        <v>0</v>
      </c>
      <c r="G39" s="32"/>
      <c r="H39" s="32"/>
      <c r="I39" s="124">
        <v>0</v>
      </c>
      <c r="J39" s="123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5"/>
      <c r="D41" s="126" t="s">
        <v>47</v>
      </c>
      <c r="E41" s="127"/>
      <c r="F41" s="127"/>
      <c r="G41" s="128" t="s">
        <v>48</v>
      </c>
      <c r="H41" s="129" t="s">
        <v>49</v>
      </c>
      <c r="I41" s="127"/>
      <c r="J41" s="130">
        <f>SUM(J32:J39)</f>
        <v>0</v>
      </c>
      <c r="K41" s="131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92" t="str">
        <f>E7</f>
        <v>Habartov, oprava chodníků ulice Vítězná</v>
      </c>
      <c r="F85" s="293"/>
      <c r="G85" s="293"/>
      <c r="H85" s="293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63" t="str">
        <f>E9</f>
        <v>SO 101 - Komunikace</v>
      </c>
      <c r="F87" s="294"/>
      <c r="G87" s="294"/>
      <c r="H87" s="294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17. 9. 2021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Krajská správa a údržba silnic Karlovarského kraje</v>
      </c>
      <c r="G91" s="34"/>
      <c r="H91" s="34"/>
      <c r="I91" s="27" t="s">
        <v>30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6" t="s">
        <v>103</v>
      </c>
      <c r="D96" s="34"/>
      <c r="E96" s="34"/>
      <c r="F96" s="34"/>
      <c r="G96" s="34"/>
      <c r="H96" s="34"/>
      <c r="I96" s="34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104</v>
      </c>
    </row>
    <row r="97" spans="2:12" s="9" customFormat="1" ht="24.95" customHeight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J136</f>
        <v>0</v>
      </c>
      <c r="K97" s="148"/>
      <c r="L97" s="152"/>
    </row>
    <row r="98" spans="2:12" s="10" customFormat="1" ht="19.9" customHeight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J137</f>
        <v>0</v>
      </c>
      <c r="K98" s="154"/>
      <c r="L98" s="158"/>
    </row>
    <row r="99" spans="2:12" s="10" customFormat="1" ht="19.9" customHeight="1">
      <c r="B99" s="153"/>
      <c r="C99" s="154"/>
      <c r="D99" s="155" t="s">
        <v>107</v>
      </c>
      <c r="E99" s="156"/>
      <c r="F99" s="156"/>
      <c r="G99" s="156"/>
      <c r="H99" s="156"/>
      <c r="I99" s="156"/>
      <c r="J99" s="157">
        <f>J150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J152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J164</f>
        <v>0</v>
      </c>
      <c r="K101" s="154"/>
      <c r="L101" s="158"/>
    </row>
    <row r="102" spans="2:12" s="10" customFormat="1" ht="14.85" customHeight="1">
      <c r="B102" s="153"/>
      <c r="C102" s="154"/>
      <c r="D102" s="155" t="s">
        <v>110</v>
      </c>
      <c r="E102" s="156"/>
      <c r="F102" s="156"/>
      <c r="G102" s="156"/>
      <c r="H102" s="156"/>
      <c r="I102" s="156"/>
      <c r="J102" s="157">
        <f>J170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J185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J189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J195</f>
        <v>0</v>
      </c>
      <c r="K105" s="154"/>
      <c r="L105" s="158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9.25" customHeight="1">
      <c r="A108" s="32"/>
      <c r="B108" s="33"/>
      <c r="C108" s="146" t="s">
        <v>114</v>
      </c>
      <c r="D108" s="34"/>
      <c r="E108" s="34"/>
      <c r="F108" s="34"/>
      <c r="G108" s="34"/>
      <c r="H108" s="34"/>
      <c r="I108" s="34"/>
      <c r="J108" s="159">
        <f>ROUND(J109+J110+J111+J112+J113+J114,2)</f>
        <v>0</v>
      </c>
      <c r="K108" s="34"/>
      <c r="L108" s="49"/>
      <c r="N108" s="160" t="s">
        <v>41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18" customHeight="1">
      <c r="A109" s="32"/>
      <c r="B109" s="33"/>
      <c r="C109" s="34"/>
      <c r="D109" s="295" t="s">
        <v>115</v>
      </c>
      <c r="E109" s="296"/>
      <c r="F109" s="296"/>
      <c r="G109" s="34"/>
      <c r="H109" s="34"/>
      <c r="I109" s="34"/>
      <c r="J109" s="162">
        <v>0</v>
      </c>
      <c r="K109" s="34"/>
      <c r="L109" s="163"/>
      <c r="M109" s="164"/>
      <c r="N109" s="165" t="s">
        <v>42</v>
      </c>
      <c r="O109" s="164"/>
      <c r="P109" s="164"/>
      <c r="Q109" s="164"/>
      <c r="R109" s="164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7" t="s">
        <v>116</v>
      </c>
      <c r="AZ109" s="164"/>
      <c r="BA109" s="164"/>
      <c r="BB109" s="164"/>
      <c r="BC109" s="164"/>
      <c r="BD109" s="164"/>
      <c r="BE109" s="168">
        <f aca="true" t="shared" si="0" ref="BE109:BE114">IF(N109="základní",J109,0)</f>
        <v>0</v>
      </c>
      <c r="BF109" s="168">
        <f aca="true" t="shared" si="1" ref="BF109:BF114">IF(N109="snížená",J109,0)</f>
        <v>0</v>
      </c>
      <c r="BG109" s="168">
        <f aca="true" t="shared" si="2" ref="BG109:BG114">IF(N109="zákl. přenesená",J109,0)</f>
        <v>0</v>
      </c>
      <c r="BH109" s="168">
        <f aca="true" t="shared" si="3" ref="BH109:BH114">IF(N109="sníž. přenesená",J109,0)</f>
        <v>0</v>
      </c>
      <c r="BI109" s="168">
        <f aca="true" t="shared" si="4" ref="BI109:BI114">IF(N109="nulová",J109,0)</f>
        <v>0</v>
      </c>
      <c r="BJ109" s="167" t="s">
        <v>85</v>
      </c>
      <c r="BK109" s="164"/>
      <c r="BL109" s="164"/>
      <c r="BM109" s="164"/>
    </row>
    <row r="110" spans="1:65" s="2" customFormat="1" ht="18" customHeight="1">
      <c r="A110" s="32"/>
      <c r="B110" s="33"/>
      <c r="C110" s="34"/>
      <c r="D110" s="295" t="s">
        <v>117</v>
      </c>
      <c r="E110" s="296"/>
      <c r="F110" s="296"/>
      <c r="G110" s="34"/>
      <c r="H110" s="34"/>
      <c r="I110" s="34"/>
      <c r="J110" s="162">
        <v>0</v>
      </c>
      <c r="K110" s="34"/>
      <c r="L110" s="163"/>
      <c r="M110" s="164"/>
      <c r="N110" s="165" t="s">
        <v>42</v>
      </c>
      <c r="O110" s="164"/>
      <c r="P110" s="164"/>
      <c r="Q110" s="164"/>
      <c r="R110" s="164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7" t="s">
        <v>116</v>
      </c>
      <c r="AZ110" s="164"/>
      <c r="BA110" s="164"/>
      <c r="BB110" s="164"/>
      <c r="BC110" s="164"/>
      <c r="BD110" s="164"/>
      <c r="BE110" s="168">
        <f t="shared" si="0"/>
        <v>0</v>
      </c>
      <c r="BF110" s="168">
        <f t="shared" si="1"/>
        <v>0</v>
      </c>
      <c r="BG110" s="168">
        <f t="shared" si="2"/>
        <v>0</v>
      </c>
      <c r="BH110" s="168">
        <f t="shared" si="3"/>
        <v>0</v>
      </c>
      <c r="BI110" s="168">
        <f t="shared" si="4"/>
        <v>0</v>
      </c>
      <c r="BJ110" s="167" t="s">
        <v>85</v>
      </c>
      <c r="BK110" s="164"/>
      <c r="BL110" s="164"/>
      <c r="BM110" s="164"/>
    </row>
    <row r="111" spans="1:65" s="2" customFormat="1" ht="18" customHeight="1">
      <c r="A111" s="32"/>
      <c r="B111" s="33"/>
      <c r="C111" s="34"/>
      <c r="D111" s="295" t="s">
        <v>118</v>
      </c>
      <c r="E111" s="296"/>
      <c r="F111" s="296"/>
      <c r="G111" s="34"/>
      <c r="H111" s="34"/>
      <c r="I111" s="34"/>
      <c r="J111" s="162">
        <v>0</v>
      </c>
      <c r="K111" s="34"/>
      <c r="L111" s="163"/>
      <c r="M111" s="164"/>
      <c r="N111" s="165" t="s">
        <v>42</v>
      </c>
      <c r="O111" s="164"/>
      <c r="P111" s="164"/>
      <c r="Q111" s="164"/>
      <c r="R111" s="164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7" t="s">
        <v>116</v>
      </c>
      <c r="AZ111" s="164"/>
      <c r="BA111" s="164"/>
      <c r="BB111" s="164"/>
      <c r="BC111" s="164"/>
      <c r="BD111" s="164"/>
      <c r="BE111" s="168">
        <f t="shared" si="0"/>
        <v>0</v>
      </c>
      <c r="BF111" s="168">
        <f t="shared" si="1"/>
        <v>0</v>
      </c>
      <c r="BG111" s="168">
        <f t="shared" si="2"/>
        <v>0</v>
      </c>
      <c r="BH111" s="168">
        <f t="shared" si="3"/>
        <v>0</v>
      </c>
      <c r="BI111" s="168">
        <f t="shared" si="4"/>
        <v>0</v>
      </c>
      <c r="BJ111" s="167" t="s">
        <v>85</v>
      </c>
      <c r="BK111" s="164"/>
      <c r="BL111" s="164"/>
      <c r="BM111" s="164"/>
    </row>
    <row r="112" spans="1:65" s="2" customFormat="1" ht="18" customHeight="1">
      <c r="A112" s="32"/>
      <c r="B112" s="33"/>
      <c r="C112" s="34"/>
      <c r="D112" s="295" t="s">
        <v>119</v>
      </c>
      <c r="E112" s="296"/>
      <c r="F112" s="296"/>
      <c r="G112" s="34"/>
      <c r="H112" s="34"/>
      <c r="I112" s="34"/>
      <c r="J112" s="162">
        <v>0</v>
      </c>
      <c r="K112" s="34"/>
      <c r="L112" s="163"/>
      <c r="M112" s="164"/>
      <c r="N112" s="165" t="s">
        <v>42</v>
      </c>
      <c r="O112" s="164"/>
      <c r="P112" s="164"/>
      <c r="Q112" s="164"/>
      <c r="R112" s="164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7" t="s">
        <v>116</v>
      </c>
      <c r="AZ112" s="164"/>
      <c r="BA112" s="164"/>
      <c r="BB112" s="164"/>
      <c r="BC112" s="164"/>
      <c r="BD112" s="164"/>
      <c r="BE112" s="168">
        <f t="shared" si="0"/>
        <v>0</v>
      </c>
      <c r="BF112" s="168">
        <f t="shared" si="1"/>
        <v>0</v>
      </c>
      <c r="BG112" s="168">
        <f t="shared" si="2"/>
        <v>0</v>
      </c>
      <c r="BH112" s="168">
        <f t="shared" si="3"/>
        <v>0</v>
      </c>
      <c r="BI112" s="168">
        <f t="shared" si="4"/>
        <v>0</v>
      </c>
      <c r="BJ112" s="167" t="s">
        <v>85</v>
      </c>
      <c r="BK112" s="164"/>
      <c r="BL112" s="164"/>
      <c r="BM112" s="164"/>
    </row>
    <row r="113" spans="1:65" s="2" customFormat="1" ht="18" customHeight="1">
      <c r="A113" s="32"/>
      <c r="B113" s="33"/>
      <c r="C113" s="34"/>
      <c r="D113" s="295" t="s">
        <v>120</v>
      </c>
      <c r="E113" s="296"/>
      <c r="F113" s="296"/>
      <c r="G113" s="34"/>
      <c r="H113" s="34"/>
      <c r="I113" s="34"/>
      <c r="J113" s="162">
        <v>0</v>
      </c>
      <c r="K113" s="34"/>
      <c r="L113" s="163"/>
      <c r="M113" s="164"/>
      <c r="N113" s="165" t="s">
        <v>42</v>
      </c>
      <c r="O113" s="164"/>
      <c r="P113" s="164"/>
      <c r="Q113" s="164"/>
      <c r="R113" s="164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7" t="s">
        <v>116</v>
      </c>
      <c r="AZ113" s="164"/>
      <c r="BA113" s="164"/>
      <c r="BB113" s="164"/>
      <c r="BC113" s="164"/>
      <c r="BD113" s="164"/>
      <c r="BE113" s="168">
        <f t="shared" si="0"/>
        <v>0</v>
      </c>
      <c r="BF113" s="168">
        <f t="shared" si="1"/>
        <v>0</v>
      </c>
      <c r="BG113" s="168">
        <f t="shared" si="2"/>
        <v>0</v>
      </c>
      <c r="BH113" s="168">
        <f t="shared" si="3"/>
        <v>0</v>
      </c>
      <c r="BI113" s="168">
        <f t="shared" si="4"/>
        <v>0</v>
      </c>
      <c r="BJ113" s="167" t="s">
        <v>85</v>
      </c>
      <c r="BK113" s="164"/>
      <c r="BL113" s="164"/>
      <c r="BM113" s="164"/>
    </row>
    <row r="114" spans="1:65" s="2" customFormat="1" ht="18" customHeight="1">
      <c r="A114" s="32"/>
      <c r="B114" s="33"/>
      <c r="C114" s="34"/>
      <c r="D114" s="161" t="s">
        <v>121</v>
      </c>
      <c r="E114" s="34"/>
      <c r="F114" s="34"/>
      <c r="G114" s="34"/>
      <c r="H114" s="34"/>
      <c r="I114" s="34"/>
      <c r="J114" s="162">
        <f>ROUND(J30*T114,2)</f>
        <v>0</v>
      </c>
      <c r="K114" s="34"/>
      <c r="L114" s="163"/>
      <c r="M114" s="164"/>
      <c r="N114" s="165" t="s">
        <v>42</v>
      </c>
      <c r="O114" s="164"/>
      <c r="P114" s="164"/>
      <c r="Q114" s="164"/>
      <c r="R114" s="164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7" t="s">
        <v>122</v>
      </c>
      <c r="AZ114" s="164"/>
      <c r="BA114" s="164"/>
      <c r="BB114" s="164"/>
      <c r="BC114" s="164"/>
      <c r="BD114" s="164"/>
      <c r="BE114" s="168">
        <f t="shared" si="0"/>
        <v>0</v>
      </c>
      <c r="BF114" s="168">
        <f t="shared" si="1"/>
        <v>0</v>
      </c>
      <c r="BG114" s="168">
        <f t="shared" si="2"/>
        <v>0</v>
      </c>
      <c r="BH114" s="168">
        <f t="shared" si="3"/>
        <v>0</v>
      </c>
      <c r="BI114" s="168">
        <f t="shared" si="4"/>
        <v>0</v>
      </c>
      <c r="BJ114" s="167" t="s">
        <v>85</v>
      </c>
      <c r="BK114" s="164"/>
      <c r="BL114" s="164"/>
      <c r="BM114" s="164"/>
    </row>
    <row r="115" spans="1:31" s="2" customFormat="1" ht="11.25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69" t="s">
        <v>123</v>
      </c>
      <c r="D116" s="144"/>
      <c r="E116" s="144"/>
      <c r="F116" s="144"/>
      <c r="G116" s="144"/>
      <c r="H116" s="144"/>
      <c r="I116" s="144"/>
      <c r="J116" s="170">
        <f>ROUND(J96+J108,2)</f>
        <v>0</v>
      </c>
      <c r="K116" s="14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124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92" t="str">
        <f>E7</f>
        <v>Habartov, oprava chodníků ulice Vítězná</v>
      </c>
      <c r="F125" s="293"/>
      <c r="G125" s="293"/>
      <c r="H125" s="293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92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263" t="str">
        <f>E9</f>
        <v>SO 101 - Komunikace</v>
      </c>
      <c r="F127" s="294"/>
      <c r="G127" s="294"/>
      <c r="H127" s="29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20</v>
      </c>
      <c r="D129" s="34"/>
      <c r="E129" s="34"/>
      <c r="F129" s="25" t="str">
        <f>F12</f>
        <v>Habartov</v>
      </c>
      <c r="G129" s="34"/>
      <c r="H129" s="34"/>
      <c r="I129" s="27" t="s">
        <v>22</v>
      </c>
      <c r="J129" s="64" t="str">
        <f>IF(J12="","",J12)</f>
        <v>17. 9. 2021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24</v>
      </c>
      <c r="D131" s="34"/>
      <c r="E131" s="34"/>
      <c r="F131" s="25" t="str">
        <f>E15</f>
        <v>Krajská správa a údržba silnic Karlovarského kraje</v>
      </c>
      <c r="G131" s="34"/>
      <c r="H131" s="34"/>
      <c r="I131" s="27" t="s">
        <v>30</v>
      </c>
      <c r="J131" s="30" t="str">
        <f>E21</f>
        <v>GEOprojectKV s.r.o.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7" t="s">
        <v>28</v>
      </c>
      <c r="D132" s="34"/>
      <c r="E132" s="34"/>
      <c r="F132" s="25" t="str">
        <f>IF(E18="","",E18)</f>
        <v>Vyplň údaj</v>
      </c>
      <c r="G132" s="34"/>
      <c r="H132" s="34"/>
      <c r="I132" s="27" t="s">
        <v>35</v>
      </c>
      <c r="J132" s="30" t="str">
        <f>E24</f>
        <v>GEOprojectKV s.r.o.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71"/>
      <c r="B134" s="172"/>
      <c r="C134" s="173" t="s">
        <v>125</v>
      </c>
      <c r="D134" s="174" t="s">
        <v>62</v>
      </c>
      <c r="E134" s="174" t="s">
        <v>58</v>
      </c>
      <c r="F134" s="174" t="s">
        <v>59</v>
      </c>
      <c r="G134" s="174" t="s">
        <v>126</v>
      </c>
      <c r="H134" s="174" t="s">
        <v>127</v>
      </c>
      <c r="I134" s="174" t="s">
        <v>128</v>
      </c>
      <c r="J134" s="175" t="s">
        <v>102</v>
      </c>
      <c r="K134" s="176" t="s">
        <v>129</v>
      </c>
      <c r="L134" s="177"/>
      <c r="M134" s="73" t="s">
        <v>1</v>
      </c>
      <c r="N134" s="74" t="s">
        <v>41</v>
      </c>
      <c r="O134" s="74" t="s">
        <v>130</v>
      </c>
      <c r="P134" s="74" t="s">
        <v>131</v>
      </c>
      <c r="Q134" s="74" t="s">
        <v>132</v>
      </c>
      <c r="R134" s="74" t="s">
        <v>133</v>
      </c>
      <c r="S134" s="74" t="s">
        <v>134</v>
      </c>
      <c r="T134" s="75" t="s">
        <v>135</v>
      </c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</row>
    <row r="135" spans="1:63" s="2" customFormat="1" ht="22.9" customHeight="1">
      <c r="A135" s="32"/>
      <c r="B135" s="33"/>
      <c r="C135" s="80" t="s">
        <v>136</v>
      </c>
      <c r="D135" s="34"/>
      <c r="E135" s="34"/>
      <c r="F135" s="34"/>
      <c r="G135" s="34"/>
      <c r="H135" s="34"/>
      <c r="I135" s="34"/>
      <c r="J135" s="178">
        <f>BK135</f>
        <v>0</v>
      </c>
      <c r="K135" s="34"/>
      <c r="L135" s="37"/>
      <c r="M135" s="76"/>
      <c r="N135" s="179"/>
      <c r="O135" s="77"/>
      <c r="P135" s="180">
        <f>P136</f>
        <v>0</v>
      </c>
      <c r="Q135" s="77"/>
      <c r="R135" s="180">
        <f>R136</f>
        <v>185.1359</v>
      </c>
      <c r="S135" s="77"/>
      <c r="T135" s="181">
        <f>T136</f>
        <v>1133.04875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76</v>
      </c>
      <c r="AU135" s="15" t="s">
        <v>104</v>
      </c>
      <c r="BK135" s="182">
        <f>BK136</f>
        <v>0</v>
      </c>
    </row>
    <row r="136" spans="2:63" s="12" customFormat="1" ht="25.9" customHeight="1">
      <c r="B136" s="183"/>
      <c r="C136" s="184"/>
      <c r="D136" s="185" t="s">
        <v>76</v>
      </c>
      <c r="E136" s="186" t="s">
        <v>137</v>
      </c>
      <c r="F136" s="186" t="s">
        <v>138</v>
      </c>
      <c r="G136" s="184"/>
      <c r="H136" s="184"/>
      <c r="I136" s="187"/>
      <c r="J136" s="188">
        <f>BK136</f>
        <v>0</v>
      </c>
      <c r="K136" s="184"/>
      <c r="L136" s="189"/>
      <c r="M136" s="190"/>
      <c r="N136" s="191"/>
      <c r="O136" s="191"/>
      <c r="P136" s="192">
        <f>P137+P150+P152+P164+P185+P189+P195</f>
        <v>0</v>
      </c>
      <c r="Q136" s="191"/>
      <c r="R136" s="192">
        <f>R137+R150+R152+R164+R185+R189+R195</f>
        <v>185.1359</v>
      </c>
      <c r="S136" s="191"/>
      <c r="T136" s="193">
        <f>T137+T150+T152+T164+T185+T189+T195</f>
        <v>1133.04875</v>
      </c>
      <c r="AR136" s="194" t="s">
        <v>85</v>
      </c>
      <c r="AT136" s="195" t="s">
        <v>76</v>
      </c>
      <c r="AU136" s="195" t="s">
        <v>77</v>
      </c>
      <c r="AY136" s="194" t="s">
        <v>139</v>
      </c>
      <c r="BK136" s="196">
        <f>BK137+BK150+BK152+BK164+BK185+BK189+BK195</f>
        <v>0</v>
      </c>
    </row>
    <row r="137" spans="2:63" s="12" customFormat="1" ht="22.9" customHeight="1">
      <c r="B137" s="183"/>
      <c r="C137" s="184"/>
      <c r="D137" s="185" t="s">
        <v>76</v>
      </c>
      <c r="E137" s="197" t="s">
        <v>85</v>
      </c>
      <c r="F137" s="197" t="s">
        <v>140</v>
      </c>
      <c r="G137" s="184"/>
      <c r="H137" s="184"/>
      <c r="I137" s="187"/>
      <c r="J137" s="198">
        <f>BK137</f>
        <v>0</v>
      </c>
      <c r="K137" s="184"/>
      <c r="L137" s="189"/>
      <c r="M137" s="190"/>
      <c r="N137" s="191"/>
      <c r="O137" s="191"/>
      <c r="P137" s="192">
        <f>SUM(P138:P149)</f>
        <v>0</v>
      </c>
      <c r="Q137" s="191"/>
      <c r="R137" s="192">
        <f>SUM(R138:R149)</f>
        <v>23.35684</v>
      </c>
      <c r="S137" s="191"/>
      <c r="T137" s="193">
        <f>SUM(T138:T149)</f>
        <v>1094.30875</v>
      </c>
      <c r="AR137" s="194" t="s">
        <v>85</v>
      </c>
      <c r="AT137" s="195" t="s">
        <v>76</v>
      </c>
      <c r="AU137" s="195" t="s">
        <v>85</v>
      </c>
      <c r="AY137" s="194" t="s">
        <v>139</v>
      </c>
      <c r="BK137" s="196">
        <f>SUM(BK138:BK149)</f>
        <v>0</v>
      </c>
    </row>
    <row r="138" spans="1:65" s="2" customFormat="1" ht="24.2" customHeight="1">
      <c r="A138" s="32"/>
      <c r="B138" s="33"/>
      <c r="C138" s="199" t="s">
        <v>85</v>
      </c>
      <c r="D138" s="199" t="s">
        <v>141</v>
      </c>
      <c r="E138" s="200" t="s">
        <v>142</v>
      </c>
      <c r="F138" s="201" t="s">
        <v>143</v>
      </c>
      <c r="G138" s="202" t="s">
        <v>144</v>
      </c>
      <c r="H138" s="203">
        <v>864.375</v>
      </c>
      <c r="I138" s="204"/>
      <c r="J138" s="205">
        <f>ROUND(I138*H138,2)</f>
        <v>0</v>
      </c>
      <c r="K138" s="206"/>
      <c r="L138" s="37"/>
      <c r="M138" s="207" t="s">
        <v>1</v>
      </c>
      <c r="N138" s="208" t="s">
        <v>42</v>
      </c>
      <c r="O138" s="69"/>
      <c r="P138" s="209">
        <f>O138*H138</f>
        <v>0</v>
      </c>
      <c r="Q138" s="209">
        <v>0</v>
      </c>
      <c r="R138" s="209">
        <f>Q138*H138</f>
        <v>0</v>
      </c>
      <c r="S138" s="209">
        <v>0.29</v>
      </c>
      <c r="T138" s="210">
        <f>S138*H138</f>
        <v>250.66875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1" t="s">
        <v>145</v>
      </c>
      <c r="AT138" s="211" t="s">
        <v>141</v>
      </c>
      <c r="AU138" s="211" t="s">
        <v>87</v>
      </c>
      <c r="AY138" s="15" t="s">
        <v>139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5" t="s">
        <v>85</v>
      </c>
      <c r="BK138" s="212">
        <f>ROUND(I138*H138,2)</f>
        <v>0</v>
      </c>
      <c r="BL138" s="15" t="s">
        <v>145</v>
      </c>
      <c r="BM138" s="211" t="s">
        <v>146</v>
      </c>
    </row>
    <row r="139" spans="2:51" s="13" customFormat="1" ht="11.25">
      <c r="B139" s="213"/>
      <c r="C139" s="214"/>
      <c r="D139" s="215" t="s">
        <v>147</v>
      </c>
      <c r="E139" s="216" t="s">
        <v>1</v>
      </c>
      <c r="F139" s="217" t="s">
        <v>148</v>
      </c>
      <c r="G139" s="214"/>
      <c r="H139" s="218">
        <v>864.375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147</v>
      </c>
      <c r="AU139" s="224" t="s">
        <v>87</v>
      </c>
      <c r="AV139" s="13" t="s">
        <v>87</v>
      </c>
      <c r="AW139" s="13" t="s">
        <v>34</v>
      </c>
      <c r="AX139" s="13" t="s">
        <v>85</v>
      </c>
      <c r="AY139" s="224" t="s">
        <v>139</v>
      </c>
    </row>
    <row r="140" spans="1:65" s="2" customFormat="1" ht="33" customHeight="1">
      <c r="A140" s="32"/>
      <c r="B140" s="33"/>
      <c r="C140" s="199" t="s">
        <v>87</v>
      </c>
      <c r="D140" s="199" t="s">
        <v>141</v>
      </c>
      <c r="E140" s="200" t="s">
        <v>149</v>
      </c>
      <c r="F140" s="201" t="s">
        <v>150</v>
      </c>
      <c r="G140" s="202" t="s">
        <v>144</v>
      </c>
      <c r="H140" s="203">
        <v>3668</v>
      </c>
      <c r="I140" s="204"/>
      <c r="J140" s="205">
        <f>ROUND(I140*H140,2)</f>
        <v>0</v>
      </c>
      <c r="K140" s="206"/>
      <c r="L140" s="37"/>
      <c r="M140" s="207" t="s">
        <v>1</v>
      </c>
      <c r="N140" s="208" t="s">
        <v>42</v>
      </c>
      <c r="O140" s="69"/>
      <c r="P140" s="209">
        <f>O140*H140</f>
        <v>0</v>
      </c>
      <c r="Q140" s="209">
        <v>0.00013</v>
      </c>
      <c r="R140" s="209">
        <f>Q140*H140</f>
        <v>0.47683999999999993</v>
      </c>
      <c r="S140" s="209">
        <v>0.23</v>
      </c>
      <c r="T140" s="210">
        <f>S140*H140</f>
        <v>843.64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1" t="s">
        <v>145</v>
      </c>
      <c r="AT140" s="211" t="s">
        <v>141</v>
      </c>
      <c r="AU140" s="211" t="s">
        <v>87</v>
      </c>
      <c r="AY140" s="15" t="s">
        <v>139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5" t="s">
        <v>85</v>
      </c>
      <c r="BK140" s="212">
        <f>ROUND(I140*H140,2)</f>
        <v>0</v>
      </c>
      <c r="BL140" s="15" t="s">
        <v>145</v>
      </c>
      <c r="BM140" s="211" t="s">
        <v>151</v>
      </c>
    </row>
    <row r="141" spans="1:65" s="2" customFormat="1" ht="33" customHeight="1">
      <c r="A141" s="32"/>
      <c r="B141" s="33"/>
      <c r="C141" s="199" t="s">
        <v>152</v>
      </c>
      <c r="D141" s="199" t="s">
        <v>141</v>
      </c>
      <c r="E141" s="200" t="s">
        <v>153</v>
      </c>
      <c r="F141" s="201" t="s">
        <v>154</v>
      </c>
      <c r="G141" s="202" t="s">
        <v>155</v>
      </c>
      <c r="H141" s="203">
        <v>19.5</v>
      </c>
      <c r="I141" s="204"/>
      <c r="J141" s="205">
        <f>ROUND(I141*H141,2)</f>
        <v>0</v>
      </c>
      <c r="K141" s="206"/>
      <c r="L141" s="37"/>
      <c r="M141" s="207" t="s">
        <v>1</v>
      </c>
      <c r="N141" s="208" t="s">
        <v>42</v>
      </c>
      <c r="O141" s="69"/>
      <c r="P141" s="209">
        <f>O141*H141</f>
        <v>0</v>
      </c>
      <c r="Q141" s="209">
        <v>0</v>
      </c>
      <c r="R141" s="209">
        <f>Q141*H141</f>
        <v>0</v>
      </c>
      <c r="S141" s="209">
        <v>0</v>
      </c>
      <c r="T141" s="210">
        <f>S141*H141</f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1" t="s">
        <v>145</v>
      </c>
      <c r="AT141" s="211" t="s">
        <v>141</v>
      </c>
      <c r="AU141" s="211" t="s">
        <v>87</v>
      </c>
      <c r="AY141" s="15" t="s">
        <v>139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5" t="s">
        <v>85</v>
      </c>
      <c r="BK141" s="212">
        <f>ROUND(I141*H141,2)</f>
        <v>0</v>
      </c>
      <c r="BL141" s="15" t="s">
        <v>145</v>
      </c>
      <c r="BM141" s="211" t="s">
        <v>156</v>
      </c>
    </row>
    <row r="142" spans="2:51" s="13" customFormat="1" ht="11.25">
      <c r="B142" s="213"/>
      <c r="C142" s="214"/>
      <c r="D142" s="215" t="s">
        <v>147</v>
      </c>
      <c r="E142" s="216" t="s">
        <v>1</v>
      </c>
      <c r="F142" s="217" t="s">
        <v>157</v>
      </c>
      <c r="G142" s="214"/>
      <c r="H142" s="218">
        <v>19.5</v>
      </c>
      <c r="I142" s="219"/>
      <c r="J142" s="214"/>
      <c r="K142" s="214"/>
      <c r="L142" s="220"/>
      <c r="M142" s="221"/>
      <c r="N142" s="222"/>
      <c r="O142" s="222"/>
      <c r="P142" s="222"/>
      <c r="Q142" s="222"/>
      <c r="R142" s="222"/>
      <c r="S142" s="222"/>
      <c r="T142" s="223"/>
      <c r="AT142" s="224" t="s">
        <v>147</v>
      </c>
      <c r="AU142" s="224" t="s">
        <v>87</v>
      </c>
      <c r="AV142" s="13" t="s">
        <v>87</v>
      </c>
      <c r="AW142" s="13" t="s">
        <v>34</v>
      </c>
      <c r="AX142" s="13" t="s">
        <v>85</v>
      </c>
      <c r="AY142" s="224" t="s">
        <v>139</v>
      </c>
    </row>
    <row r="143" spans="1:65" s="2" customFormat="1" ht="37.9" customHeight="1">
      <c r="A143" s="32"/>
      <c r="B143" s="33"/>
      <c r="C143" s="199" t="s">
        <v>145</v>
      </c>
      <c r="D143" s="199" t="s">
        <v>141</v>
      </c>
      <c r="E143" s="200" t="s">
        <v>158</v>
      </c>
      <c r="F143" s="201" t="s">
        <v>159</v>
      </c>
      <c r="G143" s="202" t="s">
        <v>155</v>
      </c>
      <c r="H143" s="203">
        <v>39</v>
      </c>
      <c r="I143" s="204"/>
      <c r="J143" s="205">
        <f>ROUND(I143*H143,2)</f>
        <v>0</v>
      </c>
      <c r="K143" s="206"/>
      <c r="L143" s="37"/>
      <c r="M143" s="207" t="s">
        <v>1</v>
      </c>
      <c r="N143" s="208" t="s">
        <v>42</v>
      </c>
      <c r="O143" s="69"/>
      <c r="P143" s="209">
        <f>O143*H143</f>
        <v>0</v>
      </c>
      <c r="Q143" s="209">
        <v>0</v>
      </c>
      <c r="R143" s="209">
        <f>Q143*H143</f>
        <v>0</v>
      </c>
      <c r="S143" s="209">
        <v>0</v>
      </c>
      <c r="T143" s="210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211" t="s">
        <v>145</v>
      </c>
      <c r="AT143" s="211" t="s">
        <v>141</v>
      </c>
      <c r="AU143" s="211" t="s">
        <v>87</v>
      </c>
      <c r="AY143" s="15" t="s">
        <v>139</v>
      </c>
      <c r="BE143" s="212">
        <f>IF(N143="základní",J143,0)</f>
        <v>0</v>
      </c>
      <c r="BF143" s="212">
        <f>IF(N143="snížená",J143,0)</f>
        <v>0</v>
      </c>
      <c r="BG143" s="212">
        <f>IF(N143="zákl. přenesená",J143,0)</f>
        <v>0</v>
      </c>
      <c r="BH143" s="212">
        <f>IF(N143="sníž. přenesená",J143,0)</f>
        <v>0</v>
      </c>
      <c r="BI143" s="212">
        <f>IF(N143="nulová",J143,0)</f>
        <v>0</v>
      </c>
      <c r="BJ143" s="15" t="s">
        <v>85</v>
      </c>
      <c r="BK143" s="212">
        <f>ROUND(I143*H143,2)</f>
        <v>0</v>
      </c>
      <c r="BL143" s="15" t="s">
        <v>145</v>
      </c>
      <c r="BM143" s="211" t="s">
        <v>160</v>
      </c>
    </row>
    <row r="144" spans="2:51" s="13" customFormat="1" ht="11.25">
      <c r="B144" s="213"/>
      <c r="C144" s="214"/>
      <c r="D144" s="215" t="s">
        <v>147</v>
      </c>
      <c r="E144" s="216" t="s">
        <v>1</v>
      </c>
      <c r="F144" s="217" t="s">
        <v>161</v>
      </c>
      <c r="G144" s="214"/>
      <c r="H144" s="218">
        <v>39</v>
      </c>
      <c r="I144" s="219"/>
      <c r="J144" s="214"/>
      <c r="K144" s="214"/>
      <c r="L144" s="220"/>
      <c r="M144" s="221"/>
      <c r="N144" s="222"/>
      <c r="O144" s="222"/>
      <c r="P144" s="222"/>
      <c r="Q144" s="222"/>
      <c r="R144" s="222"/>
      <c r="S144" s="222"/>
      <c r="T144" s="223"/>
      <c r="AT144" s="224" t="s">
        <v>147</v>
      </c>
      <c r="AU144" s="224" t="s">
        <v>87</v>
      </c>
      <c r="AV144" s="13" t="s">
        <v>87</v>
      </c>
      <c r="AW144" s="13" t="s">
        <v>34</v>
      </c>
      <c r="AX144" s="13" t="s">
        <v>85</v>
      </c>
      <c r="AY144" s="224" t="s">
        <v>139</v>
      </c>
    </row>
    <row r="145" spans="1:65" s="2" customFormat="1" ht="24.2" customHeight="1">
      <c r="A145" s="32"/>
      <c r="B145" s="33"/>
      <c r="C145" s="199" t="s">
        <v>162</v>
      </c>
      <c r="D145" s="199" t="s">
        <v>141</v>
      </c>
      <c r="E145" s="200" t="s">
        <v>163</v>
      </c>
      <c r="F145" s="201" t="s">
        <v>164</v>
      </c>
      <c r="G145" s="202" t="s">
        <v>155</v>
      </c>
      <c r="H145" s="203">
        <v>19.5</v>
      </c>
      <c r="I145" s="204"/>
      <c r="J145" s="205">
        <f>ROUND(I145*H145,2)</f>
        <v>0</v>
      </c>
      <c r="K145" s="206"/>
      <c r="L145" s="37"/>
      <c r="M145" s="207" t="s">
        <v>1</v>
      </c>
      <c r="N145" s="208" t="s">
        <v>42</v>
      </c>
      <c r="O145" s="69"/>
      <c r="P145" s="209">
        <f>O145*H145</f>
        <v>0</v>
      </c>
      <c r="Q145" s="209">
        <v>0</v>
      </c>
      <c r="R145" s="209">
        <f>Q145*H145</f>
        <v>0</v>
      </c>
      <c r="S145" s="209">
        <v>0</v>
      </c>
      <c r="T145" s="210">
        <f>S145*H145</f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1" t="s">
        <v>145</v>
      </c>
      <c r="AT145" s="211" t="s">
        <v>141</v>
      </c>
      <c r="AU145" s="211" t="s">
        <v>87</v>
      </c>
      <c r="AY145" s="15" t="s">
        <v>139</v>
      </c>
      <c r="BE145" s="212">
        <f>IF(N145="základní",J145,0)</f>
        <v>0</v>
      </c>
      <c r="BF145" s="212">
        <f>IF(N145="snížená",J145,0)</f>
        <v>0</v>
      </c>
      <c r="BG145" s="212">
        <f>IF(N145="zákl. přenesená",J145,0)</f>
        <v>0</v>
      </c>
      <c r="BH145" s="212">
        <f>IF(N145="sníž. přenesená",J145,0)</f>
        <v>0</v>
      </c>
      <c r="BI145" s="212">
        <f>IF(N145="nulová",J145,0)</f>
        <v>0</v>
      </c>
      <c r="BJ145" s="15" t="s">
        <v>85</v>
      </c>
      <c r="BK145" s="212">
        <f>ROUND(I145*H145,2)</f>
        <v>0</v>
      </c>
      <c r="BL145" s="15" t="s">
        <v>145</v>
      </c>
      <c r="BM145" s="211" t="s">
        <v>165</v>
      </c>
    </row>
    <row r="146" spans="1:65" s="2" customFormat="1" ht="24.2" customHeight="1">
      <c r="A146" s="32"/>
      <c r="B146" s="33"/>
      <c r="C146" s="199" t="s">
        <v>166</v>
      </c>
      <c r="D146" s="199" t="s">
        <v>141</v>
      </c>
      <c r="E146" s="200" t="s">
        <v>167</v>
      </c>
      <c r="F146" s="201" t="s">
        <v>168</v>
      </c>
      <c r="G146" s="202" t="s">
        <v>155</v>
      </c>
      <c r="H146" s="203">
        <v>33.8</v>
      </c>
      <c r="I146" s="204"/>
      <c r="J146" s="205">
        <f>ROUND(I146*H146,2)</f>
        <v>0</v>
      </c>
      <c r="K146" s="206"/>
      <c r="L146" s="37"/>
      <c r="M146" s="207" t="s">
        <v>1</v>
      </c>
      <c r="N146" s="208" t="s">
        <v>42</v>
      </c>
      <c r="O146" s="69"/>
      <c r="P146" s="209">
        <f>O146*H146</f>
        <v>0</v>
      </c>
      <c r="Q146" s="209">
        <v>0</v>
      </c>
      <c r="R146" s="209">
        <f>Q146*H146</f>
        <v>0</v>
      </c>
      <c r="S146" s="209">
        <v>0</v>
      </c>
      <c r="T146" s="210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1" t="s">
        <v>145</v>
      </c>
      <c r="AT146" s="211" t="s">
        <v>141</v>
      </c>
      <c r="AU146" s="211" t="s">
        <v>87</v>
      </c>
      <c r="AY146" s="15" t="s">
        <v>139</v>
      </c>
      <c r="BE146" s="212">
        <f>IF(N146="základní",J146,0)</f>
        <v>0</v>
      </c>
      <c r="BF146" s="212">
        <f>IF(N146="snížená",J146,0)</f>
        <v>0</v>
      </c>
      <c r="BG146" s="212">
        <f>IF(N146="zákl. přenesená",J146,0)</f>
        <v>0</v>
      </c>
      <c r="BH146" s="212">
        <f>IF(N146="sníž. přenesená",J146,0)</f>
        <v>0</v>
      </c>
      <c r="BI146" s="212">
        <f>IF(N146="nulová",J146,0)</f>
        <v>0</v>
      </c>
      <c r="BJ146" s="15" t="s">
        <v>85</v>
      </c>
      <c r="BK146" s="212">
        <f>ROUND(I146*H146,2)</f>
        <v>0</v>
      </c>
      <c r="BL146" s="15" t="s">
        <v>145</v>
      </c>
      <c r="BM146" s="211" t="s">
        <v>169</v>
      </c>
    </row>
    <row r="147" spans="2:51" s="13" customFormat="1" ht="11.25">
      <c r="B147" s="213"/>
      <c r="C147" s="214"/>
      <c r="D147" s="215" t="s">
        <v>147</v>
      </c>
      <c r="E147" s="216" t="s">
        <v>1</v>
      </c>
      <c r="F147" s="217" t="s">
        <v>170</v>
      </c>
      <c r="G147" s="214"/>
      <c r="H147" s="218">
        <v>33.8</v>
      </c>
      <c r="I147" s="219"/>
      <c r="J147" s="214"/>
      <c r="K147" s="214"/>
      <c r="L147" s="220"/>
      <c r="M147" s="221"/>
      <c r="N147" s="222"/>
      <c r="O147" s="222"/>
      <c r="P147" s="222"/>
      <c r="Q147" s="222"/>
      <c r="R147" s="222"/>
      <c r="S147" s="222"/>
      <c r="T147" s="223"/>
      <c r="AT147" s="224" t="s">
        <v>147</v>
      </c>
      <c r="AU147" s="224" t="s">
        <v>87</v>
      </c>
      <c r="AV147" s="13" t="s">
        <v>87</v>
      </c>
      <c r="AW147" s="13" t="s">
        <v>34</v>
      </c>
      <c r="AX147" s="13" t="s">
        <v>85</v>
      </c>
      <c r="AY147" s="224" t="s">
        <v>139</v>
      </c>
    </row>
    <row r="148" spans="1:65" s="2" customFormat="1" ht="16.5" customHeight="1">
      <c r="A148" s="32"/>
      <c r="B148" s="33"/>
      <c r="C148" s="225" t="s">
        <v>171</v>
      </c>
      <c r="D148" s="225" t="s">
        <v>172</v>
      </c>
      <c r="E148" s="226" t="s">
        <v>173</v>
      </c>
      <c r="F148" s="227" t="s">
        <v>174</v>
      </c>
      <c r="G148" s="228" t="s">
        <v>175</v>
      </c>
      <c r="H148" s="229">
        <v>22.88</v>
      </c>
      <c r="I148" s="230"/>
      <c r="J148" s="231">
        <f>ROUND(I148*H148,2)</f>
        <v>0</v>
      </c>
      <c r="K148" s="232"/>
      <c r="L148" s="233"/>
      <c r="M148" s="234" t="s">
        <v>1</v>
      </c>
      <c r="N148" s="235" t="s">
        <v>42</v>
      </c>
      <c r="O148" s="69"/>
      <c r="P148" s="209">
        <f>O148*H148</f>
        <v>0</v>
      </c>
      <c r="Q148" s="209">
        <v>1</v>
      </c>
      <c r="R148" s="209">
        <f>Q148*H148</f>
        <v>22.88</v>
      </c>
      <c r="S148" s="209">
        <v>0</v>
      </c>
      <c r="T148" s="210">
        <f>S148*H148</f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1" t="s">
        <v>176</v>
      </c>
      <c r="AT148" s="211" t="s">
        <v>172</v>
      </c>
      <c r="AU148" s="211" t="s">
        <v>87</v>
      </c>
      <c r="AY148" s="15" t="s">
        <v>139</v>
      </c>
      <c r="BE148" s="212">
        <f>IF(N148="základní",J148,0)</f>
        <v>0</v>
      </c>
      <c r="BF148" s="212">
        <f>IF(N148="snížená",J148,0)</f>
        <v>0</v>
      </c>
      <c r="BG148" s="212">
        <f>IF(N148="zákl. přenesená",J148,0)</f>
        <v>0</v>
      </c>
      <c r="BH148" s="212">
        <f>IF(N148="sníž. přenesená",J148,0)</f>
        <v>0</v>
      </c>
      <c r="BI148" s="212">
        <f>IF(N148="nulová",J148,0)</f>
        <v>0</v>
      </c>
      <c r="BJ148" s="15" t="s">
        <v>85</v>
      </c>
      <c r="BK148" s="212">
        <f>ROUND(I148*H148,2)</f>
        <v>0</v>
      </c>
      <c r="BL148" s="15" t="s">
        <v>145</v>
      </c>
      <c r="BM148" s="211" t="s">
        <v>177</v>
      </c>
    </row>
    <row r="149" spans="2:51" s="13" customFormat="1" ht="11.25">
      <c r="B149" s="213"/>
      <c r="C149" s="214"/>
      <c r="D149" s="215" t="s">
        <v>147</v>
      </c>
      <c r="E149" s="216" t="s">
        <v>1</v>
      </c>
      <c r="F149" s="217" t="s">
        <v>178</v>
      </c>
      <c r="G149" s="214"/>
      <c r="H149" s="218">
        <v>22.88</v>
      </c>
      <c r="I149" s="219"/>
      <c r="J149" s="214"/>
      <c r="K149" s="214"/>
      <c r="L149" s="220"/>
      <c r="M149" s="221"/>
      <c r="N149" s="222"/>
      <c r="O149" s="222"/>
      <c r="P149" s="222"/>
      <c r="Q149" s="222"/>
      <c r="R149" s="222"/>
      <c r="S149" s="222"/>
      <c r="T149" s="223"/>
      <c r="AT149" s="224" t="s">
        <v>147</v>
      </c>
      <c r="AU149" s="224" t="s">
        <v>87</v>
      </c>
      <c r="AV149" s="13" t="s">
        <v>87</v>
      </c>
      <c r="AW149" s="13" t="s">
        <v>34</v>
      </c>
      <c r="AX149" s="13" t="s">
        <v>85</v>
      </c>
      <c r="AY149" s="224" t="s">
        <v>139</v>
      </c>
    </row>
    <row r="150" spans="2:63" s="12" customFormat="1" ht="22.9" customHeight="1">
      <c r="B150" s="183"/>
      <c r="C150" s="184"/>
      <c r="D150" s="185" t="s">
        <v>76</v>
      </c>
      <c r="E150" s="197" t="s">
        <v>145</v>
      </c>
      <c r="F150" s="197" t="s">
        <v>179</v>
      </c>
      <c r="G150" s="184"/>
      <c r="H150" s="184"/>
      <c r="I150" s="187"/>
      <c r="J150" s="198">
        <f>BK150</f>
        <v>0</v>
      </c>
      <c r="K150" s="184"/>
      <c r="L150" s="189"/>
      <c r="M150" s="190"/>
      <c r="N150" s="191"/>
      <c r="O150" s="191"/>
      <c r="P150" s="192">
        <f>P151</f>
        <v>0</v>
      </c>
      <c r="Q150" s="191"/>
      <c r="R150" s="192">
        <f>R151</f>
        <v>0</v>
      </c>
      <c r="S150" s="191"/>
      <c r="T150" s="193">
        <f>T151</f>
        <v>0</v>
      </c>
      <c r="AR150" s="194" t="s">
        <v>85</v>
      </c>
      <c r="AT150" s="195" t="s">
        <v>76</v>
      </c>
      <c r="AU150" s="195" t="s">
        <v>85</v>
      </c>
      <c r="AY150" s="194" t="s">
        <v>139</v>
      </c>
      <c r="BK150" s="196">
        <f>BK151</f>
        <v>0</v>
      </c>
    </row>
    <row r="151" spans="1:65" s="2" customFormat="1" ht="33" customHeight="1">
      <c r="A151" s="32"/>
      <c r="B151" s="33"/>
      <c r="C151" s="199" t="s">
        <v>176</v>
      </c>
      <c r="D151" s="199" t="s">
        <v>141</v>
      </c>
      <c r="E151" s="200" t="s">
        <v>180</v>
      </c>
      <c r="F151" s="201" t="s">
        <v>181</v>
      </c>
      <c r="G151" s="202" t="s">
        <v>144</v>
      </c>
      <c r="H151" s="203">
        <v>240</v>
      </c>
      <c r="I151" s="204"/>
      <c r="J151" s="205">
        <f>ROUND(I151*H151,2)</f>
        <v>0</v>
      </c>
      <c r="K151" s="206"/>
      <c r="L151" s="37"/>
      <c r="M151" s="207" t="s">
        <v>1</v>
      </c>
      <c r="N151" s="208" t="s">
        <v>42</v>
      </c>
      <c r="O151" s="69"/>
      <c r="P151" s="209">
        <f>O151*H151</f>
        <v>0</v>
      </c>
      <c r="Q151" s="209">
        <v>0</v>
      </c>
      <c r="R151" s="209">
        <f>Q151*H151</f>
        <v>0</v>
      </c>
      <c r="S151" s="209">
        <v>0</v>
      </c>
      <c r="T151" s="210">
        <f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1" t="s">
        <v>145</v>
      </c>
      <c r="AT151" s="211" t="s">
        <v>141</v>
      </c>
      <c r="AU151" s="211" t="s">
        <v>87</v>
      </c>
      <c r="AY151" s="15" t="s">
        <v>139</v>
      </c>
      <c r="BE151" s="212">
        <f>IF(N151="základní",J151,0)</f>
        <v>0</v>
      </c>
      <c r="BF151" s="212">
        <f>IF(N151="snížená",J151,0)</f>
        <v>0</v>
      </c>
      <c r="BG151" s="212">
        <f>IF(N151="zákl. přenesená",J151,0)</f>
        <v>0</v>
      </c>
      <c r="BH151" s="212">
        <f>IF(N151="sníž. přenesená",J151,0)</f>
        <v>0</v>
      </c>
      <c r="BI151" s="212">
        <f>IF(N151="nulová",J151,0)</f>
        <v>0</v>
      </c>
      <c r="BJ151" s="15" t="s">
        <v>85</v>
      </c>
      <c r="BK151" s="212">
        <f>ROUND(I151*H151,2)</f>
        <v>0</v>
      </c>
      <c r="BL151" s="15" t="s">
        <v>145</v>
      </c>
      <c r="BM151" s="211" t="s">
        <v>182</v>
      </c>
    </row>
    <row r="152" spans="2:63" s="12" customFormat="1" ht="22.9" customHeight="1">
      <c r="B152" s="183"/>
      <c r="C152" s="184"/>
      <c r="D152" s="185" t="s">
        <v>76</v>
      </c>
      <c r="E152" s="197" t="s">
        <v>162</v>
      </c>
      <c r="F152" s="197" t="s">
        <v>183</v>
      </c>
      <c r="G152" s="184"/>
      <c r="H152" s="184"/>
      <c r="I152" s="187"/>
      <c r="J152" s="198">
        <f>BK152</f>
        <v>0</v>
      </c>
      <c r="K152" s="184"/>
      <c r="L152" s="189"/>
      <c r="M152" s="190"/>
      <c r="N152" s="191"/>
      <c r="O152" s="191"/>
      <c r="P152" s="192">
        <f>SUM(P153:P163)</f>
        <v>0</v>
      </c>
      <c r="Q152" s="191"/>
      <c r="R152" s="192">
        <f>SUM(R153:R163)</f>
        <v>139.47729999999999</v>
      </c>
      <c r="S152" s="191"/>
      <c r="T152" s="193">
        <f>SUM(T153:T163)</f>
        <v>0</v>
      </c>
      <c r="AR152" s="194" t="s">
        <v>85</v>
      </c>
      <c r="AT152" s="195" t="s">
        <v>76</v>
      </c>
      <c r="AU152" s="195" t="s">
        <v>85</v>
      </c>
      <c r="AY152" s="194" t="s">
        <v>139</v>
      </c>
      <c r="BK152" s="196">
        <f>SUM(BK153:BK163)</f>
        <v>0</v>
      </c>
    </row>
    <row r="153" spans="1:65" s="2" customFormat="1" ht="24.2" customHeight="1">
      <c r="A153" s="32"/>
      <c r="B153" s="33"/>
      <c r="C153" s="199" t="s">
        <v>184</v>
      </c>
      <c r="D153" s="199" t="s">
        <v>141</v>
      </c>
      <c r="E153" s="200" t="s">
        <v>185</v>
      </c>
      <c r="F153" s="201" t="s">
        <v>186</v>
      </c>
      <c r="G153" s="202" t="s">
        <v>144</v>
      </c>
      <c r="H153" s="203">
        <v>240</v>
      </c>
      <c r="I153" s="204"/>
      <c r="J153" s="205">
        <f>ROUND(I153*H153,2)</f>
        <v>0</v>
      </c>
      <c r="K153" s="206"/>
      <c r="L153" s="37"/>
      <c r="M153" s="207" t="s">
        <v>1</v>
      </c>
      <c r="N153" s="208" t="s">
        <v>42</v>
      </c>
      <c r="O153" s="69"/>
      <c r="P153" s="209">
        <f>O153*H153</f>
        <v>0</v>
      </c>
      <c r="Q153" s="209">
        <v>0.19536</v>
      </c>
      <c r="R153" s="209">
        <f>Q153*H153</f>
        <v>46.8864</v>
      </c>
      <c r="S153" s="209">
        <v>0</v>
      </c>
      <c r="T153" s="210">
        <f>S153*H153</f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211" t="s">
        <v>145</v>
      </c>
      <c r="AT153" s="211" t="s">
        <v>141</v>
      </c>
      <c r="AU153" s="211" t="s">
        <v>87</v>
      </c>
      <c r="AY153" s="15" t="s">
        <v>139</v>
      </c>
      <c r="BE153" s="212">
        <f>IF(N153="základní",J153,0)</f>
        <v>0</v>
      </c>
      <c r="BF153" s="212">
        <f>IF(N153="snížená",J153,0)</f>
        <v>0</v>
      </c>
      <c r="BG153" s="212">
        <f>IF(N153="zákl. přenesená",J153,0)</f>
        <v>0</v>
      </c>
      <c r="BH153" s="212">
        <f>IF(N153="sníž. přenesená",J153,0)</f>
        <v>0</v>
      </c>
      <c r="BI153" s="212">
        <f>IF(N153="nulová",J153,0)</f>
        <v>0</v>
      </c>
      <c r="BJ153" s="15" t="s">
        <v>85</v>
      </c>
      <c r="BK153" s="212">
        <f>ROUND(I153*H153,2)</f>
        <v>0</v>
      </c>
      <c r="BL153" s="15" t="s">
        <v>145</v>
      </c>
      <c r="BM153" s="211" t="s">
        <v>187</v>
      </c>
    </row>
    <row r="154" spans="1:65" s="2" customFormat="1" ht="16.5" customHeight="1">
      <c r="A154" s="32"/>
      <c r="B154" s="33"/>
      <c r="C154" s="225" t="s">
        <v>188</v>
      </c>
      <c r="D154" s="225" t="s">
        <v>172</v>
      </c>
      <c r="E154" s="226" t="s">
        <v>189</v>
      </c>
      <c r="F154" s="227" t="s">
        <v>190</v>
      </c>
      <c r="G154" s="228" t="s">
        <v>144</v>
      </c>
      <c r="H154" s="229">
        <v>244.8</v>
      </c>
      <c r="I154" s="230"/>
      <c r="J154" s="231">
        <f>ROUND(I154*H154,2)</f>
        <v>0</v>
      </c>
      <c r="K154" s="232"/>
      <c r="L154" s="233"/>
      <c r="M154" s="234" t="s">
        <v>1</v>
      </c>
      <c r="N154" s="235" t="s">
        <v>42</v>
      </c>
      <c r="O154" s="69"/>
      <c r="P154" s="209">
        <f>O154*H154</f>
        <v>0</v>
      </c>
      <c r="Q154" s="209">
        <v>0.222</v>
      </c>
      <c r="R154" s="209">
        <f>Q154*H154</f>
        <v>54.345600000000005</v>
      </c>
      <c r="S154" s="209">
        <v>0</v>
      </c>
      <c r="T154" s="210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1" t="s">
        <v>176</v>
      </c>
      <c r="AT154" s="211" t="s">
        <v>172</v>
      </c>
      <c r="AU154" s="211" t="s">
        <v>87</v>
      </c>
      <c r="AY154" s="15" t="s">
        <v>139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5" t="s">
        <v>85</v>
      </c>
      <c r="BK154" s="212">
        <f>ROUND(I154*H154,2)</f>
        <v>0</v>
      </c>
      <c r="BL154" s="15" t="s">
        <v>145</v>
      </c>
      <c r="BM154" s="211" t="s">
        <v>191</v>
      </c>
    </row>
    <row r="155" spans="2:51" s="13" customFormat="1" ht="11.25">
      <c r="B155" s="213"/>
      <c r="C155" s="214"/>
      <c r="D155" s="215" t="s">
        <v>147</v>
      </c>
      <c r="E155" s="214"/>
      <c r="F155" s="217" t="s">
        <v>192</v>
      </c>
      <c r="G155" s="214"/>
      <c r="H155" s="218">
        <v>244.8</v>
      </c>
      <c r="I155" s="219"/>
      <c r="J155" s="214"/>
      <c r="K155" s="214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147</v>
      </c>
      <c r="AU155" s="224" t="s">
        <v>87</v>
      </c>
      <c r="AV155" s="13" t="s">
        <v>87</v>
      </c>
      <c r="AW155" s="13" t="s">
        <v>4</v>
      </c>
      <c r="AX155" s="13" t="s">
        <v>85</v>
      </c>
      <c r="AY155" s="224" t="s">
        <v>139</v>
      </c>
    </row>
    <row r="156" spans="1:65" s="2" customFormat="1" ht="24.2" customHeight="1">
      <c r="A156" s="32"/>
      <c r="B156" s="33"/>
      <c r="C156" s="199" t="s">
        <v>193</v>
      </c>
      <c r="D156" s="199" t="s">
        <v>141</v>
      </c>
      <c r="E156" s="200" t="s">
        <v>194</v>
      </c>
      <c r="F156" s="201" t="s">
        <v>195</v>
      </c>
      <c r="G156" s="202" t="s">
        <v>144</v>
      </c>
      <c r="H156" s="203">
        <v>240</v>
      </c>
      <c r="I156" s="204"/>
      <c r="J156" s="205">
        <f>ROUND(I156*H156,2)</f>
        <v>0</v>
      </c>
      <c r="K156" s="206"/>
      <c r="L156" s="37"/>
      <c r="M156" s="207" t="s">
        <v>1</v>
      </c>
      <c r="N156" s="208" t="s">
        <v>42</v>
      </c>
      <c r="O156" s="69"/>
      <c r="P156" s="209">
        <f>O156*H156</f>
        <v>0</v>
      </c>
      <c r="Q156" s="209">
        <v>0.1514</v>
      </c>
      <c r="R156" s="209">
        <f>Q156*H156</f>
        <v>36.336</v>
      </c>
      <c r="S156" s="209">
        <v>0</v>
      </c>
      <c r="T156" s="21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1" t="s">
        <v>145</v>
      </c>
      <c r="AT156" s="211" t="s">
        <v>141</v>
      </c>
      <c r="AU156" s="211" t="s">
        <v>87</v>
      </c>
      <c r="AY156" s="15" t="s">
        <v>139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5" t="s">
        <v>85</v>
      </c>
      <c r="BK156" s="212">
        <f>ROUND(I156*H156,2)</f>
        <v>0</v>
      </c>
      <c r="BL156" s="15" t="s">
        <v>145</v>
      </c>
      <c r="BM156" s="211" t="s">
        <v>196</v>
      </c>
    </row>
    <row r="157" spans="1:65" s="2" customFormat="1" ht="24.2" customHeight="1">
      <c r="A157" s="32"/>
      <c r="B157" s="33"/>
      <c r="C157" s="199" t="s">
        <v>197</v>
      </c>
      <c r="D157" s="199" t="s">
        <v>141</v>
      </c>
      <c r="E157" s="200" t="s">
        <v>198</v>
      </c>
      <c r="F157" s="201" t="s">
        <v>199</v>
      </c>
      <c r="G157" s="202" t="s">
        <v>144</v>
      </c>
      <c r="H157" s="203">
        <v>2910</v>
      </c>
      <c r="I157" s="204"/>
      <c r="J157" s="205">
        <f>ROUND(I157*H157,2)</f>
        <v>0</v>
      </c>
      <c r="K157" s="206"/>
      <c r="L157" s="37"/>
      <c r="M157" s="207" t="s">
        <v>1</v>
      </c>
      <c r="N157" s="208" t="s">
        <v>42</v>
      </c>
      <c r="O157" s="69"/>
      <c r="P157" s="209">
        <f>O157*H157</f>
        <v>0</v>
      </c>
      <c r="Q157" s="209">
        <v>0</v>
      </c>
      <c r="R157" s="209">
        <f>Q157*H157</f>
        <v>0</v>
      </c>
      <c r="S157" s="209">
        <v>0</v>
      </c>
      <c r="T157" s="210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211" t="s">
        <v>145</v>
      </c>
      <c r="AT157" s="211" t="s">
        <v>141</v>
      </c>
      <c r="AU157" s="211" t="s">
        <v>87</v>
      </c>
      <c r="AY157" s="15" t="s">
        <v>139</v>
      </c>
      <c r="BE157" s="212">
        <f>IF(N157="základní",J157,0)</f>
        <v>0</v>
      </c>
      <c r="BF157" s="212">
        <f>IF(N157="snížená",J157,0)</f>
        <v>0</v>
      </c>
      <c r="BG157" s="212">
        <f>IF(N157="zákl. přenesená",J157,0)</f>
        <v>0</v>
      </c>
      <c r="BH157" s="212">
        <f>IF(N157="sníž. přenesená",J157,0)</f>
        <v>0</v>
      </c>
      <c r="BI157" s="212">
        <f>IF(N157="nulová",J157,0)</f>
        <v>0</v>
      </c>
      <c r="BJ157" s="15" t="s">
        <v>85</v>
      </c>
      <c r="BK157" s="212">
        <f>ROUND(I157*H157,2)</f>
        <v>0</v>
      </c>
      <c r="BL157" s="15" t="s">
        <v>145</v>
      </c>
      <c r="BM157" s="211" t="s">
        <v>200</v>
      </c>
    </row>
    <row r="158" spans="1:65" s="2" customFormat="1" ht="33" customHeight="1">
      <c r="A158" s="32"/>
      <c r="B158" s="33"/>
      <c r="C158" s="199" t="s">
        <v>201</v>
      </c>
      <c r="D158" s="199" t="s">
        <v>141</v>
      </c>
      <c r="E158" s="200" t="s">
        <v>202</v>
      </c>
      <c r="F158" s="201" t="s">
        <v>203</v>
      </c>
      <c r="G158" s="202" t="s">
        <v>144</v>
      </c>
      <c r="H158" s="203">
        <v>220</v>
      </c>
      <c r="I158" s="204"/>
      <c r="J158" s="205">
        <f>ROUND(I158*H158,2)</f>
        <v>0</v>
      </c>
      <c r="K158" s="206"/>
      <c r="L158" s="37"/>
      <c r="M158" s="207" t="s">
        <v>1</v>
      </c>
      <c r="N158" s="208" t="s">
        <v>42</v>
      </c>
      <c r="O158" s="69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1" t="s">
        <v>145</v>
      </c>
      <c r="AT158" s="211" t="s">
        <v>141</v>
      </c>
      <c r="AU158" s="211" t="s">
        <v>87</v>
      </c>
      <c r="AY158" s="15" t="s">
        <v>139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5" t="s">
        <v>85</v>
      </c>
      <c r="BK158" s="212">
        <f>ROUND(I158*H158,2)</f>
        <v>0</v>
      </c>
      <c r="BL158" s="15" t="s">
        <v>145</v>
      </c>
      <c r="BM158" s="211" t="s">
        <v>204</v>
      </c>
    </row>
    <row r="159" spans="2:51" s="13" customFormat="1" ht="11.25">
      <c r="B159" s="213"/>
      <c r="C159" s="214"/>
      <c r="D159" s="215" t="s">
        <v>147</v>
      </c>
      <c r="E159" s="216" t="s">
        <v>1</v>
      </c>
      <c r="F159" s="217" t="s">
        <v>205</v>
      </c>
      <c r="G159" s="214"/>
      <c r="H159" s="218">
        <v>220</v>
      </c>
      <c r="I159" s="219"/>
      <c r="J159" s="214"/>
      <c r="K159" s="214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147</v>
      </c>
      <c r="AU159" s="224" t="s">
        <v>87</v>
      </c>
      <c r="AV159" s="13" t="s">
        <v>87</v>
      </c>
      <c r="AW159" s="13" t="s">
        <v>34</v>
      </c>
      <c r="AX159" s="13" t="s">
        <v>85</v>
      </c>
      <c r="AY159" s="224" t="s">
        <v>139</v>
      </c>
    </row>
    <row r="160" spans="1:65" s="2" customFormat="1" ht="21.75" customHeight="1">
      <c r="A160" s="32"/>
      <c r="B160" s="33"/>
      <c r="C160" s="199" t="s">
        <v>206</v>
      </c>
      <c r="D160" s="199" t="s">
        <v>141</v>
      </c>
      <c r="E160" s="200" t="s">
        <v>207</v>
      </c>
      <c r="F160" s="201" t="s">
        <v>208</v>
      </c>
      <c r="G160" s="202" t="s">
        <v>144</v>
      </c>
      <c r="H160" s="203">
        <v>3130</v>
      </c>
      <c r="I160" s="204"/>
      <c r="J160" s="205">
        <f>ROUND(I160*H160,2)</f>
        <v>0</v>
      </c>
      <c r="K160" s="206"/>
      <c r="L160" s="37"/>
      <c r="M160" s="207" t="s">
        <v>1</v>
      </c>
      <c r="N160" s="208" t="s">
        <v>42</v>
      </c>
      <c r="O160" s="69"/>
      <c r="P160" s="209">
        <f>O160*H160</f>
        <v>0</v>
      </c>
      <c r="Q160" s="209">
        <v>0.00061</v>
      </c>
      <c r="R160" s="209">
        <f>Q160*H160</f>
        <v>1.9093</v>
      </c>
      <c r="S160" s="209">
        <v>0</v>
      </c>
      <c r="T160" s="21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1" t="s">
        <v>145</v>
      </c>
      <c r="AT160" s="211" t="s">
        <v>141</v>
      </c>
      <c r="AU160" s="211" t="s">
        <v>87</v>
      </c>
      <c r="AY160" s="15" t="s">
        <v>139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5" t="s">
        <v>85</v>
      </c>
      <c r="BK160" s="212">
        <f>ROUND(I160*H160,2)</f>
        <v>0</v>
      </c>
      <c r="BL160" s="15" t="s">
        <v>145</v>
      </c>
      <c r="BM160" s="211" t="s">
        <v>209</v>
      </c>
    </row>
    <row r="161" spans="2:51" s="13" customFormat="1" ht="11.25">
      <c r="B161" s="213"/>
      <c r="C161" s="214"/>
      <c r="D161" s="215" t="s">
        <v>147</v>
      </c>
      <c r="E161" s="216" t="s">
        <v>1</v>
      </c>
      <c r="F161" s="217" t="s">
        <v>210</v>
      </c>
      <c r="G161" s="214"/>
      <c r="H161" s="218">
        <v>3130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147</v>
      </c>
      <c r="AU161" s="224" t="s">
        <v>87</v>
      </c>
      <c r="AV161" s="13" t="s">
        <v>87</v>
      </c>
      <c r="AW161" s="13" t="s">
        <v>34</v>
      </c>
      <c r="AX161" s="13" t="s">
        <v>85</v>
      </c>
      <c r="AY161" s="224" t="s">
        <v>139</v>
      </c>
    </row>
    <row r="162" spans="1:65" s="2" customFormat="1" ht="24.2" customHeight="1">
      <c r="A162" s="32"/>
      <c r="B162" s="33"/>
      <c r="C162" s="199" t="s">
        <v>8</v>
      </c>
      <c r="D162" s="199" t="s">
        <v>141</v>
      </c>
      <c r="E162" s="200" t="s">
        <v>211</v>
      </c>
      <c r="F162" s="201" t="s">
        <v>212</v>
      </c>
      <c r="G162" s="202" t="s">
        <v>144</v>
      </c>
      <c r="H162" s="203">
        <v>2910</v>
      </c>
      <c r="I162" s="204"/>
      <c r="J162" s="205">
        <f>ROUND(I162*H162,2)</f>
        <v>0</v>
      </c>
      <c r="K162" s="206"/>
      <c r="L162" s="37"/>
      <c r="M162" s="207" t="s">
        <v>1</v>
      </c>
      <c r="N162" s="208" t="s">
        <v>42</v>
      </c>
      <c r="O162" s="69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1" t="s">
        <v>145</v>
      </c>
      <c r="AT162" s="211" t="s">
        <v>141</v>
      </c>
      <c r="AU162" s="211" t="s">
        <v>87</v>
      </c>
      <c r="AY162" s="15" t="s">
        <v>139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5" t="s">
        <v>85</v>
      </c>
      <c r="BK162" s="212">
        <f>ROUND(I162*H162,2)</f>
        <v>0</v>
      </c>
      <c r="BL162" s="15" t="s">
        <v>145</v>
      </c>
      <c r="BM162" s="211" t="s">
        <v>213</v>
      </c>
    </row>
    <row r="163" spans="1:65" s="2" customFormat="1" ht="33" customHeight="1">
      <c r="A163" s="32"/>
      <c r="B163" s="33"/>
      <c r="C163" s="199" t="s">
        <v>214</v>
      </c>
      <c r="D163" s="199" t="s">
        <v>141</v>
      </c>
      <c r="E163" s="200" t="s">
        <v>215</v>
      </c>
      <c r="F163" s="201" t="s">
        <v>216</v>
      </c>
      <c r="G163" s="202" t="s">
        <v>144</v>
      </c>
      <c r="H163" s="203">
        <v>2910</v>
      </c>
      <c r="I163" s="204"/>
      <c r="J163" s="205">
        <f>ROUND(I163*H163,2)</f>
        <v>0</v>
      </c>
      <c r="K163" s="206"/>
      <c r="L163" s="37"/>
      <c r="M163" s="207" t="s">
        <v>1</v>
      </c>
      <c r="N163" s="208" t="s">
        <v>42</v>
      </c>
      <c r="O163" s="69"/>
      <c r="P163" s="209">
        <f>O163*H163</f>
        <v>0</v>
      </c>
      <c r="Q163" s="209">
        <v>0</v>
      </c>
      <c r="R163" s="209">
        <f>Q163*H163</f>
        <v>0</v>
      </c>
      <c r="S163" s="209">
        <v>0</v>
      </c>
      <c r="T163" s="210">
        <f>S163*H163</f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211" t="s">
        <v>145</v>
      </c>
      <c r="AT163" s="211" t="s">
        <v>141</v>
      </c>
      <c r="AU163" s="211" t="s">
        <v>87</v>
      </c>
      <c r="AY163" s="15" t="s">
        <v>139</v>
      </c>
      <c r="BE163" s="212">
        <f>IF(N163="základní",J163,0)</f>
        <v>0</v>
      </c>
      <c r="BF163" s="212">
        <f>IF(N163="snížená",J163,0)</f>
        <v>0</v>
      </c>
      <c r="BG163" s="212">
        <f>IF(N163="zákl. přenesená",J163,0)</f>
        <v>0</v>
      </c>
      <c r="BH163" s="212">
        <f>IF(N163="sníž. přenesená",J163,0)</f>
        <v>0</v>
      </c>
      <c r="BI163" s="212">
        <f>IF(N163="nulová",J163,0)</f>
        <v>0</v>
      </c>
      <c r="BJ163" s="15" t="s">
        <v>85</v>
      </c>
      <c r="BK163" s="212">
        <f>ROUND(I163*H163,2)</f>
        <v>0</v>
      </c>
      <c r="BL163" s="15" t="s">
        <v>145</v>
      </c>
      <c r="BM163" s="211" t="s">
        <v>217</v>
      </c>
    </row>
    <row r="164" spans="2:63" s="12" customFormat="1" ht="22.9" customHeight="1">
      <c r="B164" s="183"/>
      <c r="C164" s="184"/>
      <c r="D164" s="185" t="s">
        <v>76</v>
      </c>
      <c r="E164" s="197" t="s">
        <v>176</v>
      </c>
      <c r="F164" s="197" t="s">
        <v>218</v>
      </c>
      <c r="G164" s="184"/>
      <c r="H164" s="184"/>
      <c r="I164" s="187"/>
      <c r="J164" s="198">
        <f>BK164</f>
        <v>0</v>
      </c>
      <c r="K164" s="184"/>
      <c r="L164" s="189"/>
      <c r="M164" s="190"/>
      <c r="N164" s="191"/>
      <c r="O164" s="191"/>
      <c r="P164" s="192">
        <f>P165+SUM(P166:P170)</f>
        <v>0</v>
      </c>
      <c r="Q164" s="191"/>
      <c r="R164" s="192">
        <f>R165+SUM(R166:R170)</f>
        <v>22.235460000000003</v>
      </c>
      <c r="S164" s="191"/>
      <c r="T164" s="193">
        <f>T165+SUM(T166:T170)</f>
        <v>38.739999999999995</v>
      </c>
      <c r="AR164" s="194" t="s">
        <v>85</v>
      </c>
      <c r="AT164" s="195" t="s">
        <v>76</v>
      </c>
      <c r="AU164" s="195" t="s">
        <v>85</v>
      </c>
      <c r="AY164" s="194" t="s">
        <v>139</v>
      </c>
      <c r="BK164" s="196">
        <f>BK165+SUM(BK166:BK170)</f>
        <v>0</v>
      </c>
    </row>
    <row r="165" spans="1:65" s="2" customFormat="1" ht="24.2" customHeight="1">
      <c r="A165" s="32"/>
      <c r="B165" s="33"/>
      <c r="C165" s="199" t="s">
        <v>219</v>
      </c>
      <c r="D165" s="199" t="s">
        <v>141</v>
      </c>
      <c r="E165" s="200" t="s">
        <v>220</v>
      </c>
      <c r="F165" s="201" t="s">
        <v>221</v>
      </c>
      <c r="G165" s="202" t="s">
        <v>155</v>
      </c>
      <c r="H165" s="203">
        <v>19.5</v>
      </c>
      <c r="I165" s="204"/>
      <c r="J165" s="205">
        <f>ROUND(I165*H165,2)</f>
        <v>0</v>
      </c>
      <c r="K165" s="206"/>
      <c r="L165" s="37"/>
      <c r="M165" s="207" t="s">
        <v>1</v>
      </c>
      <c r="N165" s="208" t="s">
        <v>42</v>
      </c>
      <c r="O165" s="69"/>
      <c r="P165" s="209">
        <f>O165*H165</f>
        <v>0</v>
      </c>
      <c r="Q165" s="209">
        <v>0</v>
      </c>
      <c r="R165" s="209">
        <f>Q165*H165</f>
        <v>0</v>
      </c>
      <c r="S165" s="209">
        <v>1.92</v>
      </c>
      <c r="T165" s="210">
        <f>S165*H165</f>
        <v>37.44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211" t="s">
        <v>145</v>
      </c>
      <c r="AT165" s="211" t="s">
        <v>141</v>
      </c>
      <c r="AU165" s="211" t="s">
        <v>87</v>
      </c>
      <c r="AY165" s="15" t="s">
        <v>139</v>
      </c>
      <c r="BE165" s="212">
        <f>IF(N165="základní",J165,0)</f>
        <v>0</v>
      </c>
      <c r="BF165" s="212">
        <f>IF(N165="snížená",J165,0)</f>
        <v>0</v>
      </c>
      <c r="BG165" s="212">
        <f>IF(N165="zákl. přenesená",J165,0)</f>
        <v>0</v>
      </c>
      <c r="BH165" s="212">
        <f>IF(N165="sníž. přenesená",J165,0)</f>
        <v>0</v>
      </c>
      <c r="BI165" s="212">
        <f>IF(N165="nulová",J165,0)</f>
        <v>0</v>
      </c>
      <c r="BJ165" s="15" t="s">
        <v>85</v>
      </c>
      <c r="BK165" s="212">
        <f>ROUND(I165*H165,2)</f>
        <v>0</v>
      </c>
      <c r="BL165" s="15" t="s">
        <v>145</v>
      </c>
      <c r="BM165" s="211" t="s">
        <v>222</v>
      </c>
    </row>
    <row r="166" spans="2:51" s="13" customFormat="1" ht="11.25">
      <c r="B166" s="213"/>
      <c r="C166" s="214"/>
      <c r="D166" s="215" t="s">
        <v>147</v>
      </c>
      <c r="E166" s="216" t="s">
        <v>1</v>
      </c>
      <c r="F166" s="217" t="s">
        <v>157</v>
      </c>
      <c r="G166" s="214"/>
      <c r="H166" s="218">
        <v>19.5</v>
      </c>
      <c r="I166" s="219"/>
      <c r="J166" s="214"/>
      <c r="K166" s="214"/>
      <c r="L166" s="220"/>
      <c r="M166" s="221"/>
      <c r="N166" s="222"/>
      <c r="O166" s="222"/>
      <c r="P166" s="222"/>
      <c r="Q166" s="222"/>
      <c r="R166" s="222"/>
      <c r="S166" s="222"/>
      <c r="T166" s="223"/>
      <c r="AT166" s="224" t="s">
        <v>147</v>
      </c>
      <c r="AU166" s="224" t="s">
        <v>87</v>
      </c>
      <c r="AV166" s="13" t="s">
        <v>87</v>
      </c>
      <c r="AW166" s="13" t="s">
        <v>34</v>
      </c>
      <c r="AX166" s="13" t="s">
        <v>85</v>
      </c>
      <c r="AY166" s="224" t="s">
        <v>139</v>
      </c>
    </row>
    <row r="167" spans="1:65" s="2" customFormat="1" ht="24.2" customHeight="1">
      <c r="A167" s="32"/>
      <c r="B167" s="33"/>
      <c r="C167" s="199" t="s">
        <v>223</v>
      </c>
      <c r="D167" s="199" t="s">
        <v>141</v>
      </c>
      <c r="E167" s="200" t="s">
        <v>224</v>
      </c>
      <c r="F167" s="201" t="s">
        <v>225</v>
      </c>
      <c r="G167" s="202" t="s">
        <v>226</v>
      </c>
      <c r="H167" s="203">
        <v>13</v>
      </c>
      <c r="I167" s="204"/>
      <c r="J167" s="205">
        <f>ROUND(I167*H167,2)</f>
        <v>0</v>
      </c>
      <c r="K167" s="206"/>
      <c r="L167" s="37"/>
      <c r="M167" s="207" t="s">
        <v>1</v>
      </c>
      <c r="N167" s="208" t="s">
        <v>42</v>
      </c>
      <c r="O167" s="69"/>
      <c r="P167" s="209">
        <f>O167*H167</f>
        <v>0</v>
      </c>
      <c r="Q167" s="209">
        <v>0</v>
      </c>
      <c r="R167" s="209">
        <f>Q167*H167</f>
        <v>0</v>
      </c>
      <c r="S167" s="209">
        <v>0.1</v>
      </c>
      <c r="T167" s="210">
        <f>S167*H167</f>
        <v>1.3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1" t="s">
        <v>145</v>
      </c>
      <c r="AT167" s="211" t="s">
        <v>141</v>
      </c>
      <c r="AU167" s="211" t="s">
        <v>87</v>
      </c>
      <c r="AY167" s="15" t="s">
        <v>139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5" t="s">
        <v>85</v>
      </c>
      <c r="BK167" s="212">
        <f>ROUND(I167*H167,2)</f>
        <v>0</v>
      </c>
      <c r="BL167" s="15" t="s">
        <v>145</v>
      </c>
      <c r="BM167" s="211" t="s">
        <v>227</v>
      </c>
    </row>
    <row r="168" spans="1:65" s="2" customFormat="1" ht="24.2" customHeight="1">
      <c r="A168" s="32"/>
      <c r="B168" s="33"/>
      <c r="C168" s="199" t="s">
        <v>228</v>
      </c>
      <c r="D168" s="199" t="s">
        <v>141</v>
      </c>
      <c r="E168" s="200" t="s">
        <v>229</v>
      </c>
      <c r="F168" s="201" t="s">
        <v>230</v>
      </c>
      <c r="G168" s="202" t="s">
        <v>226</v>
      </c>
      <c r="H168" s="203">
        <v>12</v>
      </c>
      <c r="I168" s="204"/>
      <c r="J168" s="205">
        <f>ROUND(I168*H168,2)</f>
        <v>0</v>
      </c>
      <c r="K168" s="206"/>
      <c r="L168" s="37"/>
      <c r="M168" s="207" t="s">
        <v>1</v>
      </c>
      <c r="N168" s="208" t="s">
        <v>42</v>
      </c>
      <c r="O168" s="69"/>
      <c r="P168" s="209">
        <f>O168*H168</f>
        <v>0</v>
      </c>
      <c r="Q168" s="209">
        <v>0.4208</v>
      </c>
      <c r="R168" s="209">
        <f>Q168*H168</f>
        <v>5.0496</v>
      </c>
      <c r="S168" s="209">
        <v>0</v>
      </c>
      <c r="T168" s="210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211" t="s">
        <v>145</v>
      </c>
      <c r="AT168" s="211" t="s">
        <v>141</v>
      </c>
      <c r="AU168" s="211" t="s">
        <v>87</v>
      </c>
      <c r="AY168" s="15" t="s">
        <v>139</v>
      </c>
      <c r="BE168" s="212">
        <f>IF(N168="základní",J168,0)</f>
        <v>0</v>
      </c>
      <c r="BF168" s="212">
        <f>IF(N168="snížená",J168,0)</f>
        <v>0</v>
      </c>
      <c r="BG168" s="212">
        <f>IF(N168="zákl. přenesená",J168,0)</f>
        <v>0</v>
      </c>
      <c r="BH168" s="212">
        <f>IF(N168="sníž. přenesená",J168,0)</f>
        <v>0</v>
      </c>
      <c r="BI168" s="212">
        <f>IF(N168="nulová",J168,0)</f>
        <v>0</v>
      </c>
      <c r="BJ168" s="15" t="s">
        <v>85</v>
      </c>
      <c r="BK168" s="212">
        <f>ROUND(I168*H168,2)</f>
        <v>0</v>
      </c>
      <c r="BL168" s="15" t="s">
        <v>145</v>
      </c>
      <c r="BM168" s="211" t="s">
        <v>231</v>
      </c>
    </row>
    <row r="169" spans="1:65" s="2" customFormat="1" ht="33" customHeight="1">
      <c r="A169" s="32"/>
      <c r="B169" s="33"/>
      <c r="C169" s="199" t="s">
        <v>232</v>
      </c>
      <c r="D169" s="199" t="s">
        <v>141</v>
      </c>
      <c r="E169" s="200" t="s">
        <v>233</v>
      </c>
      <c r="F169" s="201" t="s">
        <v>234</v>
      </c>
      <c r="G169" s="202" t="s">
        <v>226</v>
      </c>
      <c r="H169" s="203">
        <v>23</v>
      </c>
      <c r="I169" s="204"/>
      <c r="J169" s="205">
        <f>ROUND(I169*H169,2)</f>
        <v>0</v>
      </c>
      <c r="K169" s="206"/>
      <c r="L169" s="37"/>
      <c r="M169" s="207" t="s">
        <v>1</v>
      </c>
      <c r="N169" s="208" t="s">
        <v>42</v>
      </c>
      <c r="O169" s="69"/>
      <c r="P169" s="209">
        <f>O169*H169</f>
        <v>0</v>
      </c>
      <c r="Q169" s="209">
        <v>0.31108</v>
      </c>
      <c r="R169" s="209">
        <f>Q169*H169</f>
        <v>7.15484</v>
      </c>
      <c r="S169" s="209">
        <v>0</v>
      </c>
      <c r="T169" s="210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1" t="s">
        <v>145</v>
      </c>
      <c r="AT169" s="211" t="s">
        <v>141</v>
      </c>
      <c r="AU169" s="211" t="s">
        <v>87</v>
      </c>
      <c r="AY169" s="15" t="s">
        <v>139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5" t="s">
        <v>85</v>
      </c>
      <c r="BK169" s="212">
        <f>ROUND(I169*H169,2)</f>
        <v>0</v>
      </c>
      <c r="BL169" s="15" t="s">
        <v>145</v>
      </c>
      <c r="BM169" s="211" t="s">
        <v>235</v>
      </c>
    </row>
    <row r="170" spans="2:63" s="12" customFormat="1" ht="20.85" customHeight="1">
      <c r="B170" s="183"/>
      <c r="C170" s="184"/>
      <c r="D170" s="185" t="s">
        <v>76</v>
      </c>
      <c r="E170" s="197" t="s">
        <v>236</v>
      </c>
      <c r="F170" s="197" t="s">
        <v>237</v>
      </c>
      <c r="G170" s="184"/>
      <c r="H170" s="184"/>
      <c r="I170" s="187"/>
      <c r="J170" s="198">
        <f>BK170</f>
        <v>0</v>
      </c>
      <c r="K170" s="184"/>
      <c r="L170" s="189"/>
      <c r="M170" s="190"/>
      <c r="N170" s="191"/>
      <c r="O170" s="191"/>
      <c r="P170" s="192">
        <f>SUM(P171:P184)</f>
        <v>0</v>
      </c>
      <c r="Q170" s="191"/>
      <c r="R170" s="192">
        <f>SUM(R171:R184)</f>
        <v>10.031020000000002</v>
      </c>
      <c r="S170" s="191"/>
      <c r="T170" s="193">
        <f>SUM(T171:T184)</f>
        <v>0</v>
      </c>
      <c r="AR170" s="194" t="s">
        <v>85</v>
      </c>
      <c r="AT170" s="195" t="s">
        <v>76</v>
      </c>
      <c r="AU170" s="195" t="s">
        <v>87</v>
      </c>
      <c r="AY170" s="194" t="s">
        <v>139</v>
      </c>
      <c r="BK170" s="196">
        <f>SUM(BK171:BK184)</f>
        <v>0</v>
      </c>
    </row>
    <row r="171" spans="1:65" s="2" customFormat="1" ht="24.2" customHeight="1">
      <c r="A171" s="32"/>
      <c r="B171" s="33"/>
      <c r="C171" s="199" t="s">
        <v>7</v>
      </c>
      <c r="D171" s="199" t="s">
        <v>141</v>
      </c>
      <c r="E171" s="200" t="s">
        <v>238</v>
      </c>
      <c r="F171" s="201" t="s">
        <v>239</v>
      </c>
      <c r="G171" s="202" t="s">
        <v>240</v>
      </c>
      <c r="H171" s="203">
        <v>40</v>
      </c>
      <c r="I171" s="204"/>
      <c r="J171" s="205">
        <f aca="true" t="shared" si="5" ref="J171:J184">ROUND(I171*H171,2)</f>
        <v>0</v>
      </c>
      <c r="K171" s="206"/>
      <c r="L171" s="37"/>
      <c r="M171" s="207" t="s">
        <v>1</v>
      </c>
      <c r="N171" s="208" t="s">
        <v>42</v>
      </c>
      <c r="O171" s="69"/>
      <c r="P171" s="209">
        <f aca="true" t="shared" si="6" ref="P171:P184">O171*H171</f>
        <v>0</v>
      </c>
      <c r="Q171" s="209">
        <v>0.00276</v>
      </c>
      <c r="R171" s="209">
        <f aca="true" t="shared" si="7" ref="R171:R184">Q171*H171</f>
        <v>0.1104</v>
      </c>
      <c r="S171" s="209">
        <v>0</v>
      </c>
      <c r="T171" s="210">
        <f aca="true" t="shared" si="8" ref="T171:T184"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211" t="s">
        <v>145</v>
      </c>
      <c r="AT171" s="211" t="s">
        <v>141</v>
      </c>
      <c r="AU171" s="211" t="s">
        <v>152</v>
      </c>
      <c r="AY171" s="15" t="s">
        <v>139</v>
      </c>
      <c r="BE171" s="212">
        <f aca="true" t="shared" si="9" ref="BE171:BE184">IF(N171="základní",J171,0)</f>
        <v>0</v>
      </c>
      <c r="BF171" s="212">
        <f aca="true" t="shared" si="10" ref="BF171:BF184">IF(N171="snížená",J171,0)</f>
        <v>0</v>
      </c>
      <c r="BG171" s="212">
        <f aca="true" t="shared" si="11" ref="BG171:BG184">IF(N171="zákl. přenesená",J171,0)</f>
        <v>0</v>
      </c>
      <c r="BH171" s="212">
        <f aca="true" t="shared" si="12" ref="BH171:BH184">IF(N171="sníž. přenesená",J171,0)</f>
        <v>0</v>
      </c>
      <c r="BI171" s="212">
        <f aca="true" t="shared" si="13" ref="BI171:BI184">IF(N171="nulová",J171,0)</f>
        <v>0</v>
      </c>
      <c r="BJ171" s="15" t="s">
        <v>85</v>
      </c>
      <c r="BK171" s="212">
        <f aca="true" t="shared" si="14" ref="BK171:BK184">ROUND(I171*H171,2)</f>
        <v>0</v>
      </c>
      <c r="BL171" s="15" t="s">
        <v>145</v>
      </c>
      <c r="BM171" s="211" t="s">
        <v>241</v>
      </c>
    </row>
    <row r="172" spans="1:65" s="2" customFormat="1" ht="21.75" customHeight="1">
      <c r="A172" s="32"/>
      <c r="B172" s="33"/>
      <c r="C172" s="199" t="s">
        <v>242</v>
      </c>
      <c r="D172" s="199" t="s">
        <v>141</v>
      </c>
      <c r="E172" s="200" t="s">
        <v>243</v>
      </c>
      <c r="F172" s="201" t="s">
        <v>244</v>
      </c>
      <c r="G172" s="202" t="s">
        <v>240</v>
      </c>
      <c r="H172" s="203">
        <v>40</v>
      </c>
      <c r="I172" s="204"/>
      <c r="J172" s="205">
        <f t="shared" si="5"/>
        <v>0</v>
      </c>
      <c r="K172" s="206"/>
      <c r="L172" s="37"/>
      <c r="M172" s="207" t="s">
        <v>1</v>
      </c>
      <c r="N172" s="208" t="s">
        <v>42</v>
      </c>
      <c r="O172" s="69"/>
      <c r="P172" s="209">
        <f t="shared" si="6"/>
        <v>0</v>
      </c>
      <c r="Q172" s="209">
        <v>6E-05</v>
      </c>
      <c r="R172" s="209">
        <f t="shared" si="7"/>
        <v>0.0024000000000000002</v>
      </c>
      <c r="S172" s="209">
        <v>0</v>
      </c>
      <c r="T172" s="210">
        <f t="shared" si="8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211" t="s">
        <v>145</v>
      </c>
      <c r="AT172" s="211" t="s">
        <v>141</v>
      </c>
      <c r="AU172" s="211" t="s">
        <v>152</v>
      </c>
      <c r="AY172" s="15" t="s">
        <v>139</v>
      </c>
      <c r="BE172" s="212">
        <f t="shared" si="9"/>
        <v>0</v>
      </c>
      <c r="BF172" s="212">
        <f t="shared" si="10"/>
        <v>0</v>
      </c>
      <c r="BG172" s="212">
        <f t="shared" si="11"/>
        <v>0</v>
      </c>
      <c r="BH172" s="212">
        <f t="shared" si="12"/>
        <v>0</v>
      </c>
      <c r="BI172" s="212">
        <f t="shared" si="13"/>
        <v>0</v>
      </c>
      <c r="BJ172" s="15" t="s">
        <v>85</v>
      </c>
      <c r="BK172" s="212">
        <f t="shared" si="14"/>
        <v>0</v>
      </c>
      <c r="BL172" s="15" t="s">
        <v>145</v>
      </c>
      <c r="BM172" s="211" t="s">
        <v>245</v>
      </c>
    </row>
    <row r="173" spans="1:65" s="2" customFormat="1" ht="33" customHeight="1">
      <c r="A173" s="32"/>
      <c r="B173" s="33"/>
      <c r="C173" s="199" t="s">
        <v>246</v>
      </c>
      <c r="D173" s="199" t="s">
        <v>141</v>
      </c>
      <c r="E173" s="200" t="s">
        <v>247</v>
      </c>
      <c r="F173" s="201" t="s">
        <v>248</v>
      </c>
      <c r="G173" s="202" t="s">
        <v>226</v>
      </c>
      <c r="H173" s="203">
        <v>26</v>
      </c>
      <c r="I173" s="204"/>
      <c r="J173" s="205">
        <f t="shared" si="5"/>
        <v>0</v>
      </c>
      <c r="K173" s="206"/>
      <c r="L173" s="37"/>
      <c r="M173" s="207" t="s">
        <v>1</v>
      </c>
      <c r="N173" s="208" t="s">
        <v>42</v>
      </c>
      <c r="O173" s="69"/>
      <c r="P173" s="209">
        <f t="shared" si="6"/>
        <v>0</v>
      </c>
      <c r="Q173" s="209">
        <v>0</v>
      </c>
      <c r="R173" s="209">
        <f t="shared" si="7"/>
        <v>0</v>
      </c>
      <c r="S173" s="209">
        <v>0</v>
      </c>
      <c r="T173" s="210">
        <f t="shared" si="8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1" t="s">
        <v>145</v>
      </c>
      <c r="AT173" s="211" t="s">
        <v>141</v>
      </c>
      <c r="AU173" s="211" t="s">
        <v>152</v>
      </c>
      <c r="AY173" s="15" t="s">
        <v>139</v>
      </c>
      <c r="BE173" s="212">
        <f t="shared" si="9"/>
        <v>0</v>
      </c>
      <c r="BF173" s="212">
        <f t="shared" si="10"/>
        <v>0</v>
      </c>
      <c r="BG173" s="212">
        <f t="shared" si="11"/>
        <v>0</v>
      </c>
      <c r="BH173" s="212">
        <f t="shared" si="12"/>
        <v>0</v>
      </c>
      <c r="BI173" s="212">
        <f t="shared" si="13"/>
        <v>0</v>
      </c>
      <c r="BJ173" s="15" t="s">
        <v>85</v>
      </c>
      <c r="BK173" s="212">
        <f t="shared" si="14"/>
        <v>0</v>
      </c>
      <c r="BL173" s="15" t="s">
        <v>145</v>
      </c>
      <c r="BM173" s="211" t="s">
        <v>249</v>
      </c>
    </row>
    <row r="174" spans="1:65" s="2" customFormat="1" ht="16.5" customHeight="1">
      <c r="A174" s="32"/>
      <c r="B174" s="33"/>
      <c r="C174" s="225" t="s">
        <v>250</v>
      </c>
      <c r="D174" s="225" t="s">
        <v>172</v>
      </c>
      <c r="E174" s="226" t="s">
        <v>251</v>
      </c>
      <c r="F174" s="227" t="s">
        <v>252</v>
      </c>
      <c r="G174" s="228" t="s">
        <v>226</v>
      </c>
      <c r="H174" s="229">
        <v>26</v>
      </c>
      <c r="I174" s="230"/>
      <c r="J174" s="231">
        <f t="shared" si="5"/>
        <v>0</v>
      </c>
      <c r="K174" s="232"/>
      <c r="L174" s="233"/>
      <c r="M174" s="234" t="s">
        <v>1</v>
      </c>
      <c r="N174" s="235" t="s">
        <v>42</v>
      </c>
      <c r="O174" s="69"/>
      <c r="P174" s="209">
        <f t="shared" si="6"/>
        <v>0</v>
      </c>
      <c r="Q174" s="209">
        <v>0.00072</v>
      </c>
      <c r="R174" s="209">
        <f t="shared" si="7"/>
        <v>0.01872</v>
      </c>
      <c r="S174" s="209">
        <v>0</v>
      </c>
      <c r="T174" s="210">
        <f t="shared" si="8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1" t="s">
        <v>176</v>
      </c>
      <c r="AT174" s="211" t="s">
        <v>172</v>
      </c>
      <c r="AU174" s="211" t="s">
        <v>152</v>
      </c>
      <c r="AY174" s="15" t="s">
        <v>139</v>
      </c>
      <c r="BE174" s="212">
        <f t="shared" si="9"/>
        <v>0</v>
      </c>
      <c r="BF174" s="212">
        <f t="shared" si="10"/>
        <v>0</v>
      </c>
      <c r="BG174" s="212">
        <f t="shared" si="11"/>
        <v>0</v>
      </c>
      <c r="BH174" s="212">
        <f t="shared" si="12"/>
        <v>0</v>
      </c>
      <c r="BI174" s="212">
        <f t="shared" si="13"/>
        <v>0</v>
      </c>
      <c r="BJ174" s="15" t="s">
        <v>85</v>
      </c>
      <c r="BK174" s="212">
        <f t="shared" si="14"/>
        <v>0</v>
      </c>
      <c r="BL174" s="15" t="s">
        <v>145</v>
      </c>
      <c r="BM174" s="211" t="s">
        <v>253</v>
      </c>
    </row>
    <row r="175" spans="1:65" s="2" customFormat="1" ht="24.2" customHeight="1">
      <c r="A175" s="32"/>
      <c r="B175" s="33"/>
      <c r="C175" s="199" t="s">
        <v>254</v>
      </c>
      <c r="D175" s="199" t="s">
        <v>141</v>
      </c>
      <c r="E175" s="200" t="s">
        <v>255</v>
      </c>
      <c r="F175" s="201" t="s">
        <v>256</v>
      </c>
      <c r="G175" s="202" t="s">
        <v>226</v>
      </c>
      <c r="H175" s="203">
        <v>13</v>
      </c>
      <c r="I175" s="204"/>
      <c r="J175" s="205">
        <f t="shared" si="5"/>
        <v>0</v>
      </c>
      <c r="K175" s="206"/>
      <c r="L175" s="37"/>
      <c r="M175" s="207" t="s">
        <v>1</v>
      </c>
      <c r="N175" s="208" t="s">
        <v>42</v>
      </c>
      <c r="O175" s="69"/>
      <c r="P175" s="209">
        <f t="shared" si="6"/>
        <v>0</v>
      </c>
      <c r="Q175" s="209">
        <v>0.21734</v>
      </c>
      <c r="R175" s="209">
        <f t="shared" si="7"/>
        <v>2.8254200000000003</v>
      </c>
      <c r="S175" s="209">
        <v>0</v>
      </c>
      <c r="T175" s="210">
        <f t="shared" si="8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211" t="s">
        <v>145</v>
      </c>
      <c r="AT175" s="211" t="s">
        <v>141</v>
      </c>
      <c r="AU175" s="211" t="s">
        <v>152</v>
      </c>
      <c r="AY175" s="15" t="s">
        <v>139</v>
      </c>
      <c r="BE175" s="212">
        <f t="shared" si="9"/>
        <v>0</v>
      </c>
      <c r="BF175" s="212">
        <f t="shared" si="10"/>
        <v>0</v>
      </c>
      <c r="BG175" s="212">
        <f t="shared" si="11"/>
        <v>0</v>
      </c>
      <c r="BH175" s="212">
        <f t="shared" si="12"/>
        <v>0</v>
      </c>
      <c r="BI175" s="212">
        <f t="shared" si="13"/>
        <v>0</v>
      </c>
      <c r="BJ175" s="15" t="s">
        <v>85</v>
      </c>
      <c r="BK175" s="212">
        <f t="shared" si="14"/>
        <v>0</v>
      </c>
      <c r="BL175" s="15" t="s">
        <v>145</v>
      </c>
      <c r="BM175" s="211" t="s">
        <v>257</v>
      </c>
    </row>
    <row r="176" spans="1:65" s="2" customFormat="1" ht="24.2" customHeight="1">
      <c r="A176" s="32"/>
      <c r="B176" s="33"/>
      <c r="C176" s="225" t="s">
        <v>258</v>
      </c>
      <c r="D176" s="225" t="s">
        <v>172</v>
      </c>
      <c r="E176" s="226" t="s">
        <v>259</v>
      </c>
      <c r="F176" s="227" t="s">
        <v>260</v>
      </c>
      <c r="G176" s="228" t="s">
        <v>226</v>
      </c>
      <c r="H176" s="229">
        <v>13</v>
      </c>
      <c r="I176" s="230"/>
      <c r="J176" s="231">
        <f t="shared" si="5"/>
        <v>0</v>
      </c>
      <c r="K176" s="232"/>
      <c r="L176" s="233"/>
      <c r="M176" s="234" t="s">
        <v>1</v>
      </c>
      <c r="N176" s="235" t="s">
        <v>42</v>
      </c>
      <c r="O176" s="69"/>
      <c r="P176" s="209">
        <f t="shared" si="6"/>
        <v>0</v>
      </c>
      <c r="Q176" s="209">
        <v>0.062</v>
      </c>
      <c r="R176" s="209">
        <f t="shared" si="7"/>
        <v>0.806</v>
      </c>
      <c r="S176" s="209">
        <v>0</v>
      </c>
      <c r="T176" s="210">
        <f t="shared" si="8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1" t="s">
        <v>176</v>
      </c>
      <c r="AT176" s="211" t="s">
        <v>172</v>
      </c>
      <c r="AU176" s="211" t="s">
        <v>152</v>
      </c>
      <c r="AY176" s="15" t="s">
        <v>139</v>
      </c>
      <c r="BE176" s="212">
        <f t="shared" si="9"/>
        <v>0</v>
      </c>
      <c r="BF176" s="212">
        <f t="shared" si="10"/>
        <v>0</v>
      </c>
      <c r="BG176" s="212">
        <f t="shared" si="11"/>
        <v>0</v>
      </c>
      <c r="BH176" s="212">
        <f t="shared" si="12"/>
        <v>0</v>
      </c>
      <c r="BI176" s="212">
        <f t="shared" si="13"/>
        <v>0</v>
      </c>
      <c r="BJ176" s="15" t="s">
        <v>85</v>
      </c>
      <c r="BK176" s="212">
        <f t="shared" si="14"/>
        <v>0</v>
      </c>
      <c r="BL176" s="15" t="s">
        <v>145</v>
      </c>
      <c r="BM176" s="211" t="s">
        <v>261</v>
      </c>
    </row>
    <row r="177" spans="1:65" s="2" customFormat="1" ht="21.75" customHeight="1">
      <c r="A177" s="32"/>
      <c r="B177" s="33"/>
      <c r="C177" s="225" t="s">
        <v>262</v>
      </c>
      <c r="D177" s="225" t="s">
        <v>172</v>
      </c>
      <c r="E177" s="226" t="s">
        <v>263</v>
      </c>
      <c r="F177" s="227" t="s">
        <v>264</v>
      </c>
      <c r="G177" s="228" t="s">
        <v>226</v>
      </c>
      <c r="H177" s="229">
        <v>13</v>
      </c>
      <c r="I177" s="230"/>
      <c r="J177" s="231">
        <f t="shared" si="5"/>
        <v>0</v>
      </c>
      <c r="K177" s="232"/>
      <c r="L177" s="233"/>
      <c r="M177" s="234" t="s">
        <v>1</v>
      </c>
      <c r="N177" s="235" t="s">
        <v>42</v>
      </c>
      <c r="O177" s="69"/>
      <c r="P177" s="209">
        <f t="shared" si="6"/>
        <v>0</v>
      </c>
      <c r="Q177" s="209">
        <v>0.0085</v>
      </c>
      <c r="R177" s="209">
        <f t="shared" si="7"/>
        <v>0.11050000000000001</v>
      </c>
      <c r="S177" s="209">
        <v>0</v>
      </c>
      <c r="T177" s="210">
        <f t="shared" si="8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1" t="s">
        <v>176</v>
      </c>
      <c r="AT177" s="211" t="s">
        <v>172</v>
      </c>
      <c r="AU177" s="211" t="s">
        <v>152</v>
      </c>
      <c r="AY177" s="15" t="s">
        <v>139</v>
      </c>
      <c r="BE177" s="212">
        <f t="shared" si="9"/>
        <v>0</v>
      </c>
      <c r="BF177" s="212">
        <f t="shared" si="10"/>
        <v>0</v>
      </c>
      <c r="BG177" s="212">
        <f t="shared" si="11"/>
        <v>0</v>
      </c>
      <c r="BH177" s="212">
        <f t="shared" si="12"/>
        <v>0</v>
      </c>
      <c r="BI177" s="212">
        <f t="shared" si="13"/>
        <v>0</v>
      </c>
      <c r="BJ177" s="15" t="s">
        <v>85</v>
      </c>
      <c r="BK177" s="212">
        <f t="shared" si="14"/>
        <v>0</v>
      </c>
      <c r="BL177" s="15" t="s">
        <v>145</v>
      </c>
      <c r="BM177" s="211" t="s">
        <v>265</v>
      </c>
    </row>
    <row r="178" spans="1:65" s="2" customFormat="1" ht="24.2" customHeight="1">
      <c r="A178" s="32"/>
      <c r="B178" s="33"/>
      <c r="C178" s="225" t="s">
        <v>266</v>
      </c>
      <c r="D178" s="225" t="s">
        <v>172</v>
      </c>
      <c r="E178" s="226" t="s">
        <v>267</v>
      </c>
      <c r="F178" s="227" t="s">
        <v>268</v>
      </c>
      <c r="G178" s="228" t="s">
        <v>226</v>
      </c>
      <c r="H178" s="229">
        <v>13</v>
      </c>
      <c r="I178" s="230"/>
      <c r="J178" s="231">
        <f t="shared" si="5"/>
        <v>0</v>
      </c>
      <c r="K178" s="232"/>
      <c r="L178" s="233"/>
      <c r="M178" s="234" t="s">
        <v>1</v>
      </c>
      <c r="N178" s="235" t="s">
        <v>42</v>
      </c>
      <c r="O178" s="69"/>
      <c r="P178" s="209">
        <f t="shared" si="6"/>
        <v>0</v>
      </c>
      <c r="Q178" s="209">
        <v>0.027</v>
      </c>
      <c r="R178" s="209">
        <f t="shared" si="7"/>
        <v>0.351</v>
      </c>
      <c r="S178" s="209">
        <v>0</v>
      </c>
      <c r="T178" s="210">
        <f t="shared" si="8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211" t="s">
        <v>176</v>
      </c>
      <c r="AT178" s="211" t="s">
        <v>172</v>
      </c>
      <c r="AU178" s="211" t="s">
        <v>152</v>
      </c>
      <c r="AY178" s="15" t="s">
        <v>139</v>
      </c>
      <c r="BE178" s="212">
        <f t="shared" si="9"/>
        <v>0</v>
      </c>
      <c r="BF178" s="212">
        <f t="shared" si="10"/>
        <v>0</v>
      </c>
      <c r="BG178" s="212">
        <f t="shared" si="11"/>
        <v>0</v>
      </c>
      <c r="BH178" s="212">
        <f t="shared" si="12"/>
        <v>0</v>
      </c>
      <c r="BI178" s="212">
        <f t="shared" si="13"/>
        <v>0</v>
      </c>
      <c r="BJ178" s="15" t="s">
        <v>85</v>
      </c>
      <c r="BK178" s="212">
        <f t="shared" si="14"/>
        <v>0</v>
      </c>
      <c r="BL178" s="15" t="s">
        <v>145</v>
      </c>
      <c r="BM178" s="211" t="s">
        <v>269</v>
      </c>
    </row>
    <row r="179" spans="1:65" s="2" customFormat="1" ht="24.2" customHeight="1">
      <c r="A179" s="32"/>
      <c r="B179" s="33"/>
      <c r="C179" s="199" t="s">
        <v>270</v>
      </c>
      <c r="D179" s="199" t="s">
        <v>141</v>
      </c>
      <c r="E179" s="200" t="s">
        <v>271</v>
      </c>
      <c r="F179" s="201" t="s">
        <v>272</v>
      </c>
      <c r="G179" s="202" t="s">
        <v>226</v>
      </c>
      <c r="H179" s="203">
        <v>13</v>
      </c>
      <c r="I179" s="204"/>
      <c r="J179" s="205">
        <f t="shared" si="5"/>
        <v>0</v>
      </c>
      <c r="K179" s="206"/>
      <c r="L179" s="37"/>
      <c r="M179" s="207" t="s">
        <v>1</v>
      </c>
      <c r="N179" s="208" t="s">
        <v>42</v>
      </c>
      <c r="O179" s="69"/>
      <c r="P179" s="209">
        <f t="shared" si="6"/>
        <v>0</v>
      </c>
      <c r="Q179" s="209">
        <v>0.02972</v>
      </c>
      <c r="R179" s="209">
        <f t="shared" si="7"/>
        <v>0.38636</v>
      </c>
      <c r="S179" s="209">
        <v>0</v>
      </c>
      <c r="T179" s="210">
        <f t="shared" si="8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211" t="s">
        <v>145</v>
      </c>
      <c r="AT179" s="211" t="s">
        <v>141</v>
      </c>
      <c r="AU179" s="211" t="s">
        <v>152</v>
      </c>
      <c r="AY179" s="15" t="s">
        <v>139</v>
      </c>
      <c r="BE179" s="212">
        <f t="shared" si="9"/>
        <v>0</v>
      </c>
      <c r="BF179" s="212">
        <f t="shared" si="10"/>
        <v>0</v>
      </c>
      <c r="BG179" s="212">
        <f t="shared" si="11"/>
        <v>0</v>
      </c>
      <c r="BH179" s="212">
        <f t="shared" si="12"/>
        <v>0</v>
      </c>
      <c r="BI179" s="212">
        <f t="shared" si="13"/>
        <v>0</v>
      </c>
      <c r="BJ179" s="15" t="s">
        <v>85</v>
      </c>
      <c r="BK179" s="212">
        <f t="shared" si="14"/>
        <v>0</v>
      </c>
      <c r="BL179" s="15" t="s">
        <v>145</v>
      </c>
      <c r="BM179" s="211" t="s">
        <v>273</v>
      </c>
    </row>
    <row r="180" spans="1:65" s="2" customFormat="1" ht="24.2" customHeight="1">
      <c r="A180" s="32"/>
      <c r="B180" s="33"/>
      <c r="C180" s="225" t="s">
        <v>274</v>
      </c>
      <c r="D180" s="225" t="s">
        <v>172</v>
      </c>
      <c r="E180" s="226" t="s">
        <v>275</v>
      </c>
      <c r="F180" s="227" t="s">
        <v>276</v>
      </c>
      <c r="G180" s="228" t="s">
        <v>226</v>
      </c>
      <c r="H180" s="229">
        <v>13</v>
      </c>
      <c r="I180" s="230"/>
      <c r="J180" s="231">
        <f t="shared" si="5"/>
        <v>0</v>
      </c>
      <c r="K180" s="232"/>
      <c r="L180" s="233"/>
      <c r="M180" s="234" t="s">
        <v>1</v>
      </c>
      <c r="N180" s="235" t="s">
        <v>42</v>
      </c>
      <c r="O180" s="69"/>
      <c r="P180" s="209">
        <f t="shared" si="6"/>
        <v>0</v>
      </c>
      <c r="Q180" s="209">
        <v>0.112</v>
      </c>
      <c r="R180" s="209">
        <f t="shared" si="7"/>
        <v>1.456</v>
      </c>
      <c r="S180" s="209">
        <v>0</v>
      </c>
      <c r="T180" s="210">
        <f t="shared" si="8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1" t="s">
        <v>176</v>
      </c>
      <c r="AT180" s="211" t="s">
        <v>172</v>
      </c>
      <c r="AU180" s="211" t="s">
        <v>152</v>
      </c>
      <c r="AY180" s="15" t="s">
        <v>139</v>
      </c>
      <c r="BE180" s="212">
        <f t="shared" si="9"/>
        <v>0</v>
      </c>
      <c r="BF180" s="212">
        <f t="shared" si="10"/>
        <v>0</v>
      </c>
      <c r="BG180" s="212">
        <f t="shared" si="11"/>
        <v>0</v>
      </c>
      <c r="BH180" s="212">
        <f t="shared" si="12"/>
        <v>0</v>
      </c>
      <c r="BI180" s="212">
        <f t="shared" si="13"/>
        <v>0</v>
      </c>
      <c r="BJ180" s="15" t="s">
        <v>85</v>
      </c>
      <c r="BK180" s="212">
        <f t="shared" si="14"/>
        <v>0</v>
      </c>
      <c r="BL180" s="15" t="s">
        <v>145</v>
      </c>
      <c r="BM180" s="211" t="s">
        <v>277</v>
      </c>
    </row>
    <row r="181" spans="1:65" s="2" customFormat="1" ht="24.2" customHeight="1">
      <c r="A181" s="32"/>
      <c r="B181" s="33"/>
      <c r="C181" s="199" t="s">
        <v>278</v>
      </c>
      <c r="D181" s="199" t="s">
        <v>141</v>
      </c>
      <c r="E181" s="200" t="s">
        <v>279</v>
      </c>
      <c r="F181" s="201" t="s">
        <v>280</v>
      </c>
      <c r="G181" s="202" t="s">
        <v>226</v>
      </c>
      <c r="H181" s="203">
        <v>13</v>
      </c>
      <c r="I181" s="204"/>
      <c r="J181" s="205">
        <f t="shared" si="5"/>
        <v>0</v>
      </c>
      <c r="K181" s="206"/>
      <c r="L181" s="37"/>
      <c r="M181" s="207" t="s">
        <v>1</v>
      </c>
      <c r="N181" s="208" t="s">
        <v>42</v>
      </c>
      <c r="O181" s="69"/>
      <c r="P181" s="209">
        <f t="shared" si="6"/>
        <v>0</v>
      </c>
      <c r="Q181" s="209">
        <v>0.02972</v>
      </c>
      <c r="R181" s="209">
        <f t="shared" si="7"/>
        <v>0.38636</v>
      </c>
      <c r="S181" s="209">
        <v>0</v>
      </c>
      <c r="T181" s="210">
        <f t="shared" si="8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211" t="s">
        <v>145</v>
      </c>
      <c r="AT181" s="211" t="s">
        <v>141</v>
      </c>
      <c r="AU181" s="211" t="s">
        <v>152</v>
      </c>
      <c r="AY181" s="15" t="s">
        <v>139</v>
      </c>
      <c r="BE181" s="212">
        <f t="shared" si="9"/>
        <v>0</v>
      </c>
      <c r="BF181" s="212">
        <f t="shared" si="10"/>
        <v>0</v>
      </c>
      <c r="BG181" s="212">
        <f t="shared" si="11"/>
        <v>0</v>
      </c>
      <c r="BH181" s="212">
        <f t="shared" si="12"/>
        <v>0</v>
      </c>
      <c r="BI181" s="212">
        <f t="shared" si="13"/>
        <v>0</v>
      </c>
      <c r="BJ181" s="15" t="s">
        <v>85</v>
      </c>
      <c r="BK181" s="212">
        <f t="shared" si="14"/>
        <v>0</v>
      </c>
      <c r="BL181" s="15" t="s">
        <v>145</v>
      </c>
      <c r="BM181" s="211" t="s">
        <v>281</v>
      </c>
    </row>
    <row r="182" spans="1:65" s="2" customFormat="1" ht="24.2" customHeight="1">
      <c r="A182" s="32"/>
      <c r="B182" s="33"/>
      <c r="C182" s="225" t="s">
        <v>282</v>
      </c>
      <c r="D182" s="225" t="s">
        <v>172</v>
      </c>
      <c r="E182" s="226" t="s">
        <v>283</v>
      </c>
      <c r="F182" s="227" t="s">
        <v>284</v>
      </c>
      <c r="G182" s="228" t="s">
        <v>226</v>
      </c>
      <c r="H182" s="229">
        <v>13</v>
      </c>
      <c r="I182" s="230"/>
      <c r="J182" s="231">
        <f t="shared" si="5"/>
        <v>0</v>
      </c>
      <c r="K182" s="232"/>
      <c r="L182" s="233"/>
      <c r="M182" s="234" t="s">
        <v>1</v>
      </c>
      <c r="N182" s="235" t="s">
        <v>42</v>
      </c>
      <c r="O182" s="69"/>
      <c r="P182" s="209">
        <f t="shared" si="6"/>
        <v>0</v>
      </c>
      <c r="Q182" s="209">
        <v>0.054</v>
      </c>
      <c r="R182" s="209">
        <f t="shared" si="7"/>
        <v>0.702</v>
      </c>
      <c r="S182" s="209">
        <v>0</v>
      </c>
      <c r="T182" s="210">
        <f t="shared" si="8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1" t="s">
        <v>176</v>
      </c>
      <c r="AT182" s="211" t="s">
        <v>172</v>
      </c>
      <c r="AU182" s="211" t="s">
        <v>152</v>
      </c>
      <c r="AY182" s="15" t="s">
        <v>139</v>
      </c>
      <c r="BE182" s="212">
        <f t="shared" si="9"/>
        <v>0</v>
      </c>
      <c r="BF182" s="212">
        <f t="shared" si="10"/>
        <v>0</v>
      </c>
      <c r="BG182" s="212">
        <f t="shared" si="11"/>
        <v>0</v>
      </c>
      <c r="BH182" s="212">
        <f t="shared" si="12"/>
        <v>0</v>
      </c>
      <c r="BI182" s="212">
        <f t="shared" si="13"/>
        <v>0</v>
      </c>
      <c r="BJ182" s="15" t="s">
        <v>85</v>
      </c>
      <c r="BK182" s="212">
        <f t="shared" si="14"/>
        <v>0</v>
      </c>
      <c r="BL182" s="15" t="s">
        <v>145</v>
      </c>
      <c r="BM182" s="211" t="s">
        <v>285</v>
      </c>
    </row>
    <row r="183" spans="1:65" s="2" customFormat="1" ht="24.2" customHeight="1">
      <c r="A183" s="32"/>
      <c r="B183" s="33"/>
      <c r="C183" s="199" t="s">
        <v>286</v>
      </c>
      <c r="D183" s="199" t="s">
        <v>141</v>
      </c>
      <c r="E183" s="200" t="s">
        <v>287</v>
      </c>
      <c r="F183" s="201" t="s">
        <v>288</v>
      </c>
      <c r="G183" s="202" t="s">
        <v>226</v>
      </c>
      <c r="H183" s="203">
        <v>13</v>
      </c>
      <c r="I183" s="204"/>
      <c r="J183" s="205">
        <f t="shared" si="5"/>
        <v>0</v>
      </c>
      <c r="K183" s="206"/>
      <c r="L183" s="37"/>
      <c r="M183" s="207" t="s">
        <v>1</v>
      </c>
      <c r="N183" s="208" t="s">
        <v>42</v>
      </c>
      <c r="O183" s="69"/>
      <c r="P183" s="209">
        <f t="shared" si="6"/>
        <v>0</v>
      </c>
      <c r="Q183" s="209">
        <v>0.12422</v>
      </c>
      <c r="R183" s="209">
        <f t="shared" si="7"/>
        <v>1.61486</v>
      </c>
      <c r="S183" s="209">
        <v>0</v>
      </c>
      <c r="T183" s="210">
        <f t="shared" si="8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211" t="s">
        <v>145</v>
      </c>
      <c r="AT183" s="211" t="s">
        <v>141</v>
      </c>
      <c r="AU183" s="211" t="s">
        <v>152</v>
      </c>
      <c r="AY183" s="15" t="s">
        <v>139</v>
      </c>
      <c r="BE183" s="212">
        <f t="shared" si="9"/>
        <v>0</v>
      </c>
      <c r="BF183" s="212">
        <f t="shared" si="10"/>
        <v>0</v>
      </c>
      <c r="BG183" s="212">
        <f t="shared" si="11"/>
        <v>0</v>
      </c>
      <c r="BH183" s="212">
        <f t="shared" si="12"/>
        <v>0</v>
      </c>
      <c r="BI183" s="212">
        <f t="shared" si="13"/>
        <v>0</v>
      </c>
      <c r="BJ183" s="15" t="s">
        <v>85</v>
      </c>
      <c r="BK183" s="212">
        <f t="shared" si="14"/>
        <v>0</v>
      </c>
      <c r="BL183" s="15" t="s">
        <v>145</v>
      </c>
      <c r="BM183" s="211" t="s">
        <v>289</v>
      </c>
    </row>
    <row r="184" spans="1:65" s="2" customFormat="1" ht="24.2" customHeight="1">
      <c r="A184" s="32"/>
      <c r="B184" s="33"/>
      <c r="C184" s="225" t="s">
        <v>290</v>
      </c>
      <c r="D184" s="225" t="s">
        <v>172</v>
      </c>
      <c r="E184" s="226" t="s">
        <v>291</v>
      </c>
      <c r="F184" s="227" t="s">
        <v>292</v>
      </c>
      <c r="G184" s="228" t="s">
        <v>226</v>
      </c>
      <c r="H184" s="229">
        <v>13</v>
      </c>
      <c r="I184" s="230"/>
      <c r="J184" s="231">
        <f t="shared" si="5"/>
        <v>0</v>
      </c>
      <c r="K184" s="232"/>
      <c r="L184" s="233"/>
      <c r="M184" s="234" t="s">
        <v>1</v>
      </c>
      <c r="N184" s="235" t="s">
        <v>42</v>
      </c>
      <c r="O184" s="69"/>
      <c r="P184" s="209">
        <f t="shared" si="6"/>
        <v>0</v>
      </c>
      <c r="Q184" s="209">
        <v>0.097</v>
      </c>
      <c r="R184" s="209">
        <f t="shared" si="7"/>
        <v>1.2610000000000001</v>
      </c>
      <c r="S184" s="209">
        <v>0</v>
      </c>
      <c r="T184" s="210">
        <f t="shared" si="8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1" t="s">
        <v>176</v>
      </c>
      <c r="AT184" s="211" t="s">
        <v>172</v>
      </c>
      <c r="AU184" s="211" t="s">
        <v>152</v>
      </c>
      <c r="AY184" s="15" t="s">
        <v>139</v>
      </c>
      <c r="BE184" s="212">
        <f t="shared" si="9"/>
        <v>0</v>
      </c>
      <c r="BF184" s="212">
        <f t="shared" si="10"/>
        <v>0</v>
      </c>
      <c r="BG184" s="212">
        <f t="shared" si="11"/>
        <v>0</v>
      </c>
      <c r="BH184" s="212">
        <f t="shared" si="12"/>
        <v>0</v>
      </c>
      <c r="BI184" s="212">
        <f t="shared" si="13"/>
        <v>0</v>
      </c>
      <c r="BJ184" s="15" t="s">
        <v>85</v>
      </c>
      <c r="BK184" s="212">
        <f t="shared" si="14"/>
        <v>0</v>
      </c>
      <c r="BL184" s="15" t="s">
        <v>145</v>
      </c>
      <c r="BM184" s="211" t="s">
        <v>293</v>
      </c>
    </row>
    <row r="185" spans="2:63" s="12" customFormat="1" ht="22.9" customHeight="1">
      <c r="B185" s="183"/>
      <c r="C185" s="184"/>
      <c r="D185" s="185" t="s">
        <v>76</v>
      </c>
      <c r="E185" s="197" t="s">
        <v>184</v>
      </c>
      <c r="F185" s="197" t="s">
        <v>294</v>
      </c>
      <c r="G185" s="184"/>
      <c r="H185" s="184"/>
      <c r="I185" s="187"/>
      <c r="J185" s="198">
        <f>BK185</f>
        <v>0</v>
      </c>
      <c r="K185" s="184"/>
      <c r="L185" s="189"/>
      <c r="M185" s="190"/>
      <c r="N185" s="191"/>
      <c r="O185" s="191"/>
      <c r="P185" s="192">
        <f>SUM(P186:P188)</f>
        <v>0</v>
      </c>
      <c r="Q185" s="191"/>
      <c r="R185" s="192">
        <f>SUM(R186:R188)</f>
        <v>0.0663</v>
      </c>
      <c r="S185" s="191"/>
      <c r="T185" s="193">
        <f>SUM(T186:T188)</f>
        <v>0</v>
      </c>
      <c r="AR185" s="194" t="s">
        <v>85</v>
      </c>
      <c r="AT185" s="195" t="s">
        <v>76</v>
      </c>
      <c r="AU185" s="195" t="s">
        <v>85</v>
      </c>
      <c r="AY185" s="194" t="s">
        <v>139</v>
      </c>
      <c r="BK185" s="196">
        <f>SUM(BK186:BK188)</f>
        <v>0</v>
      </c>
    </row>
    <row r="186" spans="1:65" s="2" customFormat="1" ht="24.2" customHeight="1">
      <c r="A186" s="32"/>
      <c r="B186" s="33"/>
      <c r="C186" s="199" t="s">
        <v>295</v>
      </c>
      <c r="D186" s="199" t="s">
        <v>141</v>
      </c>
      <c r="E186" s="200" t="s">
        <v>296</v>
      </c>
      <c r="F186" s="201" t="s">
        <v>297</v>
      </c>
      <c r="G186" s="202" t="s">
        <v>144</v>
      </c>
      <c r="H186" s="203">
        <v>30</v>
      </c>
      <c r="I186" s="204"/>
      <c r="J186" s="205">
        <f>ROUND(I186*H186,2)</f>
        <v>0</v>
      </c>
      <c r="K186" s="206"/>
      <c r="L186" s="37"/>
      <c r="M186" s="207" t="s">
        <v>1</v>
      </c>
      <c r="N186" s="208" t="s">
        <v>42</v>
      </c>
      <c r="O186" s="69"/>
      <c r="P186" s="209">
        <f>O186*H186</f>
        <v>0</v>
      </c>
      <c r="Q186" s="209">
        <v>0.0006</v>
      </c>
      <c r="R186" s="209">
        <f>Q186*H186</f>
        <v>0.018</v>
      </c>
      <c r="S186" s="209">
        <v>0</v>
      </c>
      <c r="T186" s="210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211" t="s">
        <v>145</v>
      </c>
      <c r="AT186" s="211" t="s">
        <v>141</v>
      </c>
      <c r="AU186" s="211" t="s">
        <v>87</v>
      </c>
      <c r="AY186" s="15" t="s">
        <v>139</v>
      </c>
      <c r="BE186" s="212">
        <f>IF(N186="základní",J186,0)</f>
        <v>0</v>
      </c>
      <c r="BF186" s="212">
        <f>IF(N186="snížená",J186,0)</f>
        <v>0</v>
      </c>
      <c r="BG186" s="212">
        <f>IF(N186="zákl. přenesená",J186,0)</f>
        <v>0</v>
      </c>
      <c r="BH186" s="212">
        <f>IF(N186="sníž. přenesená",J186,0)</f>
        <v>0</v>
      </c>
      <c r="BI186" s="212">
        <f>IF(N186="nulová",J186,0)</f>
        <v>0</v>
      </c>
      <c r="BJ186" s="15" t="s">
        <v>85</v>
      </c>
      <c r="BK186" s="212">
        <f>ROUND(I186*H186,2)</f>
        <v>0</v>
      </c>
      <c r="BL186" s="15" t="s">
        <v>145</v>
      </c>
      <c r="BM186" s="211" t="s">
        <v>298</v>
      </c>
    </row>
    <row r="187" spans="1:65" s="2" customFormat="1" ht="24.2" customHeight="1">
      <c r="A187" s="32"/>
      <c r="B187" s="33"/>
      <c r="C187" s="199" t="s">
        <v>299</v>
      </c>
      <c r="D187" s="199" t="s">
        <v>141</v>
      </c>
      <c r="E187" s="200" t="s">
        <v>300</v>
      </c>
      <c r="F187" s="201" t="s">
        <v>301</v>
      </c>
      <c r="G187" s="202" t="s">
        <v>144</v>
      </c>
      <c r="H187" s="203">
        <v>30</v>
      </c>
      <c r="I187" s="204"/>
      <c r="J187" s="205">
        <f>ROUND(I187*H187,2)</f>
        <v>0</v>
      </c>
      <c r="K187" s="206"/>
      <c r="L187" s="37"/>
      <c r="M187" s="207" t="s">
        <v>1</v>
      </c>
      <c r="N187" s="208" t="s">
        <v>42</v>
      </c>
      <c r="O187" s="69"/>
      <c r="P187" s="209">
        <f>O187*H187</f>
        <v>0</v>
      </c>
      <c r="Q187" s="209">
        <v>0.0016</v>
      </c>
      <c r="R187" s="209">
        <f>Q187*H187</f>
        <v>0.048</v>
      </c>
      <c r="S187" s="209">
        <v>0</v>
      </c>
      <c r="T187" s="210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1" t="s">
        <v>145</v>
      </c>
      <c r="AT187" s="211" t="s">
        <v>141</v>
      </c>
      <c r="AU187" s="211" t="s">
        <v>87</v>
      </c>
      <c r="AY187" s="15" t="s">
        <v>139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5" t="s">
        <v>85</v>
      </c>
      <c r="BK187" s="212">
        <f>ROUND(I187*H187,2)</f>
        <v>0</v>
      </c>
      <c r="BL187" s="15" t="s">
        <v>145</v>
      </c>
      <c r="BM187" s="211" t="s">
        <v>302</v>
      </c>
    </row>
    <row r="188" spans="1:65" s="2" customFormat="1" ht="16.5" customHeight="1">
      <c r="A188" s="32"/>
      <c r="B188" s="33"/>
      <c r="C188" s="199" t="s">
        <v>303</v>
      </c>
      <c r="D188" s="199" t="s">
        <v>141</v>
      </c>
      <c r="E188" s="200" t="s">
        <v>304</v>
      </c>
      <c r="F188" s="201" t="s">
        <v>305</v>
      </c>
      <c r="G188" s="202" t="s">
        <v>144</v>
      </c>
      <c r="H188" s="203">
        <v>30</v>
      </c>
      <c r="I188" s="204"/>
      <c r="J188" s="205">
        <f>ROUND(I188*H188,2)</f>
        <v>0</v>
      </c>
      <c r="K188" s="206"/>
      <c r="L188" s="37"/>
      <c r="M188" s="207" t="s">
        <v>1</v>
      </c>
      <c r="N188" s="208" t="s">
        <v>42</v>
      </c>
      <c r="O188" s="69"/>
      <c r="P188" s="209">
        <f>O188*H188</f>
        <v>0</v>
      </c>
      <c r="Q188" s="209">
        <v>1E-05</v>
      </c>
      <c r="R188" s="209">
        <f>Q188*H188</f>
        <v>0.00030000000000000003</v>
      </c>
      <c r="S188" s="209">
        <v>0</v>
      </c>
      <c r="T188" s="210">
        <f>S188*H188</f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211" t="s">
        <v>145</v>
      </c>
      <c r="AT188" s="211" t="s">
        <v>141</v>
      </c>
      <c r="AU188" s="211" t="s">
        <v>87</v>
      </c>
      <c r="AY188" s="15" t="s">
        <v>139</v>
      </c>
      <c r="BE188" s="212">
        <f>IF(N188="základní",J188,0)</f>
        <v>0</v>
      </c>
      <c r="BF188" s="212">
        <f>IF(N188="snížená",J188,0)</f>
        <v>0</v>
      </c>
      <c r="BG188" s="212">
        <f>IF(N188="zákl. přenesená",J188,0)</f>
        <v>0</v>
      </c>
      <c r="BH188" s="212">
        <f>IF(N188="sníž. přenesená",J188,0)</f>
        <v>0</v>
      </c>
      <c r="BI188" s="212">
        <f>IF(N188="nulová",J188,0)</f>
        <v>0</v>
      </c>
      <c r="BJ188" s="15" t="s">
        <v>85</v>
      </c>
      <c r="BK188" s="212">
        <f>ROUND(I188*H188,2)</f>
        <v>0</v>
      </c>
      <c r="BL188" s="15" t="s">
        <v>145</v>
      </c>
      <c r="BM188" s="211" t="s">
        <v>306</v>
      </c>
    </row>
    <row r="189" spans="2:63" s="12" customFormat="1" ht="22.9" customHeight="1">
      <c r="B189" s="183"/>
      <c r="C189" s="184"/>
      <c r="D189" s="185" t="s">
        <v>76</v>
      </c>
      <c r="E189" s="197" t="s">
        <v>307</v>
      </c>
      <c r="F189" s="197" t="s">
        <v>308</v>
      </c>
      <c r="G189" s="184"/>
      <c r="H189" s="184"/>
      <c r="I189" s="187"/>
      <c r="J189" s="198">
        <f>BK189</f>
        <v>0</v>
      </c>
      <c r="K189" s="184"/>
      <c r="L189" s="189"/>
      <c r="M189" s="190"/>
      <c r="N189" s="191"/>
      <c r="O189" s="191"/>
      <c r="P189" s="192">
        <f>SUM(P190:P194)</f>
        <v>0</v>
      </c>
      <c r="Q189" s="191"/>
      <c r="R189" s="192">
        <f>SUM(R190:R194)</f>
        <v>0</v>
      </c>
      <c r="S189" s="191"/>
      <c r="T189" s="193">
        <f>SUM(T190:T194)</f>
        <v>0</v>
      </c>
      <c r="AR189" s="194" t="s">
        <v>85</v>
      </c>
      <c r="AT189" s="195" t="s">
        <v>76</v>
      </c>
      <c r="AU189" s="195" t="s">
        <v>85</v>
      </c>
      <c r="AY189" s="194" t="s">
        <v>139</v>
      </c>
      <c r="BK189" s="196">
        <f>SUM(BK190:BK194)</f>
        <v>0</v>
      </c>
    </row>
    <row r="190" spans="1:65" s="2" customFormat="1" ht="21.75" customHeight="1">
      <c r="A190" s="32"/>
      <c r="B190" s="33"/>
      <c r="C190" s="199" t="s">
        <v>309</v>
      </c>
      <c r="D190" s="199" t="s">
        <v>141</v>
      </c>
      <c r="E190" s="200" t="s">
        <v>310</v>
      </c>
      <c r="F190" s="201" t="s">
        <v>311</v>
      </c>
      <c r="G190" s="202" t="s">
        <v>175</v>
      </c>
      <c r="H190" s="203">
        <v>1133.049</v>
      </c>
      <c r="I190" s="204"/>
      <c r="J190" s="205">
        <f>ROUND(I190*H190,2)</f>
        <v>0</v>
      </c>
      <c r="K190" s="206"/>
      <c r="L190" s="37"/>
      <c r="M190" s="207" t="s">
        <v>1</v>
      </c>
      <c r="N190" s="208" t="s">
        <v>42</v>
      </c>
      <c r="O190" s="69"/>
      <c r="P190" s="209">
        <f>O190*H190</f>
        <v>0</v>
      </c>
      <c r="Q190" s="209">
        <v>0</v>
      </c>
      <c r="R190" s="209">
        <f>Q190*H190</f>
        <v>0</v>
      </c>
      <c r="S190" s="209">
        <v>0</v>
      </c>
      <c r="T190" s="210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211" t="s">
        <v>145</v>
      </c>
      <c r="AT190" s="211" t="s">
        <v>141</v>
      </c>
      <c r="AU190" s="211" t="s">
        <v>87</v>
      </c>
      <c r="AY190" s="15" t="s">
        <v>139</v>
      </c>
      <c r="BE190" s="212">
        <f>IF(N190="základní",J190,0)</f>
        <v>0</v>
      </c>
      <c r="BF190" s="212">
        <f>IF(N190="snížená",J190,0)</f>
        <v>0</v>
      </c>
      <c r="BG190" s="212">
        <f>IF(N190="zákl. přenesená",J190,0)</f>
        <v>0</v>
      </c>
      <c r="BH190" s="212">
        <f>IF(N190="sníž. přenesená",J190,0)</f>
        <v>0</v>
      </c>
      <c r="BI190" s="212">
        <f>IF(N190="nulová",J190,0)</f>
        <v>0</v>
      </c>
      <c r="BJ190" s="15" t="s">
        <v>85</v>
      </c>
      <c r="BK190" s="212">
        <f>ROUND(I190*H190,2)</f>
        <v>0</v>
      </c>
      <c r="BL190" s="15" t="s">
        <v>145</v>
      </c>
      <c r="BM190" s="211" t="s">
        <v>312</v>
      </c>
    </row>
    <row r="191" spans="1:65" s="2" customFormat="1" ht="24.2" customHeight="1">
      <c r="A191" s="32"/>
      <c r="B191" s="33"/>
      <c r="C191" s="199" t="s">
        <v>313</v>
      </c>
      <c r="D191" s="199" t="s">
        <v>141</v>
      </c>
      <c r="E191" s="200" t="s">
        <v>314</v>
      </c>
      <c r="F191" s="201" t="s">
        <v>315</v>
      </c>
      <c r="G191" s="202" t="s">
        <v>175</v>
      </c>
      <c r="H191" s="203">
        <v>16995.735</v>
      </c>
      <c r="I191" s="204"/>
      <c r="J191" s="205">
        <f>ROUND(I191*H191,2)</f>
        <v>0</v>
      </c>
      <c r="K191" s="206"/>
      <c r="L191" s="37"/>
      <c r="M191" s="207" t="s">
        <v>1</v>
      </c>
      <c r="N191" s="208" t="s">
        <v>42</v>
      </c>
      <c r="O191" s="69"/>
      <c r="P191" s="209">
        <f>O191*H191</f>
        <v>0</v>
      </c>
      <c r="Q191" s="209">
        <v>0</v>
      </c>
      <c r="R191" s="209">
        <f>Q191*H191</f>
        <v>0</v>
      </c>
      <c r="S191" s="209">
        <v>0</v>
      </c>
      <c r="T191" s="210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1" t="s">
        <v>145</v>
      </c>
      <c r="AT191" s="211" t="s">
        <v>141</v>
      </c>
      <c r="AU191" s="211" t="s">
        <v>87</v>
      </c>
      <c r="AY191" s="15" t="s">
        <v>139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5" t="s">
        <v>85</v>
      </c>
      <c r="BK191" s="212">
        <f>ROUND(I191*H191,2)</f>
        <v>0</v>
      </c>
      <c r="BL191" s="15" t="s">
        <v>145</v>
      </c>
      <c r="BM191" s="211" t="s">
        <v>316</v>
      </c>
    </row>
    <row r="192" spans="2:51" s="13" customFormat="1" ht="11.25">
      <c r="B192" s="213"/>
      <c r="C192" s="214"/>
      <c r="D192" s="215" t="s">
        <v>147</v>
      </c>
      <c r="E192" s="216" t="s">
        <v>1</v>
      </c>
      <c r="F192" s="217" t="s">
        <v>317</v>
      </c>
      <c r="G192" s="214"/>
      <c r="H192" s="218">
        <v>16995.735</v>
      </c>
      <c r="I192" s="219"/>
      <c r="J192" s="214"/>
      <c r="K192" s="214"/>
      <c r="L192" s="220"/>
      <c r="M192" s="221"/>
      <c r="N192" s="222"/>
      <c r="O192" s="222"/>
      <c r="P192" s="222"/>
      <c r="Q192" s="222"/>
      <c r="R192" s="222"/>
      <c r="S192" s="222"/>
      <c r="T192" s="223"/>
      <c r="AT192" s="224" t="s">
        <v>147</v>
      </c>
      <c r="AU192" s="224" t="s">
        <v>87</v>
      </c>
      <c r="AV192" s="13" t="s">
        <v>87</v>
      </c>
      <c r="AW192" s="13" t="s">
        <v>34</v>
      </c>
      <c r="AX192" s="13" t="s">
        <v>85</v>
      </c>
      <c r="AY192" s="224" t="s">
        <v>139</v>
      </c>
    </row>
    <row r="193" spans="1:65" s="2" customFormat="1" ht="33" customHeight="1">
      <c r="A193" s="32"/>
      <c r="B193" s="33"/>
      <c r="C193" s="199" t="s">
        <v>318</v>
      </c>
      <c r="D193" s="199" t="s">
        <v>141</v>
      </c>
      <c r="E193" s="200" t="s">
        <v>319</v>
      </c>
      <c r="F193" s="201" t="s">
        <v>320</v>
      </c>
      <c r="G193" s="202" t="s">
        <v>175</v>
      </c>
      <c r="H193" s="203">
        <v>37.44</v>
      </c>
      <c r="I193" s="204"/>
      <c r="J193" s="205">
        <f>ROUND(I193*H193,2)</f>
        <v>0</v>
      </c>
      <c r="K193" s="206"/>
      <c r="L193" s="37"/>
      <c r="M193" s="207" t="s">
        <v>1</v>
      </c>
      <c r="N193" s="208" t="s">
        <v>42</v>
      </c>
      <c r="O193" s="69"/>
      <c r="P193" s="209">
        <f>O193*H193</f>
        <v>0</v>
      </c>
      <c r="Q193" s="209">
        <v>0</v>
      </c>
      <c r="R193" s="209">
        <f>Q193*H193</f>
        <v>0</v>
      </c>
      <c r="S193" s="209">
        <v>0</v>
      </c>
      <c r="T193" s="210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1" t="s">
        <v>145</v>
      </c>
      <c r="AT193" s="211" t="s">
        <v>141</v>
      </c>
      <c r="AU193" s="211" t="s">
        <v>87</v>
      </c>
      <c r="AY193" s="15" t="s">
        <v>139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5" t="s">
        <v>85</v>
      </c>
      <c r="BK193" s="212">
        <f>ROUND(I193*H193,2)</f>
        <v>0</v>
      </c>
      <c r="BL193" s="15" t="s">
        <v>145</v>
      </c>
      <c r="BM193" s="211" t="s">
        <v>321</v>
      </c>
    </row>
    <row r="194" spans="1:65" s="2" customFormat="1" ht="24.2" customHeight="1">
      <c r="A194" s="32"/>
      <c r="B194" s="33"/>
      <c r="C194" s="199" t="s">
        <v>322</v>
      </c>
      <c r="D194" s="199" t="s">
        <v>141</v>
      </c>
      <c r="E194" s="200" t="s">
        <v>323</v>
      </c>
      <c r="F194" s="201" t="s">
        <v>324</v>
      </c>
      <c r="G194" s="202" t="s">
        <v>175</v>
      </c>
      <c r="H194" s="203">
        <v>250.669</v>
      </c>
      <c r="I194" s="204"/>
      <c r="J194" s="205">
        <f>ROUND(I194*H194,2)</f>
        <v>0</v>
      </c>
      <c r="K194" s="206"/>
      <c r="L194" s="37"/>
      <c r="M194" s="207" t="s">
        <v>1</v>
      </c>
      <c r="N194" s="208" t="s">
        <v>42</v>
      </c>
      <c r="O194" s="69"/>
      <c r="P194" s="209">
        <f>O194*H194</f>
        <v>0</v>
      </c>
      <c r="Q194" s="209">
        <v>0</v>
      </c>
      <c r="R194" s="209">
        <f>Q194*H194</f>
        <v>0</v>
      </c>
      <c r="S194" s="209">
        <v>0</v>
      </c>
      <c r="T194" s="210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1" t="s">
        <v>145</v>
      </c>
      <c r="AT194" s="211" t="s">
        <v>141</v>
      </c>
      <c r="AU194" s="211" t="s">
        <v>87</v>
      </c>
      <c r="AY194" s="15" t="s">
        <v>139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5" t="s">
        <v>85</v>
      </c>
      <c r="BK194" s="212">
        <f>ROUND(I194*H194,2)</f>
        <v>0</v>
      </c>
      <c r="BL194" s="15" t="s">
        <v>145</v>
      </c>
      <c r="BM194" s="211" t="s">
        <v>325</v>
      </c>
    </row>
    <row r="195" spans="2:63" s="12" customFormat="1" ht="22.9" customHeight="1">
      <c r="B195" s="183"/>
      <c r="C195" s="184"/>
      <c r="D195" s="185" t="s">
        <v>76</v>
      </c>
      <c r="E195" s="197" t="s">
        <v>326</v>
      </c>
      <c r="F195" s="197" t="s">
        <v>327</v>
      </c>
      <c r="G195" s="184"/>
      <c r="H195" s="184"/>
      <c r="I195" s="187"/>
      <c r="J195" s="198">
        <f>BK195</f>
        <v>0</v>
      </c>
      <c r="K195" s="184"/>
      <c r="L195" s="189"/>
      <c r="M195" s="190"/>
      <c r="N195" s="191"/>
      <c r="O195" s="191"/>
      <c r="P195" s="192">
        <f>P196</f>
        <v>0</v>
      </c>
      <c r="Q195" s="191"/>
      <c r="R195" s="192">
        <f>R196</f>
        <v>0</v>
      </c>
      <c r="S195" s="191"/>
      <c r="T195" s="193">
        <f>T196</f>
        <v>0</v>
      </c>
      <c r="AR195" s="194" t="s">
        <v>85</v>
      </c>
      <c r="AT195" s="195" t="s">
        <v>76</v>
      </c>
      <c r="AU195" s="195" t="s">
        <v>85</v>
      </c>
      <c r="AY195" s="194" t="s">
        <v>139</v>
      </c>
      <c r="BK195" s="196">
        <f>BK196</f>
        <v>0</v>
      </c>
    </row>
    <row r="196" spans="1:65" s="2" customFormat="1" ht="33" customHeight="1">
      <c r="A196" s="32"/>
      <c r="B196" s="33"/>
      <c r="C196" s="199" t="s">
        <v>328</v>
      </c>
      <c r="D196" s="199" t="s">
        <v>141</v>
      </c>
      <c r="E196" s="200" t="s">
        <v>329</v>
      </c>
      <c r="F196" s="201" t="s">
        <v>330</v>
      </c>
      <c r="G196" s="202" t="s">
        <v>175</v>
      </c>
      <c r="H196" s="203">
        <v>185.136</v>
      </c>
      <c r="I196" s="204"/>
      <c r="J196" s="205">
        <f>ROUND(I196*H196,2)</f>
        <v>0</v>
      </c>
      <c r="K196" s="206"/>
      <c r="L196" s="37"/>
      <c r="M196" s="236" t="s">
        <v>1</v>
      </c>
      <c r="N196" s="237" t="s">
        <v>42</v>
      </c>
      <c r="O196" s="238"/>
      <c r="P196" s="239">
        <f>O196*H196</f>
        <v>0</v>
      </c>
      <c r="Q196" s="239">
        <v>0</v>
      </c>
      <c r="R196" s="239">
        <f>Q196*H196</f>
        <v>0</v>
      </c>
      <c r="S196" s="239">
        <v>0</v>
      </c>
      <c r="T196" s="240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1" t="s">
        <v>145</v>
      </c>
      <c r="AT196" s="211" t="s">
        <v>141</v>
      </c>
      <c r="AU196" s="211" t="s">
        <v>87</v>
      </c>
      <c r="AY196" s="15" t="s">
        <v>139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5" t="s">
        <v>85</v>
      </c>
      <c r="BK196" s="212">
        <f>ROUND(I196*H196,2)</f>
        <v>0</v>
      </c>
      <c r="BL196" s="15" t="s">
        <v>145</v>
      </c>
      <c r="BM196" s="211" t="s">
        <v>331</v>
      </c>
    </row>
    <row r="197" spans="1:31" s="2" customFormat="1" ht="6.95" customHeight="1">
      <c r="A197" s="32"/>
      <c r="B197" s="52"/>
      <c r="C197" s="53"/>
      <c r="D197" s="53"/>
      <c r="E197" s="53"/>
      <c r="F197" s="53"/>
      <c r="G197" s="53"/>
      <c r="H197" s="53"/>
      <c r="I197" s="53"/>
      <c r="J197" s="53"/>
      <c r="K197" s="53"/>
      <c r="L197" s="37"/>
      <c r="M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</row>
  </sheetData>
  <sheetProtection algorithmName="SHA-512" hashValue="BwqSpR16s54+H+8YhEyLywIWWy/qLdrhQ/pod6v1522lpyGGRvbbRBXWc5QERbTEcwW3rCXK8CfIvoPp1tExXg==" saltValue="a5fX2MnMdrxiv0b3kvctosUBy6gH5GT+o2TUK0w32VvgQBmvucKZB8jI/tSjIYVZSyHMi0QkCzGBG8sqn13cuw==" spinCount="100000" sheet="1" objects="1" scenarios="1" formatColumns="0" formatRows="0" autoFilter="0"/>
  <autoFilter ref="C134:K196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2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84"/>
      <c r="M2" s="284"/>
      <c r="N2" s="284"/>
      <c r="O2" s="284"/>
      <c r="P2" s="284"/>
      <c r="Q2" s="284"/>
      <c r="R2" s="284"/>
      <c r="S2" s="284"/>
      <c r="T2" s="284"/>
      <c r="U2" s="284"/>
      <c r="V2" s="284"/>
      <c r="AT2" s="15" t="s">
        <v>90</v>
      </c>
    </row>
    <row r="3" spans="2:46" s="1" customFormat="1" ht="6.95" customHeight="1">
      <c r="B3" s="106"/>
      <c r="C3" s="107"/>
      <c r="D3" s="107"/>
      <c r="E3" s="107"/>
      <c r="F3" s="107"/>
      <c r="G3" s="107"/>
      <c r="H3" s="107"/>
      <c r="I3" s="107"/>
      <c r="J3" s="107"/>
      <c r="K3" s="107"/>
      <c r="L3" s="18"/>
      <c r="AT3" s="15" t="s">
        <v>87</v>
      </c>
    </row>
    <row r="4" spans="2:46" s="1" customFormat="1" ht="24.95" customHeight="1">
      <c r="B4" s="18"/>
      <c r="D4" s="108" t="s">
        <v>91</v>
      </c>
      <c r="L4" s="18"/>
      <c r="M4" s="109" t="s">
        <v>10</v>
      </c>
      <c r="AT4" s="15" t="s">
        <v>4</v>
      </c>
    </row>
    <row r="5" spans="2:12" s="1" customFormat="1" ht="6.95" customHeight="1">
      <c r="B5" s="18"/>
      <c r="L5" s="18"/>
    </row>
    <row r="6" spans="2:12" s="1" customFormat="1" ht="12" customHeight="1">
      <c r="B6" s="18"/>
      <c r="D6" s="110" t="s">
        <v>16</v>
      </c>
      <c r="L6" s="18"/>
    </row>
    <row r="7" spans="2:12" s="1" customFormat="1" ht="16.5" customHeight="1">
      <c r="B7" s="18"/>
      <c r="E7" s="285" t="str">
        <f>'Rekapitulace stavby'!K6</f>
        <v>Habartov, oprava chodníků ulice Vítězná</v>
      </c>
      <c r="F7" s="286"/>
      <c r="G7" s="286"/>
      <c r="H7" s="286"/>
      <c r="L7" s="18"/>
    </row>
    <row r="8" spans="1:31" s="2" customFormat="1" ht="12" customHeight="1">
      <c r="A8" s="32"/>
      <c r="B8" s="37"/>
      <c r="C8" s="32"/>
      <c r="D8" s="110" t="s">
        <v>92</v>
      </c>
      <c r="E8" s="32"/>
      <c r="F8" s="32"/>
      <c r="G8" s="32"/>
      <c r="H8" s="32"/>
      <c r="I8" s="32"/>
      <c r="J8" s="32"/>
      <c r="K8" s="32"/>
      <c r="L8" s="4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7"/>
      <c r="C9" s="32"/>
      <c r="D9" s="32"/>
      <c r="E9" s="287" t="s">
        <v>332</v>
      </c>
      <c r="F9" s="288"/>
      <c r="G9" s="288"/>
      <c r="H9" s="288"/>
      <c r="I9" s="32"/>
      <c r="J9" s="32"/>
      <c r="K9" s="32"/>
      <c r="L9" s="4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7"/>
      <c r="C10" s="32"/>
      <c r="D10" s="32"/>
      <c r="E10" s="32"/>
      <c r="F10" s="32"/>
      <c r="G10" s="32"/>
      <c r="H10" s="32"/>
      <c r="I10" s="32"/>
      <c r="J10" s="32"/>
      <c r="K10" s="32"/>
      <c r="L10" s="4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7"/>
      <c r="C11" s="32"/>
      <c r="D11" s="110" t="s">
        <v>18</v>
      </c>
      <c r="E11" s="32"/>
      <c r="F11" s="111" t="s">
        <v>1</v>
      </c>
      <c r="G11" s="32"/>
      <c r="H11" s="32"/>
      <c r="I11" s="110" t="s">
        <v>19</v>
      </c>
      <c r="J11" s="111" t="s">
        <v>1</v>
      </c>
      <c r="K11" s="32"/>
      <c r="L11" s="4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110" t="s">
        <v>20</v>
      </c>
      <c r="E12" s="32"/>
      <c r="F12" s="111" t="s">
        <v>21</v>
      </c>
      <c r="G12" s="32"/>
      <c r="H12" s="32"/>
      <c r="I12" s="110" t="s">
        <v>22</v>
      </c>
      <c r="J12" s="112" t="str">
        <f>'Rekapitulace stavby'!AN8</f>
        <v>17. 9. 2021</v>
      </c>
      <c r="K12" s="32"/>
      <c r="L12" s="4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7"/>
      <c r="C13" s="32"/>
      <c r="D13" s="32"/>
      <c r="E13" s="32"/>
      <c r="F13" s="32"/>
      <c r="G13" s="32"/>
      <c r="H13" s="32"/>
      <c r="I13" s="32"/>
      <c r="J13" s="32"/>
      <c r="K13" s="32"/>
      <c r="L13" s="4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7"/>
      <c r="C14" s="32"/>
      <c r="D14" s="110" t="s">
        <v>24</v>
      </c>
      <c r="E14" s="32"/>
      <c r="F14" s="32"/>
      <c r="G14" s="32"/>
      <c r="H14" s="32"/>
      <c r="I14" s="110" t="s">
        <v>25</v>
      </c>
      <c r="J14" s="111" t="s">
        <v>333</v>
      </c>
      <c r="K14" s="32"/>
      <c r="L14" s="4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7"/>
      <c r="C15" s="32"/>
      <c r="D15" s="32"/>
      <c r="E15" s="111" t="s">
        <v>334</v>
      </c>
      <c r="F15" s="32"/>
      <c r="G15" s="32"/>
      <c r="H15" s="32"/>
      <c r="I15" s="110" t="s">
        <v>27</v>
      </c>
      <c r="J15" s="111" t="s">
        <v>335</v>
      </c>
      <c r="K15" s="32"/>
      <c r="L15" s="4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7"/>
      <c r="C16" s="32"/>
      <c r="D16" s="32"/>
      <c r="E16" s="32"/>
      <c r="F16" s="32"/>
      <c r="G16" s="32"/>
      <c r="H16" s="32"/>
      <c r="I16" s="32"/>
      <c r="J16" s="32"/>
      <c r="K16" s="32"/>
      <c r="L16" s="4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7"/>
      <c r="C17" s="32"/>
      <c r="D17" s="110" t="s">
        <v>28</v>
      </c>
      <c r="E17" s="32"/>
      <c r="F17" s="32"/>
      <c r="G17" s="32"/>
      <c r="H17" s="32"/>
      <c r="I17" s="110" t="s">
        <v>25</v>
      </c>
      <c r="J17" s="28" t="str">
        <f>'Rekapitulace stavby'!AN13</f>
        <v>Vyplň údaj</v>
      </c>
      <c r="K17" s="32"/>
      <c r="L17" s="4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7"/>
      <c r="C18" s="32"/>
      <c r="D18" s="32"/>
      <c r="E18" s="289" t="str">
        <f>'Rekapitulace stavby'!E14</f>
        <v>Vyplň údaj</v>
      </c>
      <c r="F18" s="290"/>
      <c r="G18" s="290"/>
      <c r="H18" s="290"/>
      <c r="I18" s="110" t="s">
        <v>27</v>
      </c>
      <c r="J18" s="28" t="str">
        <f>'Rekapitulace stavby'!AN14</f>
        <v>Vyplň údaj</v>
      </c>
      <c r="K18" s="32"/>
      <c r="L18" s="4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7"/>
      <c r="C19" s="32"/>
      <c r="D19" s="32"/>
      <c r="E19" s="32"/>
      <c r="F19" s="32"/>
      <c r="G19" s="32"/>
      <c r="H19" s="32"/>
      <c r="I19" s="32"/>
      <c r="J19" s="32"/>
      <c r="K19" s="32"/>
      <c r="L19" s="4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7"/>
      <c r="C20" s="32"/>
      <c r="D20" s="110" t="s">
        <v>30</v>
      </c>
      <c r="E20" s="32"/>
      <c r="F20" s="32"/>
      <c r="G20" s="32"/>
      <c r="H20" s="32"/>
      <c r="I20" s="110" t="s">
        <v>25</v>
      </c>
      <c r="J20" s="111" t="s">
        <v>31</v>
      </c>
      <c r="K20" s="32"/>
      <c r="L20" s="4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7"/>
      <c r="C21" s="32"/>
      <c r="D21" s="32"/>
      <c r="E21" s="111" t="s">
        <v>32</v>
      </c>
      <c r="F21" s="32"/>
      <c r="G21" s="32"/>
      <c r="H21" s="32"/>
      <c r="I21" s="110" t="s">
        <v>27</v>
      </c>
      <c r="J21" s="111" t="s">
        <v>33</v>
      </c>
      <c r="K21" s="32"/>
      <c r="L21" s="4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7"/>
      <c r="C22" s="32"/>
      <c r="D22" s="32"/>
      <c r="E22" s="32"/>
      <c r="F22" s="32"/>
      <c r="G22" s="32"/>
      <c r="H22" s="32"/>
      <c r="I22" s="32"/>
      <c r="J22" s="32"/>
      <c r="K22" s="32"/>
      <c r="L22" s="4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7"/>
      <c r="C23" s="32"/>
      <c r="D23" s="110" t="s">
        <v>35</v>
      </c>
      <c r="E23" s="32"/>
      <c r="F23" s="32"/>
      <c r="G23" s="32"/>
      <c r="H23" s="32"/>
      <c r="I23" s="110" t="s">
        <v>25</v>
      </c>
      <c r="J23" s="111" t="s">
        <v>31</v>
      </c>
      <c r="K23" s="32"/>
      <c r="L23" s="4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7"/>
      <c r="C24" s="32"/>
      <c r="D24" s="32"/>
      <c r="E24" s="111" t="s">
        <v>32</v>
      </c>
      <c r="F24" s="32"/>
      <c r="G24" s="32"/>
      <c r="H24" s="32"/>
      <c r="I24" s="110" t="s">
        <v>27</v>
      </c>
      <c r="J24" s="111" t="s">
        <v>33</v>
      </c>
      <c r="K24" s="32"/>
      <c r="L24" s="4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7"/>
      <c r="C25" s="32"/>
      <c r="D25" s="32"/>
      <c r="E25" s="32"/>
      <c r="F25" s="32"/>
      <c r="G25" s="32"/>
      <c r="H25" s="32"/>
      <c r="I25" s="32"/>
      <c r="J25" s="32"/>
      <c r="K25" s="32"/>
      <c r="L25" s="49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7"/>
      <c r="C26" s="32"/>
      <c r="D26" s="110" t="s">
        <v>36</v>
      </c>
      <c r="E26" s="32"/>
      <c r="F26" s="32"/>
      <c r="G26" s="32"/>
      <c r="H26" s="32"/>
      <c r="I26" s="32"/>
      <c r="J26" s="32"/>
      <c r="K26" s="32"/>
      <c r="L26" s="4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91.25" customHeight="1">
      <c r="A27" s="113"/>
      <c r="B27" s="114"/>
      <c r="C27" s="113"/>
      <c r="D27" s="113"/>
      <c r="E27" s="291" t="s">
        <v>97</v>
      </c>
      <c r="F27" s="291"/>
      <c r="G27" s="291"/>
      <c r="H27" s="291"/>
      <c r="I27" s="113"/>
      <c r="J27" s="113"/>
      <c r="K27" s="113"/>
      <c r="L27" s="115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</row>
    <row r="28" spans="1:31" s="2" customFormat="1" ht="6.95" customHeight="1">
      <c r="A28" s="32"/>
      <c r="B28" s="37"/>
      <c r="C28" s="32"/>
      <c r="D28" s="32"/>
      <c r="E28" s="32"/>
      <c r="F28" s="32"/>
      <c r="G28" s="32"/>
      <c r="H28" s="32"/>
      <c r="I28" s="32"/>
      <c r="J28" s="32"/>
      <c r="K28" s="32"/>
      <c r="L28" s="4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16"/>
      <c r="E29" s="116"/>
      <c r="F29" s="116"/>
      <c r="G29" s="116"/>
      <c r="H29" s="116"/>
      <c r="I29" s="116"/>
      <c r="J29" s="116"/>
      <c r="K29" s="116"/>
      <c r="L29" s="4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111" t="s">
        <v>98</v>
      </c>
      <c r="E30" s="32"/>
      <c r="F30" s="32"/>
      <c r="G30" s="32"/>
      <c r="H30" s="32"/>
      <c r="I30" s="32"/>
      <c r="J30" s="117">
        <f>J96</f>
        <v>0</v>
      </c>
      <c r="K30" s="32"/>
      <c r="L30" s="4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18" t="s">
        <v>99</v>
      </c>
      <c r="E31" s="32"/>
      <c r="F31" s="32"/>
      <c r="G31" s="32"/>
      <c r="H31" s="32"/>
      <c r="I31" s="32"/>
      <c r="J31" s="117">
        <f>J108</f>
        <v>0</v>
      </c>
      <c r="K31" s="32"/>
      <c r="L31" s="4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25.35" customHeight="1">
      <c r="A32" s="32"/>
      <c r="B32" s="37"/>
      <c r="C32" s="32"/>
      <c r="D32" s="119" t="s">
        <v>37</v>
      </c>
      <c r="E32" s="32"/>
      <c r="F32" s="32"/>
      <c r="G32" s="32"/>
      <c r="H32" s="32"/>
      <c r="I32" s="32"/>
      <c r="J32" s="120">
        <f>ROUND(J30+J31,2)</f>
        <v>0</v>
      </c>
      <c r="K32" s="32"/>
      <c r="L32" s="4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6.95" customHeight="1">
      <c r="A33" s="32"/>
      <c r="B33" s="37"/>
      <c r="C33" s="32"/>
      <c r="D33" s="116"/>
      <c r="E33" s="116"/>
      <c r="F33" s="116"/>
      <c r="G33" s="116"/>
      <c r="H33" s="116"/>
      <c r="I33" s="116"/>
      <c r="J33" s="116"/>
      <c r="K33" s="116"/>
      <c r="L33" s="4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7"/>
      <c r="C34" s="32"/>
      <c r="D34" s="32"/>
      <c r="E34" s="32"/>
      <c r="F34" s="121" t="s">
        <v>39</v>
      </c>
      <c r="G34" s="32"/>
      <c r="H34" s="32"/>
      <c r="I34" s="121" t="s">
        <v>38</v>
      </c>
      <c r="J34" s="121" t="s">
        <v>40</v>
      </c>
      <c r="K34" s="32"/>
      <c r="L34" s="4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>
      <c r="A35" s="32"/>
      <c r="B35" s="37"/>
      <c r="C35" s="32"/>
      <c r="D35" s="122" t="s">
        <v>41</v>
      </c>
      <c r="E35" s="110" t="s">
        <v>42</v>
      </c>
      <c r="F35" s="123">
        <f>ROUND((SUM(BE108:BE115)+SUM(BE135:BE275)),2)</f>
        <v>0</v>
      </c>
      <c r="G35" s="32"/>
      <c r="H35" s="32"/>
      <c r="I35" s="124">
        <v>0.21</v>
      </c>
      <c r="J35" s="123">
        <f>ROUND(((SUM(BE108:BE115)+SUM(BE135:BE275))*I35),2)</f>
        <v>0</v>
      </c>
      <c r="K35" s="32"/>
      <c r="L35" s="4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>
      <c r="A36" s="32"/>
      <c r="B36" s="37"/>
      <c r="C36" s="32"/>
      <c r="D36" s="32"/>
      <c r="E36" s="110" t="s">
        <v>43</v>
      </c>
      <c r="F36" s="123">
        <f>ROUND((SUM(BF108:BF115)+SUM(BF135:BF275)),2)</f>
        <v>0</v>
      </c>
      <c r="G36" s="32"/>
      <c r="H36" s="32"/>
      <c r="I36" s="124">
        <v>0.15</v>
      </c>
      <c r="J36" s="123">
        <f>ROUND(((SUM(BF108:BF115)+SUM(BF135:BF275))*I36),2)</f>
        <v>0</v>
      </c>
      <c r="K36" s="32"/>
      <c r="L36" s="4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7"/>
      <c r="C37" s="32"/>
      <c r="D37" s="32"/>
      <c r="E37" s="110" t="s">
        <v>44</v>
      </c>
      <c r="F37" s="123">
        <f>ROUND((SUM(BG108:BG115)+SUM(BG135:BG275)),2)</f>
        <v>0</v>
      </c>
      <c r="G37" s="32"/>
      <c r="H37" s="32"/>
      <c r="I37" s="124">
        <v>0.21</v>
      </c>
      <c r="J37" s="123">
        <f>0</f>
        <v>0</v>
      </c>
      <c r="K37" s="32"/>
      <c r="L37" s="4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 hidden="1">
      <c r="A38" s="32"/>
      <c r="B38" s="37"/>
      <c r="C38" s="32"/>
      <c r="D38" s="32"/>
      <c r="E38" s="110" t="s">
        <v>45</v>
      </c>
      <c r="F38" s="123">
        <f>ROUND((SUM(BH108:BH115)+SUM(BH135:BH275)),2)</f>
        <v>0</v>
      </c>
      <c r="G38" s="32"/>
      <c r="H38" s="32"/>
      <c r="I38" s="124">
        <v>0.15</v>
      </c>
      <c r="J38" s="123">
        <f>0</f>
        <v>0</v>
      </c>
      <c r="K38" s="32"/>
      <c r="L38" s="4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14.45" customHeight="1" hidden="1">
      <c r="A39" s="32"/>
      <c r="B39" s="37"/>
      <c r="C39" s="32"/>
      <c r="D39" s="32"/>
      <c r="E39" s="110" t="s">
        <v>46</v>
      </c>
      <c r="F39" s="123">
        <f>ROUND((SUM(BI108:BI115)+SUM(BI135:BI275)),2)</f>
        <v>0</v>
      </c>
      <c r="G39" s="32"/>
      <c r="H39" s="32"/>
      <c r="I39" s="124">
        <v>0</v>
      </c>
      <c r="J39" s="123">
        <f>0</f>
        <v>0</v>
      </c>
      <c r="K39" s="32"/>
      <c r="L39" s="49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6.95" customHeight="1">
      <c r="A40" s="32"/>
      <c r="B40" s="37"/>
      <c r="C40" s="32"/>
      <c r="D40" s="32"/>
      <c r="E40" s="32"/>
      <c r="F40" s="32"/>
      <c r="G40" s="32"/>
      <c r="H40" s="32"/>
      <c r="I40" s="32"/>
      <c r="J40" s="32"/>
      <c r="K40" s="32"/>
      <c r="L40" s="49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1:31" s="2" customFormat="1" ht="25.35" customHeight="1">
      <c r="A41" s="32"/>
      <c r="B41" s="37"/>
      <c r="C41" s="125"/>
      <c r="D41" s="126" t="s">
        <v>47</v>
      </c>
      <c r="E41" s="127"/>
      <c r="F41" s="127"/>
      <c r="G41" s="128" t="s">
        <v>48</v>
      </c>
      <c r="H41" s="129" t="s">
        <v>49</v>
      </c>
      <c r="I41" s="127"/>
      <c r="J41" s="130">
        <f>SUM(J32:J39)</f>
        <v>0</v>
      </c>
      <c r="K41" s="131"/>
      <c r="L41" s="49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</row>
    <row r="42" spans="1:31" s="2" customFormat="1" ht="14.45" customHeight="1">
      <c r="A42" s="32"/>
      <c r="B42" s="37"/>
      <c r="C42" s="32"/>
      <c r="D42" s="32"/>
      <c r="E42" s="32"/>
      <c r="F42" s="32"/>
      <c r="G42" s="32"/>
      <c r="H42" s="32"/>
      <c r="I42" s="32"/>
      <c r="J42" s="32"/>
      <c r="K42" s="32"/>
      <c r="L42" s="4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2:12" s="1" customFormat="1" ht="14.45" customHeight="1">
      <c r="B43" s="18"/>
      <c r="L43" s="18"/>
    </row>
    <row r="44" spans="2:12" s="1" customFormat="1" ht="14.45" customHeight="1">
      <c r="B44" s="18"/>
      <c r="L44" s="18"/>
    </row>
    <row r="45" spans="2:12" s="1" customFormat="1" ht="14.45" customHeight="1">
      <c r="B45" s="18"/>
      <c r="L45" s="18"/>
    </row>
    <row r="46" spans="2:12" s="1" customFormat="1" ht="14.45" customHeight="1">
      <c r="B46" s="18"/>
      <c r="L46" s="18"/>
    </row>
    <row r="47" spans="2:12" s="1" customFormat="1" ht="14.45" customHeight="1">
      <c r="B47" s="18"/>
      <c r="L47" s="18"/>
    </row>
    <row r="48" spans="2:12" s="1" customFormat="1" ht="14.45" customHeight="1">
      <c r="B48" s="18"/>
      <c r="L48" s="18"/>
    </row>
    <row r="49" spans="2:12" s="1" customFormat="1" ht="14.45" customHeight="1">
      <c r="B49" s="18"/>
      <c r="L49" s="18"/>
    </row>
    <row r="50" spans="2:12" s="2" customFormat="1" ht="14.45" customHeight="1">
      <c r="B50" s="49"/>
      <c r="D50" s="132" t="s">
        <v>50</v>
      </c>
      <c r="E50" s="133"/>
      <c r="F50" s="133"/>
      <c r="G50" s="132" t="s">
        <v>51</v>
      </c>
      <c r="H50" s="133"/>
      <c r="I50" s="133"/>
      <c r="J50" s="133"/>
      <c r="K50" s="133"/>
      <c r="L50" s="49"/>
    </row>
    <row r="51" spans="2:12" ht="11.25">
      <c r="B51" s="18"/>
      <c r="L51" s="18"/>
    </row>
    <row r="52" spans="2:12" ht="11.25">
      <c r="B52" s="18"/>
      <c r="L52" s="18"/>
    </row>
    <row r="53" spans="2:12" ht="11.25">
      <c r="B53" s="18"/>
      <c r="L53" s="18"/>
    </row>
    <row r="54" spans="2:12" ht="11.25">
      <c r="B54" s="18"/>
      <c r="L54" s="18"/>
    </row>
    <row r="55" spans="2:12" ht="11.25">
      <c r="B55" s="18"/>
      <c r="L55" s="18"/>
    </row>
    <row r="56" spans="2:12" ht="11.25">
      <c r="B56" s="18"/>
      <c r="L56" s="18"/>
    </row>
    <row r="57" spans="2:12" ht="11.25">
      <c r="B57" s="18"/>
      <c r="L57" s="18"/>
    </row>
    <row r="58" spans="2:12" ht="11.25">
      <c r="B58" s="18"/>
      <c r="L58" s="18"/>
    </row>
    <row r="59" spans="2:12" ht="11.25">
      <c r="B59" s="18"/>
      <c r="L59" s="18"/>
    </row>
    <row r="60" spans="2:12" ht="11.25">
      <c r="B60" s="18"/>
      <c r="L60" s="18"/>
    </row>
    <row r="61" spans="1:31" s="2" customFormat="1" ht="12.75">
      <c r="A61" s="32"/>
      <c r="B61" s="37"/>
      <c r="C61" s="32"/>
      <c r="D61" s="134" t="s">
        <v>52</v>
      </c>
      <c r="E61" s="135"/>
      <c r="F61" s="136" t="s">
        <v>53</v>
      </c>
      <c r="G61" s="134" t="s">
        <v>52</v>
      </c>
      <c r="H61" s="135"/>
      <c r="I61" s="135"/>
      <c r="J61" s="137" t="s">
        <v>53</v>
      </c>
      <c r="K61" s="135"/>
      <c r="L61" s="49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18"/>
      <c r="L62" s="18"/>
    </row>
    <row r="63" spans="2:12" ht="11.25">
      <c r="B63" s="18"/>
      <c r="L63" s="18"/>
    </row>
    <row r="64" spans="2:12" ht="11.25">
      <c r="B64" s="18"/>
      <c r="L64" s="18"/>
    </row>
    <row r="65" spans="1:31" s="2" customFormat="1" ht="12.75">
      <c r="A65" s="32"/>
      <c r="B65" s="37"/>
      <c r="C65" s="32"/>
      <c r="D65" s="132" t="s">
        <v>54</v>
      </c>
      <c r="E65" s="138"/>
      <c r="F65" s="138"/>
      <c r="G65" s="132" t="s">
        <v>55</v>
      </c>
      <c r="H65" s="138"/>
      <c r="I65" s="138"/>
      <c r="J65" s="138"/>
      <c r="K65" s="138"/>
      <c r="L65" s="49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18"/>
      <c r="L66" s="18"/>
    </row>
    <row r="67" spans="2:12" ht="11.25">
      <c r="B67" s="18"/>
      <c r="L67" s="18"/>
    </row>
    <row r="68" spans="2:12" ht="11.25">
      <c r="B68" s="18"/>
      <c r="L68" s="18"/>
    </row>
    <row r="69" spans="2:12" ht="11.25">
      <c r="B69" s="18"/>
      <c r="L69" s="18"/>
    </row>
    <row r="70" spans="2:12" ht="11.25">
      <c r="B70" s="18"/>
      <c r="L70" s="18"/>
    </row>
    <row r="71" spans="2:12" ht="11.25">
      <c r="B71" s="18"/>
      <c r="L71" s="18"/>
    </row>
    <row r="72" spans="2:12" ht="11.25">
      <c r="B72" s="18"/>
      <c r="L72" s="18"/>
    </row>
    <row r="73" spans="2:12" ht="11.25">
      <c r="B73" s="18"/>
      <c r="L73" s="18"/>
    </row>
    <row r="74" spans="2:12" ht="11.25">
      <c r="B74" s="18"/>
      <c r="L74" s="18"/>
    </row>
    <row r="75" spans="2:12" ht="11.25">
      <c r="B75" s="18"/>
      <c r="L75" s="18"/>
    </row>
    <row r="76" spans="1:31" s="2" customFormat="1" ht="12.75">
      <c r="A76" s="32"/>
      <c r="B76" s="37"/>
      <c r="C76" s="32"/>
      <c r="D76" s="134" t="s">
        <v>52</v>
      </c>
      <c r="E76" s="135"/>
      <c r="F76" s="136" t="s">
        <v>53</v>
      </c>
      <c r="G76" s="134" t="s">
        <v>52</v>
      </c>
      <c r="H76" s="135"/>
      <c r="I76" s="135"/>
      <c r="J76" s="137" t="s">
        <v>53</v>
      </c>
      <c r="K76" s="135"/>
      <c r="L76" s="49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49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49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100</v>
      </c>
      <c r="D82" s="34"/>
      <c r="E82" s="34"/>
      <c r="F82" s="34"/>
      <c r="G82" s="34"/>
      <c r="H82" s="34"/>
      <c r="I82" s="34"/>
      <c r="J82" s="34"/>
      <c r="K82" s="34"/>
      <c r="L82" s="49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4"/>
      <c r="D83" s="34"/>
      <c r="E83" s="34"/>
      <c r="F83" s="34"/>
      <c r="G83" s="34"/>
      <c r="H83" s="34"/>
      <c r="I83" s="34"/>
      <c r="J83" s="34"/>
      <c r="K83" s="34"/>
      <c r="L83" s="49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4"/>
      <c r="E84" s="34"/>
      <c r="F84" s="34"/>
      <c r="G84" s="34"/>
      <c r="H84" s="34"/>
      <c r="I84" s="34"/>
      <c r="J84" s="34"/>
      <c r="K84" s="34"/>
      <c r="L84" s="49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4"/>
      <c r="D85" s="34"/>
      <c r="E85" s="292" t="str">
        <f>E7</f>
        <v>Habartov, oprava chodníků ulice Vítězná</v>
      </c>
      <c r="F85" s="293"/>
      <c r="G85" s="293"/>
      <c r="H85" s="293"/>
      <c r="I85" s="34"/>
      <c r="J85" s="34"/>
      <c r="K85" s="34"/>
      <c r="L85" s="49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92</v>
      </c>
      <c r="D86" s="34"/>
      <c r="E86" s="34"/>
      <c r="F86" s="34"/>
      <c r="G86" s="34"/>
      <c r="H86" s="34"/>
      <c r="I86" s="34"/>
      <c r="J86" s="34"/>
      <c r="K86" s="34"/>
      <c r="L86" s="49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4"/>
      <c r="D87" s="34"/>
      <c r="E87" s="263" t="str">
        <f>E9</f>
        <v>SO 102 - Chodník</v>
      </c>
      <c r="F87" s="294"/>
      <c r="G87" s="294"/>
      <c r="H87" s="294"/>
      <c r="I87" s="34"/>
      <c r="J87" s="34"/>
      <c r="K87" s="34"/>
      <c r="L87" s="49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4"/>
      <c r="D88" s="34"/>
      <c r="E88" s="34"/>
      <c r="F88" s="34"/>
      <c r="G88" s="34"/>
      <c r="H88" s="34"/>
      <c r="I88" s="34"/>
      <c r="J88" s="34"/>
      <c r="K88" s="34"/>
      <c r="L88" s="49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4"/>
      <c r="E89" s="34"/>
      <c r="F89" s="25" t="str">
        <f>F12</f>
        <v>Habartov</v>
      </c>
      <c r="G89" s="34"/>
      <c r="H89" s="34"/>
      <c r="I89" s="27" t="s">
        <v>22</v>
      </c>
      <c r="J89" s="64" t="str">
        <f>IF(J12="","",J12)</f>
        <v>17. 9. 2021</v>
      </c>
      <c r="K89" s="34"/>
      <c r="L89" s="49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4"/>
      <c r="D90" s="34"/>
      <c r="E90" s="34"/>
      <c r="F90" s="34"/>
      <c r="G90" s="34"/>
      <c r="H90" s="34"/>
      <c r="I90" s="34"/>
      <c r="J90" s="34"/>
      <c r="K90" s="34"/>
      <c r="L90" s="49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24</v>
      </c>
      <c r="D91" s="34"/>
      <c r="E91" s="34"/>
      <c r="F91" s="25" t="str">
        <f>E15</f>
        <v>Město Habartov</v>
      </c>
      <c r="G91" s="34"/>
      <c r="H91" s="34"/>
      <c r="I91" s="27" t="s">
        <v>30</v>
      </c>
      <c r="J91" s="30" t="str">
        <f>E21</f>
        <v>GEOprojectKV s.r.o.</v>
      </c>
      <c r="K91" s="34"/>
      <c r="L91" s="49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28</v>
      </c>
      <c r="D92" s="34"/>
      <c r="E92" s="34"/>
      <c r="F92" s="25" t="str">
        <f>IF(E18="","",E18)</f>
        <v>Vyplň údaj</v>
      </c>
      <c r="G92" s="34"/>
      <c r="H92" s="34"/>
      <c r="I92" s="27" t="s">
        <v>35</v>
      </c>
      <c r="J92" s="30" t="str">
        <f>E24</f>
        <v>GEOprojectKV s.r.o.</v>
      </c>
      <c r="K92" s="34"/>
      <c r="L92" s="49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4"/>
      <c r="D93" s="34"/>
      <c r="E93" s="34"/>
      <c r="F93" s="34"/>
      <c r="G93" s="34"/>
      <c r="H93" s="34"/>
      <c r="I93" s="34"/>
      <c r="J93" s="34"/>
      <c r="K93" s="34"/>
      <c r="L93" s="49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43" t="s">
        <v>101</v>
      </c>
      <c r="D94" s="144"/>
      <c r="E94" s="144"/>
      <c r="F94" s="144"/>
      <c r="G94" s="144"/>
      <c r="H94" s="144"/>
      <c r="I94" s="144"/>
      <c r="J94" s="145" t="s">
        <v>102</v>
      </c>
      <c r="K94" s="144"/>
      <c r="L94" s="49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4"/>
      <c r="D95" s="34"/>
      <c r="E95" s="34"/>
      <c r="F95" s="34"/>
      <c r="G95" s="34"/>
      <c r="H95" s="34"/>
      <c r="I95" s="34"/>
      <c r="J95" s="34"/>
      <c r="K95" s="34"/>
      <c r="L95" s="49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46" t="s">
        <v>103</v>
      </c>
      <c r="D96" s="34"/>
      <c r="E96" s="34"/>
      <c r="F96" s="34"/>
      <c r="G96" s="34"/>
      <c r="H96" s="34"/>
      <c r="I96" s="34"/>
      <c r="J96" s="82">
        <f>J135</f>
        <v>0</v>
      </c>
      <c r="K96" s="34"/>
      <c r="L96" s="49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5" t="s">
        <v>104</v>
      </c>
    </row>
    <row r="97" spans="2:12" s="9" customFormat="1" ht="24.95" customHeight="1">
      <c r="B97" s="147"/>
      <c r="C97" s="148"/>
      <c r="D97" s="149" t="s">
        <v>105</v>
      </c>
      <c r="E97" s="150"/>
      <c r="F97" s="150"/>
      <c r="G97" s="150"/>
      <c r="H97" s="150"/>
      <c r="I97" s="150"/>
      <c r="J97" s="151">
        <f>J136</f>
        <v>0</v>
      </c>
      <c r="K97" s="148"/>
      <c r="L97" s="152"/>
    </row>
    <row r="98" spans="2:12" s="10" customFormat="1" ht="19.9" customHeight="1">
      <c r="B98" s="153"/>
      <c r="C98" s="154"/>
      <c r="D98" s="155" t="s">
        <v>106</v>
      </c>
      <c r="E98" s="156"/>
      <c r="F98" s="156"/>
      <c r="G98" s="156"/>
      <c r="H98" s="156"/>
      <c r="I98" s="156"/>
      <c r="J98" s="157">
        <f>J137</f>
        <v>0</v>
      </c>
      <c r="K98" s="154"/>
      <c r="L98" s="158"/>
    </row>
    <row r="99" spans="2:12" s="10" customFormat="1" ht="19.9" customHeight="1">
      <c r="B99" s="153"/>
      <c r="C99" s="154"/>
      <c r="D99" s="155" t="s">
        <v>336</v>
      </c>
      <c r="E99" s="156"/>
      <c r="F99" s="156"/>
      <c r="G99" s="156"/>
      <c r="H99" s="156"/>
      <c r="I99" s="156"/>
      <c r="J99" s="157">
        <f>J172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108</v>
      </c>
      <c r="E100" s="156"/>
      <c r="F100" s="156"/>
      <c r="G100" s="156"/>
      <c r="H100" s="156"/>
      <c r="I100" s="156"/>
      <c r="J100" s="157">
        <f>J179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109</v>
      </c>
      <c r="E101" s="156"/>
      <c r="F101" s="156"/>
      <c r="G101" s="156"/>
      <c r="H101" s="156"/>
      <c r="I101" s="156"/>
      <c r="J101" s="157">
        <f>J202</f>
        <v>0</v>
      </c>
      <c r="K101" s="154"/>
      <c r="L101" s="158"/>
    </row>
    <row r="102" spans="2:12" s="10" customFormat="1" ht="14.85" customHeight="1">
      <c r="B102" s="153"/>
      <c r="C102" s="154"/>
      <c r="D102" s="155" t="s">
        <v>337</v>
      </c>
      <c r="E102" s="156"/>
      <c r="F102" s="156"/>
      <c r="G102" s="156"/>
      <c r="H102" s="156"/>
      <c r="I102" s="156"/>
      <c r="J102" s="157">
        <f>J213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111</v>
      </c>
      <c r="E103" s="156"/>
      <c r="F103" s="156"/>
      <c r="G103" s="156"/>
      <c r="H103" s="156"/>
      <c r="I103" s="156"/>
      <c r="J103" s="157">
        <f>J228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112</v>
      </c>
      <c r="E104" s="156"/>
      <c r="F104" s="156"/>
      <c r="G104" s="156"/>
      <c r="H104" s="156"/>
      <c r="I104" s="156"/>
      <c r="J104" s="157">
        <f>J265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113</v>
      </c>
      <c r="E105" s="156"/>
      <c r="F105" s="156"/>
      <c r="G105" s="156"/>
      <c r="H105" s="156"/>
      <c r="I105" s="156"/>
      <c r="J105" s="157">
        <f>J274</f>
        <v>0</v>
      </c>
      <c r="K105" s="154"/>
      <c r="L105" s="158"/>
    </row>
    <row r="106" spans="1:31" s="2" customFormat="1" ht="21.75" customHeight="1">
      <c r="A106" s="32"/>
      <c r="B106" s="33"/>
      <c r="C106" s="34"/>
      <c r="D106" s="34"/>
      <c r="E106" s="34"/>
      <c r="F106" s="34"/>
      <c r="G106" s="34"/>
      <c r="H106" s="34"/>
      <c r="I106" s="34"/>
      <c r="J106" s="34"/>
      <c r="K106" s="34"/>
      <c r="L106" s="49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4"/>
      <c r="D107" s="34"/>
      <c r="E107" s="34"/>
      <c r="F107" s="34"/>
      <c r="G107" s="34"/>
      <c r="H107" s="34"/>
      <c r="I107" s="34"/>
      <c r="J107" s="34"/>
      <c r="K107" s="34"/>
      <c r="L107" s="49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29.25" customHeight="1">
      <c r="A108" s="32"/>
      <c r="B108" s="33"/>
      <c r="C108" s="146" t="s">
        <v>114</v>
      </c>
      <c r="D108" s="34"/>
      <c r="E108" s="34"/>
      <c r="F108" s="34"/>
      <c r="G108" s="34"/>
      <c r="H108" s="34"/>
      <c r="I108" s="34"/>
      <c r="J108" s="159">
        <f>ROUND(J109+J110+J111+J112+J113+J114,2)</f>
        <v>0</v>
      </c>
      <c r="K108" s="34"/>
      <c r="L108" s="49"/>
      <c r="N108" s="160" t="s">
        <v>41</v>
      </c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65" s="2" customFormat="1" ht="18" customHeight="1">
      <c r="A109" s="32"/>
      <c r="B109" s="33"/>
      <c r="C109" s="34"/>
      <c r="D109" s="295" t="s">
        <v>115</v>
      </c>
      <c r="E109" s="296"/>
      <c r="F109" s="296"/>
      <c r="G109" s="34"/>
      <c r="H109" s="34"/>
      <c r="I109" s="34"/>
      <c r="J109" s="162">
        <v>0</v>
      </c>
      <c r="K109" s="34"/>
      <c r="L109" s="163"/>
      <c r="M109" s="164"/>
      <c r="N109" s="165" t="s">
        <v>42</v>
      </c>
      <c r="O109" s="164"/>
      <c r="P109" s="164"/>
      <c r="Q109" s="164"/>
      <c r="R109" s="164"/>
      <c r="S109" s="166"/>
      <c r="T109" s="166"/>
      <c r="U109" s="166"/>
      <c r="V109" s="166"/>
      <c r="W109" s="166"/>
      <c r="X109" s="166"/>
      <c r="Y109" s="166"/>
      <c r="Z109" s="166"/>
      <c r="AA109" s="166"/>
      <c r="AB109" s="166"/>
      <c r="AC109" s="166"/>
      <c r="AD109" s="166"/>
      <c r="AE109" s="166"/>
      <c r="AF109" s="164"/>
      <c r="AG109" s="164"/>
      <c r="AH109" s="164"/>
      <c r="AI109" s="164"/>
      <c r="AJ109" s="164"/>
      <c r="AK109" s="164"/>
      <c r="AL109" s="164"/>
      <c r="AM109" s="164"/>
      <c r="AN109" s="164"/>
      <c r="AO109" s="164"/>
      <c r="AP109" s="164"/>
      <c r="AQ109" s="164"/>
      <c r="AR109" s="164"/>
      <c r="AS109" s="164"/>
      <c r="AT109" s="164"/>
      <c r="AU109" s="164"/>
      <c r="AV109" s="164"/>
      <c r="AW109" s="164"/>
      <c r="AX109" s="164"/>
      <c r="AY109" s="167" t="s">
        <v>116</v>
      </c>
      <c r="AZ109" s="164"/>
      <c r="BA109" s="164"/>
      <c r="BB109" s="164"/>
      <c r="BC109" s="164"/>
      <c r="BD109" s="164"/>
      <c r="BE109" s="168">
        <f aca="true" t="shared" si="0" ref="BE109:BE114">IF(N109="základní",J109,0)</f>
        <v>0</v>
      </c>
      <c r="BF109" s="168">
        <f aca="true" t="shared" si="1" ref="BF109:BF114">IF(N109="snížená",J109,0)</f>
        <v>0</v>
      </c>
      <c r="BG109" s="168">
        <f aca="true" t="shared" si="2" ref="BG109:BG114">IF(N109="zákl. přenesená",J109,0)</f>
        <v>0</v>
      </c>
      <c r="BH109" s="168">
        <f aca="true" t="shared" si="3" ref="BH109:BH114">IF(N109="sníž. přenesená",J109,0)</f>
        <v>0</v>
      </c>
      <c r="BI109" s="168">
        <f aca="true" t="shared" si="4" ref="BI109:BI114">IF(N109="nulová",J109,0)</f>
        <v>0</v>
      </c>
      <c r="BJ109" s="167" t="s">
        <v>85</v>
      </c>
      <c r="BK109" s="164"/>
      <c r="BL109" s="164"/>
      <c r="BM109" s="164"/>
    </row>
    <row r="110" spans="1:65" s="2" customFormat="1" ht="18" customHeight="1">
      <c r="A110" s="32"/>
      <c r="B110" s="33"/>
      <c r="C110" s="34"/>
      <c r="D110" s="295" t="s">
        <v>117</v>
      </c>
      <c r="E110" s="296"/>
      <c r="F110" s="296"/>
      <c r="G110" s="34"/>
      <c r="H110" s="34"/>
      <c r="I110" s="34"/>
      <c r="J110" s="162">
        <v>0</v>
      </c>
      <c r="K110" s="34"/>
      <c r="L110" s="163"/>
      <c r="M110" s="164"/>
      <c r="N110" s="165" t="s">
        <v>42</v>
      </c>
      <c r="O110" s="164"/>
      <c r="P110" s="164"/>
      <c r="Q110" s="164"/>
      <c r="R110" s="164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6"/>
      <c r="AE110" s="166"/>
      <c r="AF110" s="164"/>
      <c r="AG110" s="164"/>
      <c r="AH110" s="164"/>
      <c r="AI110" s="164"/>
      <c r="AJ110" s="164"/>
      <c r="AK110" s="164"/>
      <c r="AL110" s="164"/>
      <c r="AM110" s="164"/>
      <c r="AN110" s="164"/>
      <c r="AO110" s="164"/>
      <c r="AP110" s="164"/>
      <c r="AQ110" s="164"/>
      <c r="AR110" s="164"/>
      <c r="AS110" s="164"/>
      <c r="AT110" s="164"/>
      <c r="AU110" s="164"/>
      <c r="AV110" s="164"/>
      <c r="AW110" s="164"/>
      <c r="AX110" s="164"/>
      <c r="AY110" s="167" t="s">
        <v>116</v>
      </c>
      <c r="AZ110" s="164"/>
      <c r="BA110" s="164"/>
      <c r="BB110" s="164"/>
      <c r="BC110" s="164"/>
      <c r="BD110" s="164"/>
      <c r="BE110" s="168">
        <f t="shared" si="0"/>
        <v>0</v>
      </c>
      <c r="BF110" s="168">
        <f t="shared" si="1"/>
        <v>0</v>
      </c>
      <c r="BG110" s="168">
        <f t="shared" si="2"/>
        <v>0</v>
      </c>
      <c r="BH110" s="168">
        <f t="shared" si="3"/>
        <v>0</v>
      </c>
      <c r="BI110" s="168">
        <f t="shared" si="4"/>
        <v>0</v>
      </c>
      <c r="BJ110" s="167" t="s">
        <v>85</v>
      </c>
      <c r="BK110" s="164"/>
      <c r="BL110" s="164"/>
      <c r="BM110" s="164"/>
    </row>
    <row r="111" spans="1:65" s="2" customFormat="1" ht="18" customHeight="1">
      <c r="A111" s="32"/>
      <c r="B111" s="33"/>
      <c r="C111" s="34"/>
      <c r="D111" s="295" t="s">
        <v>118</v>
      </c>
      <c r="E111" s="296"/>
      <c r="F111" s="296"/>
      <c r="G111" s="34"/>
      <c r="H111" s="34"/>
      <c r="I111" s="34"/>
      <c r="J111" s="162">
        <v>0</v>
      </c>
      <c r="K111" s="34"/>
      <c r="L111" s="163"/>
      <c r="M111" s="164"/>
      <c r="N111" s="165" t="s">
        <v>42</v>
      </c>
      <c r="O111" s="164"/>
      <c r="P111" s="164"/>
      <c r="Q111" s="164"/>
      <c r="R111" s="164"/>
      <c r="S111" s="166"/>
      <c r="T111" s="166"/>
      <c r="U111" s="166"/>
      <c r="V111" s="166"/>
      <c r="W111" s="166"/>
      <c r="X111" s="166"/>
      <c r="Y111" s="166"/>
      <c r="Z111" s="166"/>
      <c r="AA111" s="166"/>
      <c r="AB111" s="166"/>
      <c r="AC111" s="166"/>
      <c r="AD111" s="166"/>
      <c r="AE111" s="166"/>
      <c r="AF111" s="164"/>
      <c r="AG111" s="164"/>
      <c r="AH111" s="164"/>
      <c r="AI111" s="164"/>
      <c r="AJ111" s="164"/>
      <c r="AK111" s="164"/>
      <c r="AL111" s="164"/>
      <c r="AM111" s="164"/>
      <c r="AN111" s="164"/>
      <c r="AO111" s="164"/>
      <c r="AP111" s="164"/>
      <c r="AQ111" s="164"/>
      <c r="AR111" s="164"/>
      <c r="AS111" s="164"/>
      <c r="AT111" s="164"/>
      <c r="AU111" s="164"/>
      <c r="AV111" s="164"/>
      <c r="AW111" s="164"/>
      <c r="AX111" s="164"/>
      <c r="AY111" s="167" t="s">
        <v>116</v>
      </c>
      <c r="AZ111" s="164"/>
      <c r="BA111" s="164"/>
      <c r="BB111" s="164"/>
      <c r="BC111" s="164"/>
      <c r="BD111" s="164"/>
      <c r="BE111" s="168">
        <f t="shared" si="0"/>
        <v>0</v>
      </c>
      <c r="BF111" s="168">
        <f t="shared" si="1"/>
        <v>0</v>
      </c>
      <c r="BG111" s="168">
        <f t="shared" si="2"/>
        <v>0</v>
      </c>
      <c r="BH111" s="168">
        <f t="shared" si="3"/>
        <v>0</v>
      </c>
      <c r="BI111" s="168">
        <f t="shared" si="4"/>
        <v>0</v>
      </c>
      <c r="BJ111" s="167" t="s">
        <v>85</v>
      </c>
      <c r="BK111" s="164"/>
      <c r="BL111" s="164"/>
      <c r="BM111" s="164"/>
    </row>
    <row r="112" spans="1:65" s="2" customFormat="1" ht="18" customHeight="1">
      <c r="A112" s="32"/>
      <c r="B112" s="33"/>
      <c r="C112" s="34"/>
      <c r="D112" s="295" t="s">
        <v>119</v>
      </c>
      <c r="E112" s="296"/>
      <c r="F112" s="296"/>
      <c r="G112" s="34"/>
      <c r="H112" s="34"/>
      <c r="I112" s="34"/>
      <c r="J112" s="162">
        <v>0</v>
      </c>
      <c r="K112" s="34"/>
      <c r="L112" s="163"/>
      <c r="M112" s="164"/>
      <c r="N112" s="165" t="s">
        <v>42</v>
      </c>
      <c r="O112" s="164"/>
      <c r="P112" s="164"/>
      <c r="Q112" s="164"/>
      <c r="R112" s="164"/>
      <c r="S112" s="166"/>
      <c r="T112" s="166"/>
      <c r="U112" s="166"/>
      <c r="V112" s="166"/>
      <c r="W112" s="166"/>
      <c r="X112" s="166"/>
      <c r="Y112" s="166"/>
      <c r="Z112" s="166"/>
      <c r="AA112" s="166"/>
      <c r="AB112" s="166"/>
      <c r="AC112" s="166"/>
      <c r="AD112" s="166"/>
      <c r="AE112" s="166"/>
      <c r="AF112" s="164"/>
      <c r="AG112" s="164"/>
      <c r="AH112" s="164"/>
      <c r="AI112" s="164"/>
      <c r="AJ112" s="164"/>
      <c r="AK112" s="164"/>
      <c r="AL112" s="164"/>
      <c r="AM112" s="164"/>
      <c r="AN112" s="164"/>
      <c r="AO112" s="164"/>
      <c r="AP112" s="164"/>
      <c r="AQ112" s="164"/>
      <c r="AR112" s="164"/>
      <c r="AS112" s="164"/>
      <c r="AT112" s="164"/>
      <c r="AU112" s="164"/>
      <c r="AV112" s="164"/>
      <c r="AW112" s="164"/>
      <c r="AX112" s="164"/>
      <c r="AY112" s="167" t="s">
        <v>116</v>
      </c>
      <c r="AZ112" s="164"/>
      <c r="BA112" s="164"/>
      <c r="BB112" s="164"/>
      <c r="BC112" s="164"/>
      <c r="BD112" s="164"/>
      <c r="BE112" s="168">
        <f t="shared" si="0"/>
        <v>0</v>
      </c>
      <c r="BF112" s="168">
        <f t="shared" si="1"/>
        <v>0</v>
      </c>
      <c r="BG112" s="168">
        <f t="shared" si="2"/>
        <v>0</v>
      </c>
      <c r="BH112" s="168">
        <f t="shared" si="3"/>
        <v>0</v>
      </c>
      <c r="BI112" s="168">
        <f t="shared" si="4"/>
        <v>0</v>
      </c>
      <c r="BJ112" s="167" t="s">
        <v>85</v>
      </c>
      <c r="BK112" s="164"/>
      <c r="BL112" s="164"/>
      <c r="BM112" s="164"/>
    </row>
    <row r="113" spans="1:65" s="2" customFormat="1" ht="18" customHeight="1">
      <c r="A113" s="32"/>
      <c r="B113" s="33"/>
      <c r="C113" s="34"/>
      <c r="D113" s="295" t="s">
        <v>120</v>
      </c>
      <c r="E113" s="296"/>
      <c r="F113" s="296"/>
      <c r="G113" s="34"/>
      <c r="H113" s="34"/>
      <c r="I113" s="34"/>
      <c r="J113" s="162">
        <v>0</v>
      </c>
      <c r="K113" s="34"/>
      <c r="L113" s="163"/>
      <c r="M113" s="164"/>
      <c r="N113" s="165" t="s">
        <v>42</v>
      </c>
      <c r="O113" s="164"/>
      <c r="P113" s="164"/>
      <c r="Q113" s="164"/>
      <c r="R113" s="164"/>
      <c r="S113" s="166"/>
      <c r="T113" s="166"/>
      <c r="U113" s="166"/>
      <c r="V113" s="166"/>
      <c r="W113" s="166"/>
      <c r="X113" s="166"/>
      <c r="Y113" s="166"/>
      <c r="Z113" s="166"/>
      <c r="AA113" s="166"/>
      <c r="AB113" s="166"/>
      <c r="AC113" s="166"/>
      <c r="AD113" s="166"/>
      <c r="AE113" s="166"/>
      <c r="AF113" s="164"/>
      <c r="AG113" s="164"/>
      <c r="AH113" s="164"/>
      <c r="AI113" s="164"/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4"/>
      <c r="AW113" s="164"/>
      <c r="AX113" s="164"/>
      <c r="AY113" s="167" t="s">
        <v>116</v>
      </c>
      <c r="AZ113" s="164"/>
      <c r="BA113" s="164"/>
      <c r="BB113" s="164"/>
      <c r="BC113" s="164"/>
      <c r="BD113" s="164"/>
      <c r="BE113" s="168">
        <f t="shared" si="0"/>
        <v>0</v>
      </c>
      <c r="BF113" s="168">
        <f t="shared" si="1"/>
        <v>0</v>
      </c>
      <c r="BG113" s="168">
        <f t="shared" si="2"/>
        <v>0</v>
      </c>
      <c r="BH113" s="168">
        <f t="shared" si="3"/>
        <v>0</v>
      </c>
      <c r="BI113" s="168">
        <f t="shared" si="4"/>
        <v>0</v>
      </c>
      <c r="BJ113" s="167" t="s">
        <v>85</v>
      </c>
      <c r="BK113" s="164"/>
      <c r="BL113" s="164"/>
      <c r="BM113" s="164"/>
    </row>
    <row r="114" spans="1:65" s="2" customFormat="1" ht="18" customHeight="1">
      <c r="A114" s="32"/>
      <c r="B114" s="33"/>
      <c r="C114" s="34"/>
      <c r="D114" s="161" t="s">
        <v>121</v>
      </c>
      <c r="E114" s="34"/>
      <c r="F114" s="34"/>
      <c r="G114" s="34"/>
      <c r="H114" s="34"/>
      <c r="I114" s="34"/>
      <c r="J114" s="162">
        <f>ROUND(J30*T114,2)</f>
        <v>0</v>
      </c>
      <c r="K114" s="34"/>
      <c r="L114" s="163"/>
      <c r="M114" s="164"/>
      <c r="N114" s="165" t="s">
        <v>42</v>
      </c>
      <c r="O114" s="164"/>
      <c r="P114" s="164"/>
      <c r="Q114" s="164"/>
      <c r="R114" s="164"/>
      <c r="S114" s="166"/>
      <c r="T114" s="166"/>
      <c r="U114" s="166"/>
      <c r="V114" s="166"/>
      <c r="W114" s="166"/>
      <c r="X114" s="166"/>
      <c r="Y114" s="166"/>
      <c r="Z114" s="166"/>
      <c r="AA114" s="166"/>
      <c r="AB114" s="166"/>
      <c r="AC114" s="166"/>
      <c r="AD114" s="166"/>
      <c r="AE114" s="166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4"/>
      <c r="AW114" s="164"/>
      <c r="AX114" s="164"/>
      <c r="AY114" s="167" t="s">
        <v>122</v>
      </c>
      <c r="AZ114" s="164"/>
      <c r="BA114" s="164"/>
      <c r="BB114" s="164"/>
      <c r="BC114" s="164"/>
      <c r="BD114" s="164"/>
      <c r="BE114" s="168">
        <f t="shared" si="0"/>
        <v>0</v>
      </c>
      <c r="BF114" s="168">
        <f t="shared" si="1"/>
        <v>0</v>
      </c>
      <c r="BG114" s="168">
        <f t="shared" si="2"/>
        <v>0</v>
      </c>
      <c r="BH114" s="168">
        <f t="shared" si="3"/>
        <v>0</v>
      </c>
      <c r="BI114" s="168">
        <f t="shared" si="4"/>
        <v>0</v>
      </c>
      <c r="BJ114" s="167" t="s">
        <v>85</v>
      </c>
      <c r="BK114" s="164"/>
      <c r="BL114" s="164"/>
      <c r="BM114" s="164"/>
    </row>
    <row r="115" spans="1:31" s="2" customFormat="1" ht="11.25">
      <c r="A115" s="32"/>
      <c r="B115" s="33"/>
      <c r="C115" s="34"/>
      <c r="D115" s="34"/>
      <c r="E115" s="34"/>
      <c r="F115" s="34"/>
      <c r="G115" s="34"/>
      <c r="H115" s="34"/>
      <c r="I115" s="34"/>
      <c r="J115" s="34"/>
      <c r="K115" s="34"/>
      <c r="L115" s="4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29.25" customHeight="1">
      <c r="A116" s="32"/>
      <c r="B116" s="33"/>
      <c r="C116" s="169" t="s">
        <v>123</v>
      </c>
      <c r="D116" s="144"/>
      <c r="E116" s="144"/>
      <c r="F116" s="144"/>
      <c r="G116" s="144"/>
      <c r="H116" s="144"/>
      <c r="I116" s="144"/>
      <c r="J116" s="170">
        <f>ROUND(J96+J108,2)</f>
        <v>0</v>
      </c>
      <c r="K116" s="144"/>
      <c r="L116" s="4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6.95" customHeight="1">
      <c r="A117" s="32"/>
      <c r="B117" s="52"/>
      <c r="C117" s="53"/>
      <c r="D117" s="53"/>
      <c r="E117" s="53"/>
      <c r="F117" s="53"/>
      <c r="G117" s="53"/>
      <c r="H117" s="53"/>
      <c r="I117" s="53"/>
      <c r="J117" s="53"/>
      <c r="K117" s="53"/>
      <c r="L117" s="4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21" spans="1:31" s="2" customFormat="1" ht="6.95" customHeight="1">
      <c r="A121" s="32"/>
      <c r="B121" s="54"/>
      <c r="C121" s="55"/>
      <c r="D121" s="55"/>
      <c r="E121" s="55"/>
      <c r="F121" s="55"/>
      <c r="G121" s="55"/>
      <c r="H121" s="55"/>
      <c r="I121" s="55"/>
      <c r="J121" s="55"/>
      <c r="K121" s="55"/>
      <c r="L121" s="49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24.95" customHeight="1">
      <c r="A122" s="32"/>
      <c r="B122" s="33"/>
      <c r="C122" s="21" t="s">
        <v>124</v>
      </c>
      <c r="D122" s="34"/>
      <c r="E122" s="34"/>
      <c r="F122" s="34"/>
      <c r="G122" s="34"/>
      <c r="H122" s="34"/>
      <c r="I122" s="34"/>
      <c r="J122" s="34"/>
      <c r="K122" s="34"/>
      <c r="L122" s="49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3" spans="1:31" s="2" customFormat="1" ht="6.95" customHeight="1">
      <c r="A123" s="32"/>
      <c r="B123" s="33"/>
      <c r="C123" s="34"/>
      <c r="D123" s="34"/>
      <c r="E123" s="34"/>
      <c r="F123" s="34"/>
      <c r="G123" s="34"/>
      <c r="H123" s="34"/>
      <c r="I123" s="34"/>
      <c r="J123" s="34"/>
      <c r="K123" s="34"/>
      <c r="L123" s="49"/>
      <c r="S123" s="32"/>
      <c r="T123" s="32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</row>
    <row r="124" spans="1:31" s="2" customFormat="1" ht="12" customHeight="1">
      <c r="A124" s="32"/>
      <c r="B124" s="33"/>
      <c r="C124" s="27" t="s">
        <v>16</v>
      </c>
      <c r="D124" s="34"/>
      <c r="E124" s="34"/>
      <c r="F124" s="34"/>
      <c r="G124" s="34"/>
      <c r="H124" s="34"/>
      <c r="I124" s="34"/>
      <c r="J124" s="34"/>
      <c r="K124" s="34"/>
      <c r="L124" s="49"/>
      <c r="S124" s="32"/>
      <c r="T124" s="32"/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</row>
    <row r="125" spans="1:31" s="2" customFormat="1" ht="16.5" customHeight="1">
      <c r="A125" s="32"/>
      <c r="B125" s="33"/>
      <c r="C125" s="34"/>
      <c r="D125" s="34"/>
      <c r="E125" s="292" t="str">
        <f>E7</f>
        <v>Habartov, oprava chodníků ulice Vítězná</v>
      </c>
      <c r="F125" s="293"/>
      <c r="G125" s="293"/>
      <c r="H125" s="293"/>
      <c r="I125" s="34"/>
      <c r="J125" s="34"/>
      <c r="K125" s="34"/>
      <c r="L125" s="49"/>
      <c r="S125" s="32"/>
      <c r="T125" s="32"/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</row>
    <row r="126" spans="1:31" s="2" customFormat="1" ht="12" customHeight="1">
      <c r="A126" s="32"/>
      <c r="B126" s="33"/>
      <c r="C126" s="27" t="s">
        <v>92</v>
      </c>
      <c r="D126" s="34"/>
      <c r="E126" s="34"/>
      <c r="F126" s="34"/>
      <c r="G126" s="34"/>
      <c r="H126" s="34"/>
      <c r="I126" s="34"/>
      <c r="J126" s="34"/>
      <c r="K126" s="34"/>
      <c r="L126" s="49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16.5" customHeight="1">
      <c r="A127" s="32"/>
      <c r="B127" s="33"/>
      <c r="C127" s="34"/>
      <c r="D127" s="34"/>
      <c r="E127" s="263" t="str">
        <f>E9</f>
        <v>SO 102 - Chodník</v>
      </c>
      <c r="F127" s="294"/>
      <c r="G127" s="294"/>
      <c r="H127" s="294"/>
      <c r="I127" s="34"/>
      <c r="J127" s="34"/>
      <c r="K127" s="34"/>
      <c r="L127" s="49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4"/>
      <c r="D128" s="34"/>
      <c r="E128" s="34"/>
      <c r="F128" s="34"/>
      <c r="G128" s="34"/>
      <c r="H128" s="34"/>
      <c r="I128" s="34"/>
      <c r="J128" s="34"/>
      <c r="K128" s="34"/>
      <c r="L128" s="49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20</v>
      </c>
      <c r="D129" s="34"/>
      <c r="E129" s="34"/>
      <c r="F129" s="25" t="str">
        <f>F12</f>
        <v>Habartov</v>
      </c>
      <c r="G129" s="34"/>
      <c r="H129" s="34"/>
      <c r="I129" s="27" t="s">
        <v>22</v>
      </c>
      <c r="J129" s="64" t="str">
        <f>IF(J12="","",J12)</f>
        <v>17. 9. 2021</v>
      </c>
      <c r="K129" s="34"/>
      <c r="L129" s="49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6.95" customHeight="1">
      <c r="A130" s="32"/>
      <c r="B130" s="33"/>
      <c r="C130" s="34"/>
      <c r="D130" s="34"/>
      <c r="E130" s="34"/>
      <c r="F130" s="34"/>
      <c r="G130" s="34"/>
      <c r="H130" s="34"/>
      <c r="I130" s="34"/>
      <c r="J130" s="34"/>
      <c r="K130" s="34"/>
      <c r="L130" s="49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5.2" customHeight="1">
      <c r="A131" s="32"/>
      <c r="B131" s="33"/>
      <c r="C131" s="27" t="s">
        <v>24</v>
      </c>
      <c r="D131" s="34"/>
      <c r="E131" s="34"/>
      <c r="F131" s="25" t="str">
        <f>E15</f>
        <v>Město Habartov</v>
      </c>
      <c r="G131" s="34"/>
      <c r="H131" s="34"/>
      <c r="I131" s="27" t="s">
        <v>30</v>
      </c>
      <c r="J131" s="30" t="str">
        <f>E21</f>
        <v>GEOprojectKV s.r.o.</v>
      </c>
      <c r="K131" s="34"/>
      <c r="L131" s="49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5.2" customHeight="1">
      <c r="A132" s="32"/>
      <c r="B132" s="33"/>
      <c r="C132" s="27" t="s">
        <v>28</v>
      </c>
      <c r="D132" s="34"/>
      <c r="E132" s="34"/>
      <c r="F132" s="25" t="str">
        <f>IF(E18="","",E18)</f>
        <v>Vyplň údaj</v>
      </c>
      <c r="G132" s="34"/>
      <c r="H132" s="34"/>
      <c r="I132" s="27" t="s">
        <v>35</v>
      </c>
      <c r="J132" s="30" t="str">
        <f>E24</f>
        <v>GEOprojectKV s.r.o.</v>
      </c>
      <c r="K132" s="34"/>
      <c r="L132" s="49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10.35" customHeight="1">
      <c r="A133" s="32"/>
      <c r="B133" s="33"/>
      <c r="C133" s="34"/>
      <c r="D133" s="34"/>
      <c r="E133" s="34"/>
      <c r="F133" s="34"/>
      <c r="G133" s="34"/>
      <c r="H133" s="34"/>
      <c r="I133" s="34"/>
      <c r="J133" s="34"/>
      <c r="K133" s="34"/>
      <c r="L133" s="49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11" customFormat="1" ht="29.25" customHeight="1">
      <c r="A134" s="171"/>
      <c r="B134" s="172"/>
      <c r="C134" s="173" t="s">
        <v>125</v>
      </c>
      <c r="D134" s="174" t="s">
        <v>62</v>
      </c>
      <c r="E134" s="174" t="s">
        <v>58</v>
      </c>
      <c r="F134" s="174" t="s">
        <v>59</v>
      </c>
      <c r="G134" s="174" t="s">
        <v>126</v>
      </c>
      <c r="H134" s="174" t="s">
        <v>127</v>
      </c>
      <c r="I134" s="174" t="s">
        <v>128</v>
      </c>
      <c r="J134" s="175" t="s">
        <v>102</v>
      </c>
      <c r="K134" s="176" t="s">
        <v>129</v>
      </c>
      <c r="L134" s="177"/>
      <c r="M134" s="73" t="s">
        <v>1</v>
      </c>
      <c r="N134" s="74" t="s">
        <v>41</v>
      </c>
      <c r="O134" s="74" t="s">
        <v>130</v>
      </c>
      <c r="P134" s="74" t="s">
        <v>131</v>
      </c>
      <c r="Q134" s="74" t="s">
        <v>132</v>
      </c>
      <c r="R134" s="74" t="s">
        <v>133</v>
      </c>
      <c r="S134" s="74" t="s">
        <v>134</v>
      </c>
      <c r="T134" s="75" t="s">
        <v>135</v>
      </c>
      <c r="U134" s="171"/>
      <c r="V134" s="171"/>
      <c r="W134" s="171"/>
      <c r="X134" s="171"/>
      <c r="Y134" s="171"/>
      <c r="Z134" s="171"/>
      <c r="AA134" s="171"/>
      <c r="AB134" s="171"/>
      <c r="AC134" s="171"/>
      <c r="AD134" s="171"/>
      <c r="AE134" s="171"/>
    </row>
    <row r="135" spans="1:63" s="2" customFormat="1" ht="22.9" customHeight="1">
      <c r="A135" s="32"/>
      <c r="B135" s="33"/>
      <c r="C135" s="80" t="s">
        <v>136</v>
      </c>
      <c r="D135" s="34"/>
      <c r="E135" s="34"/>
      <c r="F135" s="34"/>
      <c r="G135" s="34"/>
      <c r="H135" s="34"/>
      <c r="I135" s="34"/>
      <c r="J135" s="178">
        <f>BK135</f>
        <v>0</v>
      </c>
      <c r="K135" s="34"/>
      <c r="L135" s="37"/>
      <c r="M135" s="76"/>
      <c r="N135" s="179"/>
      <c r="O135" s="77"/>
      <c r="P135" s="180">
        <f>P136</f>
        <v>0</v>
      </c>
      <c r="Q135" s="77"/>
      <c r="R135" s="180">
        <f>R136</f>
        <v>1998.475131</v>
      </c>
      <c r="S135" s="77"/>
      <c r="T135" s="181">
        <f>T136</f>
        <v>1457.419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5" t="s">
        <v>76</v>
      </c>
      <c r="AU135" s="15" t="s">
        <v>104</v>
      </c>
      <c r="BK135" s="182">
        <f>BK136</f>
        <v>0</v>
      </c>
    </row>
    <row r="136" spans="2:63" s="12" customFormat="1" ht="25.9" customHeight="1">
      <c r="B136" s="183"/>
      <c r="C136" s="184"/>
      <c r="D136" s="185" t="s">
        <v>76</v>
      </c>
      <c r="E136" s="186" t="s">
        <v>137</v>
      </c>
      <c r="F136" s="186" t="s">
        <v>138</v>
      </c>
      <c r="G136" s="184"/>
      <c r="H136" s="184"/>
      <c r="I136" s="187"/>
      <c r="J136" s="188">
        <f>BK136</f>
        <v>0</v>
      </c>
      <c r="K136" s="184"/>
      <c r="L136" s="189"/>
      <c r="M136" s="190"/>
      <c r="N136" s="191"/>
      <c r="O136" s="191"/>
      <c r="P136" s="192">
        <f>P137+P172+P179+P202+P228+P265+P274</f>
        <v>0</v>
      </c>
      <c r="Q136" s="191"/>
      <c r="R136" s="192">
        <f>R137+R172+R179+R202+R228+R265+R274</f>
        <v>1998.475131</v>
      </c>
      <c r="S136" s="191"/>
      <c r="T136" s="193">
        <f>T137+T172+T179+T202+T228+T265+T274</f>
        <v>1457.419</v>
      </c>
      <c r="AR136" s="194" t="s">
        <v>85</v>
      </c>
      <c r="AT136" s="195" t="s">
        <v>76</v>
      </c>
      <c r="AU136" s="195" t="s">
        <v>77</v>
      </c>
      <c r="AY136" s="194" t="s">
        <v>139</v>
      </c>
      <c r="BK136" s="196">
        <f>BK137+BK172+BK179+BK202+BK228+BK265+BK274</f>
        <v>0</v>
      </c>
    </row>
    <row r="137" spans="2:63" s="12" customFormat="1" ht="22.9" customHeight="1">
      <c r="B137" s="183"/>
      <c r="C137" s="184"/>
      <c r="D137" s="185" t="s">
        <v>76</v>
      </c>
      <c r="E137" s="197" t="s">
        <v>85</v>
      </c>
      <c r="F137" s="197" t="s">
        <v>140</v>
      </c>
      <c r="G137" s="184"/>
      <c r="H137" s="184"/>
      <c r="I137" s="187"/>
      <c r="J137" s="198">
        <f>BK137</f>
        <v>0</v>
      </c>
      <c r="K137" s="184"/>
      <c r="L137" s="189"/>
      <c r="M137" s="190"/>
      <c r="N137" s="191"/>
      <c r="O137" s="191"/>
      <c r="P137" s="192">
        <f>SUM(P138:P171)</f>
        <v>0</v>
      </c>
      <c r="Q137" s="191"/>
      <c r="R137" s="192">
        <f>SUM(R138:R171)</f>
        <v>0.81125</v>
      </c>
      <c r="S137" s="191"/>
      <c r="T137" s="193">
        <f>SUM(T138:T171)</f>
        <v>1377.72</v>
      </c>
      <c r="AR137" s="194" t="s">
        <v>85</v>
      </c>
      <c r="AT137" s="195" t="s">
        <v>76</v>
      </c>
      <c r="AU137" s="195" t="s">
        <v>85</v>
      </c>
      <c r="AY137" s="194" t="s">
        <v>139</v>
      </c>
      <c r="BK137" s="196">
        <f>SUM(BK138:BK171)</f>
        <v>0</v>
      </c>
    </row>
    <row r="138" spans="1:65" s="2" customFormat="1" ht="24.2" customHeight="1">
      <c r="A138" s="32"/>
      <c r="B138" s="33"/>
      <c r="C138" s="199" t="s">
        <v>85</v>
      </c>
      <c r="D138" s="199" t="s">
        <v>141</v>
      </c>
      <c r="E138" s="200" t="s">
        <v>338</v>
      </c>
      <c r="F138" s="201" t="s">
        <v>339</v>
      </c>
      <c r="G138" s="202" t="s">
        <v>144</v>
      </c>
      <c r="H138" s="203">
        <v>305</v>
      </c>
      <c r="I138" s="204"/>
      <c r="J138" s="205">
        <f>ROUND(I138*H138,2)</f>
        <v>0</v>
      </c>
      <c r="K138" s="206"/>
      <c r="L138" s="37"/>
      <c r="M138" s="207" t="s">
        <v>1</v>
      </c>
      <c r="N138" s="208" t="s">
        <v>42</v>
      </c>
      <c r="O138" s="69"/>
      <c r="P138" s="209">
        <f>O138*H138</f>
        <v>0</v>
      </c>
      <c r="Q138" s="209">
        <v>0</v>
      </c>
      <c r="R138" s="209">
        <f>Q138*H138</f>
        <v>0</v>
      </c>
      <c r="S138" s="209">
        <v>0.505</v>
      </c>
      <c r="T138" s="210">
        <f>S138*H138</f>
        <v>154.025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211" t="s">
        <v>145</v>
      </c>
      <c r="AT138" s="211" t="s">
        <v>141</v>
      </c>
      <c r="AU138" s="211" t="s">
        <v>87</v>
      </c>
      <c r="AY138" s="15" t="s">
        <v>139</v>
      </c>
      <c r="BE138" s="212">
        <f>IF(N138="základní",J138,0)</f>
        <v>0</v>
      </c>
      <c r="BF138" s="212">
        <f>IF(N138="snížená",J138,0)</f>
        <v>0</v>
      </c>
      <c r="BG138" s="212">
        <f>IF(N138="zákl. přenesená",J138,0)</f>
        <v>0</v>
      </c>
      <c r="BH138" s="212">
        <f>IF(N138="sníž. přenesená",J138,0)</f>
        <v>0</v>
      </c>
      <c r="BI138" s="212">
        <f>IF(N138="nulová",J138,0)</f>
        <v>0</v>
      </c>
      <c r="BJ138" s="15" t="s">
        <v>85</v>
      </c>
      <c r="BK138" s="212">
        <f>ROUND(I138*H138,2)</f>
        <v>0</v>
      </c>
      <c r="BL138" s="15" t="s">
        <v>145</v>
      </c>
      <c r="BM138" s="211" t="s">
        <v>340</v>
      </c>
    </row>
    <row r="139" spans="2:51" s="13" customFormat="1" ht="11.25">
      <c r="B139" s="213"/>
      <c r="C139" s="214"/>
      <c r="D139" s="215" t="s">
        <v>147</v>
      </c>
      <c r="E139" s="216" t="s">
        <v>1</v>
      </c>
      <c r="F139" s="217" t="s">
        <v>341</v>
      </c>
      <c r="G139" s="214"/>
      <c r="H139" s="218">
        <v>305</v>
      </c>
      <c r="I139" s="219"/>
      <c r="J139" s="214"/>
      <c r="K139" s="214"/>
      <c r="L139" s="220"/>
      <c r="M139" s="221"/>
      <c r="N139" s="222"/>
      <c r="O139" s="222"/>
      <c r="P139" s="222"/>
      <c r="Q139" s="222"/>
      <c r="R139" s="222"/>
      <c r="S139" s="222"/>
      <c r="T139" s="223"/>
      <c r="AT139" s="224" t="s">
        <v>147</v>
      </c>
      <c r="AU139" s="224" t="s">
        <v>87</v>
      </c>
      <c r="AV139" s="13" t="s">
        <v>87</v>
      </c>
      <c r="AW139" s="13" t="s">
        <v>34</v>
      </c>
      <c r="AX139" s="13" t="s">
        <v>85</v>
      </c>
      <c r="AY139" s="224" t="s">
        <v>139</v>
      </c>
    </row>
    <row r="140" spans="1:65" s="2" customFormat="1" ht="24.2" customHeight="1">
      <c r="A140" s="32"/>
      <c r="B140" s="33"/>
      <c r="C140" s="199" t="s">
        <v>87</v>
      </c>
      <c r="D140" s="199" t="s">
        <v>141</v>
      </c>
      <c r="E140" s="200" t="s">
        <v>342</v>
      </c>
      <c r="F140" s="201" t="s">
        <v>343</v>
      </c>
      <c r="G140" s="202" t="s">
        <v>144</v>
      </c>
      <c r="H140" s="203">
        <v>1577</v>
      </c>
      <c r="I140" s="204"/>
      <c r="J140" s="205">
        <f>ROUND(I140*H140,2)</f>
        <v>0</v>
      </c>
      <c r="K140" s="206"/>
      <c r="L140" s="37"/>
      <c r="M140" s="207" t="s">
        <v>1</v>
      </c>
      <c r="N140" s="208" t="s">
        <v>42</v>
      </c>
      <c r="O140" s="69"/>
      <c r="P140" s="209">
        <f>O140*H140</f>
        <v>0</v>
      </c>
      <c r="Q140" s="209">
        <v>0</v>
      </c>
      <c r="R140" s="209">
        <f>Q140*H140</f>
        <v>0</v>
      </c>
      <c r="S140" s="209">
        <v>0.295</v>
      </c>
      <c r="T140" s="210">
        <f>S140*H140</f>
        <v>465.215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211" t="s">
        <v>145</v>
      </c>
      <c r="AT140" s="211" t="s">
        <v>141</v>
      </c>
      <c r="AU140" s="211" t="s">
        <v>87</v>
      </c>
      <c r="AY140" s="15" t="s">
        <v>139</v>
      </c>
      <c r="BE140" s="212">
        <f>IF(N140="základní",J140,0)</f>
        <v>0</v>
      </c>
      <c r="BF140" s="212">
        <f>IF(N140="snížená",J140,0)</f>
        <v>0</v>
      </c>
      <c r="BG140" s="212">
        <f>IF(N140="zákl. přenesená",J140,0)</f>
        <v>0</v>
      </c>
      <c r="BH140" s="212">
        <f>IF(N140="sníž. přenesená",J140,0)</f>
        <v>0</v>
      </c>
      <c r="BI140" s="212">
        <f>IF(N140="nulová",J140,0)</f>
        <v>0</v>
      </c>
      <c r="BJ140" s="15" t="s">
        <v>85</v>
      </c>
      <c r="BK140" s="212">
        <f>ROUND(I140*H140,2)</f>
        <v>0</v>
      </c>
      <c r="BL140" s="15" t="s">
        <v>145</v>
      </c>
      <c r="BM140" s="211" t="s">
        <v>344</v>
      </c>
    </row>
    <row r="141" spans="1:65" s="2" customFormat="1" ht="33" customHeight="1">
      <c r="A141" s="32"/>
      <c r="B141" s="33"/>
      <c r="C141" s="199" t="s">
        <v>152</v>
      </c>
      <c r="D141" s="199" t="s">
        <v>141</v>
      </c>
      <c r="E141" s="200" t="s">
        <v>345</v>
      </c>
      <c r="F141" s="201" t="s">
        <v>346</v>
      </c>
      <c r="G141" s="202" t="s">
        <v>144</v>
      </c>
      <c r="H141" s="203">
        <v>75</v>
      </c>
      <c r="I141" s="204"/>
      <c r="J141" s="205">
        <f>ROUND(I141*H141,2)</f>
        <v>0</v>
      </c>
      <c r="K141" s="206"/>
      <c r="L141" s="37"/>
      <c r="M141" s="207" t="s">
        <v>1</v>
      </c>
      <c r="N141" s="208" t="s">
        <v>42</v>
      </c>
      <c r="O141" s="69"/>
      <c r="P141" s="209">
        <f>O141*H141</f>
        <v>0</v>
      </c>
      <c r="Q141" s="209">
        <v>0</v>
      </c>
      <c r="R141" s="209">
        <f>Q141*H141</f>
        <v>0</v>
      </c>
      <c r="S141" s="209">
        <v>0.44</v>
      </c>
      <c r="T141" s="210">
        <f>S141*H141</f>
        <v>33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211" t="s">
        <v>145</v>
      </c>
      <c r="AT141" s="211" t="s">
        <v>141</v>
      </c>
      <c r="AU141" s="211" t="s">
        <v>87</v>
      </c>
      <c r="AY141" s="15" t="s">
        <v>139</v>
      </c>
      <c r="BE141" s="212">
        <f>IF(N141="základní",J141,0)</f>
        <v>0</v>
      </c>
      <c r="BF141" s="212">
        <f>IF(N141="snížená",J141,0)</f>
        <v>0</v>
      </c>
      <c r="BG141" s="212">
        <f>IF(N141="zákl. přenesená",J141,0)</f>
        <v>0</v>
      </c>
      <c r="BH141" s="212">
        <f>IF(N141="sníž. přenesená",J141,0)</f>
        <v>0</v>
      </c>
      <c r="BI141" s="212">
        <f>IF(N141="nulová",J141,0)</f>
        <v>0</v>
      </c>
      <c r="BJ141" s="15" t="s">
        <v>85</v>
      </c>
      <c r="BK141" s="212">
        <f>ROUND(I141*H141,2)</f>
        <v>0</v>
      </c>
      <c r="BL141" s="15" t="s">
        <v>145</v>
      </c>
      <c r="BM141" s="211" t="s">
        <v>347</v>
      </c>
    </row>
    <row r="142" spans="1:65" s="2" customFormat="1" ht="24.2" customHeight="1">
      <c r="A142" s="32"/>
      <c r="B142" s="33"/>
      <c r="C142" s="199" t="s">
        <v>145</v>
      </c>
      <c r="D142" s="199" t="s">
        <v>141</v>
      </c>
      <c r="E142" s="200" t="s">
        <v>142</v>
      </c>
      <c r="F142" s="201" t="s">
        <v>143</v>
      </c>
      <c r="G142" s="202" t="s">
        <v>144</v>
      </c>
      <c r="H142" s="203">
        <v>1882</v>
      </c>
      <c r="I142" s="204"/>
      <c r="J142" s="205">
        <f>ROUND(I142*H142,2)</f>
        <v>0</v>
      </c>
      <c r="K142" s="206"/>
      <c r="L142" s="37"/>
      <c r="M142" s="207" t="s">
        <v>1</v>
      </c>
      <c r="N142" s="208" t="s">
        <v>42</v>
      </c>
      <c r="O142" s="69"/>
      <c r="P142" s="209">
        <f>O142*H142</f>
        <v>0</v>
      </c>
      <c r="Q142" s="209">
        <v>0</v>
      </c>
      <c r="R142" s="209">
        <f>Q142*H142</f>
        <v>0</v>
      </c>
      <c r="S142" s="209">
        <v>0.29</v>
      </c>
      <c r="T142" s="210">
        <f>S142*H142</f>
        <v>545.78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211" t="s">
        <v>145</v>
      </c>
      <c r="AT142" s="211" t="s">
        <v>141</v>
      </c>
      <c r="AU142" s="211" t="s">
        <v>87</v>
      </c>
      <c r="AY142" s="15" t="s">
        <v>139</v>
      </c>
      <c r="BE142" s="212">
        <f>IF(N142="základní",J142,0)</f>
        <v>0</v>
      </c>
      <c r="BF142" s="212">
        <f>IF(N142="snížená",J142,0)</f>
        <v>0</v>
      </c>
      <c r="BG142" s="212">
        <f>IF(N142="zákl. přenesená",J142,0)</f>
        <v>0</v>
      </c>
      <c r="BH142" s="212">
        <f>IF(N142="sníž. přenesená",J142,0)</f>
        <v>0</v>
      </c>
      <c r="BI142" s="212">
        <f>IF(N142="nulová",J142,0)</f>
        <v>0</v>
      </c>
      <c r="BJ142" s="15" t="s">
        <v>85</v>
      </c>
      <c r="BK142" s="212">
        <f>ROUND(I142*H142,2)</f>
        <v>0</v>
      </c>
      <c r="BL142" s="15" t="s">
        <v>145</v>
      </c>
      <c r="BM142" s="211" t="s">
        <v>146</v>
      </c>
    </row>
    <row r="143" spans="2:51" s="13" customFormat="1" ht="11.25">
      <c r="B143" s="213"/>
      <c r="C143" s="214"/>
      <c r="D143" s="215" t="s">
        <v>147</v>
      </c>
      <c r="E143" s="216" t="s">
        <v>1</v>
      </c>
      <c r="F143" s="217" t="s">
        <v>348</v>
      </c>
      <c r="G143" s="214"/>
      <c r="H143" s="218">
        <v>1882</v>
      </c>
      <c r="I143" s="219"/>
      <c r="J143" s="214"/>
      <c r="K143" s="214"/>
      <c r="L143" s="220"/>
      <c r="M143" s="221"/>
      <c r="N143" s="222"/>
      <c r="O143" s="222"/>
      <c r="P143" s="222"/>
      <c r="Q143" s="222"/>
      <c r="R143" s="222"/>
      <c r="S143" s="222"/>
      <c r="T143" s="223"/>
      <c r="AT143" s="224" t="s">
        <v>147</v>
      </c>
      <c r="AU143" s="224" t="s">
        <v>87</v>
      </c>
      <c r="AV143" s="13" t="s">
        <v>87</v>
      </c>
      <c r="AW143" s="13" t="s">
        <v>34</v>
      </c>
      <c r="AX143" s="13" t="s">
        <v>85</v>
      </c>
      <c r="AY143" s="224" t="s">
        <v>139</v>
      </c>
    </row>
    <row r="144" spans="1:65" s="2" customFormat="1" ht="33" customHeight="1">
      <c r="A144" s="32"/>
      <c r="B144" s="33"/>
      <c r="C144" s="199" t="s">
        <v>162</v>
      </c>
      <c r="D144" s="199" t="s">
        <v>141</v>
      </c>
      <c r="E144" s="200" t="s">
        <v>149</v>
      </c>
      <c r="F144" s="201" t="s">
        <v>150</v>
      </c>
      <c r="G144" s="202" t="s">
        <v>144</v>
      </c>
      <c r="H144" s="203">
        <v>75</v>
      </c>
      <c r="I144" s="204"/>
      <c r="J144" s="205">
        <f aca="true" t="shared" si="5" ref="J144:J152">ROUND(I144*H144,2)</f>
        <v>0</v>
      </c>
      <c r="K144" s="206"/>
      <c r="L144" s="37"/>
      <c r="M144" s="207" t="s">
        <v>1</v>
      </c>
      <c r="N144" s="208" t="s">
        <v>42</v>
      </c>
      <c r="O144" s="69"/>
      <c r="P144" s="209">
        <f aca="true" t="shared" si="6" ref="P144:P152">O144*H144</f>
        <v>0</v>
      </c>
      <c r="Q144" s="209">
        <v>0.00013</v>
      </c>
      <c r="R144" s="209">
        <f aca="true" t="shared" si="7" ref="R144:R152">Q144*H144</f>
        <v>0.00975</v>
      </c>
      <c r="S144" s="209">
        <v>0.23</v>
      </c>
      <c r="T144" s="210">
        <f aca="true" t="shared" si="8" ref="T144:T152">S144*H144</f>
        <v>17.25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211" t="s">
        <v>145</v>
      </c>
      <c r="AT144" s="211" t="s">
        <v>141</v>
      </c>
      <c r="AU144" s="211" t="s">
        <v>87</v>
      </c>
      <c r="AY144" s="15" t="s">
        <v>139</v>
      </c>
      <c r="BE144" s="212">
        <f aca="true" t="shared" si="9" ref="BE144:BE152">IF(N144="základní",J144,0)</f>
        <v>0</v>
      </c>
      <c r="BF144" s="212">
        <f aca="true" t="shared" si="10" ref="BF144:BF152">IF(N144="snížená",J144,0)</f>
        <v>0</v>
      </c>
      <c r="BG144" s="212">
        <f aca="true" t="shared" si="11" ref="BG144:BG152">IF(N144="zákl. přenesená",J144,0)</f>
        <v>0</v>
      </c>
      <c r="BH144" s="212">
        <f aca="true" t="shared" si="12" ref="BH144:BH152">IF(N144="sníž. přenesená",J144,0)</f>
        <v>0</v>
      </c>
      <c r="BI144" s="212">
        <f aca="true" t="shared" si="13" ref="BI144:BI152">IF(N144="nulová",J144,0)</f>
        <v>0</v>
      </c>
      <c r="BJ144" s="15" t="s">
        <v>85</v>
      </c>
      <c r="BK144" s="212">
        <f aca="true" t="shared" si="14" ref="BK144:BK152">ROUND(I144*H144,2)</f>
        <v>0</v>
      </c>
      <c r="BL144" s="15" t="s">
        <v>145</v>
      </c>
      <c r="BM144" s="211" t="s">
        <v>151</v>
      </c>
    </row>
    <row r="145" spans="1:65" s="2" customFormat="1" ht="16.5" customHeight="1">
      <c r="A145" s="32"/>
      <c r="B145" s="33"/>
      <c r="C145" s="199" t="s">
        <v>166</v>
      </c>
      <c r="D145" s="199" t="s">
        <v>141</v>
      </c>
      <c r="E145" s="200" t="s">
        <v>349</v>
      </c>
      <c r="F145" s="201" t="s">
        <v>350</v>
      </c>
      <c r="G145" s="202" t="s">
        <v>240</v>
      </c>
      <c r="H145" s="203">
        <v>730</v>
      </c>
      <c r="I145" s="204"/>
      <c r="J145" s="205">
        <f t="shared" si="5"/>
        <v>0</v>
      </c>
      <c r="K145" s="206"/>
      <c r="L145" s="37"/>
      <c r="M145" s="207" t="s">
        <v>1</v>
      </c>
      <c r="N145" s="208" t="s">
        <v>42</v>
      </c>
      <c r="O145" s="69"/>
      <c r="P145" s="209">
        <f t="shared" si="6"/>
        <v>0</v>
      </c>
      <c r="Q145" s="209">
        <v>0</v>
      </c>
      <c r="R145" s="209">
        <f t="shared" si="7"/>
        <v>0</v>
      </c>
      <c r="S145" s="209">
        <v>0.205</v>
      </c>
      <c r="T145" s="210">
        <f t="shared" si="8"/>
        <v>149.64999999999998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211" t="s">
        <v>145</v>
      </c>
      <c r="AT145" s="211" t="s">
        <v>141</v>
      </c>
      <c r="AU145" s="211" t="s">
        <v>87</v>
      </c>
      <c r="AY145" s="15" t="s">
        <v>139</v>
      </c>
      <c r="BE145" s="212">
        <f t="shared" si="9"/>
        <v>0</v>
      </c>
      <c r="BF145" s="212">
        <f t="shared" si="10"/>
        <v>0</v>
      </c>
      <c r="BG145" s="212">
        <f t="shared" si="11"/>
        <v>0</v>
      </c>
      <c r="BH145" s="212">
        <f t="shared" si="12"/>
        <v>0</v>
      </c>
      <c r="BI145" s="212">
        <f t="shared" si="13"/>
        <v>0</v>
      </c>
      <c r="BJ145" s="15" t="s">
        <v>85</v>
      </c>
      <c r="BK145" s="212">
        <f t="shared" si="14"/>
        <v>0</v>
      </c>
      <c r="BL145" s="15" t="s">
        <v>145</v>
      </c>
      <c r="BM145" s="211" t="s">
        <v>351</v>
      </c>
    </row>
    <row r="146" spans="1:65" s="2" customFormat="1" ht="16.5" customHeight="1">
      <c r="A146" s="32"/>
      <c r="B146" s="33"/>
      <c r="C146" s="199" t="s">
        <v>171</v>
      </c>
      <c r="D146" s="199" t="s">
        <v>141</v>
      </c>
      <c r="E146" s="200" t="s">
        <v>352</v>
      </c>
      <c r="F146" s="201" t="s">
        <v>353</v>
      </c>
      <c r="G146" s="202" t="s">
        <v>240</v>
      </c>
      <c r="H146" s="203">
        <v>320</v>
      </c>
      <c r="I146" s="204"/>
      <c r="J146" s="205">
        <f t="shared" si="5"/>
        <v>0</v>
      </c>
      <c r="K146" s="206"/>
      <c r="L146" s="37"/>
      <c r="M146" s="207" t="s">
        <v>1</v>
      </c>
      <c r="N146" s="208" t="s">
        <v>42</v>
      </c>
      <c r="O146" s="69"/>
      <c r="P146" s="209">
        <f t="shared" si="6"/>
        <v>0</v>
      </c>
      <c r="Q146" s="209">
        <v>0</v>
      </c>
      <c r="R146" s="209">
        <f t="shared" si="7"/>
        <v>0</v>
      </c>
      <c r="S146" s="209">
        <v>0.04</v>
      </c>
      <c r="T146" s="210">
        <f t="shared" si="8"/>
        <v>12.8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211" t="s">
        <v>145</v>
      </c>
      <c r="AT146" s="211" t="s">
        <v>141</v>
      </c>
      <c r="AU146" s="211" t="s">
        <v>87</v>
      </c>
      <c r="AY146" s="15" t="s">
        <v>139</v>
      </c>
      <c r="BE146" s="212">
        <f t="shared" si="9"/>
        <v>0</v>
      </c>
      <c r="BF146" s="212">
        <f t="shared" si="10"/>
        <v>0</v>
      </c>
      <c r="BG146" s="212">
        <f t="shared" si="11"/>
        <v>0</v>
      </c>
      <c r="BH146" s="212">
        <f t="shared" si="12"/>
        <v>0</v>
      </c>
      <c r="BI146" s="212">
        <f t="shared" si="13"/>
        <v>0</v>
      </c>
      <c r="BJ146" s="15" t="s">
        <v>85</v>
      </c>
      <c r="BK146" s="212">
        <f t="shared" si="14"/>
        <v>0</v>
      </c>
      <c r="BL146" s="15" t="s">
        <v>145</v>
      </c>
      <c r="BM146" s="211" t="s">
        <v>354</v>
      </c>
    </row>
    <row r="147" spans="1:65" s="2" customFormat="1" ht="24.2" customHeight="1">
      <c r="A147" s="32"/>
      <c r="B147" s="33"/>
      <c r="C147" s="199" t="s">
        <v>176</v>
      </c>
      <c r="D147" s="199" t="s">
        <v>141</v>
      </c>
      <c r="E147" s="200" t="s">
        <v>355</v>
      </c>
      <c r="F147" s="201" t="s">
        <v>356</v>
      </c>
      <c r="G147" s="202" t="s">
        <v>144</v>
      </c>
      <c r="H147" s="203">
        <v>70</v>
      </c>
      <c r="I147" s="204"/>
      <c r="J147" s="205">
        <f t="shared" si="5"/>
        <v>0</v>
      </c>
      <c r="K147" s="206"/>
      <c r="L147" s="37"/>
      <c r="M147" s="207" t="s">
        <v>1</v>
      </c>
      <c r="N147" s="208" t="s">
        <v>42</v>
      </c>
      <c r="O147" s="69"/>
      <c r="P147" s="209">
        <f t="shared" si="6"/>
        <v>0</v>
      </c>
      <c r="Q147" s="209">
        <v>0</v>
      </c>
      <c r="R147" s="209">
        <f t="shared" si="7"/>
        <v>0</v>
      </c>
      <c r="S147" s="209">
        <v>0</v>
      </c>
      <c r="T147" s="210">
        <f t="shared" si="8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211" t="s">
        <v>145</v>
      </c>
      <c r="AT147" s="211" t="s">
        <v>141</v>
      </c>
      <c r="AU147" s="211" t="s">
        <v>87</v>
      </c>
      <c r="AY147" s="15" t="s">
        <v>139</v>
      </c>
      <c r="BE147" s="212">
        <f t="shared" si="9"/>
        <v>0</v>
      </c>
      <c r="BF147" s="212">
        <f t="shared" si="10"/>
        <v>0</v>
      </c>
      <c r="BG147" s="212">
        <f t="shared" si="11"/>
        <v>0</v>
      </c>
      <c r="BH147" s="212">
        <f t="shared" si="12"/>
        <v>0</v>
      </c>
      <c r="BI147" s="212">
        <f t="shared" si="13"/>
        <v>0</v>
      </c>
      <c r="BJ147" s="15" t="s">
        <v>85</v>
      </c>
      <c r="BK147" s="212">
        <f t="shared" si="14"/>
        <v>0</v>
      </c>
      <c r="BL147" s="15" t="s">
        <v>145</v>
      </c>
      <c r="BM147" s="211" t="s">
        <v>357</v>
      </c>
    </row>
    <row r="148" spans="1:65" s="2" customFormat="1" ht="37.9" customHeight="1">
      <c r="A148" s="32"/>
      <c r="B148" s="33"/>
      <c r="C148" s="199" t="s">
        <v>184</v>
      </c>
      <c r="D148" s="199" t="s">
        <v>141</v>
      </c>
      <c r="E148" s="200" t="s">
        <v>358</v>
      </c>
      <c r="F148" s="201" t="s">
        <v>359</v>
      </c>
      <c r="G148" s="202" t="s">
        <v>155</v>
      </c>
      <c r="H148" s="203">
        <v>130</v>
      </c>
      <c r="I148" s="204"/>
      <c r="J148" s="205">
        <f t="shared" si="5"/>
        <v>0</v>
      </c>
      <c r="K148" s="206"/>
      <c r="L148" s="37"/>
      <c r="M148" s="207" t="s">
        <v>1</v>
      </c>
      <c r="N148" s="208" t="s">
        <v>42</v>
      </c>
      <c r="O148" s="69"/>
      <c r="P148" s="209">
        <f t="shared" si="6"/>
        <v>0</v>
      </c>
      <c r="Q148" s="209">
        <v>0</v>
      </c>
      <c r="R148" s="209">
        <f t="shared" si="7"/>
        <v>0</v>
      </c>
      <c r="S148" s="209">
        <v>0</v>
      </c>
      <c r="T148" s="210">
        <f t="shared" si="8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211" t="s">
        <v>145</v>
      </c>
      <c r="AT148" s="211" t="s">
        <v>141</v>
      </c>
      <c r="AU148" s="211" t="s">
        <v>87</v>
      </c>
      <c r="AY148" s="15" t="s">
        <v>139</v>
      </c>
      <c r="BE148" s="212">
        <f t="shared" si="9"/>
        <v>0</v>
      </c>
      <c r="BF148" s="212">
        <f t="shared" si="10"/>
        <v>0</v>
      </c>
      <c r="BG148" s="212">
        <f t="shared" si="11"/>
        <v>0</v>
      </c>
      <c r="BH148" s="212">
        <f t="shared" si="12"/>
        <v>0</v>
      </c>
      <c r="BI148" s="212">
        <f t="shared" si="13"/>
        <v>0</v>
      </c>
      <c r="BJ148" s="15" t="s">
        <v>85</v>
      </c>
      <c r="BK148" s="212">
        <f t="shared" si="14"/>
        <v>0</v>
      </c>
      <c r="BL148" s="15" t="s">
        <v>145</v>
      </c>
      <c r="BM148" s="211" t="s">
        <v>360</v>
      </c>
    </row>
    <row r="149" spans="1:65" s="2" customFormat="1" ht="24.2" customHeight="1">
      <c r="A149" s="32"/>
      <c r="B149" s="33"/>
      <c r="C149" s="199" t="s">
        <v>188</v>
      </c>
      <c r="D149" s="199" t="s">
        <v>141</v>
      </c>
      <c r="E149" s="200" t="s">
        <v>361</v>
      </c>
      <c r="F149" s="201" t="s">
        <v>362</v>
      </c>
      <c r="G149" s="202" t="s">
        <v>155</v>
      </c>
      <c r="H149" s="203">
        <v>5</v>
      </c>
      <c r="I149" s="204"/>
      <c r="J149" s="205">
        <f t="shared" si="5"/>
        <v>0</v>
      </c>
      <c r="K149" s="206"/>
      <c r="L149" s="37"/>
      <c r="M149" s="207" t="s">
        <v>1</v>
      </c>
      <c r="N149" s="208" t="s">
        <v>42</v>
      </c>
      <c r="O149" s="69"/>
      <c r="P149" s="209">
        <f t="shared" si="6"/>
        <v>0</v>
      </c>
      <c r="Q149" s="209">
        <v>0</v>
      </c>
      <c r="R149" s="209">
        <f t="shared" si="7"/>
        <v>0</v>
      </c>
      <c r="S149" s="209">
        <v>0</v>
      </c>
      <c r="T149" s="210">
        <f t="shared" si="8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211" t="s">
        <v>145</v>
      </c>
      <c r="AT149" s="211" t="s">
        <v>141</v>
      </c>
      <c r="AU149" s="211" t="s">
        <v>87</v>
      </c>
      <c r="AY149" s="15" t="s">
        <v>139</v>
      </c>
      <c r="BE149" s="212">
        <f t="shared" si="9"/>
        <v>0</v>
      </c>
      <c r="BF149" s="212">
        <f t="shared" si="10"/>
        <v>0</v>
      </c>
      <c r="BG149" s="212">
        <f t="shared" si="11"/>
        <v>0</v>
      </c>
      <c r="BH149" s="212">
        <f t="shared" si="12"/>
        <v>0</v>
      </c>
      <c r="BI149" s="212">
        <f t="shared" si="13"/>
        <v>0</v>
      </c>
      <c r="BJ149" s="15" t="s">
        <v>85</v>
      </c>
      <c r="BK149" s="212">
        <f t="shared" si="14"/>
        <v>0</v>
      </c>
      <c r="BL149" s="15" t="s">
        <v>145</v>
      </c>
      <c r="BM149" s="211" t="s">
        <v>363</v>
      </c>
    </row>
    <row r="150" spans="1:65" s="2" customFormat="1" ht="24.2" customHeight="1">
      <c r="A150" s="32"/>
      <c r="B150" s="33"/>
      <c r="C150" s="199" t="s">
        <v>193</v>
      </c>
      <c r="D150" s="199" t="s">
        <v>141</v>
      </c>
      <c r="E150" s="200" t="s">
        <v>364</v>
      </c>
      <c r="F150" s="201" t="s">
        <v>365</v>
      </c>
      <c r="G150" s="202" t="s">
        <v>155</v>
      </c>
      <c r="H150" s="203">
        <v>85</v>
      </c>
      <c r="I150" s="204"/>
      <c r="J150" s="205">
        <f t="shared" si="5"/>
        <v>0</v>
      </c>
      <c r="K150" s="206"/>
      <c r="L150" s="37"/>
      <c r="M150" s="207" t="s">
        <v>1</v>
      </c>
      <c r="N150" s="208" t="s">
        <v>42</v>
      </c>
      <c r="O150" s="69"/>
      <c r="P150" s="209">
        <f t="shared" si="6"/>
        <v>0</v>
      </c>
      <c r="Q150" s="209">
        <v>0</v>
      </c>
      <c r="R150" s="209">
        <f t="shared" si="7"/>
        <v>0</v>
      </c>
      <c r="S150" s="209">
        <v>0</v>
      </c>
      <c r="T150" s="210">
        <f t="shared" si="8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211" t="s">
        <v>145</v>
      </c>
      <c r="AT150" s="211" t="s">
        <v>141</v>
      </c>
      <c r="AU150" s="211" t="s">
        <v>87</v>
      </c>
      <c r="AY150" s="15" t="s">
        <v>139</v>
      </c>
      <c r="BE150" s="212">
        <f t="shared" si="9"/>
        <v>0</v>
      </c>
      <c r="BF150" s="212">
        <f t="shared" si="10"/>
        <v>0</v>
      </c>
      <c r="BG150" s="212">
        <f t="shared" si="11"/>
        <v>0</v>
      </c>
      <c r="BH150" s="212">
        <f t="shared" si="12"/>
        <v>0</v>
      </c>
      <c r="BI150" s="212">
        <f t="shared" si="13"/>
        <v>0</v>
      </c>
      <c r="BJ150" s="15" t="s">
        <v>85</v>
      </c>
      <c r="BK150" s="212">
        <f t="shared" si="14"/>
        <v>0</v>
      </c>
      <c r="BL150" s="15" t="s">
        <v>145</v>
      </c>
      <c r="BM150" s="211" t="s">
        <v>366</v>
      </c>
    </row>
    <row r="151" spans="1:65" s="2" customFormat="1" ht="24.2" customHeight="1">
      <c r="A151" s="32"/>
      <c r="B151" s="33"/>
      <c r="C151" s="199" t="s">
        <v>197</v>
      </c>
      <c r="D151" s="199" t="s">
        <v>141</v>
      </c>
      <c r="E151" s="200" t="s">
        <v>367</v>
      </c>
      <c r="F151" s="201" t="s">
        <v>168</v>
      </c>
      <c r="G151" s="202" t="s">
        <v>155</v>
      </c>
      <c r="H151" s="203">
        <v>5</v>
      </c>
      <c r="I151" s="204"/>
      <c r="J151" s="205">
        <f t="shared" si="5"/>
        <v>0</v>
      </c>
      <c r="K151" s="206"/>
      <c r="L151" s="37"/>
      <c r="M151" s="207" t="s">
        <v>1</v>
      </c>
      <c r="N151" s="208" t="s">
        <v>42</v>
      </c>
      <c r="O151" s="69"/>
      <c r="P151" s="209">
        <f t="shared" si="6"/>
        <v>0</v>
      </c>
      <c r="Q151" s="209">
        <v>0</v>
      </c>
      <c r="R151" s="209">
        <f t="shared" si="7"/>
        <v>0</v>
      </c>
      <c r="S151" s="209">
        <v>0</v>
      </c>
      <c r="T151" s="210">
        <f t="shared" si="8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211" t="s">
        <v>145</v>
      </c>
      <c r="AT151" s="211" t="s">
        <v>141</v>
      </c>
      <c r="AU151" s="211" t="s">
        <v>87</v>
      </c>
      <c r="AY151" s="15" t="s">
        <v>139</v>
      </c>
      <c r="BE151" s="212">
        <f t="shared" si="9"/>
        <v>0</v>
      </c>
      <c r="BF151" s="212">
        <f t="shared" si="10"/>
        <v>0</v>
      </c>
      <c r="BG151" s="212">
        <f t="shared" si="11"/>
        <v>0</v>
      </c>
      <c r="BH151" s="212">
        <f t="shared" si="12"/>
        <v>0</v>
      </c>
      <c r="BI151" s="212">
        <f t="shared" si="13"/>
        <v>0</v>
      </c>
      <c r="BJ151" s="15" t="s">
        <v>85</v>
      </c>
      <c r="BK151" s="212">
        <f t="shared" si="14"/>
        <v>0</v>
      </c>
      <c r="BL151" s="15" t="s">
        <v>145</v>
      </c>
      <c r="BM151" s="211" t="s">
        <v>368</v>
      </c>
    </row>
    <row r="152" spans="1:65" s="2" customFormat="1" ht="37.9" customHeight="1">
      <c r="A152" s="32"/>
      <c r="B152" s="33"/>
      <c r="C152" s="199" t="s">
        <v>201</v>
      </c>
      <c r="D152" s="199" t="s">
        <v>141</v>
      </c>
      <c r="E152" s="200" t="s">
        <v>158</v>
      </c>
      <c r="F152" s="201" t="s">
        <v>159</v>
      </c>
      <c r="G152" s="202" t="s">
        <v>155</v>
      </c>
      <c r="H152" s="203">
        <v>194</v>
      </c>
      <c r="I152" s="204"/>
      <c r="J152" s="205">
        <f t="shared" si="5"/>
        <v>0</v>
      </c>
      <c r="K152" s="206"/>
      <c r="L152" s="37"/>
      <c r="M152" s="207" t="s">
        <v>1</v>
      </c>
      <c r="N152" s="208" t="s">
        <v>42</v>
      </c>
      <c r="O152" s="69"/>
      <c r="P152" s="209">
        <f t="shared" si="6"/>
        <v>0</v>
      </c>
      <c r="Q152" s="209">
        <v>0</v>
      </c>
      <c r="R152" s="209">
        <f t="shared" si="7"/>
        <v>0</v>
      </c>
      <c r="S152" s="209">
        <v>0</v>
      </c>
      <c r="T152" s="210">
        <f t="shared" si="8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211" t="s">
        <v>145</v>
      </c>
      <c r="AT152" s="211" t="s">
        <v>141</v>
      </c>
      <c r="AU152" s="211" t="s">
        <v>87</v>
      </c>
      <c r="AY152" s="15" t="s">
        <v>139</v>
      </c>
      <c r="BE152" s="212">
        <f t="shared" si="9"/>
        <v>0</v>
      </c>
      <c r="BF152" s="212">
        <f t="shared" si="10"/>
        <v>0</v>
      </c>
      <c r="BG152" s="212">
        <f t="shared" si="11"/>
        <v>0</v>
      </c>
      <c r="BH152" s="212">
        <f t="shared" si="12"/>
        <v>0</v>
      </c>
      <c r="BI152" s="212">
        <f t="shared" si="13"/>
        <v>0</v>
      </c>
      <c r="BJ152" s="15" t="s">
        <v>85</v>
      </c>
      <c r="BK152" s="212">
        <f t="shared" si="14"/>
        <v>0</v>
      </c>
      <c r="BL152" s="15" t="s">
        <v>145</v>
      </c>
      <c r="BM152" s="211" t="s">
        <v>160</v>
      </c>
    </row>
    <row r="153" spans="2:51" s="13" customFormat="1" ht="11.25">
      <c r="B153" s="213"/>
      <c r="C153" s="214"/>
      <c r="D153" s="215" t="s">
        <v>147</v>
      </c>
      <c r="E153" s="216" t="s">
        <v>1</v>
      </c>
      <c r="F153" s="217" t="s">
        <v>369</v>
      </c>
      <c r="G153" s="214"/>
      <c r="H153" s="218">
        <v>194</v>
      </c>
      <c r="I153" s="219"/>
      <c r="J153" s="214"/>
      <c r="K153" s="214"/>
      <c r="L153" s="220"/>
      <c r="M153" s="221"/>
      <c r="N153" s="222"/>
      <c r="O153" s="222"/>
      <c r="P153" s="222"/>
      <c r="Q153" s="222"/>
      <c r="R153" s="222"/>
      <c r="S153" s="222"/>
      <c r="T153" s="223"/>
      <c r="AT153" s="224" t="s">
        <v>147</v>
      </c>
      <c r="AU153" s="224" t="s">
        <v>87</v>
      </c>
      <c r="AV153" s="13" t="s">
        <v>87</v>
      </c>
      <c r="AW153" s="13" t="s">
        <v>34</v>
      </c>
      <c r="AX153" s="13" t="s">
        <v>85</v>
      </c>
      <c r="AY153" s="224" t="s">
        <v>139</v>
      </c>
    </row>
    <row r="154" spans="1:65" s="2" customFormat="1" ht="37.9" customHeight="1">
      <c r="A154" s="32"/>
      <c r="B154" s="33"/>
      <c r="C154" s="199" t="s">
        <v>206</v>
      </c>
      <c r="D154" s="199" t="s">
        <v>141</v>
      </c>
      <c r="E154" s="200" t="s">
        <v>370</v>
      </c>
      <c r="F154" s="201" t="s">
        <v>371</v>
      </c>
      <c r="G154" s="202" t="s">
        <v>155</v>
      </c>
      <c r="H154" s="203">
        <v>45</v>
      </c>
      <c r="I154" s="204"/>
      <c r="J154" s="205">
        <f>ROUND(I154*H154,2)</f>
        <v>0</v>
      </c>
      <c r="K154" s="206"/>
      <c r="L154" s="37"/>
      <c r="M154" s="207" t="s">
        <v>1</v>
      </c>
      <c r="N154" s="208" t="s">
        <v>42</v>
      </c>
      <c r="O154" s="69"/>
      <c r="P154" s="209">
        <f>O154*H154</f>
        <v>0</v>
      </c>
      <c r="Q154" s="209">
        <v>0</v>
      </c>
      <c r="R154" s="209">
        <f>Q154*H154</f>
        <v>0</v>
      </c>
      <c r="S154" s="209">
        <v>0</v>
      </c>
      <c r="T154" s="210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211" t="s">
        <v>145</v>
      </c>
      <c r="AT154" s="211" t="s">
        <v>141</v>
      </c>
      <c r="AU154" s="211" t="s">
        <v>87</v>
      </c>
      <c r="AY154" s="15" t="s">
        <v>139</v>
      </c>
      <c r="BE154" s="212">
        <f>IF(N154="základní",J154,0)</f>
        <v>0</v>
      </c>
      <c r="BF154" s="212">
        <f>IF(N154="snížená",J154,0)</f>
        <v>0</v>
      </c>
      <c r="BG154" s="212">
        <f>IF(N154="zákl. přenesená",J154,0)</f>
        <v>0</v>
      </c>
      <c r="BH154" s="212">
        <f>IF(N154="sníž. přenesená",J154,0)</f>
        <v>0</v>
      </c>
      <c r="BI154" s="212">
        <f>IF(N154="nulová",J154,0)</f>
        <v>0</v>
      </c>
      <c r="BJ154" s="15" t="s">
        <v>85</v>
      </c>
      <c r="BK154" s="212">
        <f>ROUND(I154*H154,2)</f>
        <v>0</v>
      </c>
      <c r="BL154" s="15" t="s">
        <v>145</v>
      </c>
      <c r="BM154" s="211" t="s">
        <v>372</v>
      </c>
    </row>
    <row r="155" spans="2:51" s="13" customFormat="1" ht="11.25">
      <c r="B155" s="213"/>
      <c r="C155" s="214"/>
      <c r="D155" s="215" t="s">
        <v>147</v>
      </c>
      <c r="E155" s="216" t="s">
        <v>1</v>
      </c>
      <c r="F155" s="217" t="s">
        <v>373</v>
      </c>
      <c r="G155" s="214"/>
      <c r="H155" s="218">
        <v>45</v>
      </c>
      <c r="I155" s="219"/>
      <c r="J155" s="214"/>
      <c r="K155" s="214"/>
      <c r="L155" s="220"/>
      <c r="M155" s="221"/>
      <c r="N155" s="222"/>
      <c r="O155" s="222"/>
      <c r="P155" s="222"/>
      <c r="Q155" s="222"/>
      <c r="R155" s="222"/>
      <c r="S155" s="222"/>
      <c r="T155" s="223"/>
      <c r="AT155" s="224" t="s">
        <v>147</v>
      </c>
      <c r="AU155" s="224" t="s">
        <v>87</v>
      </c>
      <c r="AV155" s="13" t="s">
        <v>87</v>
      </c>
      <c r="AW155" s="13" t="s">
        <v>34</v>
      </c>
      <c r="AX155" s="13" t="s">
        <v>85</v>
      </c>
      <c r="AY155" s="224" t="s">
        <v>139</v>
      </c>
    </row>
    <row r="156" spans="1:65" s="2" customFormat="1" ht="37.9" customHeight="1">
      <c r="A156" s="32"/>
      <c r="B156" s="33"/>
      <c r="C156" s="199" t="s">
        <v>8</v>
      </c>
      <c r="D156" s="199" t="s">
        <v>141</v>
      </c>
      <c r="E156" s="200" t="s">
        <v>374</v>
      </c>
      <c r="F156" s="201" t="s">
        <v>375</v>
      </c>
      <c r="G156" s="202" t="s">
        <v>155</v>
      </c>
      <c r="H156" s="203">
        <v>270</v>
      </c>
      <c r="I156" s="204"/>
      <c r="J156" s="205">
        <f>ROUND(I156*H156,2)</f>
        <v>0</v>
      </c>
      <c r="K156" s="206"/>
      <c r="L156" s="37"/>
      <c r="M156" s="207" t="s">
        <v>1</v>
      </c>
      <c r="N156" s="208" t="s">
        <v>42</v>
      </c>
      <c r="O156" s="69"/>
      <c r="P156" s="209">
        <f>O156*H156</f>
        <v>0</v>
      </c>
      <c r="Q156" s="209">
        <v>0</v>
      </c>
      <c r="R156" s="209">
        <f>Q156*H156</f>
        <v>0</v>
      </c>
      <c r="S156" s="209">
        <v>0</v>
      </c>
      <c r="T156" s="210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211" t="s">
        <v>145</v>
      </c>
      <c r="AT156" s="211" t="s">
        <v>141</v>
      </c>
      <c r="AU156" s="211" t="s">
        <v>87</v>
      </c>
      <c r="AY156" s="15" t="s">
        <v>139</v>
      </c>
      <c r="BE156" s="212">
        <f>IF(N156="základní",J156,0)</f>
        <v>0</v>
      </c>
      <c r="BF156" s="212">
        <f>IF(N156="snížená",J156,0)</f>
        <v>0</v>
      </c>
      <c r="BG156" s="212">
        <f>IF(N156="zákl. přenesená",J156,0)</f>
        <v>0</v>
      </c>
      <c r="BH156" s="212">
        <f>IF(N156="sníž. přenesená",J156,0)</f>
        <v>0</v>
      </c>
      <c r="BI156" s="212">
        <f>IF(N156="nulová",J156,0)</f>
        <v>0</v>
      </c>
      <c r="BJ156" s="15" t="s">
        <v>85</v>
      </c>
      <c r="BK156" s="212">
        <f>ROUND(I156*H156,2)</f>
        <v>0</v>
      </c>
      <c r="BL156" s="15" t="s">
        <v>145</v>
      </c>
      <c r="BM156" s="211" t="s">
        <v>376</v>
      </c>
    </row>
    <row r="157" spans="2:51" s="13" customFormat="1" ht="11.25">
      <c r="B157" s="213"/>
      <c r="C157" s="214"/>
      <c r="D157" s="215" t="s">
        <v>147</v>
      </c>
      <c r="E157" s="216" t="s">
        <v>1</v>
      </c>
      <c r="F157" s="217" t="s">
        <v>377</v>
      </c>
      <c r="G157" s="214"/>
      <c r="H157" s="218">
        <v>270</v>
      </c>
      <c r="I157" s="219"/>
      <c r="J157" s="214"/>
      <c r="K157" s="214"/>
      <c r="L157" s="220"/>
      <c r="M157" s="221"/>
      <c r="N157" s="222"/>
      <c r="O157" s="222"/>
      <c r="P157" s="222"/>
      <c r="Q157" s="222"/>
      <c r="R157" s="222"/>
      <c r="S157" s="222"/>
      <c r="T157" s="223"/>
      <c r="AT157" s="224" t="s">
        <v>147</v>
      </c>
      <c r="AU157" s="224" t="s">
        <v>87</v>
      </c>
      <c r="AV157" s="13" t="s">
        <v>87</v>
      </c>
      <c r="AW157" s="13" t="s">
        <v>34</v>
      </c>
      <c r="AX157" s="13" t="s">
        <v>85</v>
      </c>
      <c r="AY157" s="224" t="s">
        <v>139</v>
      </c>
    </row>
    <row r="158" spans="1:65" s="2" customFormat="1" ht="24.2" customHeight="1">
      <c r="A158" s="32"/>
      <c r="B158" s="33"/>
      <c r="C158" s="199" t="s">
        <v>214</v>
      </c>
      <c r="D158" s="199" t="s">
        <v>141</v>
      </c>
      <c r="E158" s="200" t="s">
        <v>163</v>
      </c>
      <c r="F158" s="201" t="s">
        <v>164</v>
      </c>
      <c r="G158" s="202" t="s">
        <v>155</v>
      </c>
      <c r="H158" s="203">
        <v>57</v>
      </c>
      <c r="I158" s="204"/>
      <c r="J158" s="205">
        <f>ROUND(I158*H158,2)</f>
        <v>0</v>
      </c>
      <c r="K158" s="206"/>
      <c r="L158" s="37"/>
      <c r="M158" s="207" t="s">
        <v>1</v>
      </c>
      <c r="N158" s="208" t="s">
        <v>42</v>
      </c>
      <c r="O158" s="69"/>
      <c r="P158" s="209">
        <f>O158*H158</f>
        <v>0</v>
      </c>
      <c r="Q158" s="209">
        <v>0</v>
      </c>
      <c r="R158" s="209">
        <f>Q158*H158</f>
        <v>0</v>
      </c>
      <c r="S158" s="209">
        <v>0</v>
      </c>
      <c r="T158" s="210">
        <f>S158*H158</f>
        <v>0</v>
      </c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R158" s="211" t="s">
        <v>145</v>
      </c>
      <c r="AT158" s="211" t="s">
        <v>141</v>
      </c>
      <c r="AU158" s="211" t="s">
        <v>87</v>
      </c>
      <c r="AY158" s="15" t="s">
        <v>139</v>
      </c>
      <c r="BE158" s="212">
        <f>IF(N158="základní",J158,0)</f>
        <v>0</v>
      </c>
      <c r="BF158" s="212">
        <f>IF(N158="snížená",J158,0)</f>
        <v>0</v>
      </c>
      <c r="BG158" s="212">
        <f>IF(N158="zákl. přenesená",J158,0)</f>
        <v>0</v>
      </c>
      <c r="BH158" s="212">
        <f>IF(N158="sníž. přenesená",J158,0)</f>
        <v>0</v>
      </c>
      <c r="BI158" s="212">
        <f>IF(N158="nulová",J158,0)</f>
        <v>0</v>
      </c>
      <c r="BJ158" s="15" t="s">
        <v>85</v>
      </c>
      <c r="BK158" s="212">
        <f>ROUND(I158*H158,2)</f>
        <v>0</v>
      </c>
      <c r="BL158" s="15" t="s">
        <v>145</v>
      </c>
      <c r="BM158" s="211" t="s">
        <v>165</v>
      </c>
    </row>
    <row r="159" spans="2:51" s="13" customFormat="1" ht="11.25">
      <c r="B159" s="213"/>
      <c r="C159" s="214"/>
      <c r="D159" s="215" t="s">
        <v>147</v>
      </c>
      <c r="E159" s="216" t="s">
        <v>1</v>
      </c>
      <c r="F159" s="217" t="s">
        <v>378</v>
      </c>
      <c r="G159" s="214"/>
      <c r="H159" s="218">
        <v>57</v>
      </c>
      <c r="I159" s="219"/>
      <c r="J159" s="214"/>
      <c r="K159" s="214"/>
      <c r="L159" s="220"/>
      <c r="M159" s="221"/>
      <c r="N159" s="222"/>
      <c r="O159" s="222"/>
      <c r="P159" s="222"/>
      <c r="Q159" s="222"/>
      <c r="R159" s="222"/>
      <c r="S159" s="222"/>
      <c r="T159" s="223"/>
      <c r="AT159" s="224" t="s">
        <v>147</v>
      </c>
      <c r="AU159" s="224" t="s">
        <v>87</v>
      </c>
      <c r="AV159" s="13" t="s">
        <v>87</v>
      </c>
      <c r="AW159" s="13" t="s">
        <v>34</v>
      </c>
      <c r="AX159" s="13" t="s">
        <v>85</v>
      </c>
      <c r="AY159" s="224" t="s">
        <v>139</v>
      </c>
    </row>
    <row r="160" spans="1:65" s="2" customFormat="1" ht="16.5" customHeight="1">
      <c r="A160" s="32"/>
      <c r="B160" s="33"/>
      <c r="C160" s="199" t="s">
        <v>219</v>
      </c>
      <c r="D160" s="199" t="s">
        <v>141</v>
      </c>
      <c r="E160" s="200" t="s">
        <v>379</v>
      </c>
      <c r="F160" s="201" t="s">
        <v>380</v>
      </c>
      <c r="G160" s="202" t="s">
        <v>155</v>
      </c>
      <c r="H160" s="203">
        <v>45</v>
      </c>
      <c r="I160" s="204"/>
      <c r="J160" s="205">
        <f>ROUND(I160*H160,2)</f>
        <v>0</v>
      </c>
      <c r="K160" s="206"/>
      <c r="L160" s="37"/>
      <c r="M160" s="207" t="s">
        <v>1</v>
      </c>
      <c r="N160" s="208" t="s">
        <v>42</v>
      </c>
      <c r="O160" s="69"/>
      <c r="P160" s="209">
        <f>O160*H160</f>
        <v>0</v>
      </c>
      <c r="Q160" s="209">
        <v>0</v>
      </c>
      <c r="R160" s="209">
        <f>Q160*H160</f>
        <v>0</v>
      </c>
      <c r="S160" s="209">
        <v>0</v>
      </c>
      <c r="T160" s="210">
        <f>S160*H160</f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211" t="s">
        <v>145</v>
      </c>
      <c r="AT160" s="211" t="s">
        <v>141</v>
      </c>
      <c r="AU160" s="211" t="s">
        <v>87</v>
      </c>
      <c r="AY160" s="15" t="s">
        <v>139</v>
      </c>
      <c r="BE160" s="212">
        <f>IF(N160="základní",J160,0)</f>
        <v>0</v>
      </c>
      <c r="BF160" s="212">
        <f>IF(N160="snížená",J160,0)</f>
        <v>0</v>
      </c>
      <c r="BG160" s="212">
        <f>IF(N160="zákl. přenesená",J160,0)</f>
        <v>0</v>
      </c>
      <c r="BH160" s="212">
        <f>IF(N160="sníž. přenesená",J160,0)</f>
        <v>0</v>
      </c>
      <c r="BI160" s="212">
        <f>IF(N160="nulová",J160,0)</f>
        <v>0</v>
      </c>
      <c r="BJ160" s="15" t="s">
        <v>85</v>
      </c>
      <c r="BK160" s="212">
        <f>ROUND(I160*H160,2)</f>
        <v>0</v>
      </c>
      <c r="BL160" s="15" t="s">
        <v>145</v>
      </c>
      <c r="BM160" s="211" t="s">
        <v>381</v>
      </c>
    </row>
    <row r="161" spans="2:51" s="13" customFormat="1" ht="11.25">
      <c r="B161" s="213"/>
      <c r="C161" s="214"/>
      <c r="D161" s="215" t="s">
        <v>147</v>
      </c>
      <c r="E161" s="216" t="s">
        <v>1</v>
      </c>
      <c r="F161" s="217" t="s">
        <v>373</v>
      </c>
      <c r="G161" s="214"/>
      <c r="H161" s="218">
        <v>45</v>
      </c>
      <c r="I161" s="219"/>
      <c r="J161" s="214"/>
      <c r="K161" s="214"/>
      <c r="L161" s="220"/>
      <c r="M161" s="221"/>
      <c r="N161" s="222"/>
      <c r="O161" s="222"/>
      <c r="P161" s="222"/>
      <c r="Q161" s="222"/>
      <c r="R161" s="222"/>
      <c r="S161" s="222"/>
      <c r="T161" s="223"/>
      <c r="AT161" s="224" t="s">
        <v>147</v>
      </c>
      <c r="AU161" s="224" t="s">
        <v>87</v>
      </c>
      <c r="AV161" s="13" t="s">
        <v>87</v>
      </c>
      <c r="AW161" s="13" t="s">
        <v>34</v>
      </c>
      <c r="AX161" s="13" t="s">
        <v>85</v>
      </c>
      <c r="AY161" s="224" t="s">
        <v>139</v>
      </c>
    </row>
    <row r="162" spans="1:65" s="2" customFormat="1" ht="24.2" customHeight="1">
      <c r="A162" s="32"/>
      <c r="B162" s="33"/>
      <c r="C162" s="199" t="s">
        <v>223</v>
      </c>
      <c r="D162" s="199" t="s">
        <v>141</v>
      </c>
      <c r="E162" s="200" t="s">
        <v>382</v>
      </c>
      <c r="F162" s="201" t="s">
        <v>324</v>
      </c>
      <c r="G162" s="202" t="s">
        <v>175</v>
      </c>
      <c r="H162" s="203">
        <v>72</v>
      </c>
      <c r="I162" s="204"/>
      <c r="J162" s="205">
        <f>ROUND(I162*H162,2)</f>
        <v>0</v>
      </c>
      <c r="K162" s="206"/>
      <c r="L162" s="37"/>
      <c r="M162" s="207" t="s">
        <v>1</v>
      </c>
      <c r="N162" s="208" t="s">
        <v>42</v>
      </c>
      <c r="O162" s="69"/>
      <c r="P162" s="209">
        <f>O162*H162</f>
        <v>0</v>
      </c>
      <c r="Q162" s="209">
        <v>0</v>
      </c>
      <c r="R162" s="209">
        <f>Q162*H162</f>
        <v>0</v>
      </c>
      <c r="S162" s="209">
        <v>0</v>
      </c>
      <c r="T162" s="210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211" t="s">
        <v>145</v>
      </c>
      <c r="AT162" s="211" t="s">
        <v>141</v>
      </c>
      <c r="AU162" s="211" t="s">
        <v>87</v>
      </c>
      <c r="AY162" s="15" t="s">
        <v>139</v>
      </c>
      <c r="BE162" s="212">
        <f>IF(N162="základní",J162,0)</f>
        <v>0</v>
      </c>
      <c r="BF162" s="212">
        <f>IF(N162="snížená",J162,0)</f>
        <v>0</v>
      </c>
      <c r="BG162" s="212">
        <f>IF(N162="zákl. přenesená",J162,0)</f>
        <v>0</v>
      </c>
      <c r="BH162" s="212">
        <f>IF(N162="sníž. přenesená",J162,0)</f>
        <v>0</v>
      </c>
      <c r="BI162" s="212">
        <f>IF(N162="nulová",J162,0)</f>
        <v>0</v>
      </c>
      <c r="BJ162" s="15" t="s">
        <v>85</v>
      </c>
      <c r="BK162" s="212">
        <f>ROUND(I162*H162,2)</f>
        <v>0</v>
      </c>
      <c r="BL162" s="15" t="s">
        <v>145</v>
      </c>
      <c r="BM162" s="211" t="s">
        <v>383</v>
      </c>
    </row>
    <row r="163" spans="2:51" s="13" customFormat="1" ht="11.25">
      <c r="B163" s="213"/>
      <c r="C163" s="214"/>
      <c r="D163" s="215" t="s">
        <v>147</v>
      </c>
      <c r="E163" s="216" t="s">
        <v>1</v>
      </c>
      <c r="F163" s="217" t="s">
        <v>384</v>
      </c>
      <c r="G163" s="214"/>
      <c r="H163" s="218">
        <v>72</v>
      </c>
      <c r="I163" s="219"/>
      <c r="J163" s="214"/>
      <c r="K163" s="214"/>
      <c r="L163" s="220"/>
      <c r="M163" s="221"/>
      <c r="N163" s="222"/>
      <c r="O163" s="222"/>
      <c r="P163" s="222"/>
      <c r="Q163" s="222"/>
      <c r="R163" s="222"/>
      <c r="S163" s="222"/>
      <c r="T163" s="223"/>
      <c r="AT163" s="224" t="s">
        <v>147</v>
      </c>
      <c r="AU163" s="224" t="s">
        <v>87</v>
      </c>
      <c r="AV163" s="13" t="s">
        <v>87</v>
      </c>
      <c r="AW163" s="13" t="s">
        <v>34</v>
      </c>
      <c r="AX163" s="13" t="s">
        <v>85</v>
      </c>
      <c r="AY163" s="224" t="s">
        <v>139</v>
      </c>
    </row>
    <row r="164" spans="1:65" s="2" customFormat="1" ht="24.2" customHeight="1">
      <c r="A164" s="32"/>
      <c r="B164" s="33"/>
      <c r="C164" s="199" t="s">
        <v>228</v>
      </c>
      <c r="D164" s="199" t="s">
        <v>141</v>
      </c>
      <c r="E164" s="200" t="s">
        <v>385</v>
      </c>
      <c r="F164" s="201" t="s">
        <v>386</v>
      </c>
      <c r="G164" s="202" t="s">
        <v>144</v>
      </c>
      <c r="H164" s="203">
        <v>2563</v>
      </c>
      <c r="I164" s="204"/>
      <c r="J164" s="205">
        <f>ROUND(I164*H164,2)</f>
        <v>0</v>
      </c>
      <c r="K164" s="206"/>
      <c r="L164" s="37"/>
      <c r="M164" s="207" t="s">
        <v>1</v>
      </c>
      <c r="N164" s="208" t="s">
        <v>42</v>
      </c>
      <c r="O164" s="69"/>
      <c r="P164" s="209">
        <f>O164*H164</f>
        <v>0</v>
      </c>
      <c r="Q164" s="209">
        <v>0</v>
      </c>
      <c r="R164" s="209">
        <f>Q164*H164</f>
        <v>0</v>
      </c>
      <c r="S164" s="209">
        <v>0</v>
      </c>
      <c r="T164" s="210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211" t="s">
        <v>145</v>
      </c>
      <c r="AT164" s="211" t="s">
        <v>141</v>
      </c>
      <c r="AU164" s="211" t="s">
        <v>87</v>
      </c>
      <c r="AY164" s="15" t="s">
        <v>139</v>
      </c>
      <c r="BE164" s="212">
        <f>IF(N164="základní",J164,0)</f>
        <v>0</v>
      </c>
      <c r="BF164" s="212">
        <f>IF(N164="snížená",J164,0)</f>
        <v>0</v>
      </c>
      <c r="BG164" s="212">
        <f>IF(N164="zákl. přenesená",J164,0)</f>
        <v>0</v>
      </c>
      <c r="BH164" s="212">
        <f>IF(N164="sníž. přenesená",J164,0)</f>
        <v>0</v>
      </c>
      <c r="BI164" s="212">
        <f>IF(N164="nulová",J164,0)</f>
        <v>0</v>
      </c>
      <c r="BJ164" s="15" t="s">
        <v>85</v>
      </c>
      <c r="BK164" s="212">
        <f>ROUND(I164*H164,2)</f>
        <v>0</v>
      </c>
      <c r="BL164" s="15" t="s">
        <v>145</v>
      </c>
      <c r="BM164" s="211" t="s">
        <v>387</v>
      </c>
    </row>
    <row r="165" spans="2:51" s="13" customFormat="1" ht="11.25">
      <c r="B165" s="213"/>
      <c r="C165" s="214"/>
      <c r="D165" s="215" t="s">
        <v>147</v>
      </c>
      <c r="E165" s="216" t="s">
        <v>1</v>
      </c>
      <c r="F165" s="217" t="s">
        <v>388</v>
      </c>
      <c r="G165" s="214"/>
      <c r="H165" s="218">
        <v>2563</v>
      </c>
      <c r="I165" s="219"/>
      <c r="J165" s="214"/>
      <c r="K165" s="214"/>
      <c r="L165" s="220"/>
      <c r="M165" s="221"/>
      <c r="N165" s="222"/>
      <c r="O165" s="222"/>
      <c r="P165" s="222"/>
      <c r="Q165" s="222"/>
      <c r="R165" s="222"/>
      <c r="S165" s="222"/>
      <c r="T165" s="223"/>
      <c r="AT165" s="224" t="s">
        <v>147</v>
      </c>
      <c r="AU165" s="224" t="s">
        <v>87</v>
      </c>
      <c r="AV165" s="13" t="s">
        <v>87</v>
      </c>
      <c r="AW165" s="13" t="s">
        <v>34</v>
      </c>
      <c r="AX165" s="13" t="s">
        <v>85</v>
      </c>
      <c r="AY165" s="224" t="s">
        <v>139</v>
      </c>
    </row>
    <row r="166" spans="1:65" s="2" customFormat="1" ht="24.2" customHeight="1">
      <c r="A166" s="32"/>
      <c r="B166" s="33"/>
      <c r="C166" s="199" t="s">
        <v>232</v>
      </c>
      <c r="D166" s="199" t="s">
        <v>141</v>
      </c>
      <c r="E166" s="200" t="s">
        <v>389</v>
      </c>
      <c r="F166" s="201" t="s">
        <v>390</v>
      </c>
      <c r="G166" s="202" t="s">
        <v>144</v>
      </c>
      <c r="H166" s="203">
        <v>75</v>
      </c>
      <c r="I166" s="204"/>
      <c r="J166" s="205">
        <f>ROUND(I166*H166,2)</f>
        <v>0</v>
      </c>
      <c r="K166" s="206"/>
      <c r="L166" s="37"/>
      <c r="M166" s="207" t="s">
        <v>1</v>
      </c>
      <c r="N166" s="208" t="s">
        <v>42</v>
      </c>
      <c r="O166" s="69"/>
      <c r="P166" s="209">
        <f>O166*H166</f>
        <v>0</v>
      </c>
      <c r="Q166" s="209">
        <v>0</v>
      </c>
      <c r="R166" s="209">
        <f>Q166*H166</f>
        <v>0</v>
      </c>
      <c r="S166" s="209">
        <v>0</v>
      </c>
      <c r="T166" s="210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211" t="s">
        <v>145</v>
      </c>
      <c r="AT166" s="211" t="s">
        <v>141</v>
      </c>
      <c r="AU166" s="211" t="s">
        <v>87</v>
      </c>
      <c r="AY166" s="15" t="s">
        <v>139</v>
      </c>
      <c r="BE166" s="212">
        <f>IF(N166="základní",J166,0)</f>
        <v>0</v>
      </c>
      <c r="BF166" s="212">
        <f>IF(N166="snížená",J166,0)</f>
        <v>0</v>
      </c>
      <c r="BG166" s="212">
        <f>IF(N166="zákl. přenesená",J166,0)</f>
        <v>0</v>
      </c>
      <c r="BH166" s="212">
        <f>IF(N166="sníž. přenesená",J166,0)</f>
        <v>0</v>
      </c>
      <c r="BI166" s="212">
        <f>IF(N166="nulová",J166,0)</f>
        <v>0</v>
      </c>
      <c r="BJ166" s="15" t="s">
        <v>85</v>
      </c>
      <c r="BK166" s="212">
        <f>ROUND(I166*H166,2)</f>
        <v>0</v>
      </c>
      <c r="BL166" s="15" t="s">
        <v>145</v>
      </c>
      <c r="BM166" s="211" t="s">
        <v>391</v>
      </c>
    </row>
    <row r="167" spans="1:65" s="2" customFormat="1" ht="16.5" customHeight="1">
      <c r="A167" s="32"/>
      <c r="B167" s="33"/>
      <c r="C167" s="225" t="s">
        <v>7</v>
      </c>
      <c r="D167" s="225" t="s">
        <v>172</v>
      </c>
      <c r="E167" s="226" t="s">
        <v>392</v>
      </c>
      <c r="F167" s="227" t="s">
        <v>393</v>
      </c>
      <c r="G167" s="228" t="s">
        <v>175</v>
      </c>
      <c r="H167" s="229">
        <v>0.8</v>
      </c>
      <c r="I167" s="230"/>
      <c r="J167" s="231">
        <f>ROUND(I167*H167,2)</f>
        <v>0</v>
      </c>
      <c r="K167" s="232"/>
      <c r="L167" s="233"/>
      <c r="M167" s="234" t="s">
        <v>1</v>
      </c>
      <c r="N167" s="235" t="s">
        <v>42</v>
      </c>
      <c r="O167" s="69"/>
      <c r="P167" s="209">
        <f>O167*H167</f>
        <v>0</v>
      </c>
      <c r="Q167" s="209">
        <v>1</v>
      </c>
      <c r="R167" s="209">
        <f>Q167*H167</f>
        <v>0.8</v>
      </c>
      <c r="S167" s="209">
        <v>0</v>
      </c>
      <c r="T167" s="210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211" t="s">
        <v>176</v>
      </c>
      <c r="AT167" s="211" t="s">
        <v>172</v>
      </c>
      <c r="AU167" s="211" t="s">
        <v>87</v>
      </c>
      <c r="AY167" s="15" t="s">
        <v>139</v>
      </c>
      <c r="BE167" s="212">
        <f>IF(N167="základní",J167,0)</f>
        <v>0</v>
      </c>
      <c r="BF167" s="212">
        <f>IF(N167="snížená",J167,0)</f>
        <v>0</v>
      </c>
      <c r="BG167" s="212">
        <f>IF(N167="zákl. přenesená",J167,0)</f>
        <v>0</v>
      </c>
      <c r="BH167" s="212">
        <f>IF(N167="sníž. přenesená",J167,0)</f>
        <v>0</v>
      </c>
      <c r="BI167" s="212">
        <f>IF(N167="nulová",J167,0)</f>
        <v>0</v>
      </c>
      <c r="BJ167" s="15" t="s">
        <v>85</v>
      </c>
      <c r="BK167" s="212">
        <f>ROUND(I167*H167,2)</f>
        <v>0</v>
      </c>
      <c r="BL167" s="15" t="s">
        <v>145</v>
      </c>
      <c r="BM167" s="211" t="s">
        <v>394</v>
      </c>
    </row>
    <row r="168" spans="2:51" s="13" customFormat="1" ht="11.25">
      <c r="B168" s="213"/>
      <c r="C168" s="214"/>
      <c r="D168" s="215" t="s">
        <v>147</v>
      </c>
      <c r="E168" s="216" t="s">
        <v>1</v>
      </c>
      <c r="F168" s="217" t="s">
        <v>395</v>
      </c>
      <c r="G168" s="214"/>
      <c r="H168" s="218">
        <v>0.8</v>
      </c>
      <c r="I168" s="219"/>
      <c r="J168" s="214"/>
      <c r="K168" s="214"/>
      <c r="L168" s="220"/>
      <c r="M168" s="221"/>
      <c r="N168" s="222"/>
      <c r="O168" s="222"/>
      <c r="P168" s="222"/>
      <c r="Q168" s="222"/>
      <c r="R168" s="222"/>
      <c r="S168" s="222"/>
      <c r="T168" s="223"/>
      <c r="AT168" s="224" t="s">
        <v>147</v>
      </c>
      <c r="AU168" s="224" t="s">
        <v>87</v>
      </c>
      <c r="AV168" s="13" t="s">
        <v>87</v>
      </c>
      <c r="AW168" s="13" t="s">
        <v>34</v>
      </c>
      <c r="AX168" s="13" t="s">
        <v>85</v>
      </c>
      <c r="AY168" s="224" t="s">
        <v>139</v>
      </c>
    </row>
    <row r="169" spans="1:65" s="2" customFormat="1" ht="24.2" customHeight="1">
      <c r="A169" s="32"/>
      <c r="B169" s="33"/>
      <c r="C169" s="199" t="s">
        <v>242</v>
      </c>
      <c r="D169" s="199" t="s">
        <v>141</v>
      </c>
      <c r="E169" s="200" t="s">
        <v>396</v>
      </c>
      <c r="F169" s="201" t="s">
        <v>397</v>
      </c>
      <c r="G169" s="202" t="s">
        <v>144</v>
      </c>
      <c r="H169" s="203">
        <v>75</v>
      </c>
      <c r="I169" s="204"/>
      <c r="J169" s="205">
        <f>ROUND(I169*H169,2)</f>
        <v>0</v>
      </c>
      <c r="K169" s="206"/>
      <c r="L169" s="37"/>
      <c r="M169" s="207" t="s">
        <v>1</v>
      </c>
      <c r="N169" s="208" t="s">
        <v>42</v>
      </c>
      <c r="O169" s="69"/>
      <c r="P169" s="209">
        <f>O169*H169</f>
        <v>0</v>
      </c>
      <c r="Q169" s="209">
        <v>0</v>
      </c>
      <c r="R169" s="209">
        <f>Q169*H169</f>
        <v>0</v>
      </c>
      <c r="S169" s="209">
        <v>0</v>
      </c>
      <c r="T169" s="210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211" t="s">
        <v>145</v>
      </c>
      <c r="AT169" s="211" t="s">
        <v>141</v>
      </c>
      <c r="AU169" s="211" t="s">
        <v>87</v>
      </c>
      <c r="AY169" s="15" t="s">
        <v>139</v>
      </c>
      <c r="BE169" s="212">
        <f>IF(N169="základní",J169,0)</f>
        <v>0</v>
      </c>
      <c r="BF169" s="212">
        <f>IF(N169="snížená",J169,0)</f>
        <v>0</v>
      </c>
      <c r="BG169" s="212">
        <f>IF(N169="zákl. přenesená",J169,0)</f>
        <v>0</v>
      </c>
      <c r="BH169" s="212">
        <f>IF(N169="sníž. přenesená",J169,0)</f>
        <v>0</v>
      </c>
      <c r="BI169" s="212">
        <f>IF(N169="nulová",J169,0)</f>
        <v>0</v>
      </c>
      <c r="BJ169" s="15" t="s">
        <v>85</v>
      </c>
      <c r="BK169" s="212">
        <f>ROUND(I169*H169,2)</f>
        <v>0</v>
      </c>
      <c r="BL169" s="15" t="s">
        <v>145</v>
      </c>
      <c r="BM169" s="211" t="s">
        <v>398</v>
      </c>
    </row>
    <row r="170" spans="1:65" s="2" customFormat="1" ht="16.5" customHeight="1">
      <c r="A170" s="32"/>
      <c r="B170" s="33"/>
      <c r="C170" s="225" t="s">
        <v>246</v>
      </c>
      <c r="D170" s="225" t="s">
        <v>172</v>
      </c>
      <c r="E170" s="226" t="s">
        <v>399</v>
      </c>
      <c r="F170" s="227" t="s">
        <v>400</v>
      </c>
      <c r="G170" s="228" t="s">
        <v>401</v>
      </c>
      <c r="H170" s="229">
        <v>1.5</v>
      </c>
      <c r="I170" s="230"/>
      <c r="J170" s="231">
        <f>ROUND(I170*H170,2)</f>
        <v>0</v>
      </c>
      <c r="K170" s="232"/>
      <c r="L170" s="233"/>
      <c r="M170" s="234" t="s">
        <v>1</v>
      </c>
      <c r="N170" s="235" t="s">
        <v>42</v>
      </c>
      <c r="O170" s="69"/>
      <c r="P170" s="209">
        <f>O170*H170</f>
        <v>0</v>
      </c>
      <c r="Q170" s="209">
        <v>0.001</v>
      </c>
      <c r="R170" s="209">
        <f>Q170*H170</f>
        <v>0.0015</v>
      </c>
      <c r="S170" s="209">
        <v>0</v>
      </c>
      <c r="T170" s="210">
        <f>S170*H170</f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211" t="s">
        <v>176</v>
      </c>
      <c r="AT170" s="211" t="s">
        <v>172</v>
      </c>
      <c r="AU170" s="211" t="s">
        <v>87</v>
      </c>
      <c r="AY170" s="15" t="s">
        <v>139</v>
      </c>
      <c r="BE170" s="212">
        <f>IF(N170="základní",J170,0)</f>
        <v>0</v>
      </c>
      <c r="BF170" s="212">
        <f>IF(N170="snížená",J170,0)</f>
        <v>0</v>
      </c>
      <c r="BG170" s="212">
        <f>IF(N170="zákl. přenesená",J170,0)</f>
        <v>0</v>
      </c>
      <c r="BH170" s="212">
        <f>IF(N170="sníž. přenesená",J170,0)</f>
        <v>0</v>
      </c>
      <c r="BI170" s="212">
        <f>IF(N170="nulová",J170,0)</f>
        <v>0</v>
      </c>
      <c r="BJ170" s="15" t="s">
        <v>85</v>
      </c>
      <c r="BK170" s="212">
        <f>ROUND(I170*H170,2)</f>
        <v>0</v>
      </c>
      <c r="BL170" s="15" t="s">
        <v>145</v>
      </c>
      <c r="BM170" s="211" t="s">
        <v>402</v>
      </c>
    </row>
    <row r="171" spans="2:51" s="13" customFormat="1" ht="11.25">
      <c r="B171" s="213"/>
      <c r="C171" s="214"/>
      <c r="D171" s="215" t="s">
        <v>147</v>
      </c>
      <c r="E171" s="214"/>
      <c r="F171" s="217" t="s">
        <v>403</v>
      </c>
      <c r="G171" s="214"/>
      <c r="H171" s="218">
        <v>1.5</v>
      </c>
      <c r="I171" s="219"/>
      <c r="J171" s="214"/>
      <c r="K171" s="214"/>
      <c r="L171" s="220"/>
      <c r="M171" s="221"/>
      <c r="N171" s="222"/>
      <c r="O171" s="222"/>
      <c r="P171" s="222"/>
      <c r="Q171" s="222"/>
      <c r="R171" s="222"/>
      <c r="S171" s="222"/>
      <c r="T171" s="223"/>
      <c r="AT171" s="224" t="s">
        <v>147</v>
      </c>
      <c r="AU171" s="224" t="s">
        <v>87</v>
      </c>
      <c r="AV171" s="13" t="s">
        <v>87</v>
      </c>
      <c r="AW171" s="13" t="s">
        <v>4</v>
      </c>
      <c r="AX171" s="13" t="s">
        <v>85</v>
      </c>
      <c r="AY171" s="224" t="s">
        <v>139</v>
      </c>
    </row>
    <row r="172" spans="2:63" s="12" customFormat="1" ht="22.9" customHeight="1">
      <c r="B172" s="183"/>
      <c r="C172" s="184"/>
      <c r="D172" s="185" t="s">
        <v>76</v>
      </c>
      <c r="E172" s="197" t="s">
        <v>152</v>
      </c>
      <c r="F172" s="197" t="s">
        <v>404</v>
      </c>
      <c r="G172" s="184"/>
      <c r="H172" s="184"/>
      <c r="I172" s="187"/>
      <c r="J172" s="198">
        <f>BK172</f>
        <v>0</v>
      </c>
      <c r="K172" s="184"/>
      <c r="L172" s="189"/>
      <c r="M172" s="190"/>
      <c r="N172" s="191"/>
      <c r="O172" s="191"/>
      <c r="P172" s="192">
        <f>SUM(P173:P178)</f>
        <v>0</v>
      </c>
      <c r="Q172" s="191"/>
      <c r="R172" s="192">
        <f>SUM(R173:R178)</f>
        <v>36.542261</v>
      </c>
      <c r="S172" s="191"/>
      <c r="T172" s="193">
        <f>SUM(T173:T178)</f>
        <v>0</v>
      </c>
      <c r="AR172" s="194" t="s">
        <v>85</v>
      </c>
      <c r="AT172" s="195" t="s">
        <v>76</v>
      </c>
      <c r="AU172" s="195" t="s">
        <v>85</v>
      </c>
      <c r="AY172" s="194" t="s">
        <v>139</v>
      </c>
      <c r="BK172" s="196">
        <f>SUM(BK173:BK178)</f>
        <v>0</v>
      </c>
    </row>
    <row r="173" spans="1:65" s="2" customFormat="1" ht="24.2" customHeight="1">
      <c r="A173" s="32"/>
      <c r="B173" s="33"/>
      <c r="C173" s="199" t="s">
        <v>250</v>
      </c>
      <c r="D173" s="199" t="s">
        <v>141</v>
      </c>
      <c r="E173" s="200" t="s">
        <v>405</v>
      </c>
      <c r="F173" s="201" t="s">
        <v>406</v>
      </c>
      <c r="G173" s="202" t="s">
        <v>240</v>
      </c>
      <c r="H173" s="203">
        <v>161</v>
      </c>
      <c r="I173" s="204"/>
      <c r="J173" s="205">
        <f>ROUND(I173*H173,2)</f>
        <v>0</v>
      </c>
      <c r="K173" s="206"/>
      <c r="L173" s="37"/>
      <c r="M173" s="207" t="s">
        <v>1</v>
      </c>
      <c r="N173" s="208" t="s">
        <v>42</v>
      </c>
      <c r="O173" s="69"/>
      <c r="P173" s="209">
        <f>O173*H173</f>
        <v>0</v>
      </c>
      <c r="Q173" s="209">
        <v>0.12064</v>
      </c>
      <c r="R173" s="209">
        <f>Q173*H173</f>
        <v>19.42304</v>
      </c>
      <c r="S173" s="209">
        <v>0</v>
      </c>
      <c r="T173" s="210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211" t="s">
        <v>145</v>
      </c>
      <c r="AT173" s="211" t="s">
        <v>141</v>
      </c>
      <c r="AU173" s="211" t="s">
        <v>87</v>
      </c>
      <c r="AY173" s="15" t="s">
        <v>139</v>
      </c>
      <c r="BE173" s="212">
        <f>IF(N173="základní",J173,0)</f>
        <v>0</v>
      </c>
      <c r="BF173" s="212">
        <f>IF(N173="snížená",J173,0)</f>
        <v>0</v>
      </c>
      <c r="BG173" s="212">
        <f>IF(N173="zákl. přenesená",J173,0)</f>
        <v>0</v>
      </c>
      <c r="BH173" s="212">
        <f>IF(N173="sníž. přenesená",J173,0)</f>
        <v>0</v>
      </c>
      <c r="BI173" s="212">
        <f>IF(N173="nulová",J173,0)</f>
        <v>0</v>
      </c>
      <c r="BJ173" s="15" t="s">
        <v>85</v>
      </c>
      <c r="BK173" s="212">
        <f>ROUND(I173*H173,2)</f>
        <v>0</v>
      </c>
      <c r="BL173" s="15" t="s">
        <v>145</v>
      </c>
      <c r="BM173" s="211" t="s">
        <v>407</v>
      </c>
    </row>
    <row r="174" spans="1:65" s="2" customFormat="1" ht="24.2" customHeight="1">
      <c r="A174" s="32"/>
      <c r="B174" s="33"/>
      <c r="C174" s="225" t="s">
        <v>254</v>
      </c>
      <c r="D174" s="225" t="s">
        <v>172</v>
      </c>
      <c r="E174" s="226" t="s">
        <v>408</v>
      </c>
      <c r="F174" s="227" t="s">
        <v>409</v>
      </c>
      <c r="G174" s="228" t="s">
        <v>226</v>
      </c>
      <c r="H174" s="229">
        <v>910.001</v>
      </c>
      <c r="I174" s="230"/>
      <c r="J174" s="231">
        <f>ROUND(I174*H174,2)</f>
        <v>0</v>
      </c>
      <c r="K174" s="232"/>
      <c r="L174" s="233"/>
      <c r="M174" s="234" t="s">
        <v>1</v>
      </c>
      <c r="N174" s="235" t="s">
        <v>42</v>
      </c>
      <c r="O174" s="69"/>
      <c r="P174" s="209">
        <f>O174*H174</f>
        <v>0</v>
      </c>
      <c r="Q174" s="209">
        <v>0.011</v>
      </c>
      <c r="R174" s="209">
        <f>Q174*H174</f>
        <v>10.010010999999999</v>
      </c>
      <c r="S174" s="209">
        <v>0</v>
      </c>
      <c r="T174" s="210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211" t="s">
        <v>176</v>
      </c>
      <c r="AT174" s="211" t="s">
        <v>172</v>
      </c>
      <c r="AU174" s="211" t="s">
        <v>87</v>
      </c>
      <c r="AY174" s="15" t="s">
        <v>139</v>
      </c>
      <c r="BE174" s="212">
        <f>IF(N174="základní",J174,0)</f>
        <v>0</v>
      </c>
      <c r="BF174" s="212">
        <f>IF(N174="snížená",J174,0)</f>
        <v>0</v>
      </c>
      <c r="BG174" s="212">
        <f>IF(N174="zákl. přenesená",J174,0)</f>
        <v>0</v>
      </c>
      <c r="BH174" s="212">
        <f>IF(N174="sníž. přenesená",J174,0)</f>
        <v>0</v>
      </c>
      <c r="BI174" s="212">
        <f>IF(N174="nulová",J174,0)</f>
        <v>0</v>
      </c>
      <c r="BJ174" s="15" t="s">
        <v>85</v>
      </c>
      <c r="BK174" s="212">
        <f>ROUND(I174*H174,2)</f>
        <v>0</v>
      </c>
      <c r="BL174" s="15" t="s">
        <v>145</v>
      </c>
      <c r="BM174" s="211" t="s">
        <v>410</v>
      </c>
    </row>
    <row r="175" spans="2:51" s="13" customFormat="1" ht="11.25">
      <c r="B175" s="213"/>
      <c r="C175" s="214"/>
      <c r="D175" s="215" t="s">
        <v>147</v>
      </c>
      <c r="E175" s="214"/>
      <c r="F175" s="217" t="s">
        <v>411</v>
      </c>
      <c r="G175" s="214"/>
      <c r="H175" s="218">
        <v>910.001</v>
      </c>
      <c r="I175" s="219"/>
      <c r="J175" s="214"/>
      <c r="K175" s="214"/>
      <c r="L175" s="220"/>
      <c r="M175" s="221"/>
      <c r="N175" s="222"/>
      <c r="O175" s="222"/>
      <c r="P175" s="222"/>
      <c r="Q175" s="222"/>
      <c r="R175" s="222"/>
      <c r="S175" s="222"/>
      <c r="T175" s="223"/>
      <c r="AT175" s="224" t="s">
        <v>147</v>
      </c>
      <c r="AU175" s="224" t="s">
        <v>87</v>
      </c>
      <c r="AV175" s="13" t="s">
        <v>87</v>
      </c>
      <c r="AW175" s="13" t="s">
        <v>4</v>
      </c>
      <c r="AX175" s="13" t="s">
        <v>85</v>
      </c>
      <c r="AY175" s="224" t="s">
        <v>139</v>
      </c>
    </row>
    <row r="176" spans="1:65" s="2" customFormat="1" ht="24.2" customHeight="1">
      <c r="A176" s="32"/>
      <c r="B176" s="33"/>
      <c r="C176" s="199" t="s">
        <v>258</v>
      </c>
      <c r="D176" s="199" t="s">
        <v>141</v>
      </c>
      <c r="E176" s="200" t="s">
        <v>412</v>
      </c>
      <c r="F176" s="201" t="s">
        <v>413</v>
      </c>
      <c r="G176" s="202" t="s">
        <v>240</v>
      </c>
      <c r="H176" s="203">
        <v>23</v>
      </c>
      <c r="I176" s="204"/>
      <c r="J176" s="205">
        <f>ROUND(I176*H176,2)</f>
        <v>0</v>
      </c>
      <c r="K176" s="206"/>
      <c r="L176" s="37"/>
      <c r="M176" s="207" t="s">
        <v>1</v>
      </c>
      <c r="N176" s="208" t="s">
        <v>42</v>
      </c>
      <c r="O176" s="69"/>
      <c r="P176" s="209">
        <f>O176*H176</f>
        <v>0</v>
      </c>
      <c r="Q176" s="209">
        <v>0.24127</v>
      </c>
      <c r="R176" s="209">
        <f>Q176*H176</f>
        <v>5.54921</v>
      </c>
      <c r="S176" s="209">
        <v>0</v>
      </c>
      <c r="T176" s="210">
        <f>S176*H176</f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211" t="s">
        <v>145</v>
      </c>
      <c r="AT176" s="211" t="s">
        <v>141</v>
      </c>
      <c r="AU176" s="211" t="s">
        <v>87</v>
      </c>
      <c r="AY176" s="15" t="s">
        <v>139</v>
      </c>
      <c r="BE176" s="212">
        <f>IF(N176="základní",J176,0)</f>
        <v>0</v>
      </c>
      <c r="BF176" s="212">
        <f>IF(N176="snížená",J176,0)</f>
        <v>0</v>
      </c>
      <c r="BG176" s="212">
        <f>IF(N176="zákl. přenesená",J176,0)</f>
        <v>0</v>
      </c>
      <c r="BH176" s="212">
        <f>IF(N176="sníž. přenesená",J176,0)</f>
        <v>0</v>
      </c>
      <c r="BI176" s="212">
        <f>IF(N176="nulová",J176,0)</f>
        <v>0</v>
      </c>
      <c r="BJ176" s="15" t="s">
        <v>85</v>
      </c>
      <c r="BK176" s="212">
        <f>ROUND(I176*H176,2)</f>
        <v>0</v>
      </c>
      <c r="BL176" s="15" t="s">
        <v>145</v>
      </c>
      <c r="BM176" s="211" t="s">
        <v>414</v>
      </c>
    </row>
    <row r="177" spans="1:65" s="2" customFormat="1" ht="24.2" customHeight="1">
      <c r="A177" s="32"/>
      <c r="B177" s="33"/>
      <c r="C177" s="225" t="s">
        <v>262</v>
      </c>
      <c r="D177" s="225" t="s">
        <v>172</v>
      </c>
      <c r="E177" s="226" t="s">
        <v>415</v>
      </c>
      <c r="F177" s="227" t="s">
        <v>416</v>
      </c>
      <c r="G177" s="228" t="s">
        <v>226</v>
      </c>
      <c r="H177" s="229">
        <v>130</v>
      </c>
      <c r="I177" s="230"/>
      <c r="J177" s="231">
        <f>ROUND(I177*H177,2)</f>
        <v>0</v>
      </c>
      <c r="K177" s="232"/>
      <c r="L177" s="233"/>
      <c r="M177" s="234" t="s">
        <v>1</v>
      </c>
      <c r="N177" s="235" t="s">
        <v>42</v>
      </c>
      <c r="O177" s="69"/>
      <c r="P177" s="209">
        <f>O177*H177</f>
        <v>0</v>
      </c>
      <c r="Q177" s="209">
        <v>0.012</v>
      </c>
      <c r="R177" s="209">
        <f>Q177*H177</f>
        <v>1.56</v>
      </c>
      <c r="S177" s="209">
        <v>0</v>
      </c>
      <c r="T177" s="210">
        <f>S177*H177</f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211" t="s">
        <v>176</v>
      </c>
      <c r="AT177" s="211" t="s">
        <v>172</v>
      </c>
      <c r="AU177" s="211" t="s">
        <v>87</v>
      </c>
      <c r="AY177" s="15" t="s">
        <v>139</v>
      </c>
      <c r="BE177" s="212">
        <f>IF(N177="základní",J177,0)</f>
        <v>0</v>
      </c>
      <c r="BF177" s="212">
        <f>IF(N177="snížená",J177,0)</f>
        <v>0</v>
      </c>
      <c r="BG177" s="212">
        <f>IF(N177="zákl. přenesená",J177,0)</f>
        <v>0</v>
      </c>
      <c r="BH177" s="212">
        <f>IF(N177="sníž. přenesená",J177,0)</f>
        <v>0</v>
      </c>
      <c r="BI177" s="212">
        <f>IF(N177="nulová",J177,0)</f>
        <v>0</v>
      </c>
      <c r="BJ177" s="15" t="s">
        <v>85</v>
      </c>
      <c r="BK177" s="212">
        <f>ROUND(I177*H177,2)</f>
        <v>0</v>
      </c>
      <c r="BL177" s="15" t="s">
        <v>145</v>
      </c>
      <c r="BM177" s="211" t="s">
        <v>417</v>
      </c>
    </row>
    <row r="178" spans="2:51" s="13" customFormat="1" ht="11.25">
      <c r="B178" s="213"/>
      <c r="C178" s="214"/>
      <c r="D178" s="215" t="s">
        <v>147</v>
      </c>
      <c r="E178" s="214"/>
      <c r="F178" s="217" t="s">
        <v>418</v>
      </c>
      <c r="G178" s="214"/>
      <c r="H178" s="218">
        <v>130</v>
      </c>
      <c r="I178" s="219"/>
      <c r="J178" s="214"/>
      <c r="K178" s="214"/>
      <c r="L178" s="220"/>
      <c r="M178" s="221"/>
      <c r="N178" s="222"/>
      <c r="O178" s="222"/>
      <c r="P178" s="222"/>
      <c r="Q178" s="222"/>
      <c r="R178" s="222"/>
      <c r="S178" s="222"/>
      <c r="T178" s="223"/>
      <c r="AT178" s="224" t="s">
        <v>147</v>
      </c>
      <c r="AU178" s="224" t="s">
        <v>87</v>
      </c>
      <c r="AV178" s="13" t="s">
        <v>87</v>
      </c>
      <c r="AW178" s="13" t="s">
        <v>4</v>
      </c>
      <c r="AX178" s="13" t="s">
        <v>85</v>
      </c>
      <c r="AY178" s="224" t="s">
        <v>139</v>
      </c>
    </row>
    <row r="179" spans="2:63" s="12" customFormat="1" ht="22.9" customHeight="1">
      <c r="B179" s="183"/>
      <c r="C179" s="184"/>
      <c r="D179" s="185" t="s">
        <v>76</v>
      </c>
      <c r="E179" s="197" t="s">
        <v>162</v>
      </c>
      <c r="F179" s="197" t="s">
        <v>183</v>
      </c>
      <c r="G179" s="184"/>
      <c r="H179" s="184"/>
      <c r="I179" s="187"/>
      <c r="J179" s="198">
        <f>BK179</f>
        <v>0</v>
      </c>
      <c r="K179" s="184"/>
      <c r="L179" s="189"/>
      <c r="M179" s="190"/>
      <c r="N179" s="191"/>
      <c r="O179" s="191"/>
      <c r="P179" s="192">
        <f>SUM(P180:P201)</f>
        <v>0</v>
      </c>
      <c r="Q179" s="191"/>
      <c r="R179" s="192">
        <f>SUM(R180:R201)</f>
        <v>1543.4281199999998</v>
      </c>
      <c r="S179" s="191"/>
      <c r="T179" s="193">
        <f>SUM(T180:T201)</f>
        <v>0</v>
      </c>
      <c r="AR179" s="194" t="s">
        <v>85</v>
      </c>
      <c r="AT179" s="195" t="s">
        <v>76</v>
      </c>
      <c r="AU179" s="195" t="s">
        <v>85</v>
      </c>
      <c r="AY179" s="194" t="s">
        <v>139</v>
      </c>
      <c r="BK179" s="196">
        <f>SUM(BK180:BK201)</f>
        <v>0</v>
      </c>
    </row>
    <row r="180" spans="1:65" s="2" customFormat="1" ht="24.2" customHeight="1">
      <c r="A180" s="32"/>
      <c r="B180" s="33"/>
      <c r="C180" s="199" t="s">
        <v>266</v>
      </c>
      <c r="D180" s="199" t="s">
        <v>141</v>
      </c>
      <c r="E180" s="200" t="s">
        <v>419</v>
      </c>
      <c r="F180" s="201" t="s">
        <v>420</v>
      </c>
      <c r="G180" s="202" t="s">
        <v>144</v>
      </c>
      <c r="H180" s="203">
        <v>1526</v>
      </c>
      <c r="I180" s="204"/>
      <c r="J180" s="205">
        <f>ROUND(I180*H180,2)</f>
        <v>0</v>
      </c>
      <c r="K180" s="206"/>
      <c r="L180" s="37"/>
      <c r="M180" s="207" t="s">
        <v>1</v>
      </c>
      <c r="N180" s="208" t="s">
        <v>42</v>
      </c>
      <c r="O180" s="69"/>
      <c r="P180" s="209">
        <f>O180*H180</f>
        <v>0</v>
      </c>
      <c r="Q180" s="209">
        <v>0.345</v>
      </c>
      <c r="R180" s="209">
        <f>Q180*H180</f>
        <v>526.4699999999999</v>
      </c>
      <c r="S180" s="209">
        <v>0</v>
      </c>
      <c r="T180" s="210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211" t="s">
        <v>145</v>
      </c>
      <c r="AT180" s="211" t="s">
        <v>141</v>
      </c>
      <c r="AU180" s="211" t="s">
        <v>87</v>
      </c>
      <c r="AY180" s="15" t="s">
        <v>139</v>
      </c>
      <c r="BE180" s="212">
        <f>IF(N180="základní",J180,0)</f>
        <v>0</v>
      </c>
      <c r="BF180" s="212">
        <f>IF(N180="snížená",J180,0)</f>
        <v>0</v>
      </c>
      <c r="BG180" s="212">
        <f>IF(N180="zákl. přenesená",J180,0)</f>
        <v>0</v>
      </c>
      <c r="BH180" s="212">
        <f>IF(N180="sníž. přenesená",J180,0)</f>
        <v>0</v>
      </c>
      <c r="BI180" s="212">
        <f>IF(N180="nulová",J180,0)</f>
        <v>0</v>
      </c>
      <c r="BJ180" s="15" t="s">
        <v>85</v>
      </c>
      <c r="BK180" s="212">
        <f>ROUND(I180*H180,2)</f>
        <v>0</v>
      </c>
      <c r="BL180" s="15" t="s">
        <v>145</v>
      </c>
      <c r="BM180" s="211" t="s">
        <v>421</v>
      </c>
    </row>
    <row r="181" spans="1:47" s="2" customFormat="1" ht="19.5">
      <c r="A181" s="32"/>
      <c r="B181" s="33"/>
      <c r="C181" s="34"/>
      <c r="D181" s="215" t="s">
        <v>422</v>
      </c>
      <c r="E181" s="34"/>
      <c r="F181" s="241" t="s">
        <v>423</v>
      </c>
      <c r="G181" s="34"/>
      <c r="H181" s="34"/>
      <c r="I181" s="166"/>
      <c r="J181" s="34"/>
      <c r="K181" s="34"/>
      <c r="L181" s="37"/>
      <c r="M181" s="242"/>
      <c r="N181" s="243"/>
      <c r="O181" s="69"/>
      <c r="P181" s="69"/>
      <c r="Q181" s="69"/>
      <c r="R181" s="69"/>
      <c r="S181" s="69"/>
      <c r="T181" s="70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5" t="s">
        <v>422</v>
      </c>
      <c r="AU181" s="15" t="s">
        <v>87</v>
      </c>
    </row>
    <row r="182" spans="1:65" s="2" customFormat="1" ht="24.2" customHeight="1">
      <c r="A182" s="32"/>
      <c r="B182" s="33"/>
      <c r="C182" s="199" t="s">
        <v>270</v>
      </c>
      <c r="D182" s="199" t="s">
        <v>141</v>
      </c>
      <c r="E182" s="200" t="s">
        <v>424</v>
      </c>
      <c r="F182" s="201" t="s">
        <v>425</v>
      </c>
      <c r="G182" s="202" t="s">
        <v>144</v>
      </c>
      <c r="H182" s="203">
        <v>565</v>
      </c>
      <c r="I182" s="204"/>
      <c r="J182" s="205">
        <f>ROUND(I182*H182,2)</f>
        <v>0</v>
      </c>
      <c r="K182" s="206"/>
      <c r="L182" s="37"/>
      <c r="M182" s="207" t="s">
        <v>1</v>
      </c>
      <c r="N182" s="208" t="s">
        <v>42</v>
      </c>
      <c r="O182" s="69"/>
      <c r="P182" s="209">
        <f>O182*H182</f>
        <v>0</v>
      </c>
      <c r="Q182" s="209">
        <v>0.575</v>
      </c>
      <c r="R182" s="209">
        <f>Q182*H182</f>
        <v>324.875</v>
      </c>
      <c r="S182" s="209">
        <v>0</v>
      </c>
      <c r="T182" s="210">
        <f>S182*H182</f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211" t="s">
        <v>145</v>
      </c>
      <c r="AT182" s="211" t="s">
        <v>141</v>
      </c>
      <c r="AU182" s="211" t="s">
        <v>87</v>
      </c>
      <c r="AY182" s="15" t="s">
        <v>139</v>
      </c>
      <c r="BE182" s="212">
        <f>IF(N182="základní",J182,0)</f>
        <v>0</v>
      </c>
      <c r="BF182" s="212">
        <f>IF(N182="snížená",J182,0)</f>
        <v>0</v>
      </c>
      <c r="BG182" s="212">
        <f>IF(N182="zákl. přenesená",J182,0)</f>
        <v>0</v>
      </c>
      <c r="BH182" s="212">
        <f>IF(N182="sníž. přenesená",J182,0)</f>
        <v>0</v>
      </c>
      <c r="BI182" s="212">
        <f>IF(N182="nulová",J182,0)</f>
        <v>0</v>
      </c>
      <c r="BJ182" s="15" t="s">
        <v>85</v>
      </c>
      <c r="BK182" s="212">
        <f>ROUND(I182*H182,2)</f>
        <v>0</v>
      </c>
      <c r="BL182" s="15" t="s">
        <v>145</v>
      </c>
      <c r="BM182" s="211" t="s">
        <v>426</v>
      </c>
    </row>
    <row r="183" spans="1:47" s="2" customFormat="1" ht="19.5">
      <c r="A183" s="32"/>
      <c r="B183" s="33"/>
      <c r="C183" s="34"/>
      <c r="D183" s="215" t="s">
        <v>422</v>
      </c>
      <c r="E183" s="34"/>
      <c r="F183" s="241" t="s">
        <v>427</v>
      </c>
      <c r="G183" s="34"/>
      <c r="H183" s="34"/>
      <c r="I183" s="166"/>
      <c r="J183" s="34"/>
      <c r="K183" s="34"/>
      <c r="L183" s="37"/>
      <c r="M183" s="242"/>
      <c r="N183" s="243"/>
      <c r="O183" s="69"/>
      <c r="P183" s="69"/>
      <c r="Q183" s="69"/>
      <c r="R183" s="69"/>
      <c r="S183" s="69"/>
      <c r="T183" s="70"/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T183" s="15" t="s">
        <v>422</v>
      </c>
      <c r="AU183" s="15" t="s">
        <v>87</v>
      </c>
    </row>
    <row r="184" spans="1:65" s="2" customFormat="1" ht="24.2" customHeight="1">
      <c r="A184" s="32"/>
      <c r="B184" s="33"/>
      <c r="C184" s="199" t="s">
        <v>274</v>
      </c>
      <c r="D184" s="199" t="s">
        <v>141</v>
      </c>
      <c r="E184" s="200" t="s">
        <v>428</v>
      </c>
      <c r="F184" s="201" t="s">
        <v>429</v>
      </c>
      <c r="G184" s="202" t="s">
        <v>144</v>
      </c>
      <c r="H184" s="203">
        <v>472</v>
      </c>
      <c r="I184" s="204"/>
      <c r="J184" s="205">
        <f>ROUND(I184*H184,2)</f>
        <v>0</v>
      </c>
      <c r="K184" s="206"/>
      <c r="L184" s="37"/>
      <c r="M184" s="207" t="s">
        <v>1</v>
      </c>
      <c r="N184" s="208" t="s">
        <v>42</v>
      </c>
      <c r="O184" s="69"/>
      <c r="P184" s="209">
        <f>O184*H184</f>
        <v>0</v>
      </c>
      <c r="Q184" s="209">
        <v>0.408</v>
      </c>
      <c r="R184" s="209">
        <f>Q184*H184</f>
        <v>192.576</v>
      </c>
      <c r="S184" s="209">
        <v>0</v>
      </c>
      <c r="T184" s="210">
        <f>S184*H184</f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211" t="s">
        <v>145</v>
      </c>
      <c r="AT184" s="211" t="s">
        <v>141</v>
      </c>
      <c r="AU184" s="211" t="s">
        <v>87</v>
      </c>
      <c r="AY184" s="15" t="s">
        <v>139</v>
      </c>
      <c r="BE184" s="212">
        <f>IF(N184="základní",J184,0)</f>
        <v>0</v>
      </c>
      <c r="BF184" s="212">
        <f>IF(N184="snížená",J184,0)</f>
        <v>0</v>
      </c>
      <c r="BG184" s="212">
        <f>IF(N184="zákl. přenesená",J184,0)</f>
        <v>0</v>
      </c>
      <c r="BH184" s="212">
        <f>IF(N184="sníž. přenesená",J184,0)</f>
        <v>0</v>
      </c>
      <c r="BI184" s="212">
        <f>IF(N184="nulová",J184,0)</f>
        <v>0</v>
      </c>
      <c r="BJ184" s="15" t="s">
        <v>85</v>
      </c>
      <c r="BK184" s="212">
        <f>ROUND(I184*H184,2)</f>
        <v>0</v>
      </c>
      <c r="BL184" s="15" t="s">
        <v>145</v>
      </c>
      <c r="BM184" s="211" t="s">
        <v>430</v>
      </c>
    </row>
    <row r="185" spans="1:65" s="2" customFormat="1" ht="24.2" customHeight="1">
      <c r="A185" s="32"/>
      <c r="B185" s="33"/>
      <c r="C185" s="199" t="s">
        <v>278</v>
      </c>
      <c r="D185" s="199" t="s">
        <v>141</v>
      </c>
      <c r="E185" s="200" t="s">
        <v>431</v>
      </c>
      <c r="F185" s="201" t="s">
        <v>432</v>
      </c>
      <c r="G185" s="202" t="s">
        <v>144</v>
      </c>
      <c r="H185" s="203">
        <v>1531</v>
      </c>
      <c r="I185" s="204"/>
      <c r="J185" s="205">
        <f>ROUND(I185*H185,2)</f>
        <v>0</v>
      </c>
      <c r="K185" s="206"/>
      <c r="L185" s="37"/>
      <c r="M185" s="207" t="s">
        <v>1</v>
      </c>
      <c r="N185" s="208" t="s">
        <v>42</v>
      </c>
      <c r="O185" s="69"/>
      <c r="P185" s="209">
        <f>O185*H185</f>
        <v>0</v>
      </c>
      <c r="Q185" s="209">
        <v>0.08922</v>
      </c>
      <c r="R185" s="209">
        <f>Q185*H185</f>
        <v>136.59582</v>
      </c>
      <c r="S185" s="209">
        <v>0</v>
      </c>
      <c r="T185" s="210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211" t="s">
        <v>145</v>
      </c>
      <c r="AT185" s="211" t="s">
        <v>141</v>
      </c>
      <c r="AU185" s="211" t="s">
        <v>87</v>
      </c>
      <c r="AY185" s="15" t="s">
        <v>139</v>
      </c>
      <c r="BE185" s="212">
        <f>IF(N185="základní",J185,0)</f>
        <v>0</v>
      </c>
      <c r="BF185" s="212">
        <f>IF(N185="snížená",J185,0)</f>
        <v>0</v>
      </c>
      <c r="BG185" s="212">
        <f>IF(N185="zákl. přenesená",J185,0)</f>
        <v>0</v>
      </c>
      <c r="BH185" s="212">
        <f>IF(N185="sníž. přenesená",J185,0)</f>
        <v>0</v>
      </c>
      <c r="BI185" s="212">
        <f>IF(N185="nulová",J185,0)</f>
        <v>0</v>
      </c>
      <c r="BJ185" s="15" t="s">
        <v>85</v>
      </c>
      <c r="BK185" s="212">
        <f>ROUND(I185*H185,2)</f>
        <v>0</v>
      </c>
      <c r="BL185" s="15" t="s">
        <v>145</v>
      </c>
      <c r="BM185" s="211" t="s">
        <v>433</v>
      </c>
    </row>
    <row r="186" spans="1:47" s="2" customFormat="1" ht="19.5">
      <c r="A186" s="32"/>
      <c r="B186" s="33"/>
      <c r="C186" s="34"/>
      <c r="D186" s="215" t="s">
        <v>422</v>
      </c>
      <c r="E186" s="34"/>
      <c r="F186" s="241" t="s">
        <v>423</v>
      </c>
      <c r="G186" s="34"/>
      <c r="H186" s="34"/>
      <c r="I186" s="166"/>
      <c r="J186" s="34"/>
      <c r="K186" s="34"/>
      <c r="L186" s="37"/>
      <c r="M186" s="242"/>
      <c r="N186" s="243"/>
      <c r="O186" s="69"/>
      <c r="P186" s="69"/>
      <c r="Q186" s="69"/>
      <c r="R186" s="69"/>
      <c r="S186" s="69"/>
      <c r="T186" s="70"/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T186" s="15" t="s">
        <v>422</v>
      </c>
      <c r="AU186" s="15" t="s">
        <v>87</v>
      </c>
    </row>
    <row r="187" spans="1:65" s="2" customFormat="1" ht="21.75" customHeight="1">
      <c r="A187" s="32"/>
      <c r="B187" s="33"/>
      <c r="C187" s="225" t="s">
        <v>282</v>
      </c>
      <c r="D187" s="225" t="s">
        <v>172</v>
      </c>
      <c r="E187" s="226" t="s">
        <v>434</v>
      </c>
      <c r="F187" s="227" t="s">
        <v>435</v>
      </c>
      <c r="G187" s="228" t="s">
        <v>144</v>
      </c>
      <c r="H187" s="229">
        <v>1505</v>
      </c>
      <c r="I187" s="230"/>
      <c r="J187" s="231">
        <f>ROUND(I187*H187,2)</f>
        <v>0</v>
      </c>
      <c r="K187" s="232"/>
      <c r="L187" s="233"/>
      <c r="M187" s="234" t="s">
        <v>1</v>
      </c>
      <c r="N187" s="235" t="s">
        <v>42</v>
      </c>
      <c r="O187" s="69"/>
      <c r="P187" s="209">
        <f>O187*H187</f>
        <v>0</v>
      </c>
      <c r="Q187" s="209">
        <v>0.131</v>
      </c>
      <c r="R187" s="209">
        <f>Q187*H187</f>
        <v>197.155</v>
      </c>
      <c r="S187" s="209">
        <v>0</v>
      </c>
      <c r="T187" s="210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211" t="s">
        <v>176</v>
      </c>
      <c r="AT187" s="211" t="s">
        <v>172</v>
      </c>
      <c r="AU187" s="211" t="s">
        <v>87</v>
      </c>
      <c r="AY187" s="15" t="s">
        <v>139</v>
      </c>
      <c r="BE187" s="212">
        <f>IF(N187="základní",J187,0)</f>
        <v>0</v>
      </c>
      <c r="BF187" s="212">
        <f>IF(N187="snížená",J187,0)</f>
        <v>0</v>
      </c>
      <c r="BG187" s="212">
        <f>IF(N187="zákl. přenesená",J187,0)</f>
        <v>0</v>
      </c>
      <c r="BH187" s="212">
        <f>IF(N187="sníž. přenesená",J187,0)</f>
        <v>0</v>
      </c>
      <c r="BI187" s="212">
        <f>IF(N187="nulová",J187,0)</f>
        <v>0</v>
      </c>
      <c r="BJ187" s="15" t="s">
        <v>85</v>
      </c>
      <c r="BK187" s="212">
        <f>ROUND(I187*H187,2)</f>
        <v>0</v>
      </c>
      <c r="BL187" s="15" t="s">
        <v>145</v>
      </c>
      <c r="BM187" s="211" t="s">
        <v>436</v>
      </c>
    </row>
    <row r="188" spans="1:47" s="2" customFormat="1" ht="19.5">
      <c r="A188" s="32"/>
      <c r="B188" s="33"/>
      <c r="C188" s="34"/>
      <c r="D188" s="215" t="s">
        <v>422</v>
      </c>
      <c r="E188" s="34"/>
      <c r="F188" s="241" t="s">
        <v>423</v>
      </c>
      <c r="G188" s="34"/>
      <c r="H188" s="34"/>
      <c r="I188" s="166"/>
      <c r="J188" s="34"/>
      <c r="K188" s="34"/>
      <c r="L188" s="37"/>
      <c r="M188" s="242"/>
      <c r="N188" s="243"/>
      <c r="O188" s="69"/>
      <c r="P188" s="69"/>
      <c r="Q188" s="69"/>
      <c r="R188" s="69"/>
      <c r="S188" s="69"/>
      <c r="T188" s="70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5" t="s">
        <v>422</v>
      </c>
      <c r="AU188" s="15" t="s">
        <v>87</v>
      </c>
    </row>
    <row r="189" spans="1:65" s="2" customFormat="1" ht="24.2" customHeight="1">
      <c r="A189" s="32"/>
      <c r="B189" s="33"/>
      <c r="C189" s="225" t="s">
        <v>286</v>
      </c>
      <c r="D189" s="225" t="s">
        <v>172</v>
      </c>
      <c r="E189" s="226" t="s">
        <v>437</v>
      </c>
      <c r="F189" s="227" t="s">
        <v>438</v>
      </c>
      <c r="G189" s="228" t="s">
        <v>144</v>
      </c>
      <c r="H189" s="229">
        <v>20</v>
      </c>
      <c r="I189" s="230"/>
      <c r="J189" s="231">
        <f>ROUND(I189*H189,2)</f>
        <v>0</v>
      </c>
      <c r="K189" s="232"/>
      <c r="L189" s="233"/>
      <c r="M189" s="234" t="s">
        <v>1</v>
      </c>
      <c r="N189" s="235" t="s">
        <v>42</v>
      </c>
      <c r="O189" s="69"/>
      <c r="P189" s="209">
        <f>O189*H189</f>
        <v>0</v>
      </c>
      <c r="Q189" s="209">
        <v>0.131</v>
      </c>
      <c r="R189" s="209">
        <f>Q189*H189</f>
        <v>2.62</v>
      </c>
      <c r="S189" s="209">
        <v>0</v>
      </c>
      <c r="T189" s="210">
        <f>S189*H189</f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211" t="s">
        <v>176</v>
      </c>
      <c r="AT189" s="211" t="s">
        <v>172</v>
      </c>
      <c r="AU189" s="211" t="s">
        <v>87</v>
      </c>
      <c r="AY189" s="15" t="s">
        <v>139</v>
      </c>
      <c r="BE189" s="212">
        <f>IF(N189="základní",J189,0)</f>
        <v>0</v>
      </c>
      <c r="BF189" s="212">
        <f>IF(N189="snížená",J189,0)</f>
        <v>0</v>
      </c>
      <c r="BG189" s="212">
        <f>IF(N189="zákl. přenesená",J189,0)</f>
        <v>0</v>
      </c>
      <c r="BH189" s="212">
        <f>IF(N189="sníž. přenesená",J189,0)</f>
        <v>0</v>
      </c>
      <c r="BI189" s="212">
        <f>IF(N189="nulová",J189,0)</f>
        <v>0</v>
      </c>
      <c r="BJ189" s="15" t="s">
        <v>85</v>
      </c>
      <c r="BK189" s="212">
        <f>ROUND(I189*H189,2)</f>
        <v>0</v>
      </c>
      <c r="BL189" s="15" t="s">
        <v>145</v>
      </c>
      <c r="BM189" s="211" t="s">
        <v>439</v>
      </c>
    </row>
    <row r="190" spans="1:47" s="2" customFormat="1" ht="19.5">
      <c r="A190" s="32"/>
      <c r="B190" s="33"/>
      <c r="C190" s="34"/>
      <c r="D190" s="215" t="s">
        <v>422</v>
      </c>
      <c r="E190" s="34"/>
      <c r="F190" s="241" t="s">
        <v>423</v>
      </c>
      <c r="G190" s="34"/>
      <c r="H190" s="34"/>
      <c r="I190" s="166"/>
      <c r="J190" s="34"/>
      <c r="K190" s="34"/>
      <c r="L190" s="37"/>
      <c r="M190" s="242"/>
      <c r="N190" s="243"/>
      <c r="O190" s="69"/>
      <c r="P190" s="69"/>
      <c r="Q190" s="69"/>
      <c r="R190" s="69"/>
      <c r="S190" s="69"/>
      <c r="T190" s="70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T190" s="15" t="s">
        <v>422</v>
      </c>
      <c r="AU190" s="15" t="s">
        <v>87</v>
      </c>
    </row>
    <row r="191" spans="1:65" s="2" customFormat="1" ht="21.75" customHeight="1">
      <c r="A191" s="32"/>
      <c r="B191" s="33"/>
      <c r="C191" s="225" t="s">
        <v>290</v>
      </c>
      <c r="D191" s="225" t="s">
        <v>172</v>
      </c>
      <c r="E191" s="226" t="s">
        <v>440</v>
      </c>
      <c r="F191" s="227" t="s">
        <v>441</v>
      </c>
      <c r="G191" s="228" t="s">
        <v>144</v>
      </c>
      <c r="H191" s="229">
        <v>6</v>
      </c>
      <c r="I191" s="230"/>
      <c r="J191" s="231">
        <f>ROUND(I191*H191,2)</f>
        <v>0</v>
      </c>
      <c r="K191" s="232"/>
      <c r="L191" s="233"/>
      <c r="M191" s="234" t="s">
        <v>1</v>
      </c>
      <c r="N191" s="235" t="s">
        <v>42</v>
      </c>
      <c r="O191" s="69"/>
      <c r="P191" s="209">
        <f>O191*H191</f>
        <v>0</v>
      </c>
      <c r="Q191" s="209">
        <v>0.131</v>
      </c>
      <c r="R191" s="209">
        <f>Q191*H191</f>
        <v>0.786</v>
      </c>
      <c r="S191" s="209">
        <v>0</v>
      </c>
      <c r="T191" s="210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211" t="s">
        <v>176</v>
      </c>
      <c r="AT191" s="211" t="s">
        <v>172</v>
      </c>
      <c r="AU191" s="211" t="s">
        <v>87</v>
      </c>
      <c r="AY191" s="15" t="s">
        <v>139</v>
      </c>
      <c r="BE191" s="212">
        <f>IF(N191="základní",J191,0)</f>
        <v>0</v>
      </c>
      <c r="BF191" s="212">
        <f>IF(N191="snížená",J191,0)</f>
        <v>0</v>
      </c>
      <c r="BG191" s="212">
        <f>IF(N191="zákl. přenesená",J191,0)</f>
        <v>0</v>
      </c>
      <c r="BH191" s="212">
        <f>IF(N191="sníž. přenesená",J191,0)</f>
        <v>0</v>
      </c>
      <c r="BI191" s="212">
        <f>IF(N191="nulová",J191,0)</f>
        <v>0</v>
      </c>
      <c r="BJ191" s="15" t="s">
        <v>85</v>
      </c>
      <c r="BK191" s="212">
        <f>ROUND(I191*H191,2)</f>
        <v>0</v>
      </c>
      <c r="BL191" s="15" t="s">
        <v>145</v>
      </c>
      <c r="BM191" s="211" t="s">
        <v>442</v>
      </c>
    </row>
    <row r="192" spans="1:47" s="2" customFormat="1" ht="29.25">
      <c r="A192" s="32"/>
      <c r="B192" s="33"/>
      <c r="C192" s="34"/>
      <c r="D192" s="215" t="s">
        <v>422</v>
      </c>
      <c r="E192" s="34"/>
      <c r="F192" s="241" t="s">
        <v>443</v>
      </c>
      <c r="G192" s="34"/>
      <c r="H192" s="34"/>
      <c r="I192" s="166"/>
      <c r="J192" s="34"/>
      <c r="K192" s="34"/>
      <c r="L192" s="37"/>
      <c r="M192" s="242"/>
      <c r="N192" s="243"/>
      <c r="O192" s="69"/>
      <c r="P192" s="69"/>
      <c r="Q192" s="69"/>
      <c r="R192" s="69"/>
      <c r="S192" s="69"/>
      <c r="T192" s="70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5" t="s">
        <v>422</v>
      </c>
      <c r="AU192" s="15" t="s">
        <v>87</v>
      </c>
    </row>
    <row r="193" spans="1:65" s="2" customFormat="1" ht="24.2" customHeight="1">
      <c r="A193" s="32"/>
      <c r="B193" s="33"/>
      <c r="C193" s="199" t="s">
        <v>295</v>
      </c>
      <c r="D193" s="199" t="s">
        <v>141</v>
      </c>
      <c r="E193" s="200" t="s">
        <v>444</v>
      </c>
      <c r="F193" s="201" t="s">
        <v>445</v>
      </c>
      <c r="G193" s="202" t="s">
        <v>144</v>
      </c>
      <c r="H193" s="203">
        <v>565</v>
      </c>
      <c r="I193" s="204"/>
      <c r="J193" s="205">
        <f>ROUND(I193*H193,2)</f>
        <v>0</v>
      </c>
      <c r="K193" s="206"/>
      <c r="L193" s="37"/>
      <c r="M193" s="207" t="s">
        <v>1</v>
      </c>
      <c r="N193" s="208" t="s">
        <v>42</v>
      </c>
      <c r="O193" s="69"/>
      <c r="P193" s="209">
        <f>O193*H193</f>
        <v>0</v>
      </c>
      <c r="Q193" s="209">
        <v>0.11162</v>
      </c>
      <c r="R193" s="209">
        <f>Q193*H193</f>
        <v>63.0653</v>
      </c>
      <c r="S193" s="209">
        <v>0</v>
      </c>
      <c r="T193" s="210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211" t="s">
        <v>145</v>
      </c>
      <c r="AT193" s="211" t="s">
        <v>141</v>
      </c>
      <c r="AU193" s="211" t="s">
        <v>87</v>
      </c>
      <c r="AY193" s="15" t="s">
        <v>139</v>
      </c>
      <c r="BE193" s="212">
        <f>IF(N193="základní",J193,0)</f>
        <v>0</v>
      </c>
      <c r="BF193" s="212">
        <f>IF(N193="snížená",J193,0)</f>
        <v>0</v>
      </c>
      <c r="BG193" s="212">
        <f>IF(N193="zákl. přenesená",J193,0)</f>
        <v>0</v>
      </c>
      <c r="BH193" s="212">
        <f>IF(N193="sníž. přenesená",J193,0)</f>
        <v>0</v>
      </c>
      <c r="BI193" s="212">
        <f>IF(N193="nulová",J193,0)</f>
        <v>0</v>
      </c>
      <c r="BJ193" s="15" t="s">
        <v>85</v>
      </c>
      <c r="BK193" s="212">
        <f>ROUND(I193*H193,2)</f>
        <v>0</v>
      </c>
      <c r="BL193" s="15" t="s">
        <v>145</v>
      </c>
      <c r="BM193" s="211" t="s">
        <v>446</v>
      </c>
    </row>
    <row r="194" spans="1:65" s="2" customFormat="1" ht="21.75" customHeight="1">
      <c r="A194" s="32"/>
      <c r="B194" s="33"/>
      <c r="C194" s="225" t="s">
        <v>299</v>
      </c>
      <c r="D194" s="225" t="s">
        <v>172</v>
      </c>
      <c r="E194" s="226" t="s">
        <v>447</v>
      </c>
      <c r="F194" s="227" t="s">
        <v>448</v>
      </c>
      <c r="G194" s="228" t="s">
        <v>144</v>
      </c>
      <c r="H194" s="229">
        <v>410</v>
      </c>
      <c r="I194" s="230"/>
      <c r="J194" s="231">
        <f>ROUND(I194*H194,2)</f>
        <v>0</v>
      </c>
      <c r="K194" s="232"/>
      <c r="L194" s="233"/>
      <c r="M194" s="234" t="s">
        <v>1</v>
      </c>
      <c r="N194" s="235" t="s">
        <v>42</v>
      </c>
      <c r="O194" s="69"/>
      <c r="P194" s="209">
        <f>O194*H194</f>
        <v>0</v>
      </c>
      <c r="Q194" s="209">
        <v>0.176</v>
      </c>
      <c r="R194" s="209">
        <f>Q194*H194</f>
        <v>72.16</v>
      </c>
      <c r="S194" s="209">
        <v>0</v>
      </c>
      <c r="T194" s="210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211" t="s">
        <v>176</v>
      </c>
      <c r="AT194" s="211" t="s">
        <v>172</v>
      </c>
      <c r="AU194" s="211" t="s">
        <v>87</v>
      </c>
      <c r="AY194" s="15" t="s">
        <v>139</v>
      </c>
      <c r="BE194" s="212">
        <f>IF(N194="základní",J194,0)</f>
        <v>0</v>
      </c>
      <c r="BF194" s="212">
        <f>IF(N194="snížená",J194,0)</f>
        <v>0</v>
      </c>
      <c r="BG194" s="212">
        <f>IF(N194="zákl. přenesená",J194,0)</f>
        <v>0</v>
      </c>
      <c r="BH194" s="212">
        <f>IF(N194="sníž. přenesená",J194,0)</f>
        <v>0</v>
      </c>
      <c r="BI194" s="212">
        <f>IF(N194="nulová",J194,0)</f>
        <v>0</v>
      </c>
      <c r="BJ194" s="15" t="s">
        <v>85</v>
      </c>
      <c r="BK194" s="212">
        <f>ROUND(I194*H194,2)</f>
        <v>0</v>
      </c>
      <c r="BL194" s="15" t="s">
        <v>145</v>
      </c>
      <c r="BM194" s="211" t="s">
        <v>449</v>
      </c>
    </row>
    <row r="195" spans="1:65" s="2" customFormat="1" ht="24.2" customHeight="1">
      <c r="A195" s="32"/>
      <c r="B195" s="33"/>
      <c r="C195" s="225" t="s">
        <v>303</v>
      </c>
      <c r="D195" s="225" t="s">
        <v>172</v>
      </c>
      <c r="E195" s="226" t="s">
        <v>450</v>
      </c>
      <c r="F195" s="227" t="s">
        <v>451</v>
      </c>
      <c r="G195" s="228" t="s">
        <v>144</v>
      </c>
      <c r="H195" s="229">
        <v>155</v>
      </c>
      <c r="I195" s="230"/>
      <c r="J195" s="231">
        <f>ROUND(I195*H195,2)</f>
        <v>0</v>
      </c>
      <c r="K195" s="232"/>
      <c r="L195" s="233"/>
      <c r="M195" s="234" t="s">
        <v>1</v>
      </c>
      <c r="N195" s="235" t="s">
        <v>42</v>
      </c>
      <c r="O195" s="69"/>
      <c r="P195" s="209">
        <f>O195*H195</f>
        <v>0</v>
      </c>
      <c r="Q195" s="209">
        <v>0.175</v>
      </c>
      <c r="R195" s="209">
        <f>Q195*H195</f>
        <v>27.125</v>
      </c>
      <c r="S195" s="209">
        <v>0</v>
      </c>
      <c r="T195" s="210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211" t="s">
        <v>176</v>
      </c>
      <c r="AT195" s="211" t="s">
        <v>172</v>
      </c>
      <c r="AU195" s="211" t="s">
        <v>87</v>
      </c>
      <c r="AY195" s="15" t="s">
        <v>139</v>
      </c>
      <c r="BE195" s="212">
        <f>IF(N195="základní",J195,0)</f>
        <v>0</v>
      </c>
      <c r="BF195" s="212">
        <f>IF(N195="snížená",J195,0)</f>
        <v>0</v>
      </c>
      <c r="BG195" s="212">
        <f>IF(N195="zákl. přenesená",J195,0)</f>
        <v>0</v>
      </c>
      <c r="BH195" s="212">
        <f>IF(N195="sníž. přenesená",J195,0)</f>
        <v>0</v>
      </c>
      <c r="BI195" s="212">
        <f>IF(N195="nulová",J195,0)</f>
        <v>0</v>
      </c>
      <c r="BJ195" s="15" t="s">
        <v>85</v>
      </c>
      <c r="BK195" s="212">
        <f>ROUND(I195*H195,2)</f>
        <v>0</v>
      </c>
      <c r="BL195" s="15" t="s">
        <v>145</v>
      </c>
      <c r="BM195" s="211" t="s">
        <v>452</v>
      </c>
    </row>
    <row r="196" spans="1:65" s="2" customFormat="1" ht="24.2" customHeight="1">
      <c r="A196" s="32"/>
      <c r="B196" s="33"/>
      <c r="C196" s="199" t="s">
        <v>309</v>
      </c>
      <c r="D196" s="199" t="s">
        <v>141</v>
      </c>
      <c r="E196" s="200" t="s">
        <v>453</v>
      </c>
      <c r="F196" s="201" t="s">
        <v>454</v>
      </c>
      <c r="G196" s="202" t="s">
        <v>144</v>
      </c>
      <c r="H196" s="203">
        <v>30</v>
      </c>
      <c r="I196" s="204"/>
      <c r="J196" s="205">
        <f>ROUND(I196*H196,2)</f>
        <v>0</v>
      </c>
      <c r="K196" s="206"/>
      <c r="L196" s="37"/>
      <c r="M196" s="207" t="s">
        <v>1</v>
      </c>
      <c r="N196" s="208" t="s">
        <v>42</v>
      </c>
      <c r="O196" s="69"/>
      <c r="P196" s="209">
        <f>O196*H196</f>
        <v>0</v>
      </c>
      <c r="Q196" s="209">
        <v>0</v>
      </c>
      <c r="R196" s="209">
        <f>Q196*H196</f>
        <v>0</v>
      </c>
      <c r="S196" s="209">
        <v>0</v>
      </c>
      <c r="T196" s="210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211" t="s">
        <v>145</v>
      </c>
      <c r="AT196" s="211" t="s">
        <v>141</v>
      </c>
      <c r="AU196" s="211" t="s">
        <v>87</v>
      </c>
      <c r="AY196" s="15" t="s">
        <v>139</v>
      </c>
      <c r="BE196" s="212">
        <f>IF(N196="základní",J196,0)</f>
        <v>0</v>
      </c>
      <c r="BF196" s="212">
        <f>IF(N196="snížená",J196,0)</f>
        <v>0</v>
      </c>
      <c r="BG196" s="212">
        <f>IF(N196="zákl. přenesená",J196,0)</f>
        <v>0</v>
      </c>
      <c r="BH196" s="212">
        <f>IF(N196="sníž. přenesená",J196,0)</f>
        <v>0</v>
      </c>
      <c r="BI196" s="212">
        <f>IF(N196="nulová",J196,0)</f>
        <v>0</v>
      </c>
      <c r="BJ196" s="15" t="s">
        <v>85</v>
      </c>
      <c r="BK196" s="212">
        <f>ROUND(I196*H196,2)</f>
        <v>0</v>
      </c>
      <c r="BL196" s="15" t="s">
        <v>145</v>
      </c>
      <c r="BM196" s="211" t="s">
        <v>455</v>
      </c>
    </row>
    <row r="197" spans="1:47" s="2" customFormat="1" ht="29.25">
      <c r="A197" s="32"/>
      <c r="B197" s="33"/>
      <c r="C197" s="34"/>
      <c r="D197" s="215" t="s">
        <v>422</v>
      </c>
      <c r="E197" s="34"/>
      <c r="F197" s="241" t="s">
        <v>456</v>
      </c>
      <c r="G197" s="34"/>
      <c r="H197" s="34"/>
      <c r="I197" s="166"/>
      <c r="J197" s="34"/>
      <c r="K197" s="34"/>
      <c r="L197" s="37"/>
      <c r="M197" s="242"/>
      <c r="N197" s="243"/>
      <c r="O197" s="69"/>
      <c r="P197" s="69"/>
      <c r="Q197" s="69"/>
      <c r="R197" s="69"/>
      <c r="S197" s="69"/>
      <c r="T197" s="70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5" t="s">
        <v>422</v>
      </c>
      <c r="AU197" s="15" t="s">
        <v>87</v>
      </c>
    </row>
    <row r="198" spans="1:65" s="2" customFormat="1" ht="21.75" customHeight="1">
      <c r="A198" s="32"/>
      <c r="B198" s="33"/>
      <c r="C198" s="199" t="s">
        <v>313</v>
      </c>
      <c r="D198" s="199" t="s">
        <v>141</v>
      </c>
      <c r="E198" s="200" t="s">
        <v>207</v>
      </c>
      <c r="F198" s="201" t="s">
        <v>208</v>
      </c>
      <c r="G198" s="202" t="s">
        <v>144</v>
      </c>
      <c r="H198" s="203">
        <v>30</v>
      </c>
      <c r="I198" s="204"/>
      <c r="J198" s="205">
        <f>ROUND(I198*H198,2)</f>
        <v>0</v>
      </c>
      <c r="K198" s="206"/>
      <c r="L198" s="37"/>
      <c r="M198" s="207" t="s">
        <v>1</v>
      </c>
      <c r="N198" s="208" t="s">
        <v>42</v>
      </c>
      <c r="O198" s="69"/>
      <c r="P198" s="209">
        <f>O198*H198</f>
        <v>0</v>
      </c>
      <c r="Q198" s="209">
        <v>0</v>
      </c>
      <c r="R198" s="209">
        <f>Q198*H198</f>
        <v>0</v>
      </c>
      <c r="S198" s="209">
        <v>0</v>
      </c>
      <c r="T198" s="210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211" t="s">
        <v>145</v>
      </c>
      <c r="AT198" s="211" t="s">
        <v>141</v>
      </c>
      <c r="AU198" s="211" t="s">
        <v>87</v>
      </c>
      <c r="AY198" s="15" t="s">
        <v>139</v>
      </c>
      <c r="BE198" s="212">
        <f>IF(N198="základní",J198,0)</f>
        <v>0</v>
      </c>
      <c r="BF198" s="212">
        <f>IF(N198="snížená",J198,0)</f>
        <v>0</v>
      </c>
      <c r="BG198" s="212">
        <f>IF(N198="zákl. přenesená",J198,0)</f>
        <v>0</v>
      </c>
      <c r="BH198" s="212">
        <f>IF(N198="sníž. přenesená",J198,0)</f>
        <v>0</v>
      </c>
      <c r="BI198" s="212">
        <f>IF(N198="nulová",J198,0)</f>
        <v>0</v>
      </c>
      <c r="BJ198" s="15" t="s">
        <v>85</v>
      </c>
      <c r="BK198" s="212">
        <f>ROUND(I198*H198,2)</f>
        <v>0</v>
      </c>
      <c r="BL198" s="15" t="s">
        <v>145</v>
      </c>
      <c r="BM198" s="211" t="s">
        <v>209</v>
      </c>
    </row>
    <row r="199" spans="1:47" s="2" customFormat="1" ht="29.25">
      <c r="A199" s="32"/>
      <c r="B199" s="33"/>
      <c r="C199" s="34"/>
      <c r="D199" s="215" t="s">
        <v>422</v>
      </c>
      <c r="E199" s="34"/>
      <c r="F199" s="241" t="s">
        <v>456</v>
      </c>
      <c r="G199" s="34"/>
      <c r="H199" s="34"/>
      <c r="I199" s="166"/>
      <c r="J199" s="34"/>
      <c r="K199" s="34"/>
      <c r="L199" s="37"/>
      <c r="M199" s="242"/>
      <c r="N199" s="243"/>
      <c r="O199" s="69"/>
      <c r="P199" s="69"/>
      <c r="Q199" s="69"/>
      <c r="R199" s="69"/>
      <c r="S199" s="69"/>
      <c r="T199" s="70"/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T199" s="15" t="s">
        <v>422</v>
      </c>
      <c r="AU199" s="15" t="s">
        <v>87</v>
      </c>
    </row>
    <row r="200" spans="1:65" s="2" customFormat="1" ht="33" customHeight="1">
      <c r="A200" s="32"/>
      <c r="B200" s="33"/>
      <c r="C200" s="199" t="s">
        <v>318</v>
      </c>
      <c r="D200" s="199" t="s">
        <v>141</v>
      </c>
      <c r="E200" s="200" t="s">
        <v>215</v>
      </c>
      <c r="F200" s="201" t="s">
        <v>216</v>
      </c>
      <c r="G200" s="202" t="s">
        <v>144</v>
      </c>
      <c r="H200" s="203">
        <v>30</v>
      </c>
      <c r="I200" s="204"/>
      <c r="J200" s="205">
        <f>ROUND(I200*H200,2)</f>
        <v>0</v>
      </c>
      <c r="K200" s="206"/>
      <c r="L200" s="37"/>
      <c r="M200" s="207" t="s">
        <v>1</v>
      </c>
      <c r="N200" s="208" t="s">
        <v>42</v>
      </c>
      <c r="O200" s="69"/>
      <c r="P200" s="209">
        <f>O200*H200</f>
        <v>0</v>
      </c>
      <c r="Q200" s="209">
        <v>0</v>
      </c>
      <c r="R200" s="209">
        <f>Q200*H200</f>
        <v>0</v>
      </c>
      <c r="S200" s="209">
        <v>0</v>
      </c>
      <c r="T200" s="210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211" t="s">
        <v>145</v>
      </c>
      <c r="AT200" s="211" t="s">
        <v>141</v>
      </c>
      <c r="AU200" s="211" t="s">
        <v>87</v>
      </c>
      <c r="AY200" s="15" t="s">
        <v>139</v>
      </c>
      <c r="BE200" s="212">
        <f>IF(N200="základní",J200,0)</f>
        <v>0</v>
      </c>
      <c r="BF200" s="212">
        <f>IF(N200="snížená",J200,0)</f>
        <v>0</v>
      </c>
      <c r="BG200" s="212">
        <f>IF(N200="zákl. přenesená",J200,0)</f>
        <v>0</v>
      </c>
      <c r="BH200" s="212">
        <f>IF(N200="sníž. přenesená",J200,0)</f>
        <v>0</v>
      </c>
      <c r="BI200" s="212">
        <f>IF(N200="nulová",J200,0)</f>
        <v>0</v>
      </c>
      <c r="BJ200" s="15" t="s">
        <v>85</v>
      </c>
      <c r="BK200" s="212">
        <f>ROUND(I200*H200,2)</f>
        <v>0</v>
      </c>
      <c r="BL200" s="15" t="s">
        <v>145</v>
      </c>
      <c r="BM200" s="211" t="s">
        <v>217</v>
      </c>
    </row>
    <row r="201" spans="1:47" s="2" customFormat="1" ht="29.25">
      <c r="A201" s="32"/>
      <c r="B201" s="33"/>
      <c r="C201" s="34"/>
      <c r="D201" s="215" t="s">
        <v>422</v>
      </c>
      <c r="E201" s="34"/>
      <c r="F201" s="241" t="s">
        <v>456</v>
      </c>
      <c r="G201" s="34"/>
      <c r="H201" s="34"/>
      <c r="I201" s="166"/>
      <c r="J201" s="34"/>
      <c r="K201" s="34"/>
      <c r="L201" s="37"/>
      <c r="M201" s="242"/>
      <c r="N201" s="243"/>
      <c r="O201" s="69"/>
      <c r="P201" s="69"/>
      <c r="Q201" s="69"/>
      <c r="R201" s="69"/>
      <c r="S201" s="69"/>
      <c r="T201" s="70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5" t="s">
        <v>422</v>
      </c>
      <c r="AU201" s="15" t="s">
        <v>87</v>
      </c>
    </row>
    <row r="202" spans="2:63" s="12" customFormat="1" ht="22.9" customHeight="1">
      <c r="B202" s="183"/>
      <c r="C202" s="184"/>
      <c r="D202" s="185" t="s">
        <v>76</v>
      </c>
      <c r="E202" s="197" t="s">
        <v>176</v>
      </c>
      <c r="F202" s="197" t="s">
        <v>218</v>
      </c>
      <c r="G202" s="184"/>
      <c r="H202" s="184"/>
      <c r="I202" s="187"/>
      <c r="J202" s="198">
        <f>BK202</f>
        <v>0</v>
      </c>
      <c r="K202" s="184"/>
      <c r="L202" s="189"/>
      <c r="M202" s="190"/>
      <c r="N202" s="191"/>
      <c r="O202" s="191"/>
      <c r="P202" s="192">
        <f>P203+SUM(P204:P213)</f>
        <v>0</v>
      </c>
      <c r="Q202" s="191"/>
      <c r="R202" s="192">
        <f>R203+SUM(R204:R213)</f>
        <v>12.1161</v>
      </c>
      <c r="S202" s="191"/>
      <c r="T202" s="193">
        <f>T203+SUM(T204:T213)</f>
        <v>9.9</v>
      </c>
      <c r="AR202" s="194" t="s">
        <v>85</v>
      </c>
      <c r="AT202" s="195" t="s">
        <v>76</v>
      </c>
      <c r="AU202" s="195" t="s">
        <v>85</v>
      </c>
      <c r="AY202" s="194" t="s">
        <v>139</v>
      </c>
      <c r="BK202" s="196">
        <f>BK203+SUM(BK204:BK213)</f>
        <v>0</v>
      </c>
    </row>
    <row r="203" spans="1:65" s="2" customFormat="1" ht="24.2" customHeight="1">
      <c r="A203" s="32"/>
      <c r="B203" s="33"/>
      <c r="C203" s="199" t="s">
        <v>322</v>
      </c>
      <c r="D203" s="199" t="s">
        <v>141</v>
      </c>
      <c r="E203" s="200" t="s">
        <v>457</v>
      </c>
      <c r="F203" s="201" t="s">
        <v>458</v>
      </c>
      <c r="G203" s="202" t="s">
        <v>240</v>
      </c>
      <c r="H203" s="203">
        <v>7</v>
      </c>
      <c r="I203" s="204"/>
      <c r="J203" s="205">
        <f>ROUND(I203*H203,2)</f>
        <v>0</v>
      </c>
      <c r="K203" s="206"/>
      <c r="L203" s="37"/>
      <c r="M203" s="207" t="s">
        <v>1</v>
      </c>
      <c r="N203" s="208" t="s">
        <v>42</v>
      </c>
      <c r="O203" s="69"/>
      <c r="P203" s="209">
        <f>O203*H203</f>
        <v>0</v>
      </c>
      <c r="Q203" s="209">
        <v>0.0015</v>
      </c>
      <c r="R203" s="209">
        <f>Q203*H203</f>
        <v>0.0105</v>
      </c>
      <c r="S203" s="209">
        <v>0</v>
      </c>
      <c r="T203" s="210">
        <f>S203*H203</f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211" t="s">
        <v>145</v>
      </c>
      <c r="AT203" s="211" t="s">
        <v>141</v>
      </c>
      <c r="AU203" s="211" t="s">
        <v>87</v>
      </c>
      <c r="AY203" s="15" t="s">
        <v>139</v>
      </c>
      <c r="BE203" s="212">
        <f>IF(N203="základní",J203,0)</f>
        <v>0</v>
      </c>
      <c r="BF203" s="212">
        <f>IF(N203="snížená",J203,0)</f>
        <v>0</v>
      </c>
      <c r="BG203" s="212">
        <f>IF(N203="zákl. přenesená",J203,0)</f>
        <v>0</v>
      </c>
      <c r="BH203" s="212">
        <f>IF(N203="sníž. přenesená",J203,0)</f>
        <v>0</v>
      </c>
      <c r="BI203" s="212">
        <f>IF(N203="nulová",J203,0)</f>
        <v>0</v>
      </c>
      <c r="BJ203" s="15" t="s">
        <v>85</v>
      </c>
      <c r="BK203" s="212">
        <f>ROUND(I203*H203,2)</f>
        <v>0</v>
      </c>
      <c r="BL203" s="15" t="s">
        <v>145</v>
      </c>
      <c r="BM203" s="211" t="s">
        <v>459</v>
      </c>
    </row>
    <row r="204" spans="1:47" s="2" customFormat="1" ht="19.5">
      <c r="A204" s="32"/>
      <c r="B204" s="33"/>
      <c r="C204" s="34"/>
      <c r="D204" s="215" t="s">
        <v>422</v>
      </c>
      <c r="E204" s="34"/>
      <c r="F204" s="241" t="s">
        <v>460</v>
      </c>
      <c r="G204" s="34"/>
      <c r="H204" s="34"/>
      <c r="I204" s="166"/>
      <c r="J204" s="34"/>
      <c r="K204" s="34"/>
      <c r="L204" s="37"/>
      <c r="M204" s="242"/>
      <c r="N204" s="243"/>
      <c r="O204" s="69"/>
      <c r="P204" s="69"/>
      <c r="Q204" s="69"/>
      <c r="R204" s="69"/>
      <c r="S204" s="69"/>
      <c r="T204" s="70"/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T204" s="15" t="s">
        <v>422</v>
      </c>
      <c r="AU204" s="15" t="s">
        <v>87</v>
      </c>
    </row>
    <row r="205" spans="1:65" s="2" customFormat="1" ht="33" customHeight="1">
      <c r="A205" s="32"/>
      <c r="B205" s="33"/>
      <c r="C205" s="199" t="s">
        <v>328</v>
      </c>
      <c r="D205" s="199" t="s">
        <v>141</v>
      </c>
      <c r="E205" s="200" t="s">
        <v>461</v>
      </c>
      <c r="F205" s="201" t="s">
        <v>462</v>
      </c>
      <c r="G205" s="202" t="s">
        <v>226</v>
      </c>
      <c r="H205" s="203">
        <v>4</v>
      </c>
      <c r="I205" s="204"/>
      <c r="J205" s="205">
        <f>ROUND(I205*H205,2)</f>
        <v>0</v>
      </c>
      <c r="K205" s="206"/>
      <c r="L205" s="37"/>
      <c r="M205" s="207" t="s">
        <v>1</v>
      </c>
      <c r="N205" s="208" t="s">
        <v>42</v>
      </c>
      <c r="O205" s="69"/>
      <c r="P205" s="209">
        <f>O205*H205</f>
        <v>0</v>
      </c>
      <c r="Q205" s="209">
        <v>0</v>
      </c>
      <c r="R205" s="209">
        <f>Q205*H205</f>
        <v>0</v>
      </c>
      <c r="S205" s="209">
        <v>0</v>
      </c>
      <c r="T205" s="210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211" t="s">
        <v>145</v>
      </c>
      <c r="AT205" s="211" t="s">
        <v>141</v>
      </c>
      <c r="AU205" s="211" t="s">
        <v>87</v>
      </c>
      <c r="AY205" s="15" t="s">
        <v>139</v>
      </c>
      <c r="BE205" s="212">
        <f>IF(N205="základní",J205,0)</f>
        <v>0</v>
      </c>
      <c r="BF205" s="212">
        <f>IF(N205="snížená",J205,0)</f>
        <v>0</v>
      </c>
      <c r="BG205" s="212">
        <f>IF(N205="zákl. přenesená",J205,0)</f>
        <v>0</v>
      </c>
      <c r="BH205" s="212">
        <f>IF(N205="sníž. přenesená",J205,0)</f>
        <v>0</v>
      </c>
      <c r="BI205" s="212">
        <f>IF(N205="nulová",J205,0)</f>
        <v>0</v>
      </c>
      <c r="BJ205" s="15" t="s">
        <v>85</v>
      </c>
      <c r="BK205" s="212">
        <f>ROUND(I205*H205,2)</f>
        <v>0</v>
      </c>
      <c r="BL205" s="15" t="s">
        <v>145</v>
      </c>
      <c r="BM205" s="211" t="s">
        <v>463</v>
      </c>
    </row>
    <row r="206" spans="1:47" s="2" customFormat="1" ht="19.5">
      <c r="A206" s="32"/>
      <c r="B206" s="33"/>
      <c r="C206" s="34"/>
      <c r="D206" s="215" t="s">
        <v>422</v>
      </c>
      <c r="E206" s="34"/>
      <c r="F206" s="241" t="s">
        <v>460</v>
      </c>
      <c r="G206" s="34"/>
      <c r="H206" s="34"/>
      <c r="I206" s="166"/>
      <c r="J206" s="34"/>
      <c r="K206" s="34"/>
      <c r="L206" s="37"/>
      <c r="M206" s="242"/>
      <c r="N206" s="243"/>
      <c r="O206" s="69"/>
      <c r="P206" s="69"/>
      <c r="Q206" s="69"/>
      <c r="R206" s="69"/>
      <c r="S206" s="69"/>
      <c r="T206" s="70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5" t="s">
        <v>422</v>
      </c>
      <c r="AU206" s="15" t="s">
        <v>87</v>
      </c>
    </row>
    <row r="207" spans="1:65" s="2" customFormat="1" ht="16.5" customHeight="1">
      <c r="A207" s="32"/>
      <c r="B207" s="33"/>
      <c r="C207" s="225" t="s">
        <v>464</v>
      </c>
      <c r="D207" s="225" t="s">
        <v>172</v>
      </c>
      <c r="E207" s="226" t="s">
        <v>465</v>
      </c>
      <c r="F207" s="227" t="s">
        <v>466</v>
      </c>
      <c r="G207" s="228" t="s">
        <v>226</v>
      </c>
      <c r="H207" s="229">
        <v>4</v>
      </c>
      <c r="I207" s="230"/>
      <c r="J207" s="231">
        <f>ROUND(I207*H207,2)</f>
        <v>0</v>
      </c>
      <c r="K207" s="232"/>
      <c r="L207" s="233"/>
      <c r="M207" s="234" t="s">
        <v>1</v>
      </c>
      <c r="N207" s="235" t="s">
        <v>42</v>
      </c>
      <c r="O207" s="69"/>
      <c r="P207" s="209">
        <f>O207*H207</f>
        <v>0</v>
      </c>
      <c r="Q207" s="209">
        <v>0.00026</v>
      </c>
      <c r="R207" s="209">
        <f>Q207*H207</f>
        <v>0.00104</v>
      </c>
      <c r="S207" s="209">
        <v>0</v>
      </c>
      <c r="T207" s="210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211" t="s">
        <v>176</v>
      </c>
      <c r="AT207" s="211" t="s">
        <v>172</v>
      </c>
      <c r="AU207" s="211" t="s">
        <v>87</v>
      </c>
      <c r="AY207" s="15" t="s">
        <v>139</v>
      </c>
      <c r="BE207" s="212">
        <f>IF(N207="základní",J207,0)</f>
        <v>0</v>
      </c>
      <c r="BF207" s="212">
        <f>IF(N207="snížená",J207,0)</f>
        <v>0</v>
      </c>
      <c r="BG207" s="212">
        <f>IF(N207="zákl. přenesená",J207,0)</f>
        <v>0</v>
      </c>
      <c r="BH207" s="212">
        <f>IF(N207="sníž. přenesená",J207,0)</f>
        <v>0</v>
      </c>
      <c r="BI207" s="212">
        <f>IF(N207="nulová",J207,0)</f>
        <v>0</v>
      </c>
      <c r="BJ207" s="15" t="s">
        <v>85</v>
      </c>
      <c r="BK207" s="212">
        <f>ROUND(I207*H207,2)</f>
        <v>0</v>
      </c>
      <c r="BL207" s="15" t="s">
        <v>145</v>
      </c>
      <c r="BM207" s="211" t="s">
        <v>467</v>
      </c>
    </row>
    <row r="208" spans="1:47" s="2" customFormat="1" ht="19.5">
      <c r="A208" s="32"/>
      <c r="B208" s="33"/>
      <c r="C208" s="34"/>
      <c r="D208" s="215" t="s">
        <v>422</v>
      </c>
      <c r="E208" s="34"/>
      <c r="F208" s="241" t="s">
        <v>460</v>
      </c>
      <c r="G208" s="34"/>
      <c r="H208" s="34"/>
      <c r="I208" s="166"/>
      <c r="J208" s="34"/>
      <c r="K208" s="34"/>
      <c r="L208" s="37"/>
      <c r="M208" s="242"/>
      <c r="N208" s="243"/>
      <c r="O208" s="69"/>
      <c r="P208" s="69"/>
      <c r="Q208" s="69"/>
      <c r="R208" s="69"/>
      <c r="S208" s="69"/>
      <c r="T208" s="70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5" t="s">
        <v>422</v>
      </c>
      <c r="AU208" s="15" t="s">
        <v>87</v>
      </c>
    </row>
    <row r="209" spans="1:65" s="2" customFormat="1" ht="24.2" customHeight="1">
      <c r="A209" s="32"/>
      <c r="B209" s="33"/>
      <c r="C209" s="199" t="s">
        <v>468</v>
      </c>
      <c r="D209" s="199" t="s">
        <v>141</v>
      </c>
      <c r="E209" s="200" t="s">
        <v>220</v>
      </c>
      <c r="F209" s="201" t="s">
        <v>221</v>
      </c>
      <c r="G209" s="202" t="s">
        <v>155</v>
      </c>
      <c r="H209" s="203">
        <v>5</v>
      </c>
      <c r="I209" s="204"/>
      <c r="J209" s="205">
        <f>ROUND(I209*H209,2)</f>
        <v>0</v>
      </c>
      <c r="K209" s="206"/>
      <c r="L209" s="37"/>
      <c r="M209" s="207" t="s">
        <v>1</v>
      </c>
      <c r="N209" s="208" t="s">
        <v>42</v>
      </c>
      <c r="O209" s="69"/>
      <c r="P209" s="209">
        <f>O209*H209</f>
        <v>0</v>
      </c>
      <c r="Q209" s="209">
        <v>0</v>
      </c>
      <c r="R209" s="209">
        <f>Q209*H209</f>
        <v>0</v>
      </c>
      <c r="S209" s="209">
        <v>1.92</v>
      </c>
      <c r="T209" s="210">
        <f>S209*H209</f>
        <v>9.6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211" t="s">
        <v>145</v>
      </c>
      <c r="AT209" s="211" t="s">
        <v>141</v>
      </c>
      <c r="AU209" s="211" t="s">
        <v>87</v>
      </c>
      <c r="AY209" s="15" t="s">
        <v>139</v>
      </c>
      <c r="BE209" s="212">
        <f>IF(N209="základní",J209,0)</f>
        <v>0</v>
      </c>
      <c r="BF209" s="212">
        <f>IF(N209="snížená",J209,0)</f>
        <v>0</v>
      </c>
      <c r="BG209" s="212">
        <f>IF(N209="zákl. přenesená",J209,0)</f>
        <v>0</v>
      </c>
      <c r="BH209" s="212">
        <f>IF(N209="sníž. přenesená",J209,0)</f>
        <v>0</v>
      </c>
      <c r="BI209" s="212">
        <f>IF(N209="nulová",J209,0)</f>
        <v>0</v>
      </c>
      <c r="BJ209" s="15" t="s">
        <v>85</v>
      </c>
      <c r="BK209" s="212">
        <f>ROUND(I209*H209,2)</f>
        <v>0</v>
      </c>
      <c r="BL209" s="15" t="s">
        <v>145</v>
      </c>
      <c r="BM209" s="211" t="s">
        <v>222</v>
      </c>
    </row>
    <row r="210" spans="1:65" s="2" customFormat="1" ht="24.2" customHeight="1">
      <c r="A210" s="32"/>
      <c r="B210" s="33"/>
      <c r="C210" s="199" t="s">
        <v>469</v>
      </c>
      <c r="D210" s="199" t="s">
        <v>141</v>
      </c>
      <c r="E210" s="200" t="s">
        <v>224</v>
      </c>
      <c r="F210" s="201" t="s">
        <v>225</v>
      </c>
      <c r="G210" s="202" t="s">
        <v>226</v>
      </c>
      <c r="H210" s="203">
        <v>3</v>
      </c>
      <c r="I210" s="204"/>
      <c r="J210" s="205">
        <f>ROUND(I210*H210,2)</f>
        <v>0</v>
      </c>
      <c r="K210" s="206"/>
      <c r="L210" s="37"/>
      <c r="M210" s="207" t="s">
        <v>1</v>
      </c>
      <c r="N210" s="208" t="s">
        <v>42</v>
      </c>
      <c r="O210" s="69"/>
      <c r="P210" s="209">
        <f>O210*H210</f>
        <v>0</v>
      </c>
      <c r="Q210" s="209">
        <v>0</v>
      </c>
      <c r="R210" s="209">
        <f>Q210*H210</f>
        <v>0</v>
      </c>
      <c r="S210" s="209">
        <v>0.1</v>
      </c>
      <c r="T210" s="210">
        <f>S210*H210</f>
        <v>0.30000000000000004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211" t="s">
        <v>145</v>
      </c>
      <c r="AT210" s="211" t="s">
        <v>141</v>
      </c>
      <c r="AU210" s="211" t="s">
        <v>87</v>
      </c>
      <c r="AY210" s="15" t="s">
        <v>139</v>
      </c>
      <c r="BE210" s="212">
        <f>IF(N210="základní",J210,0)</f>
        <v>0</v>
      </c>
      <c r="BF210" s="212">
        <f>IF(N210="snížená",J210,0)</f>
        <v>0</v>
      </c>
      <c r="BG210" s="212">
        <f>IF(N210="zákl. přenesená",J210,0)</f>
        <v>0</v>
      </c>
      <c r="BH210" s="212">
        <f>IF(N210="sníž. přenesená",J210,0)</f>
        <v>0</v>
      </c>
      <c r="BI210" s="212">
        <f>IF(N210="nulová",J210,0)</f>
        <v>0</v>
      </c>
      <c r="BJ210" s="15" t="s">
        <v>85</v>
      </c>
      <c r="BK210" s="212">
        <f>ROUND(I210*H210,2)</f>
        <v>0</v>
      </c>
      <c r="BL210" s="15" t="s">
        <v>145</v>
      </c>
      <c r="BM210" s="211" t="s">
        <v>227</v>
      </c>
    </row>
    <row r="211" spans="1:65" s="2" customFormat="1" ht="24.2" customHeight="1">
      <c r="A211" s="32"/>
      <c r="B211" s="33"/>
      <c r="C211" s="199" t="s">
        <v>470</v>
      </c>
      <c r="D211" s="199" t="s">
        <v>141</v>
      </c>
      <c r="E211" s="200" t="s">
        <v>229</v>
      </c>
      <c r="F211" s="201" t="s">
        <v>230</v>
      </c>
      <c r="G211" s="202" t="s">
        <v>226</v>
      </c>
      <c r="H211" s="203">
        <v>14</v>
      </c>
      <c r="I211" s="204"/>
      <c r="J211" s="205">
        <f>ROUND(I211*H211,2)</f>
        <v>0</v>
      </c>
      <c r="K211" s="206"/>
      <c r="L211" s="37"/>
      <c r="M211" s="207" t="s">
        <v>1</v>
      </c>
      <c r="N211" s="208" t="s">
        <v>42</v>
      </c>
      <c r="O211" s="69"/>
      <c r="P211" s="209">
        <f>O211*H211</f>
        <v>0</v>
      </c>
      <c r="Q211" s="209">
        <v>0.4208</v>
      </c>
      <c r="R211" s="209">
        <f>Q211*H211</f>
        <v>5.8912</v>
      </c>
      <c r="S211" s="209">
        <v>0</v>
      </c>
      <c r="T211" s="210">
        <f>S211*H211</f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211" t="s">
        <v>145</v>
      </c>
      <c r="AT211" s="211" t="s">
        <v>141</v>
      </c>
      <c r="AU211" s="211" t="s">
        <v>87</v>
      </c>
      <c r="AY211" s="15" t="s">
        <v>139</v>
      </c>
      <c r="BE211" s="212">
        <f>IF(N211="základní",J211,0)</f>
        <v>0</v>
      </c>
      <c r="BF211" s="212">
        <f>IF(N211="snížená",J211,0)</f>
        <v>0</v>
      </c>
      <c r="BG211" s="212">
        <f>IF(N211="zákl. přenesená",J211,0)</f>
        <v>0</v>
      </c>
      <c r="BH211" s="212">
        <f>IF(N211="sníž. přenesená",J211,0)</f>
        <v>0</v>
      </c>
      <c r="BI211" s="212">
        <f>IF(N211="nulová",J211,0)</f>
        <v>0</v>
      </c>
      <c r="BJ211" s="15" t="s">
        <v>85</v>
      </c>
      <c r="BK211" s="212">
        <f>ROUND(I211*H211,2)</f>
        <v>0</v>
      </c>
      <c r="BL211" s="15" t="s">
        <v>145</v>
      </c>
      <c r="BM211" s="211" t="s">
        <v>231</v>
      </c>
    </row>
    <row r="212" spans="1:65" s="2" customFormat="1" ht="33" customHeight="1">
      <c r="A212" s="32"/>
      <c r="B212" s="33"/>
      <c r="C212" s="199" t="s">
        <v>471</v>
      </c>
      <c r="D212" s="199" t="s">
        <v>141</v>
      </c>
      <c r="E212" s="200" t="s">
        <v>233</v>
      </c>
      <c r="F212" s="201" t="s">
        <v>234</v>
      </c>
      <c r="G212" s="202" t="s">
        <v>226</v>
      </c>
      <c r="H212" s="203">
        <v>12</v>
      </c>
      <c r="I212" s="204"/>
      <c r="J212" s="205">
        <f>ROUND(I212*H212,2)</f>
        <v>0</v>
      </c>
      <c r="K212" s="206"/>
      <c r="L212" s="37"/>
      <c r="M212" s="207" t="s">
        <v>1</v>
      </c>
      <c r="N212" s="208" t="s">
        <v>42</v>
      </c>
      <c r="O212" s="69"/>
      <c r="P212" s="209">
        <f>O212*H212</f>
        <v>0</v>
      </c>
      <c r="Q212" s="209">
        <v>0.31108</v>
      </c>
      <c r="R212" s="209">
        <f>Q212*H212</f>
        <v>3.7329600000000003</v>
      </c>
      <c r="S212" s="209">
        <v>0</v>
      </c>
      <c r="T212" s="210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211" t="s">
        <v>145</v>
      </c>
      <c r="AT212" s="211" t="s">
        <v>141</v>
      </c>
      <c r="AU212" s="211" t="s">
        <v>87</v>
      </c>
      <c r="AY212" s="15" t="s">
        <v>139</v>
      </c>
      <c r="BE212" s="212">
        <f>IF(N212="základní",J212,0)</f>
        <v>0</v>
      </c>
      <c r="BF212" s="212">
        <f>IF(N212="snížená",J212,0)</f>
        <v>0</v>
      </c>
      <c r="BG212" s="212">
        <f>IF(N212="zákl. přenesená",J212,0)</f>
        <v>0</v>
      </c>
      <c r="BH212" s="212">
        <f>IF(N212="sníž. přenesená",J212,0)</f>
        <v>0</v>
      </c>
      <c r="BI212" s="212">
        <f>IF(N212="nulová",J212,0)</f>
        <v>0</v>
      </c>
      <c r="BJ212" s="15" t="s">
        <v>85</v>
      </c>
      <c r="BK212" s="212">
        <f>ROUND(I212*H212,2)</f>
        <v>0</v>
      </c>
      <c r="BL212" s="15" t="s">
        <v>145</v>
      </c>
      <c r="BM212" s="211" t="s">
        <v>235</v>
      </c>
    </row>
    <row r="213" spans="2:63" s="12" customFormat="1" ht="20.85" customHeight="1">
      <c r="B213" s="183"/>
      <c r="C213" s="184"/>
      <c r="D213" s="185" t="s">
        <v>76</v>
      </c>
      <c r="E213" s="197" t="s">
        <v>472</v>
      </c>
      <c r="F213" s="197" t="s">
        <v>473</v>
      </c>
      <c r="G213" s="184"/>
      <c r="H213" s="184"/>
      <c r="I213" s="187"/>
      <c r="J213" s="198">
        <f>BK213</f>
        <v>0</v>
      </c>
      <c r="K213" s="184"/>
      <c r="L213" s="189"/>
      <c r="M213" s="190"/>
      <c r="N213" s="191"/>
      <c r="O213" s="191"/>
      <c r="P213" s="192">
        <f>SUM(P214:P227)</f>
        <v>0</v>
      </c>
      <c r="Q213" s="191"/>
      <c r="R213" s="192">
        <f>SUM(R214:R227)</f>
        <v>2.4804</v>
      </c>
      <c r="S213" s="191"/>
      <c r="T213" s="193">
        <f>SUM(T214:T227)</f>
        <v>0</v>
      </c>
      <c r="AR213" s="194" t="s">
        <v>85</v>
      </c>
      <c r="AT213" s="195" t="s">
        <v>76</v>
      </c>
      <c r="AU213" s="195" t="s">
        <v>87</v>
      </c>
      <c r="AY213" s="194" t="s">
        <v>139</v>
      </c>
      <c r="BK213" s="196">
        <f>SUM(BK214:BK227)</f>
        <v>0</v>
      </c>
    </row>
    <row r="214" spans="1:65" s="2" customFormat="1" ht="24.2" customHeight="1">
      <c r="A214" s="32"/>
      <c r="B214" s="33"/>
      <c r="C214" s="199" t="s">
        <v>474</v>
      </c>
      <c r="D214" s="199" t="s">
        <v>141</v>
      </c>
      <c r="E214" s="200" t="s">
        <v>238</v>
      </c>
      <c r="F214" s="201" t="s">
        <v>239</v>
      </c>
      <c r="G214" s="202" t="s">
        <v>240</v>
      </c>
      <c r="H214" s="203">
        <v>19</v>
      </c>
      <c r="I214" s="204"/>
      <c r="J214" s="205">
        <f aca="true" t="shared" si="15" ref="J214:J227">ROUND(I214*H214,2)</f>
        <v>0</v>
      </c>
      <c r="K214" s="206"/>
      <c r="L214" s="37"/>
      <c r="M214" s="207" t="s">
        <v>1</v>
      </c>
      <c r="N214" s="208" t="s">
        <v>42</v>
      </c>
      <c r="O214" s="69"/>
      <c r="P214" s="209">
        <f aca="true" t="shared" si="16" ref="P214:P227">O214*H214</f>
        <v>0</v>
      </c>
      <c r="Q214" s="209">
        <v>0.00276</v>
      </c>
      <c r="R214" s="209">
        <f aca="true" t="shared" si="17" ref="R214:R227">Q214*H214</f>
        <v>0.05244</v>
      </c>
      <c r="S214" s="209">
        <v>0</v>
      </c>
      <c r="T214" s="210">
        <f aca="true" t="shared" si="18" ref="T214:T227"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211" t="s">
        <v>145</v>
      </c>
      <c r="AT214" s="211" t="s">
        <v>141</v>
      </c>
      <c r="AU214" s="211" t="s">
        <v>152</v>
      </c>
      <c r="AY214" s="15" t="s">
        <v>139</v>
      </c>
      <c r="BE214" s="212">
        <f aca="true" t="shared" si="19" ref="BE214:BE227">IF(N214="základní",J214,0)</f>
        <v>0</v>
      </c>
      <c r="BF214" s="212">
        <f aca="true" t="shared" si="20" ref="BF214:BF227">IF(N214="snížená",J214,0)</f>
        <v>0</v>
      </c>
      <c r="BG214" s="212">
        <f aca="true" t="shared" si="21" ref="BG214:BG227">IF(N214="zákl. přenesená",J214,0)</f>
        <v>0</v>
      </c>
      <c r="BH214" s="212">
        <f aca="true" t="shared" si="22" ref="BH214:BH227">IF(N214="sníž. přenesená",J214,0)</f>
        <v>0</v>
      </c>
      <c r="BI214" s="212">
        <f aca="true" t="shared" si="23" ref="BI214:BI227">IF(N214="nulová",J214,0)</f>
        <v>0</v>
      </c>
      <c r="BJ214" s="15" t="s">
        <v>85</v>
      </c>
      <c r="BK214" s="212">
        <f aca="true" t="shared" si="24" ref="BK214:BK227">ROUND(I214*H214,2)</f>
        <v>0</v>
      </c>
      <c r="BL214" s="15" t="s">
        <v>145</v>
      </c>
      <c r="BM214" s="211" t="s">
        <v>475</v>
      </c>
    </row>
    <row r="215" spans="1:65" s="2" customFormat="1" ht="21.75" customHeight="1">
      <c r="A215" s="32"/>
      <c r="B215" s="33"/>
      <c r="C215" s="199" t="s">
        <v>476</v>
      </c>
      <c r="D215" s="199" t="s">
        <v>141</v>
      </c>
      <c r="E215" s="200" t="s">
        <v>243</v>
      </c>
      <c r="F215" s="201" t="s">
        <v>244</v>
      </c>
      <c r="G215" s="202" t="s">
        <v>240</v>
      </c>
      <c r="H215" s="203">
        <v>19</v>
      </c>
      <c r="I215" s="204"/>
      <c r="J215" s="205">
        <f t="shared" si="15"/>
        <v>0</v>
      </c>
      <c r="K215" s="206"/>
      <c r="L215" s="37"/>
      <c r="M215" s="207" t="s">
        <v>1</v>
      </c>
      <c r="N215" s="208" t="s">
        <v>42</v>
      </c>
      <c r="O215" s="69"/>
      <c r="P215" s="209">
        <f t="shared" si="16"/>
        <v>0</v>
      </c>
      <c r="Q215" s="209">
        <v>6E-05</v>
      </c>
      <c r="R215" s="209">
        <f t="shared" si="17"/>
        <v>0.00114</v>
      </c>
      <c r="S215" s="209">
        <v>0</v>
      </c>
      <c r="T215" s="210">
        <f t="shared" si="18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211" t="s">
        <v>145</v>
      </c>
      <c r="AT215" s="211" t="s">
        <v>141</v>
      </c>
      <c r="AU215" s="211" t="s">
        <v>152</v>
      </c>
      <c r="AY215" s="15" t="s">
        <v>139</v>
      </c>
      <c r="BE215" s="212">
        <f t="shared" si="19"/>
        <v>0</v>
      </c>
      <c r="BF215" s="212">
        <f t="shared" si="20"/>
        <v>0</v>
      </c>
      <c r="BG215" s="212">
        <f t="shared" si="21"/>
        <v>0</v>
      </c>
      <c r="BH215" s="212">
        <f t="shared" si="22"/>
        <v>0</v>
      </c>
      <c r="BI215" s="212">
        <f t="shared" si="23"/>
        <v>0</v>
      </c>
      <c r="BJ215" s="15" t="s">
        <v>85</v>
      </c>
      <c r="BK215" s="212">
        <f t="shared" si="24"/>
        <v>0</v>
      </c>
      <c r="BL215" s="15" t="s">
        <v>145</v>
      </c>
      <c r="BM215" s="211" t="s">
        <v>477</v>
      </c>
    </row>
    <row r="216" spans="1:65" s="2" customFormat="1" ht="33" customHeight="1">
      <c r="A216" s="32"/>
      <c r="B216" s="33"/>
      <c r="C216" s="199" t="s">
        <v>478</v>
      </c>
      <c r="D216" s="199" t="s">
        <v>141</v>
      </c>
      <c r="E216" s="200" t="s">
        <v>247</v>
      </c>
      <c r="F216" s="201" t="s">
        <v>248</v>
      </c>
      <c r="G216" s="202" t="s">
        <v>226</v>
      </c>
      <c r="H216" s="203">
        <v>6</v>
      </c>
      <c r="I216" s="204"/>
      <c r="J216" s="205">
        <f t="shared" si="15"/>
        <v>0</v>
      </c>
      <c r="K216" s="206"/>
      <c r="L216" s="37"/>
      <c r="M216" s="207" t="s">
        <v>1</v>
      </c>
      <c r="N216" s="208" t="s">
        <v>42</v>
      </c>
      <c r="O216" s="69"/>
      <c r="P216" s="209">
        <f t="shared" si="16"/>
        <v>0</v>
      </c>
      <c r="Q216" s="209">
        <v>0</v>
      </c>
      <c r="R216" s="209">
        <f t="shared" si="17"/>
        <v>0</v>
      </c>
      <c r="S216" s="209">
        <v>0</v>
      </c>
      <c r="T216" s="210">
        <f t="shared" si="18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211" t="s">
        <v>145</v>
      </c>
      <c r="AT216" s="211" t="s">
        <v>141</v>
      </c>
      <c r="AU216" s="211" t="s">
        <v>152</v>
      </c>
      <c r="AY216" s="15" t="s">
        <v>139</v>
      </c>
      <c r="BE216" s="212">
        <f t="shared" si="19"/>
        <v>0</v>
      </c>
      <c r="BF216" s="212">
        <f t="shared" si="20"/>
        <v>0</v>
      </c>
      <c r="BG216" s="212">
        <f t="shared" si="21"/>
        <v>0</v>
      </c>
      <c r="BH216" s="212">
        <f t="shared" si="22"/>
        <v>0</v>
      </c>
      <c r="BI216" s="212">
        <f t="shared" si="23"/>
        <v>0</v>
      </c>
      <c r="BJ216" s="15" t="s">
        <v>85</v>
      </c>
      <c r="BK216" s="212">
        <f t="shared" si="24"/>
        <v>0</v>
      </c>
      <c r="BL216" s="15" t="s">
        <v>145</v>
      </c>
      <c r="BM216" s="211" t="s">
        <v>479</v>
      </c>
    </row>
    <row r="217" spans="1:65" s="2" customFormat="1" ht="16.5" customHeight="1">
      <c r="A217" s="32"/>
      <c r="B217" s="33"/>
      <c r="C217" s="225" t="s">
        <v>480</v>
      </c>
      <c r="D217" s="225" t="s">
        <v>172</v>
      </c>
      <c r="E217" s="226" t="s">
        <v>251</v>
      </c>
      <c r="F217" s="227" t="s">
        <v>252</v>
      </c>
      <c r="G217" s="228" t="s">
        <v>226</v>
      </c>
      <c r="H217" s="229">
        <v>6</v>
      </c>
      <c r="I217" s="230"/>
      <c r="J217" s="231">
        <f t="shared" si="15"/>
        <v>0</v>
      </c>
      <c r="K217" s="232"/>
      <c r="L217" s="233"/>
      <c r="M217" s="234" t="s">
        <v>1</v>
      </c>
      <c r="N217" s="235" t="s">
        <v>42</v>
      </c>
      <c r="O217" s="69"/>
      <c r="P217" s="209">
        <f t="shared" si="16"/>
        <v>0</v>
      </c>
      <c r="Q217" s="209">
        <v>0.00072</v>
      </c>
      <c r="R217" s="209">
        <f t="shared" si="17"/>
        <v>0.00432</v>
      </c>
      <c r="S217" s="209">
        <v>0</v>
      </c>
      <c r="T217" s="210">
        <f t="shared" si="18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211" t="s">
        <v>176</v>
      </c>
      <c r="AT217" s="211" t="s">
        <v>172</v>
      </c>
      <c r="AU217" s="211" t="s">
        <v>152</v>
      </c>
      <c r="AY217" s="15" t="s">
        <v>139</v>
      </c>
      <c r="BE217" s="212">
        <f t="shared" si="19"/>
        <v>0</v>
      </c>
      <c r="BF217" s="212">
        <f t="shared" si="20"/>
        <v>0</v>
      </c>
      <c r="BG217" s="212">
        <f t="shared" si="21"/>
        <v>0</v>
      </c>
      <c r="BH217" s="212">
        <f t="shared" si="22"/>
        <v>0</v>
      </c>
      <c r="BI217" s="212">
        <f t="shared" si="23"/>
        <v>0</v>
      </c>
      <c r="BJ217" s="15" t="s">
        <v>85</v>
      </c>
      <c r="BK217" s="212">
        <f t="shared" si="24"/>
        <v>0</v>
      </c>
      <c r="BL217" s="15" t="s">
        <v>145</v>
      </c>
      <c r="BM217" s="211" t="s">
        <v>481</v>
      </c>
    </row>
    <row r="218" spans="1:65" s="2" customFormat="1" ht="24.2" customHeight="1">
      <c r="A218" s="32"/>
      <c r="B218" s="33"/>
      <c r="C218" s="199" t="s">
        <v>482</v>
      </c>
      <c r="D218" s="199" t="s">
        <v>141</v>
      </c>
      <c r="E218" s="200" t="s">
        <v>255</v>
      </c>
      <c r="F218" s="201" t="s">
        <v>256</v>
      </c>
      <c r="G218" s="202" t="s">
        <v>226</v>
      </c>
      <c r="H218" s="203">
        <v>3</v>
      </c>
      <c r="I218" s="204"/>
      <c r="J218" s="205">
        <f t="shared" si="15"/>
        <v>0</v>
      </c>
      <c r="K218" s="206"/>
      <c r="L218" s="37"/>
      <c r="M218" s="207" t="s">
        <v>1</v>
      </c>
      <c r="N218" s="208" t="s">
        <v>42</v>
      </c>
      <c r="O218" s="69"/>
      <c r="P218" s="209">
        <f t="shared" si="16"/>
        <v>0</v>
      </c>
      <c r="Q218" s="209">
        <v>0.21734</v>
      </c>
      <c r="R218" s="209">
        <f t="shared" si="17"/>
        <v>0.65202</v>
      </c>
      <c r="S218" s="209">
        <v>0</v>
      </c>
      <c r="T218" s="210">
        <f t="shared" si="18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211" t="s">
        <v>145</v>
      </c>
      <c r="AT218" s="211" t="s">
        <v>141</v>
      </c>
      <c r="AU218" s="211" t="s">
        <v>152</v>
      </c>
      <c r="AY218" s="15" t="s">
        <v>139</v>
      </c>
      <c r="BE218" s="212">
        <f t="shared" si="19"/>
        <v>0</v>
      </c>
      <c r="BF218" s="212">
        <f t="shared" si="20"/>
        <v>0</v>
      </c>
      <c r="BG218" s="212">
        <f t="shared" si="21"/>
        <v>0</v>
      </c>
      <c r="BH218" s="212">
        <f t="shared" si="22"/>
        <v>0</v>
      </c>
      <c r="BI218" s="212">
        <f t="shared" si="23"/>
        <v>0</v>
      </c>
      <c r="BJ218" s="15" t="s">
        <v>85</v>
      </c>
      <c r="BK218" s="212">
        <f t="shared" si="24"/>
        <v>0</v>
      </c>
      <c r="BL218" s="15" t="s">
        <v>145</v>
      </c>
      <c r="BM218" s="211" t="s">
        <v>483</v>
      </c>
    </row>
    <row r="219" spans="1:65" s="2" customFormat="1" ht="24.2" customHeight="1">
      <c r="A219" s="32"/>
      <c r="B219" s="33"/>
      <c r="C219" s="225" t="s">
        <v>484</v>
      </c>
      <c r="D219" s="225" t="s">
        <v>172</v>
      </c>
      <c r="E219" s="226" t="s">
        <v>485</v>
      </c>
      <c r="F219" s="227" t="s">
        <v>486</v>
      </c>
      <c r="G219" s="228" t="s">
        <v>226</v>
      </c>
      <c r="H219" s="229">
        <v>3</v>
      </c>
      <c r="I219" s="230"/>
      <c r="J219" s="231">
        <f t="shared" si="15"/>
        <v>0</v>
      </c>
      <c r="K219" s="232"/>
      <c r="L219" s="233"/>
      <c r="M219" s="234" t="s">
        <v>1</v>
      </c>
      <c r="N219" s="235" t="s">
        <v>42</v>
      </c>
      <c r="O219" s="69"/>
      <c r="P219" s="209">
        <f t="shared" si="16"/>
        <v>0</v>
      </c>
      <c r="Q219" s="209">
        <v>0.108</v>
      </c>
      <c r="R219" s="209">
        <f t="shared" si="17"/>
        <v>0.324</v>
      </c>
      <c r="S219" s="209">
        <v>0</v>
      </c>
      <c r="T219" s="210">
        <f t="shared" si="18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211" t="s">
        <v>176</v>
      </c>
      <c r="AT219" s="211" t="s">
        <v>172</v>
      </c>
      <c r="AU219" s="211" t="s">
        <v>152</v>
      </c>
      <c r="AY219" s="15" t="s">
        <v>139</v>
      </c>
      <c r="BE219" s="212">
        <f t="shared" si="19"/>
        <v>0</v>
      </c>
      <c r="BF219" s="212">
        <f t="shared" si="20"/>
        <v>0</v>
      </c>
      <c r="BG219" s="212">
        <f t="shared" si="21"/>
        <v>0</v>
      </c>
      <c r="BH219" s="212">
        <f t="shared" si="22"/>
        <v>0</v>
      </c>
      <c r="BI219" s="212">
        <f t="shared" si="23"/>
        <v>0</v>
      </c>
      <c r="BJ219" s="15" t="s">
        <v>85</v>
      </c>
      <c r="BK219" s="212">
        <f t="shared" si="24"/>
        <v>0</v>
      </c>
      <c r="BL219" s="15" t="s">
        <v>145</v>
      </c>
      <c r="BM219" s="211" t="s">
        <v>487</v>
      </c>
    </row>
    <row r="220" spans="1:65" s="2" customFormat="1" ht="21.75" customHeight="1">
      <c r="A220" s="32"/>
      <c r="B220" s="33"/>
      <c r="C220" s="225" t="s">
        <v>488</v>
      </c>
      <c r="D220" s="225" t="s">
        <v>172</v>
      </c>
      <c r="E220" s="226" t="s">
        <v>263</v>
      </c>
      <c r="F220" s="227" t="s">
        <v>264</v>
      </c>
      <c r="G220" s="228" t="s">
        <v>226</v>
      </c>
      <c r="H220" s="229">
        <v>3</v>
      </c>
      <c r="I220" s="230"/>
      <c r="J220" s="231">
        <f t="shared" si="15"/>
        <v>0</v>
      </c>
      <c r="K220" s="232"/>
      <c r="L220" s="233"/>
      <c r="M220" s="234" t="s">
        <v>1</v>
      </c>
      <c r="N220" s="235" t="s">
        <v>42</v>
      </c>
      <c r="O220" s="69"/>
      <c r="P220" s="209">
        <f t="shared" si="16"/>
        <v>0</v>
      </c>
      <c r="Q220" s="209">
        <v>0.0085</v>
      </c>
      <c r="R220" s="209">
        <f t="shared" si="17"/>
        <v>0.025500000000000002</v>
      </c>
      <c r="S220" s="209">
        <v>0</v>
      </c>
      <c r="T220" s="210">
        <f t="shared" si="18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211" t="s">
        <v>176</v>
      </c>
      <c r="AT220" s="211" t="s">
        <v>172</v>
      </c>
      <c r="AU220" s="211" t="s">
        <v>152</v>
      </c>
      <c r="AY220" s="15" t="s">
        <v>139</v>
      </c>
      <c r="BE220" s="212">
        <f t="shared" si="19"/>
        <v>0</v>
      </c>
      <c r="BF220" s="212">
        <f t="shared" si="20"/>
        <v>0</v>
      </c>
      <c r="BG220" s="212">
        <f t="shared" si="21"/>
        <v>0</v>
      </c>
      <c r="BH220" s="212">
        <f t="shared" si="22"/>
        <v>0</v>
      </c>
      <c r="BI220" s="212">
        <f t="shared" si="23"/>
        <v>0</v>
      </c>
      <c r="BJ220" s="15" t="s">
        <v>85</v>
      </c>
      <c r="BK220" s="212">
        <f t="shared" si="24"/>
        <v>0</v>
      </c>
      <c r="BL220" s="15" t="s">
        <v>145</v>
      </c>
      <c r="BM220" s="211" t="s">
        <v>489</v>
      </c>
    </row>
    <row r="221" spans="1:65" s="2" customFormat="1" ht="24.2" customHeight="1">
      <c r="A221" s="32"/>
      <c r="B221" s="33"/>
      <c r="C221" s="225" t="s">
        <v>490</v>
      </c>
      <c r="D221" s="225" t="s">
        <v>172</v>
      </c>
      <c r="E221" s="226" t="s">
        <v>267</v>
      </c>
      <c r="F221" s="227" t="s">
        <v>491</v>
      </c>
      <c r="G221" s="228" t="s">
        <v>226</v>
      </c>
      <c r="H221" s="229">
        <v>3</v>
      </c>
      <c r="I221" s="230"/>
      <c r="J221" s="231">
        <f t="shared" si="15"/>
        <v>0</v>
      </c>
      <c r="K221" s="232"/>
      <c r="L221" s="233"/>
      <c r="M221" s="234" t="s">
        <v>1</v>
      </c>
      <c r="N221" s="235" t="s">
        <v>42</v>
      </c>
      <c r="O221" s="69"/>
      <c r="P221" s="209">
        <f t="shared" si="16"/>
        <v>0</v>
      </c>
      <c r="Q221" s="209">
        <v>0.027</v>
      </c>
      <c r="R221" s="209">
        <f t="shared" si="17"/>
        <v>0.081</v>
      </c>
      <c r="S221" s="209">
        <v>0</v>
      </c>
      <c r="T221" s="210">
        <f t="shared" si="18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211" t="s">
        <v>176</v>
      </c>
      <c r="AT221" s="211" t="s">
        <v>172</v>
      </c>
      <c r="AU221" s="211" t="s">
        <v>152</v>
      </c>
      <c r="AY221" s="15" t="s">
        <v>139</v>
      </c>
      <c r="BE221" s="212">
        <f t="shared" si="19"/>
        <v>0</v>
      </c>
      <c r="BF221" s="212">
        <f t="shared" si="20"/>
        <v>0</v>
      </c>
      <c r="BG221" s="212">
        <f t="shared" si="21"/>
        <v>0</v>
      </c>
      <c r="BH221" s="212">
        <f t="shared" si="22"/>
        <v>0</v>
      </c>
      <c r="BI221" s="212">
        <f t="shared" si="23"/>
        <v>0</v>
      </c>
      <c r="BJ221" s="15" t="s">
        <v>85</v>
      </c>
      <c r="BK221" s="212">
        <f t="shared" si="24"/>
        <v>0</v>
      </c>
      <c r="BL221" s="15" t="s">
        <v>145</v>
      </c>
      <c r="BM221" s="211" t="s">
        <v>492</v>
      </c>
    </row>
    <row r="222" spans="1:65" s="2" customFormat="1" ht="24.2" customHeight="1">
      <c r="A222" s="32"/>
      <c r="B222" s="33"/>
      <c r="C222" s="199" t="s">
        <v>493</v>
      </c>
      <c r="D222" s="199" t="s">
        <v>141</v>
      </c>
      <c r="E222" s="200" t="s">
        <v>271</v>
      </c>
      <c r="F222" s="201" t="s">
        <v>272</v>
      </c>
      <c r="G222" s="202" t="s">
        <v>226</v>
      </c>
      <c r="H222" s="203">
        <v>3</v>
      </c>
      <c r="I222" s="204"/>
      <c r="J222" s="205">
        <f t="shared" si="15"/>
        <v>0</v>
      </c>
      <c r="K222" s="206"/>
      <c r="L222" s="37"/>
      <c r="M222" s="207" t="s">
        <v>1</v>
      </c>
      <c r="N222" s="208" t="s">
        <v>42</v>
      </c>
      <c r="O222" s="69"/>
      <c r="P222" s="209">
        <f t="shared" si="16"/>
        <v>0</v>
      </c>
      <c r="Q222" s="209">
        <v>0.02972</v>
      </c>
      <c r="R222" s="209">
        <f t="shared" si="17"/>
        <v>0.08916</v>
      </c>
      <c r="S222" s="209">
        <v>0</v>
      </c>
      <c r="T222" s="210">
        <f t="shared" si="18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211" t="s">
        <v>145</v>
      </c>
      <c r="AT222" s="211" t="s">
        <v>141</v>
      </c>
      <c r="AU222" s="211" t="s">
        <v>152</v>
      </c>
      <c r="AY222" s="15" t="s">
        <v>139</v>
      </c>
      <c r="BE222" s="212">
        <f t="shared" si="19"/>
        <v>0</v>
      </c>
      <c r="BF222" s="212">
        <f t="shared" si="20"/>
        <v>0</v>
      </c>
      <c r="BG222" s="212">
        <f t="shared" si="21"/>
        <v>0</v>
      </c>
      <c r="BH222" s="212">
        <f t="shared" si="22"/>
        <v>0</v>
      </c>
      <c r="BI222" s="212">
        <f t="shared" si="23"/>
        <v>0</v>
      </c>
      <c r="BJ222" s="15" t="s">
        <v>85</v>
      </c>
      <c r="BK222" s="212">
        <f t="shared" si="24"/>
        <v>0</v>
      </c>
      <c r="BL222" s="15" t="s">
        <v>145</v>
      </c>
      <c r="BM222" s="211" t="s">
        <v>494</v>
      </c>
    </row>
    <row r="223" spans="1:65" s="2" customFormat="1" ht="24.2" customHeight="1">
      <c r="A223" s="32"/>
      <c r="B223" s="33"/>
      <c r="C223" s="225" t="s">
        <v>495</v>
      </c>
      <c r="D223" s="225" t="s">
        <v>172</v>
      </c>
      <c r="E223" s="226" t="s">
        <v>275</v>
      </c>
      <c r="F223" s="227" t="s">
        <v>276</v>
      </c>
      <c r="G223" s="228" t="s">
        <v>226</v>
      </c>
      <c r="H223" s="229">
        <v>3</v>
      </c>
      <c r="I223" s="230"/>
      <c r="J223" s="231">
        <f t="shared" si="15"/>
        <v>0</v>
      </c>
      <c r="K223" s="232"/>
      <c r="L223" s="233"/>
      <c r="M223" s="234" t="s">
        <v>1</v>
      </c>
      <c r="N223" s="235" t="s">
        <v>42</v>
      </c>
      <c r="O223" s="69"/>
      <c r="P223" s="209">
        <f t="shared" si="16"/>
        <v>0</v>
      </c>
      <c r="Q223" s="209">
        <v>0.112</v>
      </c>
      <c r="R223" s="209">
        <f t="shared" si="17"/>
        <v>0.336</v>
      </c>
      <c r="S223" s="209">
        <v>0</v>
      </c>
      <c r="T223" s="210">
        <f t="shared" si="18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211" t="s">
        <v>176</v>
      </c>
      <c r="AT223" s="211" t="s">
        <v>172</v>
      </c>
      <c r="AU223" s="211" t="s">
        <v>152</v>
      </c>
      <c r="AY223" s="15" t="s">
        <v>139</v>
      </c>
      <c r="BE223" s="212">
        <f t="shared" si="19"/>
        <v>0</v>
      </c>
      <c r="BF223" s="212">
        <f t="shared" si="20"/>
        <v>0</v>
      </c>
      <c r="BG223" s="212">
        <f t="shared" si="21"/>
        <v>0</v>
      </c>
      <c r="BH223" s="212">
        <f t="shared" si="22"/>
        <v>0</v>
      </c>
      <c r="BI223" s="212">
        <f t="shared" si="23"/>
        <v>0</v>
      </c>
      <c r="BJ223" s="15" t="s">
        <v>85</v>
      </c>
      <c r="BK223" s="212">
        <f t="shared" si="24"/>
        <v>0</v>
      </c>
      <c r="BL223" s="15" t="s">
        <v>145</v>
      </c>
      <c r="BM223" s="211" t="s">
        <v>496</v>
      </c>
    </row>
    <row r="224" spans="1:65" s="2" customFormat="1" ht="24.2" customHeight="1">
      <c r="A224" s="32"/>
      <c r="B224" s="33"/>
      <c r="C224" s="199" t="s">
        <v>497</v>
      </c>
      <c r="D224" s="199" t="s">
        <v>141</v>
      </c>
      <c r="E224" s="200" t="s">
        <v>279</v>
      </c>
      <c r="F224" s="201" t="s">
        <v>280</v>
      </c>
      <c r="G224" s="202" t="s">
        <v>226</v>
      </c>
      <c r="H224" s="203">
        <v>3</v>
      </c>
      <c r="I224" s="204"/>
      <c r="J224" s="205">
        <f t="shared" si="15"/>
        <v>0</v>
      </c>
      <c r="K224" s="206"/>
      <c r="L224" s="37"/>
      <c r="M224" s="207" t="s">
        <v>1</v>
      </c>
      <c r="N224" s="208" t="s">
        <v>42</v>
      </c>
      <c r="O224" s="69"/>
      <c r="P224" s="209">
        <f t="shared" si="16"/>
        <v>0</v>
      </c>
      <c r="Q224" s="209">
        <v>0.02972</v>
      </c>
      <c r="R224" s="209">
        <f t="shared" si="17"/>
        <v>0.08916</v>
      </c>
      <c r="S224" s="209">
        <v>0</v>
      </c>
      <c r="T224" s="210">
        <f t="shared" si="18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211" t="s">
        <v>145</v>
      </c>
      <c r="AT224" s="211" t="s">
        <v>141</v>
      </c>
      <c r="AU224" s="211" t="s">
        <v>152</v>
      </c>
      <c r="AY224" s="15" t="s">
        <v>139</v>
      </c>
      <c r="BE224" s="212">
        <f t="shared" si="19"/>
        <v>0</v>
      </c>
      <c r="BF224" s="212">
        <f t="shared" si="20"/>
        <v>0</v>
      </c>
      <c r="BG224" s="212">
        <f t="shared" si="21"/>
        <v>0</v>
      </c>
      <c r="BH224" s="212">
        <f t="shared" si="22"/>
        <v>0</v>
      </c>
      <c r="BI224" s="212">
        <f t="shared" si="23"/>
        <v>0</v>
      </c>
      <c r="BJ224" s="15" t="s">
        <v>85</v>
      </c>
      <c r="BK224" s="212">
        <f t="shared" si="24"/>
        <v>0</v>
      </c>
      <c r="BL224" s="15" t="s">
        <v>145</v>
      </c>
      <c r="BM224" s="211" t="s">
        <v>498</v>
      </c>
    </row>
    <row r="225" spans="1:65" s="2" customFormat="1" ht="24.2" customHeight="1">
      <c r="A225" s="32"/>
      <c r="B225" s="33"/>
      <c r="C225" s="225" t="s">
        <v>499</v>
      </c>
      <c r="D225" s="225" t="s">
        <v>172</v>
      </c>
      <c r="E225" s="226" t="s">
        <v>283</v>
      </c>
      <c r="F225" s="227" t="s">
        <v>284</v>
      </c>
      <c r="G225" s="228" t="s">
        <v>226</v>
      </c>
      <c r="H225" s="229">
        <v>3</v>
      </c>
      <c r="I225" s="230"/>
      <c r="J225" s="231">
        <f t="shared" si="15"/>
        <v>0</v>
      </c>
      <c r="K225" s="232"/>
      <c r="L225" s="233"/>
      <c r="M225" s="234" t="s">
        <v>1</v>
      </c>
      <c r="N225" s="235" t="s">
        <v>42</v>
      </c>
      <c r="O225" s="69"/>
      <c r="P225" s="209">
        <f t="shared" si="16"/>
        <v>0</v>
      </c>
      <c r="Q225" s="209">
        <v>0.054</v>
      </c>
      <c r="R225" s="209">
        <f t="shared" si="17"/>
        <v>0.162</v>
      </c>
      <c r="S225" s="209">
        <v>0</v>
      </c>
      <c r="T225" s="210">
        <f t="shared" si="18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211" t="s">
        <v>176</v>
      </c>
      <c r="AT225" s="211" t="s">
        <v>172</v>
      </c>
      <c r="AU225" s="211" t="s">
        <v>152</v>
      </c>
      <c r="AY225" s="15" t="s">
        <v>139</v>
      </c>
      <c r="BE225" s="212">
        <f t="shared" si="19"/>
        <v>0</v>
      </c>
      <c r="BF225" s="212">
        <f t="shared" si="20"/>
        <v>0</v>
      </c>
      <c r="BG225" s="212">
        <f t="shared" si="21"/>
        <v>0</v>
      </c>
      <c r="BH225" s="212">
        <f t="shared" si="22"/>
        <v>0</v>
      </c>
      <c r="BI225" s="212">
        <f t="shared" si="23"/>
        <v>0</v>
      </c>
      <c r="BJ225" s="15" t="s">
        <v>85</v>
      </c>
      <c r="BK225" s="212">
        <f t="shared" si="24"/>
        <v>0</v>
      </c>
      <c r="BL225" s="15" t="s">
        <v>145</v>
      </c>
      <c r="BM225" s="211" t="s">
        <v>500</v>
      </c>
    </row>
    <row r="226" spans="1:65" s="2" customFormat="1" ht="24.2" customHeight="1">
      <c r="A226" s="32"/>
      <c r="B226" s="33"/>
      <c r="C226" s="199" t="s">
        <v>501</v>
      </c>
      <c r="D226" s="199" t="s">
        <v>141</v>
      </c>
      <c r="E226" s="200" t="s">
        <v>287</v>
      </c>
      <c r="F226" s="201" t="s">
        <v>288</v>
      </c>
      <c r="G226" s="202" t="s">
        <v>226</v>
      </c>
      <c r="H226" s="203">
        <v>3</v>
      </c>
      <c r="I226" s="204"/>
      <c r="J226" s="205">
        <f t="shared" si="15"/>
        <v>0</v>
      </c>
      <c r="K226" s="206"/>
      <c r="L226" s="37"/>
      <c r="M226" s="207" t="s">
        <v>1</v>
      </c>
      <c r="N226" s="208" t="s">
        <v>42</v>
      </c>
      <c r="O226" s="69"/>
      <c r="P226" s="209">
        <f t="shared" si="16"/>
        <v>0</v>
      </c>
      <c r="Q226" s="209">
        <v>0.12422</v>
      </c>
      <c r="R226" s="209">
        <f t="shared" si="17"/>
        <v>0.37266</v>
      </c>
      <c r="S226" s="209">
        <v>0</v>
      </c>
      <c r="T226" s="210">
        <f t="shared" si="18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211" t="s">
        <v>145</v>
      </c>
      <c r="AT226" s="211" t="s">
        <v>141</v>
      </c>
      <c r="AU226" s="211" t="s">
        <v>152</v>
      </c>
      <c r="AY226" s="15" t="s">
        <v>139</v>
      </c>
      <c r="BE226" s="212">
        <f t="shared" si="19"/>
        <v>0</v>
      </c>
      <c r="BF226" s="212">
        <f t="shared" si="20"/>
        <v>0</v>
      </c>
      <c r="BG226" s="212">
        <f t="shared" si="21"/>
        <v>0</v>
      </c>
      <c r="BH226" s="212">
        <f t="shared" si="22"/>
        <v>0</v>
      </c>
      <c r="BI226" s="212">
        <f t="shared" si="23"/>
        <v>0</v>
      </c>
      <c r="BJ226" s="15" t="s">
        <v>85</v>
      </c>
      <c r="BK226" s="212">
        <f t="shared" si="24"/>
        <v>0</v>
      </c>
      <c r="BL226" s="15" t="s">
        <v>145</v>
      </c>
      <c r="BM226" s="211" t="s">
        <v>502</v>
      </c>
    </row>
    <row r="227" spans="1:65" s="2" customFormat="1" ht="24.2" customHeight="1">
      <c r="A227" s="32"/>
      <c r="B227" s="33"/>
      <c r="C227" s="225" t="s">
        <v>503</v>
      </c>
      <c r="D227" s="225" t="s">
        <v>172</v>
      </c>
      <c r="E227" s="226" t="s">
        <v>291</v>
      </c>
      <c r="F227" s="227" t="s">
        <v>292</v>
      </c>
      <c r="G227" s="228" t="s">
        <v>226</v>
      </c>
      <c r="H227" s="229">
        <v>3</v>
      </c>
      <c r="I227" s="230"/>
      <c r="J227" s="231">
        <f t="shared" si="15"/>
        <v>0</v>
      </c>
      <c r="K227" s="232"/>
      <c r="L227" s="233"/>
      <c r="M227" s="234" t="s">
        <v>1</v>
      </c>
      <c r="N227" s="235" t="s">
        <v>42</v>
      </c>
      <c r="O227" s="69"/>
      <c r="P227" s="209">
        <f t="shared" si="16"/>
        <v>0</v>
      </c>
      <c r="Q227" s="209">
        <v>0.097</v>
      </c>
      <c r="R227" s="209">
        <f t="shared" si="17"/>
        <v>0.29100000000000004</v>
      </c>
      <c r="S227" s="209">
        <v>0</v>
      </c>
      <c r="T227" s="210">
        <f t="shared" si="18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211" t="s">
        <v>176</v>
      </c>
      <c r="AT227" s="211" t="s">
        <v>172</v>
      </c>
      <c r="AU227" s="211" t="s">
        <v>152</v>
      </c>
      <c r="AY227" s="15" t="s">
        <v>139</v>
      </c>
      <c r="BE227" s="212">
        <f t="shared" si="19"/>
        <v>0</v>
      </c>
      <c r="BF227" s="212">
        <f t="shared" si="20"/>
        <v>0</v>
      </c>
      <c r="BG227" s="212">
        <f t="shared" si="21"/>
        <v>0</v>
      </c>
      <c r="BH227" s="212">
        <f t="shared" si="22"/>
        <v>0</v>
      </c>
      <c r="BI227" s="212">
        <f t="shared" si="23"/>
        <v>0</v>
      </c>
      <c r="BJ227" s="15" t="s">
        <v>85</v>
      </c>
      <c r="BK227" s="212">
        <f t="shared" si="24"/>
        <v>0</v>
      </c>
      <c r="BL227" s="15" t="s">
        <v>145</v>
      </c>
      <c r="BM227" s="211" t="s">
        <v>504</v>
      </c>
    </row>
    <row r="228" spans="2:63" s="12" customFormat="1" ht="22.9" customHeight="1">
      <c r="B228" s="183"/>
      <c r="C228" s="184"/>
      <c r="D228" s="185" t="s">
        <v>76</v>
      </c>
      <c r="E228" s="197" t="s">
        <v>184</v>
      </c>
      <c r="F228" s="197" t="s">
        <v>294</v>
      </c>
      <c r="G228" s="184"/>
      <c r="H228" s="184"/>
      <c r="I228" s="187"/>
      <c r="J228" s="198">
        <f>BK228</f>
        <v>0</v>
      </c>
      <c r="K228" s="184"/>
      <c r="L228" s="189"/>
      <c r="M228" s="190"/>
      <c r="N228" s="191"/>
      <c r="O228" s="191"/>
      <c r="P228" s="192">
        <f>SUM(P229:P264)</f>
        <v>0</v>
      </c>
      <c r="Q228" s="191"/>
      <c r="R228" s="192">
        <f>SUM(R229:R264)</f>
        <v>405.5774000000001</v>
      </c>
      <c r="S228" s="191"/>
      <c r="T228" s="193">
        <f>SUM(T229:T264)</f>
        <v>69.799</v>
      </c>
      <c r="AR228" s="194" t="s">
        <v>85</v>
      </c>
      <c r="AT228" s="195" t="s">
        <v>76</v>
      </c>
      <c r="AU228" s="195" t="s">
        <v>85</v>
      </c>
      <c r="AY228" s="194" t="s">
        <v>139</v>
      </c>
      <c r="BK228" s="196">
        <f>SUM(BK229:BK264)</f>
        <v>0</v>
      </c>
    </row>
    <row r="229" spans="1:65" s="2" customFormat="1" ht="24.2" customHeight="1">
      <c r="A229" s="32"/>
      <c r="B229" s="33"/>
      <c r="C229" s="199" t="s">
        <v>505</v>
      </c>
      <c r="D229" s="199" t="s">
        <v>141</v>
      </c>
      <c r="E229" s="200" t="s">
        <v>506</v>
      </c>
      <c r="F229" s="201" t="s">
        <v>507</v>
      </c>
      <c r="G229" s="202" t="s">
        <v>226</v>
      </c>
      <c r="H229" s="203">
        <v>22</v>
      </c>
      <c r="I229" s="204"/>
      <c r="J229" s="205">
        <f>ROUND(I229*H229,2)</f>
        <v>0</v>
      </c>
      <c r="K229" s="206"/>
      <c r="L229" s="37"/>
      <c r="M229" s="207" t="s">
        <v>1</v>
      </c>
      <c r="N229" s="208" t="s">
        <v>42</v>
      </c>
      <c r="O229" s="69"/>
      <c r="P229" s="209">
        <f>O229*H229</f>
        <v>0</v>
      </c>
      <c r="Q229" s="209">
        <v>0.0007</v>
      </c>
      <c r="R229" s="209">
        <f>Q229*H229</f>
        <v>0.0154</v>
      </c>
      <c r="S229" s="209">
        <v>0</v>
      </c>
      <c r="T229" s="210">
        <f>S229*H229</f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211" t="s">
        <v>145</v>
      </c>
      <c r="AT229" s="211" t="s">
        <v>141</v>
      </c>
      <c r="AU229" s="211" t="s">
        <v>87</v>
      </c>
      <c r="AY229" s="15" t="s">
        <v>139</v>
      </c>
      <c r="BE229" s="212">
        <f>IF(N229="základní",J229,0)</f>
        <v>0</v>
      </c>
      <c r="BF229" s="212">
        <f>IF(N229="snížená",J229,0)</f>
        <v>0</v>
      </c>
      <c r="BG229" s="212">
        <f>IF(N229="zákl. přenesená",J229,0)</f>
        <v>0</v>
      </c>
      <c r="BH229" s="212">
        <f>IF(N229="sníž. přenesená",J229,0)</f>
        <v>0</v>
      </c>
      <c r="BI229" s="212">
        <f>IF(N229="nulová",J229,0)</f>
        <v>0</v>
      </c>
      <c r="BJ229" s="15" t="s">
        <v>85</v>
      </c>
      <c r="BK229" s="212">
        <f>ROUND(I229*H229,2)</f>
        <v>0</v>
      </c>
      <c r="BL229" s="15" t="s">
        <v>145</v>
      </c>
      <c r="BM229" s="211" t="s">
        <v>508</v>
      </c>
    </row>
    <row r="230" spans="1:65" s="2" customFormat="1" ht="21.75" customHeight="1">
      <c r="A230" s="32"/>
      <c r="B230" s="33"/>
      <c r="C230" s="225" t="s">
        <v>509</v>
      </c>
      <c r="D230" s="225" t="s">
        <v>172</v>
      </c>
      <c r="E230" s="226" t="s">
        <v>510</v>
      </c>
      <c r="F230" s="227" t="s">
        <v>511</v>
      </c>
      <c r="G230" s="228" t="s">
        <v>226</v>
      </c>
      <c r="H230" s="229">
        <v>20</v>
      </c>
      <c r="I230" s="230"/>
      <c r="J230" s="231">
        <f>ROUND(I230*H230,2)</f>
        <v>0</v>
      </c>
      <c r="K230" s="232"/>
      <c r="L230" s="233"/>
      <c r="M230" s="234" t="s">
        <v>1</v>
      </c>
      <c r="N230" s="235" t="s">
        <v>42</v>
      </c>
      <c r="O230" s="69"/>
      <c r="P230" s="209">
        <f>O230*H230</f>
        <v>0</v>
      </c>
      <c r="Q230" s="209">
        <v>0.0077</v>
      </c>
      <c r="R230" s="209">
        <f>Q230*H230</f>
        <v>0.154</v>
      </c>
      <c r="S230" s="209">
        <v>0</v>
      </c>
      <c r="T230" s="210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211" t="s">
        <v>176</v>
      </c>
      <c r="AT230" s="211" t="s">
        <v>172</v>
      </c>
      <c r="AU230" s="211" t="s">
        <v>87</v>
      </c>
      <c r="AY230" s="15" t="s">
        <v>139</v>
      </c>
      <c r="BE230" s="212">
        <f>IF(N230="základní",J230,0)</f>
        <v>0</v>
      </c>
      <c r="BF230" s="212">
        <f>IF(N230="snížená",J230,0)</f>
        <v>0</v>
      </c>
      <c r="BG230" s="212">
        <f>IF(N230="zákl. přenesená",J230,0)</f>
        <v>0</v>
      </c>
      <c r="BH230" s="212">
        <f>IF(N230="sníž. přenesená",J230,0)</f>
        <v>0</v>
      </c>
      <c r="BI230" s="212">
        <f>IF(N230="nulová",J230,0)</f>
        <v>0</v>
      </c>
      <c r="BJ230" s="15" t="s">
        <v>85</v>
      </c>
      <c r="BK230" s="212">
        <f>ROUND(I230*H230,2)</f>
        <v>0</v>
      </c>
      <c r="BL230" s="15" t="s">
        <v>145</v>
      </c>
      <c r="BM230" s="211" t="s">
        <v>512</v>
      </c>
    </row>
    <row r="231" spans="2:51" s="13" customFormat="1" ht="11.25">
      <c r="B231" s="213"/>
      <c r="C231" s="214"/>
      <c r="D231" s="215" t="s">
        <v>147</v>
      </c>
      <c r="E231" s="216" t="s">
        <v>1</v>
      </c>
      <c r="F231" s="217" t="s">
        <v>513</v>
      </c>
      <c r="G231" s="214"/>
      <c r="H231" s="218">
        <v>20</v>
      </c>
      <c r="I231" s="219"/>
      <c r="J231" s="214"/>
      <c r="K231" s="214"/>
      <c r="L231" s="220"/>
      <c r="M231" s="221"/>
      <c r="N231" s="222"/>
      <c r="O231" s="222"/>
      <c r="P231" s="222"/>
      <c r="Q231" s="222"/>
      <c r="R231" s="222"/>
      <c r="S231" s="222"/>
      <c r="T231" s="223"/>
      <c r="AT231" s="224" t="s">
        <v>147</v>
      </c>
      <c r="AU231" s="224" t="s">
        <v>87</v>
      </c>
      <c r="AV231" s="13" t="s">
        <v>87</v>
      </c>
      <c r="AW231" s="13" t="s">
        <v>34</v>
      </c>
      <c r="AX231" s="13" t="s">
        <v>85</v>
      </c>
      <c r="AY231" s="224" t="s">
        <v>139</v>
      </c>
    </row>
    <row r="232" spans="1:65" s="2" customFormat="1" ht="16.5" customHeight="1">
      <c r="A232" s="32"/>
      <c r="B232" s="33"/>
      <c r="C232" s="225" t="s">
        <v>514</v>
      </c>
      <c r="D232" s="225" t="s">
        <v>172</v>
      </c>
      <c r="E232" s="226" t="s">
        <v>515</v>
      </c>
      <c r="F232" s="227" t="s">
        <v>516</v>
      </c>
      <c r="G232" s="228" t="s">
        <v>226</v>
      </c>
      <c r="H232" s="229">
        <v>2</v>
      </c>
      <c r="I232" s="230"/>
      <c r="J232" s="231">
        <f aca="true" t="shared" si="25" ref="J232:J252">ROUND(I232*H232,2)</f>
        <v>0</v>
      </c>
      <c r="K232" s="232"/>
      <c r="L232" s="233"/>
      <c r="M232" s="234" t="s">
        <v>1</v>
      </c>
      <c r="N232" s="235" t="s">
        <v>42</v>
      </c>
      <c r="O232" s="69"/>
      <c r="P232" s="209">
        <f aca="true" t="shared" si="26" ref="P232:P252">O232*H232</f>
        <v>0</v>
      </c>
      <c r="Q232" s="209">
        <v>0.0025</v>
      </c>
      <c r="R232" s="209">
        <f aca="true" t="shared" si="27" ref="R232:R252">Q232*H232</f>
        <v>0.005</v>
      </c>
      <c r="S232" s="209">
        <v>0</v>
      </c>
      <c r="T232" s="210">
        <f aca="true" t="shared" si="28" ref="T232:T252">S232*H232</f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211" t="s">
        <v>176</v>
      </c>
      <c r="AT232" s="211" t="s">
        <v>172</v>
      </c>
      <c r="AU232" s="211" t="s">
        <v>87</v>
      </c>
      <c r="AY232" s="15" t="s">
        <v>139</v>
      </c>
      <c r="BE232" s="212">
        <f aca="true" t="shared" si="29" ref="BE232:BE252">IF(N232="základní",J232,0)</f>
        <v>0</v>
      </c>
      <c r="BF232" s="212">
        <f aca="true" t="shared" si="30" ref="BF232:BF252">IF(N232="snížená",J232,0)</f>
        <v>0</v>
      </c>
      <c r="BG232" s="212">
        <f aca="true" t="shared" si="31" ref="BG232:BG252">IF(N232="zákl. přenesená",J232,0)</f>
        <v>0</v>
      </c>
      <c r="BH232" s="212">
        <f aca="true" t="shared" si="32" ref="BH232:BH252">IF(N232="sníž. přenesená",J232,0)</f>
        <v>0</v>
      </c>
      <c r="BI232" s="212">
        <f aca="true" t="shared" si="33" ref="BI232:BI252">IF(N232="nulová",J232,0)</f>
        <v>0</v>
      </c>
      <c r="BJ232" s="15" t="s">
        <v>85</v>
      </c>
      <c r="BK232" s="212">
        <f aca="true" t="shared" si="34" ref="BK232:BK252">ROUND(I232*H232,2)</f>
        <v>0</v>
      </c>
      <c r="BL232" s="15" t="s">
        <v>145</v>
      </c>
      <c r="BM232" s="211" t="s">
        <v>517</v>
      </c>
    </row>
    <row r="233" spans="1:65" s="2" customFormat="1" ht="24.2" customHeight="1">
      <c r="A233" s="32"/>
      <c r="B233" s="33"/>
      <c r="C233" s="199" t="s">
        <v>518</v>
      </c>
      <c r="D233" s="199" t="s">
        <v>141</v>
      </c>
      <c r="E233" s="200" t="s">
        <v>519</v>
      </c>
      <c r="F233" s="201" t="s">
        <v>520</v>
      </c>
      <c r="G233" s="202" t="s">
        <v>226</v>
      </c>
      <c r="H233" s="203">
        <v>6</v>
      </c>
      <c r="I233" s="204"/>
      <c r="J233" s="205">
        <f t="shared" si="25"/>
        <v>0</v>
      </c>
      <c r="K233" s="206"/>
      <c r="L233" s="37"/>
      <c r="M233" s="207" t="s">
        <v>1</v>
      </c>
      <c r="N233" s="208" t="s">
        <v>42</v>
      </c>
      <c r="O233" s="69"/>
      <c r="P233" s="209">
        <f t="shared" si="26"/>
        <v>0</v>
      </c>
      <c r="Q233" s="209">
        <v>0.10941</v>
      </c>
      <c r="R233" s="209">
        <f t="shared" si="27"/>
        <v>0.6564599999999999</v>
      </c>
      <c r="S233" s="209">
        <v>0</v>
      </c>
      <c r="T233" s="210">
        <f t="shared" si="28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211" t="s">
        <v>145</v>
      </c>
      <c r="AT233" s="211" t="s">
        <v>141</v>
      </c>
      <c r="AU233" s="211" t="s">
        <v>87</v>
      </c>
      <c r="AY233" s="15" t="s">
        <v>139</v>
      </c>
      <c r="BE233" s="212">
        <f t="shared" si="29"/>
        <v>0</v>
      </c>
      <c r="BF233" s="212">
        <f t="shared" si="30"/>
        <v>0</v>
      </c>
      <c r="BG233" s="212">
        <f t="shared" si="31"/>
        <v>0</v>
      </c>
      <c r="BH233" s="212">
        <f t="shared" si="32"/>
        <v>0</v>
      </c>
      <c r="BI233" s="212">
        <f t="shared" si="33"/>
        <v>0</v>
      </c>
      <c r="BJ233" s="15" t="s">
        <v>85</v>
      </c>
      <c r="BK233" s="212">
        <f t="shared" si="34"/>
        <v>0</v>
      </c>
      <c r="BL233" s="15" t="s">
        <v>145</v>
      </c>
      <c r="BM233" s="211" t="s">
        <v>521</v>
      </c>
    </row>
    <row r="234" spans="1:65" s="2" customFormat="1" ht="21.75" customHeight="1">
      <c r="A234" s="32"/>
      <c r="B234" s="33"/>
      <c r="C234" s="225" t="s">
        <v>522</v>
      </c>
      <c r="D234" s="225" t="s">
        <v>172</v>
      </c>
      <c r="E234" s="226" t="s">
        <v>523</v>
      </c>
      <c r="F234" s="227" t="s">
        <v>524</v>
      </c>
      <c r="G234" s="228" t="s">
        <v>226</v>
      </c>
      <c r="H234" s="229">
        <v>11</v>
      </c>
      <c r="I234" s="230"/>
      <c r="J234" s="231">
        <f t="shared" si="25"/>
        <v>0</v>
      </c>
      <c r="K234" s="232"/>
      <c r="L234" s="233"/>
      <c r="M234" s="234" t="s">
        <v>1</v>
      </c>
      <c r="N234" s="235" t="s">
        <v>42</v>
      </c>
      <c r="O234" s="69"/>
      <c r="P234" s="209">
        <f t="shared" si="26"/>
        <v>0</v>
      </c>
      <c r="Q234" s="209">
        <v>0.0065</v>
      </c>
      <c r="R234" s="209">
        <f t="shared" si="27"/>
        <v>0.0715</v>
      </c>
      <c r="S234" s="209">
        <v>0</v>
      </c>
      <c r="T234" s="210">
        <f t="shared" si="28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211" t="s">
        <v>176</v>
      </c>
      <c r="AT234" s="211" t="s">
        <v>172</v>
      </c>
      <c r="AU234" s="211" t="s">
        <v>87</v>
      </c>
      <c r="AY234" s="15" t="s">
        <v>139</v>
      </c>
      <c r="BE234" s="212">
        <f t="shared" si="29"/>
        <v>0</v>
      </c>
      <c r="BF234" s="212">
        <f t="shared" si="30"/>
        <v>0</v>
      </c>
      <c r="BG234" s="212">
        <f t="shared" si="31"/>
        <v>0</v>
      </c>
      <c r="BH234" s="212">
        <f t="shared" si="32"/>
        <v>0</v>
      </c>
      <c r="BI234" s="212">
        <f t="shared" si="33"/>
        <v>0</v>
      </c>
      <c r="BJ234" s="15" t="s">
        <v>85</v>
      </c>
      <c r="BK234" s="212">
        <f t="shared" si="34"/>
        <v>0</v>
      </c>
      <c r="BL234" s="15" t="s">
        <v>145</v>
      </c>
      <c r="BM234" s="211" t="s">
        <v>525</v>
      </c>
    </row>
    <row r="235" spans="1:65" s="2" customFormat="1" ht="16.5" customHeight="1">
      <c r="A235" s="32"/>
      <c r="B235" s="33"/>
      <c r="C235" s="225" t="s">
        <v>526</v>
      </c>
      <c r="D235" s="225" t="s">
        <v>172</v>
      </c>
      <c r="E235" s="226" t="s">
        <v>527</v>
      </c>
      <c r="F235" s="227" t="s">
        <v>528</v>
      </c>
      <c r="G235" s="228" t="s">
        <v>226</v>
      </c>
      <c r="H235" s="229">
        <v>11</v>
      </c>
      <c r="I235" s="230"/>
      <c r="J235" s="231">
        <f t="shared" si="25"/>
        <v>0</v>
      </c>
      <c r="K235" s="232"/>
      <c r="L235" s="233"/>
      <c r="M235" s="234" t="s">
        <v>1</v>
      </c>
      <c r="N235" s="235" t="s">
        <v>42</v>
      </c>
      <c r="O235" s="69"/>
      <c r="P235" s="209">
        <f t="shared" si="26"/>
        <v>0</v>
      </c>
      <c r="Q235" s="209">
        <v>0.00015</v>
      </c>
      <c r="R235" s="209">
        <f t="shared" si="27"/>
        <v>0.0016499999999999998</v>
      </c>
      <c r="S235" s="209">
        <v>0</v>
      </c>
      <c r="T235" s="210">
        <f t="shared" si="28"/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211" t="s">
        <v>176</v>
      </c>
      <c r="AT235" s="211" t="s">
        <v>172</v>
      </c>
      <c r="AU235" s="211" t="s">
        <v>87</v>
      </c>
      <c r="AY235" s="15" t="s">
        <v>139</v>
      </c>
      <c r="BE235" s="212">
        <f t="shared" si="29"/>
        <v>0</v>
      </c>
      <c r="BF235" s="212">
        <f t="shared" si="30"/>
        <v>0</v>
      </c>
      <c r="BG235" s="212">
        <f t="shared" si="31"/>
        <v>0</v>
      </c>
      <c r="BH235" s="212">
        <f t="shared" si="32"/>
        <v>0</v>
      </c>
      <c r="BI235" s="212">
        <f t="shared" si="33"/>
        <v>0</v>
      </c>
      <c r="BJ235" s="15" t="s">
        <v>85</v>
      </c>
      <c r="BK235" s="212">
        <f t="shared" si="34"/>
        <v>0</v>
      </c>
      <c r="BL235" s="15" t="s">
        <v>145</v>
      </c>
      <c r="BM235" s="211" t="s">
        <v>529</v>
      </c>
    </row>
    <row r="236" spans="1:65" s="2" customFormat="1" ht="24.2" customHeight="1">
      <c r="A236" s="32"/>
      <c r="B236" s="33"/>
      <c r="C236" s="199" t="s">
        <v>530</v>
      </c>
      <c r="D236" s="199" t="s">
        <v>141</v>
      </c>
      <c r="E236" s="200" t="s">
        <v>531</v>
      </c>
      <c r="F236" s="201" t="s">
        <v>532</v>
      </c>
      <c r="G236" s="202" t="s">
        <v>226</v>
      </c>
      <c r="H236" s="203">
        <v>7</v>
      </c>
      <c r="I236" s="204"/>
      <c r="J236" s="205">
        <f t="shared" si="25"/>
        <v>0</v>
      </c>
      <c r="K236" s="206"/>
      <c r="L236" s="37"/>
      <c r="M236" s="207" t="s">
        <v>1</v>
      </c>
      <c r="N236" s="208" t="s">
        <v>42</v>
      </c>
      <c r="O236" s="69"/>
      <c r="P236" s="209">
        <f t="shared" si="26"/>
        <v>0</v>
      </c>
      <c r="Q236" s="209">
        <v>0.11241</v>
      </c>
      <c r="R236" s="209">
        <f t="shared" si="27"/>
        <v>0.78687</v>
      </c>
      <c r="S236" s="209">
        <v>0</v>
      </c>
      <c r="T236" s="210">
        <f t="shared" si="28"/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211" t="s">
        <v>145</v>
      </c>
      <c r="AT236" s="211" t="s">
        <v>141</v>
      </c>
      <c r="AU236" s="211" t="s">
        <v>87</v>
      </c>
      <c r="AY236" s="15" t="s">
        <v>139</v>
      </c>
      <c r="BE236" s="212">
        <f t="shared" si="29"/>
        <v>0</v>
      </c>
      <c r="BF236" s="212">
        <f t="shared" si="30"/>
        <v>0</v>
      </c>
      <c r="BG236" s="212">
        <f t="shared" si="31"/>
        <v>0</v>
      </c>
      <c r="BH236" s="212">
        <f t="shared" si="32"/>
        <v>0</v>
      </c>
      <c r="BI236" s="212">
        <f t="shared" si="33"/>
        <v>0</v>
      </c>
      <c r="BJ236" s="15" t="s">
        <v>85</v>
      </c>
      <c r="BK236" s="212">
        <f t="shared" si="34"/>
        <v>0</v>
      </c>
      <c r="BL236" s="15" t="s">
        <v>145</v>
      </c>
      <c r="BM236" s="211" t="s">
        <v>533</v>
      </c>
    </row>
    <row r="237" spans="1:65" s="2" customFormat="1" ht="16.5" customHeight="1">
      <c r="A237" s="32"/>
      <c r="B237" s="33"/>
      <c r="C237" s="225" t="s">
        <v>534</v>
      </c>
      <c r="D237" s="225" t="s">
        <v>172</v>
      </c>
      <c r="E237" s="226" t="s">
        <v>535</v>
      </c>
      <c r="F237" s="227" t="s">
        <v>536</v>
      </c>
      <c r="G237" s="228" t="s">
        <v>226</v>
      </c>
      <c r="H237" s="229">
        <v>5</v>
      </c>
      <c r="I237" s="230"/>
      <c r="J237" s="231">
        <f t="shared" si="25"/>
        <v>0</v>
      </c>
      <c r="K237" s="232"/>
      <c r="L237" s="233"/>
      <c r="M237" s="234" t="s">
        <v>1</v>
      </c>
      <c r="N237" s="235" t="s">
        <v>42</v>
      </c>
      <c r="O237" s="69"/>
      <c r="P237" s="209">
        <f t="shared" si="26"/>
        <v>0</v>
      </c>
      <c r="Q237" s="209">
        <v>0.0033</v>
      </c>
      <c r="R237" s="209">
        <f t="shared" si="27"/>
        <v>0.0165</v>
      </c>
      <c r="S237" s="209">
        <v>0</v>
      </c>
      <c r="T237" s="210">
        <f t="shared" si="28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211" t="s">
        <v>176</v>
      </c>
      <c r="AT237" s="211" t="s">
        <v>172</v>
      </c>
      <c r="AU237" s="211" t="s">
        <v>87</v>
      </c>
      <c r="AY237" s="15" t="s">
        <v>139</v>
      </c>
      <c r="BE237" s="212">
        <f t="shared" si="29"/>
        <v>0</v>
      </c>
      <c r="BF237" s="212">
        <f t="shared" si="30"/>
        <v>0</v>
      </c>
      <c r="BG237" s="212">
        <f t="shared" si="31"/>
        <v>0</v>
      </c>
      <c r="BH237" s="212">
        <f t="shared" si="32"/>
        <v>0</v>
      </c>
      <c r="BI237" s="212">
        <f t="shared" si="33"/>
        <v>0</v>
      </c>
      <c r="BJ237" s="15" t="s">
        <v>85</v>
      </c>
      <c r="BK237" s="212">
        <f t="shared" si="34"/>
        <v>0</v>
      </c>
      <c r="BL237" s="15" t="s">
        <v>145</v>
      </c>
      <c r="BM237" s="211" t="s">
        <v>537</v>
      </c>
    </row>
    <row r="238" spans="1:65" s="2" customFormat="1" ht="24.2" customHeight="1">
      <c r="A238" s="32"/>
      <c r="B238" s="33"/>
      <c r="C238" s="199" t="s">
        <v>538</v>
      </c>
      <c r="D238" s="199" t="s">
        <v>141</v>
      </c>
      <c r="E238" s="200" t="s">
        <v>539</v>
      </c>
      <c r="F238" s="201" t="s">
        <v>540</v>
      </c>
      <c r="G238" s="202" t="s">
        <v>240</v>
      </c>
      <c r="H238" s="203">
        <v>60</v>
      </c>
      <c r="I238" s="204"/>
      <c r="J238" s="205">
        <f t="shared" si="25"/>
        <v>0</v>
      </c>
      <c r="K238" s="206"/>
      <c r="L238" s="37"/>
      <c r="M238" s="207" t="s">
        <v>1</v>
      </c>
      <c r="N238" s="208" t="s">
        <v>42</v>
      </c>
      <c r="O238" s="69"/>
      <c r="P238" s="209">
        <f t="shared" si="26"/>
        <v>0</v>
      </c>
      <c r="Q238" s="209">
        <v>0.29221</v>
      </c>
      <c r="R238" s="209">
        <f t="shared" si="27"/>
        <v>17.532600000000002</v>
      </c>
      <c r="S238" s="209">
        <v>0</v>
      </c>
      <c r="T238" s="210">
        <f t="shared" si="28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211" t="s">
        <v>145</v>
      </c>
      <c r="AT238" s="211" t="s">
        <v>141</v>
      </c>
      <c r="AU238" s="211" t="s">
        <v>87</v>
      </c>
      <c r="AY238" s="15" t="s">
        <v>139</v>
      </c>
      <c r="BE238" s="212">
        <f t="shared" si="29"/>
        <v>0</v>
      </c>
      <c r="BF238" s="212">
        <f t="shared" si="30"/>
        <v>0</v>
      </c>
      <c r="BG238" s="212">
        <f t="shared" si="31"/>
        <v>0</v>
      </c>
      <c r="BH238" s="212">
        <f t="shared" si="32"/>
        <v>0</v>
      </c>
      <c r="BI238" s="212">
        <f t="shared" si="33"/>
        <v>0</v>
      </c>
      <c r="BJ238" s="15" t="s">
        <v>85</v>
      </c>
      <c r="BK238" s="212">
        <f t="shared" si="34"/>
        <v>0</v>
      </c>
      <c r="BL238" s="15" t="s">
        <v>145</v>
      </c>
      <c r="BM238" s="211" t="s">
        <v>541</v>
      </c>
    </row>
    <row r="239" spans="1:65" s="2" customFormat="1" ht="21.75" customHeight="1">
      <c r="A239" s="32"/>
      <c r="B239" s="33"/>
      <c r="C239" s="225" t="s">
        <v>542</v>
      </c>
      <c r="D239" s="225" t="s">
        <v>172</v>
      </c>
      <c r="E239" s="226" t="s">
        <v>543</v>
      </c>
      <c r="F239" s="227" t="s">
        <v>544</v>
      </c>
      <c r="G239" s="228" t="s">
        <v>240</v>
      </c>
      <c r="H239" s="229">
        <v>60</v>
      </c>
      <c r="I239" s="230"/>
      <c r="J239" s="231">
        <f t="shared" si="25"/>
        <v>0</v>
      </c>
      <c r="K239" s="232"/>
      <c r="L239" s="233"/>
      <c r="M239" s="234" t="s">
        <v>1</v>
      </c>
      <c r="N239" s="235" t="s">
        <v>42</v>
      </c>
      <c r="O239" s="69"/>
      <c r="P239" s="209">
        <f t="shared" si="26"/>
        <v>0</v>
      </c>
      <c r="Q239" s="209">
        <v>0.0156</v>
      </c>
      <c r="R239" s="209">
        <f t="shared" si="27"/>
        <v>0.9359999999999999</v>
      </c>
      <c r="S239" s="209">
        <v>0</v>
      </c>
      <c r="T239" s="210">
        <f t="shared" si="28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211" t="s">
        <v>176</v>
      </c>
      <c r="AT239" s="211" t="s">
        <v>172</v>
      </c>
      <c r="AU239" s="211" t="s">
        <v>87</v>
      </c>
      <c r="AY239" s="15" t="s">
        <v>139</v>
      </c>
      <c r="BE239" s="212">
        <f t="shared" si="29"/>
        <v>0</v>
      </c>
      <c r="BF239" s="212">
        <f t="shared" si="30"/>
        <v>0</v>
      </c>
      <c r="BG239" s="212">
        <f t="shared" si="31"/>
        <v>0</v>
      </c>
      <c r="BH239" s="212">
        <f t="shared" si="32"/>
        <v>0</v>
      </c>
      <c r="BI239" s="212">
        <f t="shared" si="33"/>
        <v>0</v>
      </c>
      <c r="BJ239" s="15" t="s">
        <v>85</v>
      </c>
      <c r="BK239" s="212">
        <f t="shared" si="34"/>
        <v>0</v>
      </c>
      <c r="BL239" s="15" t="s">
        <v>145</v>
      </c>
      <c r="BM239" s="211" t="s">
        <v>545</v>
      </c>
    </row>
    <row r="240" spans="1:65" s="2" customFormat="1" ht="24.2" customHeight="1">
      <c r="A240" s="32"/>
      <c r="B240" s="33"/>
      <c r="C240" s="225" t="s">
        <v>546</v>
      </c>
      <c r="D240" s="225" t="s">
        <v>172</v>
      </c>
      <c r="E240" s="226" t="s">
        <v>547</v>
      </c>
      <c r="F240" s="227" t="s">
        <v>548</v>
      </c>
      <c r="G240" s="228" t="s">
        <v>240</v>
      </c>
      <c r="H240" s="229">
        <v>60</v>
      </c>
      <c r="I240" s="230"/>
      <c r="J240" s="231">
        <f t="shared" si="25"/>
        <v>0</v>
      </c>
      <c r="K240" s="232"/>
      <c r="L240" s="233"/>
      <c r="M240" s="234" t="s">
        <v>1</v>
      </c>
      <c r="N240" s="235" t="s">
        <v>42</v>
      </c>
      <c r="O240" s="69"/>
      <c r="P240" s="209">
        <f t="shared" si="26"/>
        <v>0</v>
      </c>
      <c r="Q240" s="209">
        <v>0.0058</v>
      </c>
      <c r="R240" s="209">
        <f t="shared" si="27"/>
        <v>0.348</v>
      </c>
      <c r="S240" s="209">
        <v>0</v>
      </c>
      <c r="T240" s="210">
        <f t="shared" si="28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211" t="s">
        <v>176</v>
      </c>
      <c r="AT240" s="211" t="s">
        <v>172</v>
      </c>
      <c r="AU240" s="211" t="s">
        <v>87</v>
      </c>
      <c r="AY240" s="15" t="s">
        <v>139</v>
      </c>
      <c r="BE240" s="212">
        <f t="shared" si="29"/>
        <v>0</v>
      </c>
      <c r="BF240" s="212">
        <f t="shared" si="30"/>
        <v>0</v>
      </c>
      <c r="BG240" s="212">
        <f t="shared" si="31"/>
        <v>0</v>
      </c>
      <c r="BH240" s="212">
        <f t="shared" si="32"/>
        <v>0</v>
      </c>
      <c r="BI240" s="212">
        <f t="shared" si="33"/>
        <v>0</v>
      </c>
      <c r="BJ240" s="15" t="s">
        <v>85</v>
      </c>
      <c r="BK240" s="212">
        <f t="shared" si="34"/>
        <v>0</v>
      </c>
      <c r="BL240" s="15" t="s">
        <v>145</v>
      </c>
      <c r="BM240" s="211" t="s">
        <v>549</v>
      </c>
    </row>
    <row r="241" spans="1:65" s="2" customFormat="1" ht="24.2" customHeight="1">
      <c r="A241" s="32"/>
      <c r="B241" s="33"/>
      <c r="C241" s="225" t="s">
        <v>550</v>
      </c>
      <c r="D241" s="225" t="s">
        <v>172</v>
      </c>
      <c r="E241" s="226" t="s">
        <v>551</v>
      </c>
      <c r="F241" s="227" t="s">
        <v>552</v>
      </c>
      <c r="G241" s="228" t="s">
        <v>226</v>
      </c>
      <c r="H241" s="229">
        <v>2</v>
      </c>
      <c r="I241" s="230"/>
      <c r="J241" s="231">
        <f t="shared" si="25"/>
        <v>0</v>
      </c>
      <c r="K241" s="232"/>
      <c r="L241" s="233"/>
      <c r="M241" s="234" t="s">
        <v>1</v>
      </c>
      <c r="N241" s="235" t="s">
        <v>42</v>
      </c>
      <c r="O241" s="69"/>
      <c r="P241" s="209">
        <f t="shared" si="26"/>
        <v>0</v>
      </c>
      <c r="Q241" s="209">
        <v>0.00135</v>
      </c>
      <c r="R241" s="209">
        <f t="shared" si="27"/>
        <v>0.0027</v>
      </c>
      <c r="S241" s="209">
        <v>0</v>
      </c>
      <c r="T241" s="210">
        <f t="shared" si="28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211" t="s">
        <v>176</v>
      </c>
      <c r="AT241" s="211" t="s">
        <v>172</v>
      </c>
      <c r="AU241" s="211" t="s">
        <v>87</v>
      </c>
      <c r="AY241" s="15" t="s">
        <v>139</v>
      </c>
      <c r="BE241" s="212">
        <f t="shared" si="29"/>
        <v>0</v>
      </c>
      <c r="BF241" s="212">
        <f t="shared" si="30"/>
        <v>0</v>
      </c>
      <c r="BG241" s="212">
        <f t="shared" si="31"/>
        <v>0</v>
      </c>
      <c r="BH241" s="212">
        <f t="shared" si="32"/>
        <v>0</v>
      </c>
      <c r="BI241" s="212">
        <f t="shared" si="33"/>
        <v>0</v>
      </c>
      <c r="BJ241" s="15" t="s">
        <v>85</v>
      </c>
      <c r="BK241" s="212">
        <f t="shared" si="34"/>
        <v>0</v>
      </c>
      <c r="BL241" s="15" t="s">
        <v>145</v>
      </c>
      <c r="BM241" s="211" t="s">
        <v>553</v>
      </c>
    </row>
    <row r="242" spans="1:65" s="2" customFormat="1" ht="16.5" customHeight="1">
      <c r="A242" s="32"/>
      <c r="B242" s="33"/>
      <c r="C242" s="225" t="s">
        <v>554</v>
      </c>
      <c r="D242" s="225" t="s">
        <v>172</v>
      </c>
      <c r="E242" s="226" t="s">
        <v>555</v>
      </c>
      <c r="F242" s="227" t="s">
        <v>556</v>
      </c>
      <c r="G242" s="228" t="s">
        <v>226</v>
      </c>
      <c r="H242" s="229">
        <v>2</v>
      </c>
      <c r="I242" s="230"/>
      <c r="J242" s="231">
        <f t="shared" si="25"/>
        <v>0</v>
      </c>
      <c r="K242" s="232"/>
      <c r="L242" s="233"/>
      <c r="M242" s="234" t="s">
        <v>1</v>
      </c>
      <c r="N242" s="235" t="s">
        <v>42</v>
      </c>
      <c r="O242" s="69"/>
      <c r="P242" s="209">
        <f t="shared" si="26"/>
        <v>0</v>
      </c>
      <c r="Q242" s="209">
        <v>0.00135</v>
      </c>
      <c r="R242" s="209">
        <f t="shared" si="27"/>
        <v>0.0027</v>
      </c>
      <c r="S242" s="209">
        <v>0</v>
      </c>
      <c r="T242" s="210">
        <f t="shared" si="28"/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211" t="s">
        <v>176</v>
      </c>
      <c r="AT242" s="211" t="s">
        <v>172</v>
      </c>
      <c r="AU242" s="211" t="s">
        <v>87</v>
      </c>
      <c r="AY242" s="15" t="s">
        <v>139</v>
      </c>
      <c r="BE242" s="212">
        <f t="shared" si="29"/>
        <v>0</v>
      </c>
      <c r="BF242" s="212">
        <f t="shared" si="30"/>
        <v>0</v>
      </c>
      <c r="BG242" s="212">
        <f t="shared" si="31"/>
        <v>0</v>
      </c>
      <c r="BH242" s="212">
        <f t="shared" si="32"/>
        <v>0</v>
      </c>
      <c r="BI242" s="212">
        <f t="shared" si="33"/>
        <v>0</v>
      </c>
      <c r="BJ242" s="15" t="s">
        <v>85</v>
      </c>
      <c r="BK242" s="212">
        <f t="shared" si="34"/>
        <v>0</v>
      </c>
      <c r="BL242" s="15" t="s">
        <v>145</v>
      </c>
      <c r="BM242" s="211" t="s">
        <v>557</v>
      </c>
    </row>
    <row r="243" spans="1:65" s="2" customFormat="1" ht="24.2" customHeight="1">
      <c r="A243" s="32"/>
      <c r="B243" s="33"/>
      <c r="C243" s="199" t="s">
        <v>558</v>
      </c>
      <c r="D243" s="199" t="s">
        <v>141</v>
      </c>
      <c r="E243" s="200" t="s">
        <v>559</v>
      </c>
      <c r="F243" s="201" t="s">
        <v>560</v>
      </c>
      <c r="G243" s="202" t="s">
        <v>226</v>
      </c>
      <c r="H243" s="203">
        <v>7</v>
      </c>
      <c r="I243" s="204"/>
      <c r="J243" s="205">
        <f t="shared" si="25"/>
        <v>0</v>
      </c>
      <c r="K243" s="206"/>
      <c r="L243" s="37"/>
      <c r="M243" s="207" t="s">
        <v>1</v>
      </c>
      <c r="N243" s="208" t="s">
        <v>42</v>
      </c>
      <c r="O243" s="69"/>
      <c r="P243" s="209">
        <f t="shared" si="26"/>
        <v>0</v>
      </c>
      <c r="Q243" s="209">
        <v>0</v>
      </c>
      <c r="R243" s="209">
        <f t="shared" si="27"/>
        <v>0</v>
      </c>
      <c r="S243" s="209">
        <v>0.082</v>
      </c>
      <c r="T243" s="210">
        <f t="shared" si="28"/>
        <v>0.5740000000000001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211" t="s">
        <v>145</v>
      </c>
      <c r="AT243" s="211" t="s">
        <v>141</v>
      </c>
      <c r="AU243" s="211" t="s">
        <v>87</v>
      </c>
      <c r="AY243" s="15" t="s">
        <v>139</v>
      </c>
      <c r="BE243" s="212">
        <f t="shared" si="29"/>
        <v>0</v>
      </c>
      <c r="BF243" s="212">
        <f t="shared" si="30"/>
        <v>0</v>
      </c>
      <c r="BG243" s="212">
        <f t="shared" si="31"/>
        <v>0</v>
      </c>
      <c r="BH243" s="212">
        <f t="shared" si="32"/>
        <v>0</v>
      </c>
      <c r="BI243" s="212">
        <f t="shared" si="33"/>
        <v>0</v>
      </c>
      <c r="BJ243" s="15" t="s">
        <v>85</v>
      </c>
      <c r="BK243" s="212">
        <f t="shared" si="34"/>
        <v>0</v>
      </c>
      <c r="BL243" s="15" t="s">
        <v>145</v>
      </c>
      <c r="BM243" s="211" t="s">
        <v>561</v>
      </c>
    </row>
    <row r="244" spans="1:65" s="2" customFormat="1" ht="24.2" customHeight="1">
      <c r="A244" s="32"/>
      <c r="B244" s="33"/>
      <c r="C244" s="199" t="s">
        <v>562</v>
      </c>
      <c r="D244" s="199" t="s">
        <v>141</v>
      </c>
      <c r="E244" s="200" t="s">
        <v>563</v>
      </c>
      <c r="F244" s="201" t="s">
        <v>564</v>
      </c>
      <c r="G244" s="202" t="s">
        <v>240</v>
      </c>
      <c r="H244" s="203">
        <v>37</v>
      </c>
      <c r="I244" s="204"/>
      <c r="J244" s="205">
        <f t="shared" si="25"/>
        <v>0</v>
      </c>
      <c r="K244" s="206"/>
      <c r="L244" s="37"/>
      <c r="M244" s="207" t="s">
        <v>1</v>
      </c>
      <c r="N244" s="208" t="s">
        <v>42</v>
      </c>
      <c r="O244" s="69"/>
      <c r="P244" s="209">
        <f t="shared" si="26"/>
        <v>0</v>
      </c>
      <c r="Q244" s="209">
        <v>0.03541</v>
      </c>
      <c r="R244" s="209">
        <f t="shared" si="27"/>
        <v>1.3101699999999998</v>
      </c>
      <c r="S244" s="209">
        <v>0</v>
      </c>
      <c r="T244" s="210">
        <f t="shared" si="28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211" t="s">
        <v>145</v>
      </c>
      <c r="AT244" s="211" t="s">
        <v>141</v>
      </c>
      <c r="AU244" s="211" t="s">
        <v>87</v>
      </c>
      <c r="AY244" s="15" t="s">
        <v>139</v>
      </c>
      <c r="BE244" s="212">
        <f t="shared" si="29"/>
        <v>0</v>
      </c>
      <c r="BF244" s="212">
        <f t="shared" si="30"/>
        <v>0</v>
      </c>
      <c r="BG244" s="212">
        <f t="shared" si="31"/>
        <v>0</v>
      </c>
      <c r="BH244" s="212">
        <f t="shared" si="32"/>
        <v>0</v>
      </c>
      <c r="BI244" s="212">
        <f t="shared" si="33"/>
        <v>0</v>
      </c>
      <c r="BJ244" s="15" t="s">
        <v>85</v>
      </c>
      <c r="BK244" s="212">
        <f t="shared" si="34"/>
        <v>0</v>
      </c>
      <c r="BL244" s="15" t="s">
        <v>145</v>
      </c>
      <c r="BM244" s="211" t="s">
        <v>565</v>
      </c>
    </row>
    <row r="245" spans="1:65" s="2" customFormat="1" ht="24.2" customHeight="1">
      <c r="A245" s="32"/>
      <c r="B245" s="33"/>
      <c r="C245" s="199" t="s">
        <v>566</v>
      </c>
      <c r="D245" s="199" t="s">
        <v>141</v>
      </c>
      <c r="E245" s="200" t="s">
        <v>567</v>
      </c>
      <c r="F245" s="201" t="s">
        <v>568</v>
      </c>
      <c r="G245" s="202" t="s">
        <v>240</v>
      </c>
      <c r="H245" s="203">
        <v>12</v>
      </c>
      <c r="I245" s="204"/>
      <c r="J245" s="205">
        <f t="shared" si="25"/>
        <v>0</v>
      </c>
      <c r="K245" s="206"/>
      <c r="L245" s="37"/>
      <c r="M245" s="207" t="s">
        <v>1</v>
      </c>
      <c r="N245" s="208" t="s">
        <v>42</v>
      </c>
      <c r="O245" s="69"/>
      <c r="P245" s="209">
        <f t="shared" si="26"/>
        <v>0</v>
      </c>
      <c r="Q245" s="209">
        <v>0.00013</v>
      </c>
      <c r="R245" s="209">
        <f t="shared" si="27"/>
        <v>0.0015599999999999998</v>
      </c>
      <c r="S245" s="209">
        <v>0</v>
      </c>
      <c r="T245" s="210">
        <f t="shared" si="28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211" t="s">
        <v>145</v>
      </c>
      <c r="AT245" s="211" t="s">
        <v>141</v>
      </c>
      <c r="AU245" s="211" t="s">
        <v>87</v>
      </c>
      <c r="AY245" s="15" t="s">
        <v>139</v>
      </c>
      <c r="BE245" s="212">
        <f t="shared" si="29"/>
        <v>0</v>
      </c>
      <c r="BF245" s="212">
        <f t="shared" si="30"/>
        <v>0</v>
      </c>
      <c r="BG245" s="212">
        <f t="shared" si="31"/>
        <v>0</v>
      </c>
      <c r="BH245" s="212">
        <f t="shared" si="32"/>
        <v>0</v>
      </c>
      <c r="BI245" s="212">
        <f t="shared" si="33"/>
        <v>0</v>
      </c>
      <c r="BJ245" s="15" t="s">
        <v>85</v>
      </c>
      <c r="BK245" s="212">
        <f t="shared" si="34"/>
        <v>0</v>
      </c>
      <c r="BL245" s="15" t="s">
        <v>145</v>
      </c>
      <c r="BM245" s="211" t="s">
        <v>569</v>
      </c>
    </row>
    <row r="246" spans="1:65" s="2" customFormat="1" ht="16.5" customHeight="1">
      <c r="A246" s="32"/>
      <c r="B246" s="33"/>
      <c r="C246" s="199" t="s">
        <v>570</v>
      </c>
      <c r="D246" s="199" t="s">
        <v>141</v>
      </c>
      <c r="E246" s="200" t="s">
        <v>571</v>
      </c>
      <c r="F246" s="201" t="s">
        <v>572</v>
      </c>
      <c r="G246" s="202" t="s">
        <v>240</v>
      </c>
      <c r="H246" s="203">
        <v>12</v>
      </c>
      <c r="I246" s="204"/>
      <c r="J246" s="205">
        <f t="shared" si="25"/>
        <v>0</v>
      </c>
      <c r="K246" s="206"/>
      <c r="L246" s="37"/>
      <c r="M246" s="207" t="s">
        <v>1</v>
      </c>
      <c r="N246" s="208" t="s">
        <v>42</v>
      </c>
      <c r="O246" s="69"/>
      <c r="P246" s="209">
        <f t="shared" si="26"/>
        <v>0</v>
      </c>
      <c r="Q246" s="209">
        <v>0</v>
      </c>
      <c r="R246" s="209">
        <f t="shared" si="27"/>
        <v>0</v>
      </c>
      <c r="S246" s="209">
        <v>0</v>
      </c>
      <c r="T246" s="210">
        <f t="shared" si="28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211" t="s">
        <v>145</v>
      </c>
      <c r="AT246" s="211" t="s">
        <v>141</v>
      </c>
      <c r="AU246" s="211" t="s">
        <v>87</v>
      </c>
      <c r="AY246" s="15" t="s">
        <v>139</v>
      </c>
      <c r="BE246" s="212">
        <f t="shared" si="29"/>
        <v>0</v>
      </c>
      <c r="BF246" s="212">
        <f t="shared" si="30"/>
        <v>0</v>
      </c>
      <c r="BG246" s="212">
        <f t="shared" si="31"/>
        <v>0</v>
      </c>
      <c r="BH246" s="212">
        <f t="shared" si="32"/>
        <v>0</v>
      </c>
      <c r="BI246" s="212">
        <f t="shared" si="33"/>
        <v>0</v>
      </c>
      <c r="BJ246" s="15" t="s">
        <v>85</v>
      </c>
      <c r="BK246" s="212">
        <f t="shared" si="34"/>
        <v>0</v>
      </c>
      <c r="BL246" s="15" t="s">
        <v>145</v>
      </c>
      <c r="BM246" s="211" t="s">
        <v>573</v>
      </c>
    </row>
    <row r="247" spans="1:65" s="2" customFormat="1" ht="33" customHeight="1">
      <c r="A247" s="32"/>
      <c r="B247" s="33"/>
      <c r="C247" s="199" t="s">
        <v>574</v>
      </c>
      <c r="D247" s="199" t="s">
        <v>141</v>
      </c>
      <c r="E247" s="200" t="s">
        <v>575</v>
      </c>
      <c r="F247" s="201" t="s">
        <v>576</v>
      </c>
      <c r="G247" s="202" t="s">
        <v>240</v>
      </c>
      <c r="H247" s="203">
        <v>1188</v>
      </c>
      <c r="I247" s="204"/>
      <c r="J247" s="205">
        <f t="shared" si="25"/>
        <v>0</v>
      </c>
      <c r="K247" s="206"/>
      <c r="L247" s="37"/>
      <c r="M247" s="207" t="s">
        <v>1</v>
      </c>
      <c r="N247" s="208" t="s">
        <v>42</v>
      </c>
      <c r="O247" s="69"/>
      <c r="P247" s="209">
        <f t="shared" si="26"/>
        <v>0</v>
      </c>
      <c r="Q247" s="209">
        <v>0.1554</v>
      </c>
      <c r="R247" s="209">
        <f t="shared" si="27"/>
        <v>184.61520000000002</v>
      </c>
      <c r="S247" s="209">
        <v>0</v>
      </c>
      <c r="T247" s="210">
        <f t="shared" si="28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211" t="s">
        <v>145</v>
      </c>
      <c r="AT247" s="211" t="s">
        <v>141</v>
      </c>
      <c r="AU247" s="211" t="s">
        <v>87</v>
      </c>
      <c r="AY247" s="15" t="s">
        <v>139</v>
      </c>
      <c r="BE247" s="212">
        <f t="shared" si="29"/>
        <v>0</v>
      </c>
      <c r="BF247" s="212">
        <f t="shared" si="30"/>
        <v>0</v>
      </c>
      <c r="BG247" s="212">
        <f t="shared" si="31"/>
        <v>0</v>
      </c>
      <c r="BH247" s="212">
        <f t="shared" si="32"/>
        <v>0</v>
      </c>
      <c r="BI247" s="212">
        <f t="shared" si="33"/>
        <v>0</v>
      </c>
      <c r="BJ247" s="15" t="s">
        <v>85</v>
      </c>
      <c r="BK247" s="212">
        <f t="shared" si="34"/>
        <v>0</v>
      </c>
      <c r="BL247" s="15" t="s">
        <v>145</v>
      </c>
      <c r="BM247" s="211" t="s">
        <v>577</v>
      </c>
    </row>
    <row r="248" spans="1:65" s="2" customFormat="1" ht="16.5" customHeight="1">
      <c r="A248" s="32"/>
      <c r="B248" s="33"/>
      <c r="C248" s="225" t="s">
        <v>578</v>
      </c>
      <c r="D248" s="225" t="s">
        <v>172</v>
      </c>
      <c r="E248" s="226" t="s">
        <v>579</v>
      </c>
      <c r="F248" s="227" t="s">
        <v>580</v>
      </c>
      <c r="G248" s="228" t="s">
        <v>240</v>
      </c>
      <c r="H248" s="229">
        <v>753</v>
      </c>
      <c r="I248" s="230"/>
      <c r="J248" s="231">
        <f t="shared" si="25"/>
        <v>0</v>
      </c>
      <c r="K248" s="232"/>
      <c r="L248" s="233"/>
      <c r="M248" s="234" t="s">
        <v>1</v>
      </c>
      <c r="N248" s="235" t="s">
        <v>42</v>
      </c>
      <c r="O248" s="69"/>
      <c r="P248" s="209">
        <f t="shared" si="26"/>
        <v>0</v>
      </c>
      <c r="Q248" s="209">
        <v>0.08</v>
      </c>
      <c r="R248" s="209">
        <f t="shared" si="27"/>
        <v>60.24</v>
      </c>
      <c r="S248" s="209">
        <v>0</v>
      </c>
      <c r="T248" s="210">
        <f t="shared" si="28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211" t="s">
        <v>176</v>
      </c>
      <c r="AT248" s="211" t="s">
        <v>172</v>
      </c>
      <c r="AU248" s="211" t="s">
        <v>87</v>
      </c>
      <c r="AY248" s="15" t="s">
        <v>139</v>
      </c>
      <c r="BE248" s="212">
        <f t="shared" si="29"/>
        <v>0</v>
      </c>
      <c r="BF248" s="212">
        <f t="shared" si="30"/>
        <v>0</v>
      </c>
      <c r="BG248" s="212">
        <f t="shared" si="31"/>
        <v>0</v>
      </c>
      <c r="BH248" s="212">
        <f t="shared" si="32"/>
        <v>0</v>
      </c>
      <c r="BI248" s="212">
        <f t="shared" si="33"/>
        <v>0</v>
      </c>
      <c r="BJ248" s="15" t="s">
        <v>85</v>
      </c>
      <c r="BK248" s="212">
        <f t="shared" si="34"/>
        <v>0</v>
      </c>
      <c r="BL248" s="15" t="s">
        <v>145</v>
      </c>
      <c r="BM248" s="211" t="s">
        <v>581</v>
      </c>
    </row>
    <row r="249" spans="1:65" s="2" customFormat="1" ht="16.5" customHeight="1">
      <c r="A249" s="32"/>
      <c r="B249" s="33"/>
      <c r="C249" s="225" t="s">
        <v>582</v>
      </c>
      <c r="D249" s="225" t="s">
        <v>172</v>
      </c>
      <c r="E249" s="226" t="s">
        <v>583</v>
      </c>
      <c r="F249" s="227" t="s">
        <v>584</v>
      </c>
      <c r="G249" s="228" t="s">
        <v>240</v>
      </c>
      <c r="H249" s="229">
        <v>35</v>
      </c>
      <c r="I249" s="230"/>
      <c r="J249" s="231">
        <f t="shared" si="25"/>
        <v>0</v>
      </c>
      <c r="K249" s="232"/>
      <c r="L249" s="233"/>
      <c r="M249" s="234" t="s">
        <v>1</v>
      </c>
      <c r="N249" s="235" t="s">
        <v>42</v>
      </c>
      <c r="O249" s="69"/>
      <c r="P249" s="209">
        <f t="shared" si="26"/>
        <v>0</v>
      </c>
      <c r="Q249" s="209">
        <v>0.04</v>
      </c>
      <c r="R249" s="209">
        <f t="shared" si="27"/>
        <v>1.4000000000000001</v>
      </c>
      <c r="S249" s="209">
        <v>0</v>
      </c>
      <c r="T249" s="210">
        <f t="shared" si="28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211" t="s">
        <v>176</v>
      </c>
      <c r="AT249" s="211" t="s">
        <v>172</v>
      </c>
      <c r="AU249" s="211" t="s">
        <v>87</v>
      </c>
      <c r="AY249" s="15" t="s">
        <v>139</v>
      </c>
      <c r="BE249" s="212">
        <f t="shared" si="29"/>
        <v>0</v>
      </c>
      <c r="BF249" s="212">
        <f t="shared" si="30"/>
        <v>0</v>
      </c>
      <c r="BG249" s="212">
        <f t="shared" si="31"/>
        <v>0</v>
      </c>
      <c r="BH249" s="212">
        <f t="shared" si="32"/>
        <v>0</v>
      </c>
      <c r="BI249" s="212">
        <f t="shared" si="33"/>
        <v>0</v>
      </c>
      <c r="BJ249" s="15" t="s">
        <v>85</v>
      </c>
      <c r="BK249" s="212">
        <f t="shared" si="34"/>
        <v>0</v>
      </c>
      <c r="BL249" s="15" t="s">
        <v>145</v>
      </c>
      <c r="BM249" s="211" t="s">
        <v>585</v>
      </c>
    </row>
    <row r="250" spans="1:65" s="2" customFormat="1" ht="24.2" customHeight="1">
      <c r="A250" s="32"/>
      <c r="B250" s="33"/>
      <c r="C250" s="225" t="s">
        <v>586</v>
      </c>
      <c r="D250" s="225" t="s">
        <v>172</v>
      </c>
      <c r="E250" s="226" t="s">
        <v>587</v>
      </c>
      <c r="F250" s="227" t="s">
        <v>588</v>
      </c>
      <c r="G250" s="228" t="s">
        <v>240</v>
      </c>
      <c r="H250" s="229">
        <v>320</v>
      </c>
      <c r="I250" s="230"/>
      <c r="J250" s="231">
        <f t="shared" si="25"/>
        <v>0</v>
      </c>
      <c r="K250" s="232"/>
      <c r="L250" s="233"/>
      <c r="M250" s="234" t="s">
        <v>1</v>
      </c>
      <c r="N250" s="235" t="s">
        <v>42</v>
      </c>
      <c r="O250" s="69"/>
      <c r="P250" s="209">
        <f t="shared" si="26"/>
        <v>0</v>
      </c>
      <c r="Q250" s="209">
        <v>0.0483</v>
      </c>
      <c r="R250" s="209">
        <f t="shared" si="27"/>
        <v>15.456000000000001</v>
      </c>
      <c r="S250" s="209">
        <v>0</v>
      </c>
      <c r="T250" s="210">
        <f t="shared" si="28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211" t="s">
        <v>176</v>
      </c>
      <c r="AT250" s="211" t="s">
        <v>172</v>
      </c>
      <c r="AU250" s="211" t="s">
        <v>87</v>
      </c>
      <c r="AY250" s="15" t="s">
        <v>139</v>
      </c>
      <c r="BE250" s="212">
        <f t="shared" si="29"/>
        <v>0</v>
      </c>
      <c r="BF250" s="212">
        <f t="shared" si="30"/>
        <v>0</v>
      </c>
      <c r="BG250" s="212">
        <f t="shared" si="31"/>
        <v>0</v>
      </c>
      <c r="BH250" s="212">
        <f t="shared" si="32"/>
        <v>0</v>
      </c>
      <c r="BI250" s="212">
        <f t="shared" si="33"/>
        <v>0</v>
      </c>
      <c r="BJ250" s="15" t="s">
        <v>85</v>
      </c>
      <c r="BK250" s="212">
        <f t="shared" si="34"/>
        <v>0</v>
      </c>
      <c r="BL250" s="15" t="s">
        <v>145</v>
      </c>
      <c r="BM250" s="211" t="s">
        <v>589</v>
      </c>
    </row>
    <row r="251" spans="1:65" s="2" customFormat="1" ht="21.75" customHeight="1">
      <c r="A251" s="32"/>
      <c r="B251" s="33"/>
      <c r="C251" s="225" t="s">
        <v>590</v>
      </c>
      <c r="D251" s="225" t="s">
        <v>172</v>
      </c>
      <c r="E251" s="226" t="s">
        <v>591</v>
      </c>
      <c r="F251" s="227" t="s">
        <v>592</v>
      </c>
      <c r="G251" s="228" t="s">
        <v>240</v>
      </c>
      <c r="H251" s="229">
        <v>13</v>
      </c>
      <c r="I251" s="230"/>
      <c r="J251" s="231">
        <f t="shared" si="25"/>
        <v>0</v>
      </c>
      <c r="K251" s="232"/>
      <c r="L251" s="233"/>
      <c r="M251" s="234" t="s">
        <v>1</v>
      </c>
      <c r="N251" s="235" t="s">
        <v>42</v>
      </c>
      <c r="O251" s="69"/>
      <c r="P251" s="209">
        <f t="shared" si="26"/>
        <v>0</v>
      </c>
      <c r="Q251" s="209">
        <v>0.0484</v>
      </c>
      <c r="R251" s="209">
        <f t="shared" si="27"/>
        <v>0.6292</v>
      </c>
      <c r="S251" s="209">
        <v>0</v>
      </c>
      <c r="T251" s="210">
        <f t="shared" si="28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211" t="s">
        <v>176</v>
      </c>
      <c r="AT251" s="211" t="s">
        <v>172</v>
      </c>
      <c r="AU251" s="211" t="s">
        <v>87</v>
      </c>
      <c r="AY251" s="15" t="s">
        <v>139</v>
      </c>
      <c r="BE251" s="212">
        <f t="shared" si="29"/>
        <v>0</v>
      </c>
      <c r="BF251" s="212">
        <f t="shared" si="30"/>
        <v>0</v>
      </c>
      <c r="BG251" s="212">
        <f t="shared" si="31"/>
        <v>0</v>
      </c>
      <c r="BH251" s="212">
        <f t="shared" si="32"/>
        <v>0</v>
      </c>
      <c r="BI251" s="212">
        <f t="shared" si="33"/>
        <v>0</v>
      </c>
      <c r="BJ251" s="15" t="s">
        <v>85</v>
      </c>
      <c r="BK251" s="212">
        <f t="shared" si="34"/>
        <v>0</v>
      </c>
      <c r="BL251" s="15" t="s">
        <v>145</v>
      </c>
      <c r="BM251" s="211" t="s">
        <v>593</v>
      </c>
    </row>
    <row r="252" spans="1:65" s="2" customFormat="1" ht="24.2" customHeight="1">
      <c r="A252" s="32"/>
      <c r="B252" s="33"/>
      <c r="C252" s="225" t="s">
        <v>594</v>
      </c>
      <c r="D252" s="225" t="s">
        <v>172</v>
      </c>
      <c r="E252" s="226" t="s">
        <v>595</v>
      </c>
      <c r="F252" s="227" t="s">
        <v>596</v>
      </c>
      <c r="G252" s="228" t="s">
        <v>240</v>
      </c>
      <c r="H252" s="229">
        <v>67</v>
      </c>
      <c r="I252" s="230"/>
      <c r="J252" s="231">
        <f t="shared" si="25"/>
        <v>0</v>
      </c>
      <c r="K252" s="232"/>
      <c r="L252" s="233"/>
      <c r="M252" s="234" t="s">
        <v>1</v>
      </c>
      <c r="N252" s="235" t="s">
        <v>42</v>
      </c>
      <c r="O252" s="69"/>
      <c r="P252" s="209">
        <f t="shared" si="26"/>
        <v>0</v>
      </c>
      <c r="Q252" s="209">
        <v>0.06567</v>
      </c>
      <c r="R252" s="209">
        <f t="shared" si="27"/>
        <v>4.39989</v>
      </c>
      <c r="S252" s="209">
        <v>0</v>
      </c>
      <c r="T252" s="210">
        <f t="shared" si="28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211" t="s">
        <v>176</v>
      </c>
      <c r="AT252" s="211" t="s">
        <v>172</v>
      </c>
      <c r="AU252" s="211" t="s">
        <v>87</v>
      </c>
      <c r="AY252" s="15" t="s">
        <v>139</v>
      </c>
      <c r="BE252" s="212">
        <f t="shared" si="29"/>
        <v>0</v>
      </c>
      <c r="BF252" s="212">
        <f t="shared" si="30"/>
        <v>0</v>
      </c>
      <c r="BG252" s="212">
        <f t="shared" si="31"/>
        <v>0</v>
      </c>
      <c r="BH252" s="212">
        <f t="shared" si="32"/>
        <v>0</v>
      </c>
      <c r="BI252" s="212">
        <f t="shared" si="33"/>
        <v>0</v>
      </c>
      <c r="BJ252" s="15" t="s">
        <v>85</v>
      </c>
      <c r="BK252" s="212">
        <f t="shared" si="34"/>
        <v>0</v>
      </c>
      <c r="BL252" s="15" t="s">
        <v>145</v>
      </c>
      <c r="BM252" s="211" t="s">
        <v>597</v>
      </c>
    </row>
    <row r="253" spans="1:47" s="2" customFormat="1" ht="29.25">
      <c r="A253" s="32"/>
      <c r="B253" s="33"/>
      <c r="C253" s="34"/>
      <c r="D253" s="215" t="s">
        <v>422</v>
      </c>
      <c r="E253" s="34"/>
      <c r="F253" s="241" t="s">
        <v>598</v>
      </c>
      <c r="G253" s="34"/>
      <c r="H253" s="34"/>
      <c r="I253" s="166"/>
      <c r="J253" s="34"/>
      <c r="K253" s="34"/>
      <c r="L253" s="37"/>
      <c r="M253" s="242"/>
      <c r="N253" s="243"/>
      <c r="O253" s="69"/>
      <c r="P253" s="69"/>
      <c r="Q253" s="69"/>
      <c r="R253" s="69"/>
      <c r="S253" s="69"/>
      <c r="T253" s="70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T253" s="15" t="s">
        <v>422</v>
      </c>
      <c r="AU253" s="15" t="s">
        <v>87</v>
      </c>
    </row>
    <row r="254" spans="2:51" s="13" customFormat="1" ht="11.25">
      <c r="B254" s="213"/>
      <c r="C254" s="214"/>
      <c r="D254" s="215" t="s">
        <v>147</v>
      </c>
      <c r="E254" s="216" t="s">
        <v>1</v>
      </c>
      <c r="F254" s="217" t="s">
        <v>599</v>
      </c>
      <c r="G254" s="214"/>
      <c r="H254" s="218">
        <v>67</v>
      </c>
      <c r="I254" s="219"/>
      <c r="J254" s="214"/>
      <c r="K254" s="214"/>
      <c r="L254" s="220"/>
      <c r="M254" s="221"/>
      <c r="N254" s="222"/>
      <c r="O254" s="222"/>
      <c r="P254" s="222"/>
      <c r="Q254" s="222"/>
      <c r="R254" s="222"/>
      <c r="S254" s="222"/>
      <c r="T254" s="223"/>
      <c r="AT254" s="224" t="s">
        <v>147</v>
      </c>
      <c r="AU254" s="224" t="s">
        <v>87</v>
      </c>
      <c r="AV254" s="13" t="s">
        <v>87</v>
      </c>
      <c r="AW254" s="13" t="s">
        <v>34</v>
      </c>
      <c r="AX254" s="13" t="s">
        <v>85</v>
      </c>
      <c r="AY254" s="224" t="s">
        <v>139</v>
      </c>
    </row>
    <row r="255" spans="1:65" s="2" customFormat="1" ht="33" customHeight="1">
      <c r="A255" s="32"/>
      <c r="B255" s="33"/>
      <c r="C255" s="199" t="s">
        <v>600</v>
      </c>
      <c r="D255" s="199" t="s">
        <v>141</v>
      </c>
      <c r="E255" s="200" t="s">
        <v>601</v>
      </c>
      <c r="F255" s="201" t="s">
        <v>602</v>
      </c>
      <c r="G255" s="202" t="s">
        <v>240</v>
      </c>
      <c r="H255" s="203">
        <v>668</v>
      </c>
      <c r="I255" s="204"/>
      <c r="J255" s="205">
        <f aca="true" t="shared" si="35" ref="J255:J264">ROUND(I255*H255,2)</f>
        <v>0</v>
      </c>
      <c r="K255" s="206"/>
      <c r="L255" s="37"/>
      <c r="M255" s="207" t="s">
        <v>1</v>
      </c>
      <c r="N255" s="208" t="s">
        <v>42</v>
      </c>
      <c r="O255" s="69"/>
      <c r="P255" s="209">
        <f aca="true" t="shared" si="36" ref="P255:P264">O255*H255</f>
        <v>0</v>
      </c>
      <c r="Q255" s="209">
        <v>0.1295</v>
      </c>
      <c r="R255" s="209">
        <f aca="true" t="shared" si="37" ref="R255:R264">Q255*H255</f>
        <v>86.506</v>
      </c>
      <c r="S255" s="209">
        <v>0</v>
      </c>
      <c r="T255" s="210">
        <f aca="true" t="shared" si="38" ref="T255:T264">S255*H255</f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211" t="s">
        <v>145</v>
      </c>
      <c r="AT255" s="211" t="s">
        <v>141</v>
      </c>
      <c r="AU255" s="211" t="s">
        <v>87</v>
      </c>
      <c r="AY255" s="15" t="s">
        <v>139</v>
      </c>
      <c r="BE255" s="212">
        <f aca="true" t="shared" si="39" ref="BE255:BE264">IF(N255="základní",J255,0)</f>
        <v>0</v>
      </c>
      <c r="BF255" s="212">
        <f aca="true" t="shared" si="40" ref="BF255:BF264">IF(N255="snížená",J255,0)</f>
        <v>0</v>
      </c>
      <c r="BG255" s="212">
        <f aca="true" t="shared" si="41" ref="BG255:BG264">IF(N255="zákl. přenesená",J255,0)</f>
        <v>0</v>
      </c>
      <c r="BH255" s="212">
        <f aca="true" t="shared" si="42" ref="BH255:BH264">IF(N255="sníž. přenesená",J255,0)</f>
        <v>0</v>
      </c>
      <c r="BI255" s="212">
        <f aca="true" t="shared" si="43" ref="BI255:BI264">IF(N255="nulová",J255,0)</f>
        <v>0</v>
      </c>
      <c r="BJ255" s="15" t="s">
        <v>85</v>
      </c>
      <c r="BK255" s="212">
        <f aca="true" t="shared" si="44" ref="BK255:BK264">ROUND(I255*H255,2)</f>
        <v>0</v>
      </c>
      <c r="BL255" s="15" t="s">
        <v>145</v>
      </c>
      <c r="BM255" s="211" t="s">
        <v>603</v>
      </c>
    </row>
    <row r="256" spans="1:65" s="2" customFormat="1" ht="16.5" customHeight="1">
      <c r="A256" s="32"/>
      <c r="B256" s="33"/>
      <c r="C256" s="225" t="s">
        <v>604</v>
      </c>
      <c r="D256" s="225" t="s">
        <v>172</v>
      </c>
      <c r="E256" s="226" t="s">
        <v>605</v>
      </c>
      <c r="F256" s="227" t="s">
        <v>606</v>
      </c>
      <c r="G256" s="228" t="s">
        <v>240</v>
      </c>
      <c r="H256" s="229">
        <v>600</v>
      </c>
      <c r="I256" s="230"/>
      <c r="J256" s="231">
        <f t="shared" si="35"/>
        <v>0</v>
      </c>
      <c r="K256" s="232"/>
      <c r="L256" s="233"/>
      <c r="M256" s="234" t="s">
        <v>1</v>
      </c>
      <c r="N256" s="235" t="s">
        <v>42</v>
      </c>
      <c r="O256" s="69"/>
      <c r="P256" s="209">
        <f t="shared" si="36"/>
        <v>0</v>
      </c>
      <c r="Q256" s="209">
        <v>0.045</v>
      </c>
      <c r="R256" s="209">
        <f t="shared" si="37"/>
        <v>27</v>
      </c>
      <c r="S256" s="209">
        <v>0</v>
      </c>
      <c r="T256" s="210">
        <f t="shared" si="38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211" t="s">
        <v>176</v>
      </c>
      <c r="AT256" s="211" t="s">
        <v>172</v>
      </c>
      <c r="AU256" s="211" t="s">
        <v>87</v>
      </c>
      <c r="AY256" s="15" t="s">
        <v>139</v>
      </c>
      <c r="BE256" s="212">
        <f t="shared" si="39"/>
        <v>0</v>
      </c>
      <c r="BF256" s="212">
        <f t="shared" si="40"/>
        <v>0</v>
      </c>
      <c r="BG256" s="212">
        <f t="shared" si="41"/>
        <v>0</v>
      </c>
      <c r="BH256" s="212">
        <f t="shared" si="42"/>
        <v>0</v>
      </c>
      <c r="BI256" s="212">
        <f t="shared" si="43"/>
        <v>0</v>
      </c>
      <c r="BJ256" s="15" t="s">
        <v>85</v>
      </c>
      <c r="BK256" s="212">
        <f t="shared" si="44"/>
        <v>0</v>
      </c>
      <c r="BL256" s="15" t="s">
        <v>145</v>
      </c>
      <c r="BM256" s="211" t="s">
        <v>607</v>
      </c>
    </row>
    <row r="257" spans="1:65" s="2" customFormat="1" ht="21.75" customHeight="1">
      <c r="A257" s="32"/>
      <c r="B257" s="33"/>
      <c r="C257" s="225" t="s">
        <v>608</v>
      </c>
      <c r="D257" s="225" t="s">
        <v>172</v>
      </c>
      <c r="E257" s="226" t="s">
        <v>609</v>
      </c>
      <c r="F257" s="227" t="s">
        <v>610</v>
      </c>
      <c r="G257" s="228" t="s">
        <v>240</v>
      </c>
      <c r="H257" s="229">
        <v>60</v>
      </c>
      <c r="I257" s="230"/>
      <c r="J257" s="231">
        <f t="shared" si="35"/>
        <v>0</v>
      </c>
      <c r="K257" s="232"/>
      <c r="L257" s="233"/>
      <c r="M257" s="234" t="s">
        <v>1</v>
      </c>
      <c r="N257" s="235" t="s">
        <v>42</v>
      </c>
      <c r="O257" s="69"/>
      <c r="P257" s="209">
        <f t="shared" si="36"/>
        <v>0</v>
      </c>
      <c r="Q257" s="209">
        <v>0.048</v>
      </c>
      <c r="R257" s="209">
        <f t="shared" si="37"/>
        <v>2.88</v>
      </c>
      <c r="S257" s="209">
        <v>0</v>
      </c>
      <c r="T257" s="210">
        <f t="shared" si="38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211" t="s">
        <v>176</v>
      </c>
      <c r="AT257" s="211" t="s">
        <v>172</v>
      </c>
      <c r="AU257" s="211" t="s">
        <v>87</v>
      </c>
      <c r="AY257" s="15" t="s">
        <v>139</v>
      </c>
      <c r="BE257" s="212">
        <f t="shared" si="39"/>
        <v>0</v>
      </c>
      <c r="BF257" s="212">
        <f t="shared" si="40"/>
        <v>0</v>
      </c>
      <c r="BG257" s="212">
        <f t="shared" si="41"/>
        <v>0</v>
      </c>
      <c r="BH257" s="212">
        <f t="shared" si="42"/>
        <v>0</v>
      </c>
      <c r="BI257" s="212">
        <f t="shared" si="43"/>
        <v>0</v>
      </c>
      <c r="BJ257" s="15" t="s">
        <v>85</v>
      </c>
      <c r="BK257" s="212">
        <f t="shared" si="44"/>
        <v>0</v>
      </c>
      <c r="BL257" s="15" t="s">
        <v>145</v>
      </c>
      <c r="BM257" s="211" t="s">
        <v>611</v>
      </c>
    </row>
    <row r="258" spans="1:65" s="2" customFormat="1" ht="24.2" customHeight="1">
      <c r="A258" s="32"/>
      <c r="B258" s="33"/>
      <c r="C258" s="225" t="s">
        <v>612</v>
      </c>
      <c r="D258" s="225" t="s">
        <v>172</v>
      </c>
      <c r="E258" s="226" t="s">
        <v>613</v>
      </c>
      <c r="F258" s="227" t="s">
        <v>614</v>
      </c>
      <c r="G258" s="228" t="s">
        <v>240</v>
      </c>
      <c r="H258" s="229">
        <v>2</v>
      </c>
      <c r="I258" s="230"/>
      <c r="J258" s="231">
        <f t="shared" si="35"/>
        <v>0</v>
      </c>
      <c r="K258" s="232"/>
      <c r="L258" s="233"/>
      <c r="M258" s="234" t="s">
        <v>1</v>
      </c>
      <c r="N258" s="235" t="s">
        <v>42</v>
      </c>
      <c r="O258" s="69"/>
      <c r="P258" s="209">
        <f t="shared" si="36"/>
        <v>0</v>
      </c>
      <c r="Q258" s="209">
        <v>0.061</v>
      </c>
      <c r="R258" s="209">
        <f t="shared" si="37"/>
        <v>0.122</v>
      </c>
      <c r="S258" s="209">
        <v>0</v>
      </c>
      <c r="T258" s="210">
        <f t="shared" si="38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211" t="s">
        <v>176</v>
      </c>
      <c r="AT258" s="211" t="s">
        <v>172</v>
      </c>
      <c r="AU258" s="211" t="s">
        <v>87</v>
      </c>
      <c r="AY258" s="15" t="s">
        <v>139</v>
      </c>
      <c r="BE258" s="212">
        <f t="shared" si="39"/>
        <v>0</v>
      </c>
      <c r="BF258" s="212">
        <f t="shared" si="40"/>
        <v>0</v>
      </c>
      <c r="BG258" s="212">
        <f t="shared" si="41"/>
        <v>0</v>
      </c>
      <c r="BH258" s="212">
        <f t="shared" si="42"/>
        <v>0</v>
      </c>
      <c r="BI258" s="212">
        <f t="shared" si="43"/>
        <v>0</v>
      </c>
      <c r="BJ258" s="15" t="s">
        <v>85</v>
      </c>
      <c r="BK258" s="212">
        <f t="shared" si="44"/>
        <v>0</v>
      </c>
      <c r="BL258" s="15" t="s">
        <v>145</v>
      </c>
      <c r="BM258" s="211" t="s">
        <v>615</v>
      </c>
    </row>
    <row r="259" spans="1:65" s="2" customFormat="1" ht="24.2" customHeight="1">
      <c r="A259" s="32"/>
      <c r="B259" s="33"/>
      <c r="C259" s="225" t="s">
        <v>616</v>
      </c>
      <c r="D259" s="225" t="s">
        <v>172</v>
      </c>
      <c r="E259" s="226" t="s">
        <v>617</v>
      </c>
      <c r="F259" s="227" t="s">
        <v>618</v>
      </c>
      <c r="G259" s="228" t="s">
        <v>240</v>
      </c>
      <c r="H259" s="229">
        <v>6</v>
      </c>
      <c r="I259" s="230"/>
      <c r="J259" s="231">
        <f t="shared" si="35"/>
        <v>0</v>
      </c>
      <c r="K259" s="232"/>
      <c r="L259" s="233"/>
      <c r="M259" s="234" t="s">
        <v>1</v>
      </c>
      <c r="N259" s="235" t="s">
        <v>42</v>
      </c>
      <c r="O259" s="69"/>
      <c r="P259" s="209">
        <f t="shared" si="36"/>
        <v>0</v>
      </c>
      <c r="Q259" s="209">
        <v>0.061</v>
      </c>
      <c r="R259" s="209">
        <f t="shared" si="37"/>
        <v>0.366</v>
      </c>
      <c r="S259" s="209">
        <v>0</v>
      </c>
      <c r="T259" s="210">
        <f t="shared" si="38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211" t="s">
        <v>176</v>
      </c>
      <c r="AT259" s="211" t="s">
        <v>172</v>
      </c>
      <c r="AU259" s="211" t="s">
        <v>87</v>
      </c>
      <c r="AY259" s="15" t="s">
        <v>139</v>
      </c>
      <c r="BE259" s="212">
        <f t="shared" si="39"/>
        <v>0</v>
      </c>
      <c r="BF259" s="212">
        <f t="shared" si="40"/>
        <v>0</v>
      </c>
      <c r="BG259" s="212">
        <f t="shared" si="41"/>
        <v>0</v>
      </c>
      <c r="BH259" s="212">
        <f t="shared" si="42"/>
        <v>0</v>
      </c>
      <c r="BI259" s="212">
        <f t="shared" si="43"/>
        <v>0</v>
      </c>
      <c r="BJ259" s="15" t="s">
        <v>85</v>
      </c>
      <c r="BK259" s="212">
        <f t="shared" si="44"/>
        <v>0</v>
      </c>
      <c r="BL259" s="15" t="s">
        <v>145</v>
      </c>
      <c r="BM259" s="211" t="s">
        <v>619</v>
      </c>
    </row>
    <row r="260" spans="1:65" s="2" customFormat="1" ht="24.2" customHeight="1">
      <c r="A260" s="32"/>
      <c r="B260" s="33"/>
      <c r="C260" s="199" t="s">
        <v>620</v>
      </c>
      <c r="D260" s="199" t="s">
        <v>141</v>
      </c>
      <c r="E260" s="200" t="s">
        <v>621</v>
      </c>
      <c r="F260" s="201" t="s">
        <v>622</v>
      </c>
      <c r="G260" s="202" t="s">
        <v>240</v>
      </c>
      <c r="H260" s="203">
        <v>200</v>
      </c>
      <c r="I260" s="204"/>
      <c r="J260" s="205">
        <f t="shared" si="35"/>
        <v>0</v>
      </c>
      <c r="K260" s="206"/>
      <c r="L260" s="37"/>
      <c r="M260" s="207" t="s">
        <v>1</v>
      </c>
      <c r="N260" s="208" t="s">
        <v>42</v>
      </c>
      <c r="O260" s="69"/>
      <c r="P260" s="209">
        <f t="shared" si="36"/>
        <v>0</v>
      </c>
      <c r="Q260" s="209">
        <v>0</v>
      </c>
      <c r="R260" s="209">
        <f t="shared" si="37"/>
        <v>0</v>
      </c>
      <c r="S260" s="209">
        <v>0</v>
      </c>
      <c r="T260" s="210">
        <f t="shared" si="38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211" t="s">
        <v>145</v>
      </c>
      <c r="AT260" s="211" t="s">
        <v>141</v>
      </c>
      <c r="AU260" s="211" t="s">
        <v>87</v>
      </c>
      <c r="AY260" s="15" t="s">
        <v>139</v>
      </c>
      <c r="BE260" s="212">
        <f t="shared" si="39"/>
        <v>0</v>
      </c>
      <c r="BF260" s="212">
        <f t="shared" si="40"/>
        <v>0</v>
      </c>
      <c r="BG260" s="212">
        <f t="shared" si="41"/>
        <v>0</v>
      </c>
      <c r="BH260" s="212">
        <f t="shared" si="42"/>
        <v>0</v>
      </c>
      <c r="BI260" s="212">
        <f t="shared" si="43"/>
        <v>0</v>
      </c>
      <c r="BJ260" s="15" t="s">
        <v>85</v>
      </c>
      <c r="BK260" s="212">
        <f t="shared" si="44"/>
        <v>0</v>
      </c>
      <c r="BL260" s="15" t="s">
        <v>145</v>
      </c>
      <c r="BM260" s="211" t="s">
        <v>623</v>
      </c>
    </row>
    <row r="261" spans="1:65" s="2" customFormat="1" ht="33" customHeight="1">
      <c r="A261" s="32"/>
      <c r="B261" s="33"/>
      <c r="C261" s="199" t="s">
        <v>624</v>
      </c>
      <c r="D261" s="199" t="s">
        <v>141</v>
      </c>
      <c r="E261" s="200" t="s">
        <v>625</v>
      </c>
      <c r="F261" s="201" t="s">
        <v>626</v>
      </c>
      <c r="G261" s="202" t="s">
        <v>240</v>
      </c>
      <c r="H261" s="203">
        <v>200</v>
      </c>
      <c r="I261" s="204"/>
      <c r="J261" s="205">
        <f t="shared" si="35"/>
        <v>0</v>
      </c>
      <c r="K261" s="206"/>
      <c r="L261" s="37"/>
      <c r="M261" s="207" t="s">
        <v>1</v>
      </c>
      <c r="N261" s="208" t="s">
        <v>42</v>
      </c>
      <c r="O261" s="69"/>
      <c r="P261" s="209">
        <f t="shared" si="36"/>
        <v>0</v>
      </c>
      <c r="Q261" s="209">
        <v>0.00061</v>
      </c>
      <c r="R261" s="209">
        <f t="shared" si="37"/>
        <v>0.122</v>
      </c>
      <c r="S261" s="209">
        <v>0</v>
      </c>
      <c r="T261" s="210">
        <f t="shared" si="38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211" t="s">
        <v>145</v>
      </c>
      <c r="AT261" s="211" t="s">
        <v>141</v>
      </c>
      <c r="AU261" s="211" t="s">
        <v>87</v>
      </c>
      <c r="AY261" s="15" t="s">
        <v>139</v>
      </c>
      <c r="BE261" s="212">
        <f t="shared" si="39"/>
        <v>0</v>
      </c>
      <c r="BF261" s="212">
        <f t="shared" si="40"/>
        <v>0</v>
      </c>
      <c r="BG261" s="212">
        <f t="shared" si="41"/>
        <v>0</v>
      </c>
      <c r="BH261" s="212">
        <f t="shared" si="42"/>
        <v>0</v>
      </c>
      <c r="BI261" s="212">
        <f t="shared" si="43"/>
        <v>0</v>
      </c>
      <c r="BJ261" s="15" t="s">
        <v>85</v>
      </c>
      <c r="BK261" s="212">
        <f t="shared" si="44"/>
        <v>0</v>
      </c>
      <c r="BL261" s="15" t="s">
        <v>145</v>
      </c>
      <c r="BM261" s="211" t="s">
        <v>627</v>
      </c>
    </row>
    <row r="262" spans="1:65" s="2" customFormat="1" ht="24.2" customHeight="1">
      <c r="A262" s="32"/>
      <c r="B262" s="33"/>
      <c r="C262" s="199" t="s">
        <v>628</v>
      </c>
      <c r="D262" s="199" t="s">
        <v>141</v>
      </c>
      <c r="E262" s="200" t="s">
        <v>629</v>
      </c>
      <c r="F262" s="201" t="s">
        <v>630</v>
      </c>
      <c r="G262" s="202" t="s">
        <v>240</v>
      </c>
      <c r="H262" s="203">
        <v>25</v>
      </c>
      <c r="I262" s="204"/>
      <c r="J262" s="205">
        <f t="shared" si="35"/>
        <v>0</v>
      </c>
      <c r="K262" s="206"/>
      <c r="L262" s="37"/>
      <c r="M262" s="207" t="s">
        <v>1</v>
      </c>
      <c r="N262" s="208" t="s">
        <v>42</v>
      </c>
      <c r="O262" s="69"/>
      <c r="P262" s="209">
        <f t="shared" si="36"/>
        <v>0</v>
      </c>
      <c r="Q262" s="209">
        <v>0</v>
      </c>
      <c r="R262" s="209">
        <f t="shared" si="37"/>
        <v>0</v>
      </c>
      <c r="S262" s="209">
        <v>0.035</v>
      </c>
      <c r="T262" s="210">
        <f t="shared" si="38"/>
        <v>0.8750000000000001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211" t="s">
        <v>145</v>
      </c>
      <c r="AT262" s="211" t="s">
        <v>141</v>
      </c>
      <c r="AU262" s="211" t="s">
        <v>87</v>
      </c>
      <c r="AY262" s="15" t="s">
        <v>139</v>
      </c>
      <c r="BE262" s="212">
        <f t="shared" si="39"/>
        <v>0</v>
      </c>
      <c r="BF262" s="212">
        <f t="shared" si="40"/>
        <v>0</v>
      </c>
      <c r="BG262" s="212">
        <f t="shared" si="41"/>
        <v>0</v>
      </c>
      <c r="BH262" s="212">
        <f t="shared" si="42"/>
        <v>0</v>
      </c>
      <c r="BI262" s="212">
        <f t="shared" si="43"/>
        <v>0</v>
      </c>
      <c r="BJ262" s="15" t="s">
        <v>85</v>
      </c>
      <c r="BK262" s="212">
        <f t="shared" si="44"/>
        <v>0</v>
      </c>
      <c r="BL262" s="15" t="s">
        <v>145</v>
      </c>
      <c r="BM262" s="211" t="s">
        <v>631</v>
      </c>
    </row>
    <row r="263" spans="1:65" s="2" customFormat="1" ht="24.2" customHeight="1">
      <c r="A263" s="32"/>
      <c r="B263" s="33"/>
      <c r="C263" s="199" t="s">
        <v>632</v>
      </c>
      <c r="D263" s="199" t="s">
        <v>141</v>
      </c>
      <c r="E263" s="200" t="s">
        <v>633</v>
      </c>
      <c r="F263" s="201" t="s">
        <v>634</v>
      </c>
      <c r="G263" s="202" t="s">
        <v>240</v>
      </c>
      <c r="H263" s="203">
        <v>205</v>
      </c>
      <c r="I263" s="204"/>
      <c r="J263" s="205">
        <f t="shared" si="35"/>
        <v>0</v>
      </c>
      <c r="K263" s="206"/>
      <c r="L263" s="37"/>
      <c r="M263" s="207" t="s">
        <v>1</v>
      </c>
      <c r="N263" s="208" t="s">
        <v>42</v>
      </c>
      <c r="O263" s="69"/>
      <c r="P263" s="209">
        <f t="shared" si="36"/>
        <v>0</v>
      </c>
      <c r="Q263" s="209">
        <v>0</v>
      </c>
      <c r="R263" s="209">
        <f t="shared" si="37"/>
        <v>0</v>
      </c>
      <c r="S263" s="209">
        <v>0.25</v>
      </c>
      <c r="T263" s="210">
        <f t="shared" si="38"/>
        <v>51.25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211" t="s">
        <v>145</v>
      </c>
      <c r="AT263" s="211" t="s">
        <v>141</v>
      </c>
      <c r="AU263" s="211" t="s">
        <v>87</v>
      </c>
      <c r="AY263" s="15" t="s">
        <v>139</v>
      </c>
      <c r="BE263" s="212">
        <f t="shared" si="39"/>
        <v>0</v>
      </c>
      <c r="BF263" s="212">
        <f t="shared" si="40"/>
        <v>0</v>
      </c>
      <c r="BG263" s="212">
        <f t="shared" si="41"/>
        <v>0</v>
      </c>
      <c r="BH263" s="212">
        <f t="shared" si="42"/>
        <v>0</v>
      </c>
      <c r="BI263" s="212">
        <f t="shared" si="43"/>
        <v>0</v>
      </c>
      <c r="BJ263" s="15" t="s">
        <v>85</v>
      </c>
      <c r="BK263" s="212">
        <f t="shared" si="44"/>
        <v>0</v>
      </c>
      <c r="BL263" s="15" t="s">
        <v>145</v>
      </c>
      <c r="BM263" s="211" t="s">
        <v>635</v>
      </c>
    </row>
    <row r="264" spans="1:65" s="2" customFormat="1" ht="24.2" customHeight="1">
      <c r="A264" s="32"/>
      <c r="B264" s="33"/>
      <c r="C264" s="199" t="s">
        <v>636</v>
      </c>
      <c r="D264" s="199" t="s">
        <v>141</v>
      </c>
      <c r="E264" s="200" t="s">
        <v>637</v>
      </c>
      <c r="F264" s="201" t="s">
        <v>638</v>
      </c>
      <c r="G264" s="202" t="s">
        <v>240</v>
      </c>
      <c r="H264" s="203">
        <v>19</v>
      </c>
      <c r="I264" s="204"/>
      <c r="J264" s="205">
        <f t="shared" si="35"/>
        <v>0</v>
      </c>
      <c r="K264" s="206"/>
      <c r="L264" s="37"/>
      <c r="M264" s="207" t="s">
        <v>1</v>
      </c>
      <c r="N264" s="208" t="s">
        <v>42</v>
      </c>
      <c r="O264" s="69"/>
      <c r="P264" s="209">
        <f t="shared" si="36"/>
        <v>0</v>
      </c>
      <c r="Q264" s="209">
        <v>0</v>
      </c>
      <c r="R264" s="209">
        <f t="shared" si="37"/>
        <v>0</v>
      </c>
      <c r="S264" s="209">
        <v>0.9</v>
      </c>
      <c r="T264" s="210">
        <f t="shared" si="38"/>
        <v>17.1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211" t="s">
        <v>145</v>
      </c>
      <c r="AT264" s="211" t="s">
        <v>141</v>
      </c>
      <c r="AU264" s="211" t="s">
        <v>87</v>
      </c>
      <c r="AY264" s="15" t="s">
        <v>139</v>
      </c>
      <c r="BE264" s="212">
        <f t="shared" si="39"/>
        <v>0</v>
      </c>
      <c r="BF264" s="212">
        <f t="shared" si="40"/>
        <v>0</v>
      </c>
      <c r="BG264" s="212">
        <f t="shared" si="41"/>
        <v>0</v>
      </c>
      <c r="BH264" s="212">
        <f t="shared" si="42"/>
        <v>0</v>
      </c>
      <c r="BI264" s="212">
        <f t="shared" si="43"/>
        <v>0</v>
      </c>
      <c r="BJ264" s="15" t="s">
        <v>85</v>
      </c>
      <c r="BK264" s="212">
        <f t="shared" si="44"/>
        <v>0</v>
      </c>
      <c r="BL264" s="15" t="s">
        <v>145</v>
      </c>
      <c r="BM264" s="211" t="s">
        <v>639</v>
      </c>
    </row>
    <row r="265" spans="2:63" s="12" customFormat="1" ht="22.9" customHeight="1">
      <c r="B265" s="183"/>
      <c r="C265" s="184"/>
      <c r="D265" s="185" t="s">
        <v>76</v>
      </c>
      <c r="E265" s="197" t="s">
        <v>307</v>
      </c>
      <c r="F265" s="197" t="s">
        <v>308</v>
      </c>
      <c r="G265" s="184"/>
      <c r="H265" s="184"/>
      <c r="I265" s="187"/>
      <c r="J265" s="198">
        <f>BK265</f>
        <v>0</v>
      </c>
      <c r="K265" s="184"/>
      <c r="L265" s="189"/>
      <c r="M265" s="190"/>
      <c r="N265" s="191"/>
      <c r="O265" s="191"/>
      <c r="P265" s="192">
        <f>SUM(P266:P273)</f>
        <v>0</v>
      </c>
      <c r="Q265" s="191"/>
      <c r="R265" s="192">
        <f>SUM(R266:R273)</f>
        <v>0</v>
      </c>
      <c r="S265" s="191"/>
      <c r="T265" s="193">
        <f>SUM(T266:T273)</f>
        <v>0</v>
      </c>
      <c r="AR265" s="194" t="s">
        <v>85</v>
      </c>
      <c r="AT265" s="195" t="s">
        <v>76</v>
      </c>
      <c r="AU265" s="195" t="s">
        <v>85</v>
      </c>
      <c r="AY265" s="194" t="s">
        <v>139</v>
      </c>
      <c r="BK265" s="196">
        <f>SUM(BK266:BK273)</f>
        <v>0</v>
      </c>
    </row>
    <row r="266" spans="1:65" s="2" customFormat="1" ht="21.75" customHeight="1">
      <c r="A266" s="32"/>
      <c r="B266" s="33"/>
      <c r="C266" s="199" t="s">
        <v>640</v>
      </c>
      <c r="D266" s="199" t="s">
        <v>141</v>
      </c>
      <c r="E266" s="200" t="s">
        <v>641</v>
      </c>
      <c r="F266" s="201" t="s">
        <v>642</v>
      </c>
      <c r="G266" s="202" t="s">
        <v>175</v>
      </c>
      <c r="H266" s="203">
        <v>1457.419</v>
      </c>
      <c r="I266" s="204"/>
      <c r="J266" s="205">
        <f>ROUND(I266*H266,2)</f>
        <v>0</v>
      </c>
      <c r="K266" s="206"/>
      <c r="L266" s="37"/>
      <c r="M266" s="207" t="s">
        <v>1</v>
      </c>
      <c r="N266" s="208" t="s">
        <v>42</v>
      </c>
      <c r="O266" s="69"/>
      <c r="P266" s="209">
        <f>O266*H266</f>
        <v>0</v>
      </c>
      <c r="Q266" s="209">
        <v>0</v>
      </c>
      <c r="R266" s="209">
        <f>Q266*H266</f>
        <v>0</v>
      </c>
      <c r="S266" s="209">
        <v>0</v>
      </c>
      <c r="T266" s="210">
        <f>S266*H266</f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211" t="s">
        <v>145</v>
      </c>
      <c r="AT266" s="211" t="s">
        <v>141</v>
      </c>
      <c r="AU266" s="211" t="s">
        <v>87</v>
      </c>
      <c r="AY266" s="15" t="s">
        <v>139</v>
      </c>
      <c r="BE266" s="212">
        <f>IF(N266="základní",J266,0)</f>
        <v>0</v>
      </c>
      <c r="BF266" s="212">
        <f>IF(N266="snížená",J266,0)</f>
        <v>0</v>
      </c>
      <c r="BG266" s="212">
        <f>IF(N266="zákl. přenesená",J266,0)</f>
        <v>0</v>
      </c>
      <c r="BH266" s="212">
        <f>IF(N266="sníž. přenesená",J266,0)</f>
        <v>0</v>
      </c>
      <c r="BI266" s="212">
        <f>IF(N266="nulová",J266,0)</f>
        <v>0</v>
      </c>
      <c r="BJ266" s="15" t="s">
        <v>85</v>
      </c>
      <c r="BK266" s="212">
        <f>ROUND(I266*H266,2)</f>
        <v>0</v>
      </c>
      <c r="BL266" s="15" t="s">
        <v>145</v>
      </c>
      <c r="BM266" s="211" t="s">
        <v>643</v>
      </c>
    </row>
    <row r="267" spans="1:65" s="2" customFormat="1" ht="24.2" customHeight="1">
      <c r="A267" s="32"/>
      <c r="B267" s="33"/>
      <c r="C267" s="199" t="s">
        <v>644</v>
      </c>
      <c r="D267" s="199" t="s">
        <v>141</v>
      </c>
      <c r="E267" s="200" t="s">
        <v>645</v>
      </c>
      <c r="F267" s="201" t="s">
        <v>646</v>
      </c>
      <c r="G267" s="202" t="s">
        <v>175</v>
      </c>
      <c r="H267" s="203">
        <v>21861.285</v>
      </c>
      <c r="I267" s="204"/>
      <c r="J267" s="205">
        <f>ROUND(I267*H267,2)</f>
        <v>0</v>
      </c>
      <c r="K267" s="206"/>
      <c r="L267" s="37"/>
      <c r="M267" s="207" t="s">
        <v>1</v>
      </c>
      <c r="N267" s="208" t="s">
        <v>42</v>
      </c>
      <c r="O267" s="69"/>
      <c r="P267" s="209">
        <f>O267*H267</f>
        <v>0</v>
      </c>
      <c r="Q267" s="209">
        <v>0</v>
      </c>
      <c r="R267" s="209">
        <f>Q267*H267</f>
        <v>0</v>
      </c>
      <c r="S267" s="209">
        <v>0</v>
      </c>
      <c r="T267" s="210">
        <f>S267*H267</f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211" t="s">
        <v>145</v>
      </c>
      <c r="AT267" s="211" t="s">
        <v>141</v>
      </c>
      <c r="AU267" s="211" t="s">
        <v>87</v>
      </c>
      <c r="AY267" s="15" t="s">
        <v>139</v>
      </c>
      <c r="BE267" s="212">
        <f>IF(N267="základní",J267,0)</f>
        <v>0</v>
      </c>
      <c r="BF267" s="212">
        <f>IF(N267="snížená",J267,0)</f>
        <v>0</v>
      </c>
      <c r="BG267" s="212">
        <f>IF(N267="zákl. přenesená",J267,0)</f>
        <v>0</v>
      </c>
      <c r="BH267" s="212">
        <f>IF(N267="sníž. přenesená",J267,0)</f>
        <v>0</v>
      </c>
      <c r="BI267" s="212">
        <f>IF(N267="nulová",J267,0)</f>
        <v>0</v>
      </c>
      <c r="BJ267" s="15" t="s">
        <v>85</v>
      </c>
      <c r="BK267" s="212">
        <f>ROUND(I267*H267,2)</f>
        <v>0</v>
      </c>
      <c r="BL267" s="15" t="s">
        <v>145</v>
      </c>
      <c r="BM267" s="211" t="s">
        <v>647</v>
      </c>
    </row>
    <row r="268" spans="2:51" s="13" customFormat="1" ht="11.25">
      <c r="B268" s="213"/>
      <c r="C268" s="214"/>
      <c r="D268" s="215" t="s">
        <v>147</v>
      </c>
      <c r="E268" s="216" t="s">
        <v>1</v>
      </c>
      <c r="F268" s="217" t="s">
        <v>648</v>
      </c>
      <c r="G268" s="214"/>
      <c r="H268" s="218">
        <v>21861.285</v>
      </c>
      <c r="I268" s="219"/>
      <c r="J268" s="214"/>
      <c r="K268" s="214"/>
      <c r="L268" s="220"/>
      <c r="M268" s="221"/>
      <c r="N268" s="222"/>
      <c r="O268" s="222"/>
      <c r="P268" s="222"/>
      <c r="Q268" s="222"/>
      <c r="R268" s="222"/>
      <c r="S268" s="222"/>
      <c r="T268" s="223"/>
      <c r="AT268" s="224" t="s">
        <v>147</v>
      </c>
      <c r="AU268" s="224" t="s">
        <v>87</v>
      </c>
      <c r="AV268" s="13" t="s">
        <v>87</v>
      </c>
      <c r="AW268" s="13" t="s">
        <v>34</v>
      </c>
      <c r="AX268" s="13" t="s">
        <v>85</v>
      </c>
      <c r="AY268" s="224" t="s">
        <v>139</v>
      </c>
    </row>
    <row r="269" spans="1:65" s="2" customFormat="1" ht="33" customHeight="1">
      <c r="A269" s="32"/>
      <c r="B269" s="33"/>
      <c r="C269" s="199" t="s">
        <v>649</v>
      </c>
      <c r="D269" s="199" t="s">
        <v>141</v>
      </c>
      <c r="E269" s="200" t="s">
        <v>319</v>
      </c>
      <c r="F269" s="201" t="s">
        <v>320</v>
      </c>
      <c r="G269" s="202" t="s">
        <v>175</v>
      </c>
      <c r="H269" s="203">
        <v>705.615</v>
      </c>
      <c r="I269" s="204"/>
      <c r="J269" s="205">
        <f>ROUND(I269*H269,2)</f>
        <v>0</v>
      </c>
      <c r="K269" s="206"/>
      <c r="L269" s="37"/>
      <c r="M269" s="207" t="s">
        <v>1</v>
      </c>
      <c r="N269" s="208" t="s">
        <v>42</v>
      </c>
      <c r="O269" s="69"/>
      <c r="P269" s="209">
        <f>O269*H269</f>
        <v>0</v>
      </c>
      <c r="Q269" s="209">
        <v>0</v>
      </c>
      <c r="R269" s="209">
        <f>Q269*H269</f>
        <v>0</v>
      </c>
      <c r="S269" s="209">
        <v>0</v>
      </c>
      <c r="T269" s="210">
        <f>S269*H269</f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211" t="s">
        <v>145</v>
      </c>
      <c r="AT269" s="211" t="s">
        <v>141</v>
      </c>
      <c r="AU269" s="211" t="s">
        <v>87</v>
      </c>
      <c r="AY269" s="15" t="s">
        <v>139</v>
      </c>
      <c r="BE269" s="212">
        <f>IF(N269="základní",J269,0)</f>
        <v>0</v>
      </c>
      <c r="BF269" s="212">
        <f>IF(N269="snížená",J269,0)</f>
        <v>0</v>
      </c>
      <c r="BG269" s="212">
        <f>IF(N269="zákl. přenesená",J269,0)</f>
        <v>0</v>
      </c>
      <c r="BH269" s="212">
        <f>IF(N269="sníž. přenesená",J269,0)</f>
        <v>0</v>
      </c>
      <c r="BI269" s="212">
        <f>IF(N269="nulová",J269,0)</f>
        <v>0</v>
      </c>
      <c r="BJ269" s="15" t="s">
        <v>85</v>
      </c>
      <c r="BK269" s="212">
        <f>ROUND(I269*H269,2)</f>
        <v>0</v>
      </c>
      <c r="BL269" s="15" t="s">
        <v>145</v>
      </c>
      <c r="BM269" s="211" t="s">
        <v>321</v>
      </c>
    </row>
    <row r="270" spans="2:51" s="13" customFormat="1" ht="11.25">
      <c r="B270" s="213"/>
      <c r="C270" s="214"/>
      <c r="D270" s="215" t="s">
        <v>147</v>
      </c>
      <c r="E270" s="216" t="s">
        <v>1</v>
      </c>
      <c r="F270" s="217" t="s">
        <v>650</v>
      </c>
      <c r="G270" s="214"/>
      <c r="H270" s="218">
        <v>705.615</v>
      </c>
      <c r="I270" s="219"/>
      <c r="J270" s="214"/>
      <c r="K270" s="214"/>
      <c r="L270" s="220"/>
      <c r="M270" s="221"/>
      <c r="N270" s="222"/>
      <c r="O270" s="222"/>
      <c r="P270" s="222"/>
      <c r="Q270" s="222"/>
      <c r="R270" s="222"/>
      <c r="S270" s="222"/>
      <c r="T270" s="223"/>
      <c r="AT270" s="224" t="s">
        <v>147</v>
      </c>
      <c r="AU270" s="224" t="s">
        <v>87</v>
      </c>
      <c r="AV270" s="13" t="s">
        <v>87</v>
      </c>
      <c r="AW270" s="13" t="s">
        <v>34</v>
      </c>
      <c r="AX270" s="13" t="s">
        <v>85</v>
      </c>
      <c r="AY270" s="224" t="s">
        <v>139</v>
      </c>
    </row>
    <row r="271" spans="1:65" s="2" customFormat="1" ht="33" customHeight="1">
      <c r="A271" s="32"/>
      <c r="B271" s="33"/>
      <c r="C271" s="199" t="s">
        <v>651</v>
      </c>
      <c r="D271" s="199" t="s">
        <v>141</v>
      </c>
      <c r="E271" s="200" t="s">
        <v>652</v>
      </c>
      <c r="F271" s="201" t="s">
        <v>653</v>
      </c>
      <c r="G271" s="202" t="s">
        <v>175</v>
      </c>
      <c r="H271" s="203">
        <v>17.25</v>
      </c>
      <c r="I271" s="204"/>
      <c r="J271" s="205">
        <f>ROUND(I271*H271,2)</f>
        <v>0</v>
      </c>
      <c r="K271" s="206"/>
      <c r="L271" s="37"/>
      <c r="M271" s="207" t="s">
        <v>1</v>
      </c>
      <c r="N271" s="208" t="s">
        <v>42</v>
      </c>
      <c r="O271" s="69"/>
      <c r="P271" s="209">
        <f>O271*H271</f>
        <v>0</v>
      </c>
      <c r="Q271" s="209">
        <v>0</v>
      </c>
      <c r="R271" s="209">
        <f>Q271*H271</f>
        <v>0</v>
      </c>
      <c r="S271" s="209">
        <v>0</v>
      </c>
      <c r="T271" s="210">
        <f>S271*H271</f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211" t="s">
        <v>145</v>
      </c>
      <c r="AT271" s="211" t="s">
        <v>141</v>
      </c>
      <c r="AU271" s="211" t="s">
        <v>87</v>
      </c>
      <c r="AY271" s="15" t="s">
        <v>139</v>
      </c>
      <c r="BE271" s="212">
        <f>IF(N271="základní",J271,0)</f>
        <v>0</v>
      </c>
      <c r="BF271" s="212">
        <f>IF(N271="snížená",J271,0)</f>
        <v>0</v>
      </c>
      <c r="BG271" s="212">
        <f>IF(N271="zákl. přenesená",J271,0)</f>
        <v>0</v>
      </c>
      <c r="BH271" s="212">
        <f>IF(N271="sníž. přenesená",J271,0)</f>
        <v>0</v>
      </c>
      <c r="BI271" s="212">
        <f>IF(N271="nulová",J271,0)</f>
        <v>0</v>
      </c>
      <c r="BJ271" s="15" t="s">
        <v>85</v>
      </c>
      <c r="BK271" s="212">
        <f>ROUND(I271*H271,2)</f>
        <v>0</v>
      </c>
      <c r="BL271" s="15" t="s">
        <v>145</v>
      </c>
      <c r="BM271" s="211" t="s">
        <v>654</v>
      </c>
    </row>
    <row r="272" spans="1:65" s="2" customFormat="1" ht="24.2" customHeight="1">
      <c r="A272" s="32"/>
      <c r="B272" s="33"/>
      <c r="C272" s="199" t="s">
        <v>655</v>
      </c>
      <c r="D272" s="199" t="s">
        <v>141</v>
      </c>
      <c r="E272" s="200" t="s">
        <v>323</v>
      </c>
      <c r="F272" s="201" t="s">
        <v>324</v>
      </c>
      <c r="G272" s="202" t="s">
        <v>175</v>
      </c>
      <c r="H272" s="203">
        <v>732.805</v>
      </c>
      <c r="I272" s="204"/>
      <c r="J272" s="205">
        <f>ROUND(I272*H272,2)</f>
        <v>0</v>
      </c>
      <c r="K272" s="206"/>
      <c r="L272" s="37"/>
      <c r="M272" s="207" t="s">
        <v>1</v>
      </c>
      <c r="N272" s="208" t="s">
        <v>42</v>
      </c>
      <c r="O272" s="69"/>
      <c r="P272" s="209">
        <f>O272*H272</f>
        <v>0</v>
      </c>
      <c r="Q272" s="209">
        <v>0</v>
      </c>
      <c r="R272" s="209">
        <f>Q272*H272</f>
        <v>0</v>
      </c>
      <c r="S272" s="209">
        <v>0</v>
      </c>
      <c r="T272" s="210">
        <f>S272*H272</f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211" t="s">
        <v>145</v>
      </c>
      <c r="AT272" s="211" t="s">
        <v>141</v>
      </c>
      <c r="AU272" s="211" t="s">
        <v>87</v>
      </c>
      <c r="AY272" s="15" t="s">
        <v>139</v>
      </c>
      <c r="BE272" s="212">
        <f>IF(N272="základní",J272,0)</f>
        <v>0</v>
      </c>
      <c r="BF272" s="212">
        <f>IF(N272="snížená",J272,0)</f>
        <v>0</v>
      </c>
      <c r="BG272" s="212">
        <f>IF(N272="zákl. přenesená",J272,0)</f>
        <v>0</v>
      </c>
      <c r="BH272" s="212">
        <f>IF(N272="sníž. přenesená",J272,0)</f>
        <v>0</v>
      </c>
      <c r="BI272" s="212">
        <f>IF(N272="nulová",J272,0)</f>
        <v>0</v>
      </c>
      <c r="BJ272" s="15" t="s">
        <v>85</v>
      </c>
      <c r="BK272" s="212">
        <f>ROUND(I272*H272,2)</f>
        <v>0</v>
      </c>
      <c r="BL272" s="15" t="s">
        <v>145</v>
      </c>
      <c r="BM272" s="211" t="s">
        <v>325</v>
      </c>
    </row>
    <row r="273" spans="2:51" s="13" customFormat="1" ht="11.25">
      <c r="B273" s="213"/>
      <c r="C273" s="214"/>
      <c r="D273" s="215" t="s">
        <v>147</v>
      </c>
      <c r="E273" s="216" t="s">
        <v>1</v>
      </c>
      <c r="F273" s="217" t="s">
        <v>656</v>
      </c>
      <c r="G273" s="214"/>
      <c r="H273" s="218">
        <v>732.805</v>
      </c>
      <c r="I273" s="219"/>
      <c r="J273" s="214"/>
      <c r="K273" s="214"/>
      <c r="L273" s="220"/>
      <c r="M273" s="221"/>
      <c r="N273" s="222"/>
      <c r="O273" s="222"/>
      <c r="P273" s="222"/>
      <c r="Q273" s="222"/>
      <c r="R273" s="222"/>
      <c r="S273" s="222"/>
      <c r="T273" s="223"/>
      <c r="AT273" s="224" t="s">
        <v>147</v>
      </c>
      <c r="AU273" s="224" t="s">
        <v>87</v>
      </c>
      <c r="AV273" s="13" t="s">
        <v>87</v>
      </c>
      <c r="AW273" s="13" t="s">
        <v>34</v>
      </c>
      <c r="AX273" s="13" t="s">
        <v>85</v>
      </c>
      <c r="AY273" s="224" t="s">
        <v>139</v>
      </c>
    </row>
    <row r="274" spans="2:63" s="12" customFormat="1" ht="22.9" customHeight="1">
      <c r="B274" s="183"/>
      <c r="C274" s="184"/>
      <c r="D274" s="185" t="s">
        <v>76</v>
      </c>
      <c r="E274" s="197" t="s">
        <v>326</v>
      </c>
      <c r="F274" s="197" t="s">
        <v>327</v>
      </c>
      <c r="G274" s="184"/>
      <c r="H274" s="184"/>
      <c r="I274" s="187"/>
      <c r="J274" s="198">
        <f>BK274</f>
        <v>0</v>
      </c>
      <c r="K274" s="184"/>
      <c r="L274" s="189"/>
      <c r="M274" s="190"/>
      <c r="N274" s="191"/>
      <c r="O274" s="191"/>
      <c r="P274" s="192">
        <f>P275</f>
        <v>0</v>
      </c>
      <c r="Q274" s="191"/>
      <c r="R274" s="192">
        <f>R275</f>
        <v>0</v>
      </c>
      <c r="S274" s="191"/>
      <c r="T274" s="193">
        <f>T275</f>
        <v>0</v>
      </c>
      <c r="AR274" s="194" t="s">
        <v>85</v>
      </c>
      <c r="AT274" s="195" t="s">
        <v>76</v>
      </c>
      <c r="AU274" s="195" t="s">
        <v>85</v>
      </c>
      <c r="AY274" s="194" t="s">
        <v>139</v>
      </c>
      <c r="BK274" s="196">
        <f>BK275</f>
        <v>0</v>
      </c>
    </row>
    <row r="275" spans="1:65" s="2" customFormat="1" ht="33" customHeight="1">
      <c r="A275" s="32"/>
      <c r="B275" s="33"/>
      <c r="C275" s="199" t="s">
        <v>657</v>
      </c>
      <c r="D275" s="199" t="s">
        <v>141</v>
      </c>
      <c r="E275" s="200" t="s">
        <v>329</v>
      </c>
      <c r="F275" s="201" t="s">
        <v>330</v>
      </c>
      <c r="G275" s="202" t="s">
        <v>175</v>
      </c>
      <c r="H275" s="203">
        <v>1998.475</v>
      </c>
      <c r="I275" s="204"/>
      <c r="J275" s="205">
        <f>ROUND(I275*H275,2)</f>
        <v>0</v>
      </c>
      <c r="K275" s="206"/>
      <c r="L275" s="37"/>
      <c r="M275" s="236" t="s">
        <v>1</v>
      </c>
      <c r="N275" s="237" t="s">
        <v>42</v>
      </c>
      <c r="O275" s="238"/>
      <c r="P275" s="239">
        <f>O275*H275</f>
        <v>0</v>
      </c>
      <c r="Q275" s="239">
        <v>0</v>
      </c>
      <c r="R275" s="239">
        <f>Q275*H275</f>
        <v>0</v>
      </c>
      <c r="S275" s="239">
        <v>0</v>
      </c>
      <c r="T275" s="240">
        <f>S275*H275</f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211" t="s">
        <v>145</v>
      </c>
      <c r="AT275" s="211" t="s">
        <v>141</v>
      </c>
      <c r="AU275" s="211" t="s">
        <v>87</v>
      </c>
      <c r="AY275" s="15" t="s">
        <v>139</v>
      </c>
      <c r="BE275" s="212">
        <f>IF(N275="základní",J275,0)</f>
        <v>0</v>
      </c>
      <c r="BF275" s="212">
        <f>IF(N275="snížená",J275,0)</f>
        <v>0</v>
      </c>
      <c r="BG275" s="212">
        <f>IF(N275="zákl. přenesená",J275,0)</f>
        <v>0</v>
      </c>
      <c r="BH275" s="212">
        <f>IF(N275="sníž. přenesená",J275,0)</f>
        <v>0</v>
      </c>
      <c r="BI275" s="212">
        <f>IF(N275="nulová",J275,0)</f>
        <v>0</v>
      </c>
      <c r="BJ275" s="15" t="s">
        <v>85</v>
      </c>
      <c r="BK275" s="212">
        <f>ROUND(I275*H275,2)</f>
        <v>0</v>
      </c>
      <c r="BL275" s="15" t="s">
        <v>145</v>
      </c>
      <c r="BM275" s="211" t="s">
        <v>331</v>
      </c>
    </row>
    <row r="276" spans="1:31" s="2" customFormat="1" ht="6.95" customHeight="1">
      <c r="A276" s="32"/>
      <c r="B276" s="52"/>
      <c r="C276" s="53"/>
      <c r="D276" s="53"/>
      <c r="E276" s="53"/>
      <c r="F276" s="53"/>
      <c r="G276" s="53"/>
      <c r="H276" s="53"/>
      <c r="I276" s="53"/>
      <c r="J276" s="53"/>
      <c r="K276" s="53"/>
      <c r="L276" s="37"/>
      <c r="M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</row>
  </sheetData>
  <sheetProtection algorithmName="SHA-512" hashValue="/SrHZ4WFMf6GikaTK6sO+0HXKNLnnY6FK3/mhE2ZgXFw5pMU9O+8nJQ22G1Lan9Wj6yNKH1WOeHYSbYR0kCUpQ==" saltValue="qB1Hs4V6eVi41L287a6b09nkZMslsCBnykZrqi+OtCwglTg2grXjj2TddWy35ov93e54dow5jM/v+3jw1krLqw==" spinCount="100000" sheet="1" objects="1" scenarios="1" formatColumns="0" formatRows="0" autoFilter="0"/>
  <autoFilter ref="C134:K275"/>
  <mergeCells count="14">
    <mergeCell ref="D113:F113"/>
    <mergeCell ref="E125:H125"/>
    <mergeCell ref="E127:H127"/>
    <mergeCell ref="L2:V2"/>
    <mergeCell ref="E87:H87"/>
    <mergeCell ref="D109:F109"/>
    <mergeCell ref="D110:F110"/>
    <mergeCell ref="D111:F111"/>
    <mergeCell ref="D112:F11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 scale="8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Švorba</dc:creator>
  <cp:keywords/>
  <dc:description/>
  <cp:lastModifiedBy>Petr Švorba</cp:lastModifiedBy>
  <cp:lastPrinted>2022-07-18T13:55:21Z</cp:lastPrinted>
  <dcterms:created xsi:type="dcterms:W3CDTF">2022-07-18T13:55:02Z</dcterms:created>
  <dcterms:modified xsi:type="dcterms:W3CDTF">2022-07-18T13:55:25Z</dcterms:modified>
  <cp:category/>
  <cp:version/>
  <cp:contentType/>
  <cp:contentStatus/>
</cp:coreProperties>
</file>