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Q:\Jakobcova\VZ\VZ 2024\Stezka k VP\Final ZD\"/>
    </mc:Choice>
  </mc:AlternateContent>
  <xr:revisionPtr revIDLastSave="0" documentId="8_{6633DB40-9861-4C1A-ACB8-5E1C12150A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101 - Komunikace a zpe..." sheetId="2" r:id="rId2"/>
    <sheet name="SO 102 - Smíšená stezka" sheetId="3" r:id="rId3"/>
    <sheet name="SO 301 - Splašková kanali..." sheetId="4" r:id="rId4"/>
    <sheet name="SO 401 - Veřejné osvětlení" sheetId="5" r:id="rId5"/>
    <sheet name="VRN - Vedlejší rozpočtové..." sheetId="6" r:id="rId6"/>
    <sheet name="SO 101 - Smíšená stezka" sheetId="7" r:id="rId7"/>
    <sheet name="VRN - Vedlejší rozpočtové..._01" sheetId="8" r:id="rId8"/>
    <sheet name="SO 101 - Komunikace a zpe..._01" sheetId="9" r:id="rId9"/>
    <sheet name="VRN - Vedlejší rozpočtové..._02" sheetId="10" r:id="rId10"/>
  </sheets>
  <definedNames>
    <definedName name="_xlnm._FilterDatabase" localSheetId="1" hidden="1">'SO 101 - Komunikace a zpe...'!$C$126:$K$280</definedName>
    <definedName name="_xlnm._FilterDatabase" localSheetId="8" hidden="1">'SO 101 - Komunikace a zpe..._01'!$C$128:$K$251</definedName>
    <definedName name="_xlnm._FilterDatabase" localSheetId="6" hidden="1">'SO 101 - Smíšená stezka'!$C$125:$K$229</definedName>
    <definedName name="_xlnm._FilterDatabase" localSheetId="2" hidden="1">'SO 102 - Smíšená stezka'!$C$125:$K$208</definedName>
    <definedName name="_xlnm._FilterDatabase" localSheetId="3" hidden="1">'SO 301 - Splašková kanali...'!$C$125:$K$261</definedName>
    <definedName name="_xlnm._FilterDatabase" localSheetId="4" hidden="1">'SO 401 - Veřejné osvětlení'!$C$127:$K$186</definedName>
    <definedName name="_xlnm._FilterDatabase" localSheetId="5" hidden="1">'VRN - Vedlejší rozpočtové...'!$C$123:$K$140</definedName>
    <definedName name="_xlnm._FilterDatabase" localSheetId="7" hidden="1">'VRN - Vedlejší rozpočtové..._01'!$C$123:$K$140</definedName>
    <definedName name="_xlnm._FilterDatabase" localSheetId="9" hidden="1">'VRN - Vedlejší rozpočtové..._02'!$C$123:$K$140</definedName>
    <definedName name="_xlnm.Print_Titles" localSheetId="0">'Rekapitulace stavby'!$92:$92</definedName>
    <definedName name="_xlnm.Print_Titles" localSheetId="1">'SO 101 - Komunikace a zpe...'!$126:$126</definedName>
    <definedName name="_xlnm.Print_Titles" localSheetId="8">'SO 101 - Komunikace a zpe..._01'!$128:$128</definedName>
    <definedName name="_xlnm.Print_Titles" localSheetId="6">'SO 101 - Smíšená stezka'!$125:$125</definedName>
    <definedName name="_xlnm.Print_Titles" localSheetId="2">'SO 102 - Smíšená stezka'!$125:$125</definedName>
    <definedName name="_xlnm.Print_Titles" localSheetId="3">'SO 301 - Splašková kanali...'!$125:$125</definedName>
    <definedName name="_xlnm.Print_Titles" localSheetId="4">'SO 401 - Veřejné osvětlení'!$127:$127</definedName>
    <definedName name="_xlnm.Print_Titles" localSheetId="5">'VRN - Vedlejší rozpočtové...'!$123:$123</definedName>
    <definedName name="_xlnm.Print_Titles" localSheetId="7">'VRN - Vedlejší rozpočtové..._01'!$123:$123</definedName>
    <definedName name="_xlnm.Print_Titles" localSheetId="9">'VRN - Vedlejší rozpočtové..._02'!$123:$123</definedName>
    <definedName name="_xlnm.Print_Area" localSheetId="0">'Rekapitulace stavby'!$D$4:$AO$76,'Rekapitulace stavby'!$C$82:$AQ$107</definedName>
    <definedName name="_xlnm.Print_Area" localSheetId="1">'SO 101 - Komunikace a zpe...'!$C$4:$J$76,'SO 101 - Komunikace a zpe...'!$C$82:$J$106,'SO 101 - Komunikace a zpe...'!$C$112:$K$280</definedName>
    <definedName name="_xlnm.Print_Area" localSheetId="8">'SO 101 - Komunikace a zpe..._01'!$C$4:$J$76,'SO 101 - Komunikace a zpe..._01'!$C$82:$J$108,'SO 101 - Komunikace a zpe..._01'!$C$114:$K$251</definedName>
    <definedName name="_xlnm.Print_Area" localSheetId="6">'SO 101 - Smíšená stezka'!$C$4:$J$76,'SO 101 - Smíšená stezka'!$C$82:$J$105,'SO 101 - Smíšená stezka'!$C$111:$K$229</definedName>
    <definedName name="_xlnm.Print_Area" localSheetId="2">'SO 102 - Smíšená stezka'!$C$4:$J$76,'SO 102 - Smíšená stezka'!$C$82:$J$105,'SO 102 - Smíšená stezka'!$C$111:$K$208</definedName>
    <definedName name="_xlnm.Print_Area" localSheetId="3">'SO 301 - Splašková kanali...'!$C$4:$J$76,'SO 301 - Splašková kanali...'!$C$82:$J$105,'SO 301 - Splašková kanali...'!$C$111:$K$261</definedName>
    <definedName name="_xlnm.Print_Area" localSheetId="4">'SO 401 - Veřejné osvětlení'!$C$4:$J$76,'SO 401 - Veřejné osvětlení'!$C$82:$J$107,'SO 401 - Veřejné osvětlení'!$C$113:$K$186</definedName>
    <definedName name="_xlnm.Print_Area" localSheetId="5">'VRN - Vedlejší rozpočtové...'!$C$4:$J$76,'VRN - Vedlejší rozpočtové...'!$C$82:$J$103,'VRN - Vedlejší rozpočtové...'!$C$109:$K$140</definedName>
    <definedName name="_xlnm.Print_Area" localSheetId="7">'VRN - Vedlejší rozpočtové..._01'!$C$4:$J$76,'VRN - Vedlejší rozpočtové..._01'!$C$82:$J$103,'VRN - Vedlejší rozpočtové..._01'!$C$109:$K$140</definedName>
    <definedName name="_xlnm.Print_Area" localSheetId="9">'VRN - Vedlejší rozpočtové..._02'!$C$4:$J$76,'VRN - Vedlejší rozpočtové..._02'!$C$82:$J$103,'VRN - Vedlejší rozpočtové..._02'!$C$109:$K$140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0" l="1"/>
  <c r="J38" i="10"/>
  <c r="AY106" i="1"/>
  <c r="J37" i="10"/>
  <c r="AX106" i="1"/>
  <c r="BI138" i="10"/>
  <c r="BH138" i="10"/>
  <c r="BG138" i="10"/>
  <c r="BF138" i="10"/>
  <c r="T138" i="10"/>
  <c r="T137" i="10"/>
  <c r="R138" i="10"/>
  <c r="R137" i="10" s="1"/>
  <c r="P138" i="10"/>
  <c r="P137" i="10"/>
  <c r="BI134" i="10"/>
  <c r="BH134" i="10"/>
  <c r="BG134" i="10"/>
  <c r="BF134" i="10"/>
  <c r="T134" i="10"/>
  <c r="T133" i="10"/>
  <c r="R134" i="10"/>
  <c r="R133" i="10"/>
  <c r="P134" i="10"/>
  <c r="P133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J121" i="10"/>
  <c r="F120" i="10"/>
  <c r="F118" i="10"/>
  <c r="E116" i="10"/>
  <c r="J94" i="10"/>
  <c r="F93" i="10"/>
  <c r="F91" i="10"/>
  <c r="E89" i="10"/>
  <c r="J23" i="10"/>
  <c r="E23" i="10"/>
  <c r="J120" i="10"/>
  <c r="J22" i="10"/>
  <c r="J20" i="10"/>
  <c r="E20" i="10"/>
  <c r="F94" i="10"/>
  <c r="J19" i="10"/>
  <c r="J14" i="10"/>
  <c r="J118" i="10"/>
  <c r="E7" i="10"/>
  <c r="E85" i="10"/>
  <c r="J39" i="9"/>
  <c r="J38" i="9"/>
  <c r="AY105" i="1"/>
  <c r="J37" i="9"/>
  <c r="AX105" i="1" s="1"/>
  <c r="BI249" i="9"/>
  <c r="BH249" i="9"/>
  <c r="BG249" i="9"/>
  <c r="BF249" i="9"/>
  <c r="T249" i="9"/>
  <c r="T248" i="9"/>
  <c r="R249" i="9"/>
  <c r="R248" i="9" s="1"/>
  <c r="P249" i="9"/>
  <c r="P248" i="9"/>
  <c r="BI246" i="9"/>
  <c r="BH246" i="9"/>
  <c r="BG246" i="9"/>
  <c r="BF246" i="9"/>
  <c r="T246" i="9"/>
  <c r="R246" i="9"/>
  <c r="P246" i="9"/>
  <c r="BI242" i="9"/>
  <c r="BH242" i="9"/>
  <c r="BG242" i="9"/>
  <c r="BF242" i="9"/>
  <c r="T242" i="9"/>
  <c r="R242" i="9"/>
  <c r="P242" i="9"/>
  <c r="BI239" i="9"/>
  <c r="BH239" i="9"/>
  <c r="BG239" i="9"/>
  <c r="BF239" i="9"/>
  <c r="T239" i="9"/>
  <c r="R239" i="9"/>
  <c r="P239" i="9"/>
  <c r="BI236" i="9"/>
  <c r="BH236" i="9"/>
  <c r="BG236" i="9"/>
  <c r="BF236" i="9"/>
  <c r="T236" i="9"/>
  <c r="R236" i="9"/>
  <c r="P236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19" i="9"/>
  <c r="BH219" i="9"/>
  <c r="BG219" i="9"/>
  <c r="BF219" i="9"/>
  <c r="T219" i="9"/>
  <c r="R219" i="9"/>
  <c r="P219" i="9"/>
  <c r="BI216" i="9"/>
  <c r="BH216" i="9"/>
  <c r="BG216" i="9"/>
  <c r="BF216" i="9"/>
  <c r="T216" i="9"/>
  <c r="R216" i="9"/>
  <c r="P216" i="9"/>
  <c r="BI213" i="9"/>
  <c r="BH213" i="9"/>
  <c r="BG213" i="9"/>
  <c r="BF213" i="9"/>
  <c r="T213" i="9"/>
  <c r="R213" i="9"/>
  <c r="P213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2" i="9"/>
  <c r="BH202" i="9"/>
  <c r="BG202" i="9"/>
  <c r="BF202" i="9"/>
  <c r="T202" i="9"/>
  <c r="R202" i="9"/>
  <c r="P202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T180" i="9"/>
  <c r="R181" i="9"/>
  <c r="R180" i="9" s="1"/>
  <c r="P181" i="9"/>
  <c r="P180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F125" i="9"/>
  <c r="F123" i="9"/>
  <c r="E121" i="9"/>
  <c r="J94" i="9"/>
  <c r="F93" i="9"/>
  <c r="F91" i="9"/>
  <c r="E89" i="9"/>
  <c r="J23" i="9"/>
  <c r="E23" i="9"/>
  <c r="J125" i="9"/>
  <c r="J22" i="9"/>
  <c r="J20" i="9"/>
  <c r="E20" i="9"/>
  <c r="F94" i="9"/>
  <c r="J19" i="9"/>
  <c r="J14" i="9"/>
  <c r="J123" i="9"/>
  <c r="E7" i="9"/>
  <c r="E85" i="9" s="1"/>
  <c r="J39" i="8"/>
  <c r="J38" i="8"/>
  <c r="AY103" i="1"/>
  <c r="J37" i="8"/>
  <c r="AX103" i="1" s="1"/>
  <c r="BI138" i="8"/>
  <c r="BH138" i="8"/>
  <c r="BG138" i="8"/>
  <c r="BF138" i="8"/>
  <c r="T138" i="8"/>
  <c r="T137" i="8"/>
  <c r="R138" i="8"/>
  <c r="R137" i="8" s="1"/>
  <c r="P138" i="8"/>
  <c r="P137" i="8"/>
  <c r="BI134" i="8"/>
  <c r="BH134" i="8"/>
  <c r="BG134" i="8"/>
  <c r="BF134" i="8"/>
  <c r="J36" i="8" s="1"/>
  <c r="T134" i="8"/>
  <c r="T133" i="8" s="1"/>
  <c r="R134" i="8"/>
  <c r="R133" i="8"/>
  <c r="P134" i="8"/>
  <c r="P133" i="8" s="1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J121" i="8"/>
  <c r="F120" i="8"/>
  <c r="F118" i="8"/>
  <c r="E116" i="8"/>
  <c r="J94" i="8"/>
  <c r="F93" i="8"/>
  <c r="F91" i="8"/>
  <c r="E89" i="8"/>
  <c r="J23" i="8"/>
  <c r="E23" i="8"/>
  <c r="J120" i="8"/>
  <c r="J22" i="8"/>
  <c r="J20" i="8"/>
  <c r="E20" i="8"/>
  <c r="F94" i="8"/>
  <c r="J19" i="8"/>
  <c r="J14" i="8"/>
  <c r="J91" i="8" s="1"/>
  <c r="E7" i="8"/>
  <c r="E112" i="8"/>
  <c r="J39" i="7"/>
  <c r="J38" i="7"/>
  <c r="AY102" i="1"/>
  <c r="J37" i="7"/>
  <c r="AX102" i="1" s="1"/>
  <c r="BI228" i="7"/>
  <c r="BH228" i="7"/>
  <c r="BG228" i="7"/>
  <c r="BF228" i="7"/>
  <c r="T228" i="7"/>
  <c r="T227" i="7"/>
  <c r="R228" i="7"/>
  <c r="R227" i="7" s="1"/>
  <c r="P228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J123" i="7"/>
  <c r="F122" i="7"/>
  <c r="F120" i="7"/>
  <c r="E118" i="7"/>
  <c r="J94" i="7"/>
  <c r="F93" i="7"/>
  <c r="F91" i="7"/>
  <c r="E89" i="7"/>
  <c r="J23" i="7"/>
  <c r="E23" i="7"/>
  <c r="J122" i="7"/>
  <c r="J22" i="7"/>
  <c r="J20" i="7"/>
  <c r="E20" i="7"/>
  <c r="F94" i="7"/>
  <c r="J19" i="7"/>
  <c r="J14" i="7"/>
  <c r="J120" i="7"/>
  <c r="E7" i="7"/>
  <c r="E85" i="7" s="1"/>
  <c r="J39" i="6"/>
  <c r="J38" i="6"/>
  <c r="AY100" i="1"/>
  <c r="J37" i="6"/>
  <c r="AX100" i="1" s="1"/>
  <c r="BI138" i="6"/>
  <c r="BH138" i="6"/>
  <c r="BG138" i="6"/>
  <c r="BF138" i="6"/>
  <c r="T138" i="6"/>
  <c r="T137" i="6"/>
  <c r="R138" i="6"/>
  <c r="R137" i="6" s="1"/>
  <c r="P138" i="6"/>
  <c r="P137" i="6"/>
  <c r="BI134" i="6"/>
  <c r="BH134" i="6"/>
  <c r="BG134" i="6"/>
  <c r="BF134" i="6"/>
  <c r="T134" i="6"/>
  <c r="T133" i="6" s="1"/>
  <c r="R134" i="6"/>
  <c r="R133" i="6"/>
  <c r="P134" i="6"/>
  <c r="P133" i="6" s="1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J121" i="6"/>
  <c r="F120" i="6"/>
  <c r="F118" i="6"/>
  <c r="E116" i="6"/>
  <c r="J94" i="6"/>
  <c r="F93" i="6"/>
  <c r="F91" i="6"/>
  <c r="E89" i="6"/>
  <c r="J23" i="6"/>
  <c r="E23" i="6"/>
  <c r="J120" i="6"/>
  <c r="J22" i="6"/>
  <c r="J20" i="6"/>
  <c r="E20" i="6"/>
  <c r="F94" i="6"/>
  <c r="J19" i="6"/>
  <c r="J14" i="6"/>
  <c r="J118" i="6" s="1"/>
  <c r="E7" i="6"/>
  <c r="E85" i="6"/>
  <c r="J39" i="5"/>
  <c r="J38" i="5"/>
  <c r="AY99" i="1"/>
  <c r="J37" i="5"/>
  <c r="AX99" i="1" s="1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J125" i="5"/>
  <c r="F124" i="5"/>
  <c r="F122" i="5"/>
  <c r="E120" i="5"/>
  <c r="J94" i="5"/>
  <c r="F93" i="5"/>
  <c r="F91" i="5"/>
  <c r="E89" i="5"/>
  <c r="J23" i="5"/>
  <c r="E23" i="5"/>
  <c r="J124" i="5" s="1"/>
  <c r="J22" i="5"/>
  <c r="J20" i="5"/>
  <c r="E20" i="5"/>
  <c r="F125" i="5" s="1"/>
  <c r="J19" i="5"/>
  <c r="J14" i="5"/>
  <c r="J91" i="5" s="1"/>
  <c r="E7" i="5"/>
  <c r="E116" i="5"/>
  <c r="J39" i="4"/>
  <c r="J38" i="4"/>
  <c r="AY98" i="1" s="1"/>
  <c r="J37" i="4"/>
  <c r="AX98" i="1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J123" i="4"/>
  <c r="F122" i="4"/>
  <c r="F120" i="4"/>
  <c r="E118" i="4"/>
  <c r="J94" i="4"/>
  <c r="F93" i="4"/>
  <c r="F91" i="4"/>
  <c r="E89" i="4"/>
  <c r="J23" i="4"/>
  <c r="E23" i="4"/>
  <c r="J122" i="4" s="1"/>
  <c r="J22" i="4"/>
  <c r="J20" i="4"/>
  <c r="E20" i="4"/>
  <c r="F94" i="4" s="1"/>
  <c r="J19" i="4"/>
  <c r="J14" i="4"/>
  <c r="J91" i="4" s="1"/>
  <c r="E7" i="4"/>
  <c r="E114" i="4"/>
  <c r="J39" i="3"/>
  <c r="J38" i="3"/>
  <c r="AY97" i="1" s="1"/>
  <c r="J37" i="3"/>
  <c r="AX97" i="1"/>
  <c r="BI206" i="3"/>
  <c r="BH206" i="3"/>
  <c r="BG206" i="3"/>
  <c r="BF206" i="3"/>
  <c r="T206" i="3"/>
  <c r="T205" i="3" s="1"/>
  <c r="R206" i="3"/>
  <c r="R205" i="3"/>
  <c r="P206" i="3"/>
  <c r="P205" i="3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J123" i="3"/>
  <c r="F122" i="3"/>
  <c r="F120" i="3"/>
  <c r="E118" i="3"/>
  <c r="J94" i="3"/>
  <c r="F93" i="3"/>
  <c r="F91" i="3"/>
  <c r="E89" i="3"/>
  <c r="J23" i="3"/>
  <c r="E23" i="3"/>
  <c r="J122" i="3"/>
  <c r="J22" i="3"/>
  <c r="J20" i="3"/>
  <c r="E20" i="3"/>
  <c r="F123" i="3"/>
  <c r="J19" i="3"/>
  <c r="J14" i="3"/>
  <c r="J120" i="3"/>
  <c r="E7" i="3"/>
  <c r="E114" i="3" s="1"/>
  <c r="J39" i="2"/>
  <c r="J38" i="2"/>
  <c r="AY96" i="1"/>
  <c r="J37" i="2"/>
  <c r="AX96" i="1" s="1"/>
  <c r="BI278" i="2"/>
  <c r="BH278" i="2"/>
  <c r="BG278" i="2"/>
  <c r="BF278" i="2"/>
  <c r="T278" i="2"/>
  <c r="T277" i="2"/>
  <c r="R278" i="2"/>
  <c r="R277" i="2" s="1"/>
  <c r="P278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J124" i="2"/>
  <c r="F123" i="2"/>
  <c r="F121" i="2"/>
  <c r="E119" i="2"/>
  <c r="J94" i="2"/>
  <c r="F93" i="2"/>
  <c r="F91" i="2"/>
  <c r="E89" i="2"/>
  <c r="J23" i="2"/>
  <c r="E23" i="2"/>
  <c r="J123" i="2"/>
  <c r="J22" i="2"/>
  <c r="J20" i="2"/>
  <c r="E20" i="2"/>
  <c r="F124" i="2"/>
  <c r="J19" i="2"/>
  <c r="J14" i="2"/>
  <c r="J91" i="2" s="1"/>
  <c r="E7" i="2"/>
  <c r="E115" i="2"/>
  <c r="L90" i="1"/>
  <c r="AM90" i="1"/>
  <c r="AM89" i="1"/>
  <c r="L89" i="1"/>
  <c r="AM87" i="1"/>
  <c r="L87" i="1"/>
  <c r="L85" i="1"/>
  <c r="L84" i="1"/>
  <c r="BK263" i="2"/>
  <c r="J233" i="2"/>
  <c r="BK186" i="2"/>
  <c r="J263" i="2"/>
  <c r="BK233" i="2"/>
  <c r="J213" i="2"/>
  <c r="J163" i="2"/>
  <c r="J134" i="2"/>
  <c r="BK268" i="2"/>
  <c r="J250" i="2"/>
  <c r="J240" i="2"/>
  <c r="J210" i="2"/>
  <c r="BK199" i="2"/>
  <c r="BK182" i="2"/>
  <c r="BK142" i="2"/>
  <c r="J252" i="2"/>
  <c r="BK222" i="2"/>
  <c r="BK202" i="2"/>
  <c r="J156" i="2"/>
  <c r="J268" i="2"/>
  <c r="J203" i="2"/>
  <c r="BK160" i="2"/>
  <c r="J148" i="2"/>
  <c r="BK170" i="3"/>
  <c r="BK131" i="3"/>
  <c r="J185" i="3"/>
  <c r="J143" i="3"/>
  <c r="J203" i="3"/>
  <c r="BK179" i="3"/>
  <c r="J147" i="3"/>
  <c r="J200" i="3"/>
  <c r="J182" i="3"/>
  <c r="BK133" i="3"/>
  <c r="J224" i="4"/>
  <c r="J207" i="4"/>
  <c r="BK188" i="4"/>
  <c r="BK158" i="4"/>
  <c r="J142" i="4"/>
  <c r="J260" i="4"/>
  <c r="BK245" i="4"/>
  <c r="BK231" i="4"/>
  <c r="BK184" i="4"/>
  <c r="BK154" i="4"/>
  <c r="J253" i="4"/>
  <c r="BK239" i="4"/>
  <c r="BK229" i="4"/>
  <c r="J206" i="4"/>
  <c r="BK180" i="4"/>
  <c r="J158" i="4"/>
  <c r="BK260" i="4"/>
  <c r="BK216" i="4"/>
  <c r="J193" i="4"/>
  <c r="BK167" i="4"/>
  <c r="BK258" i="4"/>
  <c r="BK234" i="4"/>
  <c r="J223" i="4"/>
  <c r="BK200" i="4"/>
  <c r="J187" i="4"/>
  <c r="BK172" i="4"/>
  <c r="BK185" i="5"/>
  <c r="BK179" i="5"/>
  <c r="J169" i="5"/>
  <c r="J155" i="5"/>
  <c r="J142" i="5"/>
  <c r="BK184" i="5"/>
  <c r="BK176" i="5"/>
  <c r="BK158" i="5"/>
  <c r="J149" i="5"/>
  <c r="J136" i="5"/>
  <c r="J180" i="5"/>
  <c r="BK161" i="5"/>
  <c r="BK149" i="5"/>
  <c r="J183" i="5"/>
  <c r="BK167" i="5"/>
  <c r="BK148" i="5"/>
  <c r="BK133" i="5"/>
  <c r="J127" i="6"/>
  <c r="BK127" i="6"/>
  <c r="BK215" i="7"/>
  <c r="BK170" i="7"/>
  <c r="BK146" i="7"/>
  <c r="J131" i="7"/>
  <c r="BK213" i="7"/>
  <c r="BK172" i="7"/>
  <c r="BK149" i="7"/>
  <c r="BK204" i="7"/>
  <c r="J177" i="7"/>
  <c r="J143" i="7"/>
  <c r="J219" i="7"/>
  <c r="J179" i="7"/>
  <c r="J213" i="7"/>
  <c r="J172" i="7"/>
  <c r="J133" i="7"/>
  <c r="J127" i="8"/>
  <c r="BK138" i="8"/>
  <c r="J224" i="9"/>
  <c r="J195" i="9"/>
  <c r="J137" i="9"/>
  <c r="BK226" i="9"/>
  <c r="J150" i="9"/>
  <c r="J236" i="9"/>
  <c r="BK213" i="9"/>
  <c r="J181" i="9"/>
  <c r="BK145" i="9"/>
  <c r="J226" i="9"/>
  <c r="J166" i="9"/>
  <c r="BK219" i="9"/>
  <c r="J190" i="9"/>
  <c r="BK150" i="9"/>
  <c r="BK138" i="10"/>
  <c r="BK130" i="10"/>
  <c r="J265" i="2"/>
  <c r="J237" i="2"/>
  <c r="J192" i="2"/>
  <c r="J275" i="2"/>
  <c r="BK250" i="2"/>
  <c r="BK225" i="2"/>
  <c r="J170" i="2"/>
  <c r="J154" i="2"/>
  <c r="BK273" i="2"/>
  <c r="BK252" i="2"/>
  <c r="J216" i="2"/>
  <c r="J190" i="2"/>
  <c r="BK163" i="2"/>
  <c r="BK258" i="2"/>
  <c r="BK248" i="2"/>
  <c r="BK216" i="2"/>
  <c r="BK194" i="2"/>
  <c r="J151" i="2"/>
  <c r="BK265" i="2"/>
  <c r="BK208" i="2"/>
  <c r="BK170" i="2"/>
  <c r="J139" i="2"/>
  <c r="BK200" i="3"/>
  <c r="BK177" i="3"/>
  <c r="J156" i="3"/>
  <c r="J206" i="3"/>
  <c r="J159" i="3"/>
  <c r="BK138" i="3"/>
  <c r="BK198" i="3"/>
  <c r="J174" i="3"/>
  <c r="BK143" i="3"/>
  <c r="J195" i="3"/>
  <c r="BK185" i="3"/>
  <c r="BK150" i="3"/>
  <c r="BK240" i="4"/>
  <c r="BK221" i="4"/>
  <c r="BK199" i="4"/>
  <c r="BK174" i="4"/>
  <c r="J140" i="4"/>
  <c r="BK133" i="4"/>
  <c r="J246" i="4"/>
  <c r="J229" i="4"/>
  <c r="J216" i="4"/>
  <c r="J215" i="4"/>
  <c r="BK206" i="4"/>
  <c r="J199" i="4"/>
  <c r="J172" i="4"/>
  <c r="BK152" i="4"/>
  <c r="J249" i="4"/>
  <c r="J234" i="4"/>
  <c r="BK210" i="4"/>
  <c r="BK191" i="4"/>
  <c r="BK171" i="4"/>
  <c r="BK156" i="4"/>
  <c r="BK255" i="4"/>
  <c r="J221" i="4"/>
  <c r="BK187" i="4"/>
  <c r="BK150" i="4"/>
  <c r="BK253" i="4"/>
  <c r="J232" i="4"/>
  <c r="BK213" i="4"/>
  <c r="BK196" i="4"/>
  <c r="J184" i="4"/>
  <c r="J148" i="4"/>
  <c r="BK180" i="5"/>
  <c r="BK172" i="5"/>
  <c r="J164" i="5"/>
  <c r="BK154" i="5"/>
  <c r="J141" i="5"/>
  <c r="J177" i="5"/>
  <c r="J163" i="5"/>
  <c r="J153" i="5"/>
  <c r="J143" i="5"/>
  <c r="J137" i="5"/>
  <c r="J176" i="5"/>
  <c r="J185" i="5"/>
  <c r="BK169" i="5"/>
  <c r="J159" i="5"/>
  <c r="J138" i="5"/>
  <c r="BK131" i="5"/>
  <c r="J138" i="6"/>
  <c r="BK223" i="7"/>
  <c r="J188" i="7"/>
  <c r="J162" i="7"/>
  <c r="BK140" i="7"/>
  <c r="BK181" i="7"/>
  <c r="BK222" i="7"/>
  <c r="BK188" i="7"/>
  <c r="BK152" i="7"/>
  <c r="J228" i="7"/>
  <c r="J181" i="7"/>
  <c r="J135" i="7"/>
  <c r="J190" i="7"/>
  <c r="J159" i="7"/>
  <c r="BK134" i="8"/>
  <c r="BK130" i="8"/>
  <c r="J239" i="9"/>
  <c r="BK205" i="9"/>
  <c r="BK158" i="9"/>
  <c r="BK132" i="9"/>
  <c r="BK239" i="9"/>
  <c r="BK207" i="9"/>
  <c r="BK171" i="9"/>
  <c r="J153" i="9"/>
  <c r="BK249" i="9"/>
  <c r="BK231" i="9"/>
  <c r="J205" i="9"/>
  <c r="BK173" i="9"/>
  <c r="J233" i="9"/>
  <c r="BK184" i="9"/>
  <c r="J147" i="9"/>
  <c r="J197" i="9"/>
  <c r="J163" i="9"/>
  <c r="J256" i="2"/>
  <c r="J228" i="2"/>
  <c r="J182" i="2"/>
  <c r="BK260" i="2"/>
  <c r="BK229" i="2"/>
  <c r="J184" i="2"/>
  <c r="J160" i="2"/>
  <c r="BK275" i="2"/>
  <c r="J258" i="2"/>
  <c r="BK243" i="2"/>
  <c r="BK205" i="2"/>
  <c r="J186" i="2"/>
  <c r="BK148" i="2"/>
  <c r="BK134" i="2"/>
  <c r="BK245" i="2"/>
  <c r="BK210" i="2"/>
  <c r="BK196" i="2"/>
  <c r="BK158" i="2"/>
  <c r="J130" i="2"/>
  <c r="J222" i="2"/>
  <c r="J179" i="2"/>
  <c r="J146" i="2"/>
  <c r="AS101" i="1"/>
  <c r="BK164" i="3"/>
  <c r="BK147" i="3"/>
  <c r="J194" i="3"/>
  <c r="J170" i="3"/>
  <c r="J145" i="3"/>
  <c r="BK206" i="3"/>
  <c r="BK199" i="3"/>
  <c r="BK166" i="3"/>
  <c r="BK204" i="3"/>
  <c r="J162" i="3"/>
  <c r="J138" i="3"/>
  <c r="J239" i="4"/>
  <c r="J212" i="4"/>
  <c r="BK193" i="4"/>
  <c r="J169" i="4"/>
  <c r="J152" i="4"/>
  <c r="J135" i="4"/>
  <c r="BK251" i="4"/>
  <c r="BK236" i="4"/>
  <c r="J197" i="4"/>
  <c r="BK170" i="4"/>
  <c r="BK148" i="4"/>
  <c r="J242" i="4"/>
  <c r="J225" i="4"/>
  <c r="J204" i="4"/>
  <c r="J145" i="4"/>
  <c r="BK242" i="4"/>
  <c r="BK219" i="4"/>
  <c r="BK209" i="4"/>
  <c r="J176" i="4"/>
  <c r="BK145" i="4"/>
  <c r="J251" i="4"/>
  <c r="J226" i="4"/>
  <c r="BK212" i="4"/>
  <c r="BK190" i="4"/>
  <c r="J174" i="4"/>
  <c r="BK129" i="4"/>
  <c r="BK177" i="5"/>
  <c r="J171" i="5"/>
  <c r="J161" i="5"/>
  <c r="BK150" i="5"/>
  <c r="BK144" i="5"/>
  <c r="BK186" i="5"/>
  <c r="J144" i="5"/>
  <c r="J182" i="5"/>
  <c r="J166" i="5"/>
  <c r="BK153" i="5"/>
  <c r="J186" i="5"/>
  <c r="J175" i="5"/>
  <c r="BK160" i="5"/>
  <c r="J135" i="5"/>
  <c r="J134" i="6"/>
  <c r="BK228" i="7"/>
  <c r="J206" i="7"/>
  <c r="J156" i="7"/>
  <c r="J223" i="7"/>
  <c r="BK206" i="7"/>
  <c r="BK159" i="7"/>
  <c r="J220" i="7"/>
  <c r="BK185" i="7"/>
  <c r="BK162" i="7"/>
  <c r="J137" i="7"/>
  <c r="J222" i="7"/>
  <c r="BK193" i="7"/>
  <c r="BK133" i="7"/>
  <c r="BK177" i="7"/>
  <c r="BK229" i="9"/>
  <c r="J187" i="9"/>
  <c r="J249" i="9"/>
  <c r="BK224" i="9"/>
  <c r="BK195" i="9"/>
  <c r="BK160" i="9"/>
  <c r="BK137" i="9"/>
  <c r="BK242" i="9"/>
  <c r="BK216" i="9"/>
  <c r="BK193" i="9"/>
  <c r="BK163" i="9"/>
  <c r="BK228" i="9"/>
  <c r="J171" i="9"/>
  <c r="J222" i="9"/>
  <c r="J173" i="9"/>
  <c r="BK141" i="9"/>
  <c r="BK127" i="10"/>
  <c r="J243" i="2"/>
  <c r="J188" i="2"/>
  <c r="J273" i="2"/>
  <c r="J232" i="2"/>
  <c r="J205" i="2"/>
  <c r="BK168" i="2"/>
  <c r="BK144" i="2"/>
  <c r="J270" i="2"/>
  <c r="J254" i="2"/>
  <c r="BK244" i="2"/>
  <c r="J229" i="2"/>
  <c r="BK192" i="2"/>
  <c r="J168" i="2"/>
  <c r="J136" i="2"/>
  <c r="BK254" i="2"/>
  <c r="BK228" i="2"/>
  <c r="J208" i="2"/>
  <c r="J176" i="2"/>
  <c r="J142" i="2"/>
  <c r="J234" i="2"/>
  <c r="BK188" i="2"/>
  <c r="BK151" i="2"/>
  <c r="BK132" i="2"/>
  <c r="J198" i="3"/>
  <c r="J179" i="3"/>
  <c r="J166" i="3"/>
  <c r="J135" i="3"/>
  <c r="J199" i="3"/>
  <c r="J154" i="3"/>
  <c r="BK135" i="3"/>
  <c r="BK195" i="3"/>
  <c r="J168" i="3"/>
  <c r="BK141" i="3"/>
  <c r="J188" i="3"/>
  <c r="J164" i="3"/>
  <c r="BK145" i="3"/>
  <c r="BK235" i="4"/>
  <c r="J209" i="4"/>
  <c r="BK194" i="4"/>
  <c r="J178" i="4"/>
  <c r="J258" i="4"/>
  <c r="BK232" i="4"/>
  <c r="J188" i="4"/>
  <c r="J167" i="4"/>
  <c r="BK135" i="4"/>
  <c r="J248" i="4"/>
  <c r="J231" i="4"/>
  <c r="BK202" i="4"/>
  <c r="J170" i="4"/>
  <c r="J133" i="4"/>
  <c r="J228" i="4"/>
  <c r="J191" i="4"/>
  <c r="BK165" i="4"/>
  <c r="BK249" i="4"/>
  <c r="BK228" i="4"/>
  <c r="BK217" i="4"/>
  <c r="BK207" i="4"/>
  <c r="J194" i="4"/>
  <c r="BK182" i="4"/>
  <c r="J154" i="4"/>
  <c r="J181" i="5"/>
  <c r="BK175" i="5"/>
  <c r="BK170" i="5"/>
  <c r="J156" i="5"/>
  <c r="J145" i="5"/>
  <c r="J140" i="5"/>
  <c r="BK162" i="5"/>
  <c r="J150" i="5"/>
  <c r="BK142" i="5"/>
  <c r="BK135" i="5"/>
  <c r="J172" i="5"/>
  <c r="J154" i="5"/>
  <c r="BK145" i="5"/>
  <c r="BK182" i="5"/>
  <c r="BK163" i="5"/>
  <c r="BK156" i="5"/>
  <c r="BK136" i="5"/>
  <c r="BK138" i="6"/>
  <c r="BK130" i="6"/>
  <c r="BK219" i="7"/>
  <c r="J196" i="7"/>
  <c r="BK164" i="7"/>
  <c r="BK143" i="7"/>
  <c r="BK220" i="7"/>
  <c r="J193" i="7"/>
  <c r="J164" i="7"/>
  <c r="BK210" i="7"/>
  <c r="BK190" i="7"/>
  <c r="BK156" i="7"/>
  <c r="BK131" i="7"/>
  <c r="BK208" i="7"/>
  <c r="J140" i="7"/>
  <c r="J208" i="7"/>
  <c r="J166" i="7"/>
  <c r="J138" i="8"/>
  <c r="J232" i="9"/>
  <c r="BK190" i="9"/>
  <c r="BK169" i="9"/>
  <c r="BK143" i="9"/>
  <c r="J246" i="9"/>
  <c r="J210" i="9"/>
  <c r="J184" i="9"/>
  <c r="BK153" i="9"/>
  <c r="BK181" i="9"/>
  <c r="J216" i="9"/>
  <c r="BK178" i="9"/>
  <c r="J143" i="9"/>
  <c r="BK134" i="10"/>
  <c r="J134" i="10"/>
  <c r="J244" i="2"/>
  <c r="J199" i="2"/>
  <c r="BK179" i="2"/>
  <c r="BK240" i="2"/>
  <c r="J196" i="2"/>
  <c r="BK166" i="2"/>
  <c r="AS95" i="1"/>
  <c r="J166" i="2"/>
  <c r="BK278" i="2"/>
  <c r="BK249" i="2"/>
  <c r="BK219" i="2"/>
  <c r="J173" i="2"/>
  <c r="J132" i="2"/>
  <c r="J225" i="2"/>
  <c r="BK190" i="2"/>
  <c r="J158" i="2"/>
  <c r="J144" i="2"/>
  <c r="BK130" i="2"/>
  <c r="BK182" i="3"/>
  <c r="BK174" i="3"/>
  <c r="BK152" i="3"/>
  <c r="J191" i="3"/>
  <c r="BK162" i="3"/>
  <c r="J141" i="3"/>
  <c r="J204" i="3"/>
  <c r="BK194" i="3"/>
  <c r="J150" i="3"/>
  <c r="J129" i="3"/>
  <c r="BK168" i="3"/>
  <c r="BK246" i="4"/>
  <c r="BK226" i="4"/>
  <c r="BK204" i="4"/>
  <c r="J182" i="4"/>
  <c r="BK160" i="4"/>
  <c r="J150" i="4"/>
  <c r="J129" i="4"/>
  <c r="BK243" i="4"/>
  <c r="J200" i="4"/>
  <c r="BK162" i="4"/>
  <c r="J131" i="4"/>
  <c r="BK238" i="4"/>
  <c r="J219" i="4"/>
  <c r="BK185" i="4"/>
  <c r="BK169" i="4"/>
  <c r="BK140" i="4"/>
  <c r="BK248" i="4"/>
  <c r="J217" i="4"/>
  <c r="J196" i="4"/>
  <c r="J171" i="4"/>
  <c r="BK131" i="4"/>
  <c r="J238" i="4"/>
  <c r="BK224" i="4"/>
  <c r="J210" i="4"/>
  <c r="J185" i="4"/>
  <c r="J162" i="4"/>
  <c r="BK183" i="5"/>
  <c r="J174" i="5"/>
  <c r="J167" i="5"/>
  <c r="J160" i="5"/>
  <c r="BK146" i="5"/>
  <c r="BK139" i="5"/>
  <c r="J173" i="5"/>
  <c r="BK159" i="5"/>
  <c r="J151" i="5"/>
  <c r="BK141" i="5"/>
  <c r="J133" i="5"/>
  <c r="BK174" i="5"/>
  <c r="BK155" i="5"/>
  <c r="BK151" i="5"/>
  <c r="BK181" i="5"/>
  <c r="J162" i="5"/>
  <c r="BK140" i="5"/>
  <c r="BK132" i="5"/>
  <c r="BK134" i="6"/>
  <c r="J225" i="7"/>
  <c r="J202" i="7"/>
  <c r="BK168" i="7"/>
  <c r="J149" i="7"/>
  <c r="J218" i="7"/>
  <c r="J185" i="7"/>
  <c r="J154" i="7"/>
  <c r="BK135" i="7"/>
  <c r="J199" i="7"/>
  <c r="BK199" i="7"/>
  <c r="J170" i="7"/>
  <c r="J204" i="7"/>
  <c r="J146" i="7"/>
  <c r="J130" i="8"/>
  <c r="BK127" i="8"/>
  <c r="BK236" i="9"/>
  <c r="BK202" i="9"/>
  <c r="BK147" i="9"/>
  <c r="J242" i="9"/>
  <c r="J213" i="9"/>
  <c r="BK187" i="9"/>
  <c r="J158" i="9"/>
  <c r="BK134" i="9"/>
  <c r="J228" i="9"/>
  <c r="BK197" i="9"/>
  <c r="J134" i="9"/>
  <c r="BK222" i="9"/>
  <c r="J160" i="9"/>
  <c r="J207" i="9"/>
  <c r="BK175" i="9"/>
  <c r="J145" i="9"/>
  <c r="J130" i="10"/>
  <c r="J127" i="10"/>
  <c r="J245" i="2"/>
  <c r="BK213" i="2"/>
  <c r="BK184" i="2"/>
  <c r="BK270" i="2"/>
  <c r="J248" i="2"/>
  <c r="J219" i="2"/>
  <c r="BK173" i="2"/>
  <c r="BK146" i="2"/>
  <c r="J278" i="2"/>
  <c r="J260" i="2"/>
  <c r="J249" i="2"/>
  <c r="BK234" i="2"/>
  <c r="J202" i="2"/>
  <c r="BK176" i="2"/>
  <c r="BK139" i="2"/>
  <c r="BK256" i="2"/>
  <c r="BK232" i="2"/>
  <c r="BK203" i="2"/>
  <c r="BK154" i="2"/>
  <c r="BK237" i="2"/>
  <c r="J194" i="2"/>
  <c r="BK156" i="2"/>
  <c r="BK136" i="2"/>
  <c r="AS104" i="1"/>
  <c r="BK159" i="3"/>
  <c r="BK203" i="3"/>
  <c r="J177" i="3"/>
  <c r="J152" i="3"/>
  <c r="J131" i="3"/>
  <c r="BK188" i="3"/>
  <c r="BK154" i="3"/>
  <c r="J133" i="3"/>
  <c r="BK191" i="3"/>
  <c r="BK156" i="3"/>
  <c r="BK129" i="3"/>
  <c r="J236" i="4"/>
  <c r="J202" i="4"/>
  <c r="J180" i="4"/>
  <c r="J156" i="4"/>
  <c r="BK137" i="4"/>
  <c r="J255" i="4"/>
  <c r="J235" i="4"/>
  <c r="J243" i="4"/>
  <c r="BK223" i="4"/>
  <c r="J190" i="4"/>
  <c r="J165" i="4"/>
  <c r="J137" i="4"/>
  <c r="J245" i="4"/>
  <c r="J213" i="4"/>
  <c r="BK178" i="4"/>
  <c r="BK142" i="4"/>
  <c r="J240" i="4"/>
  <c r="BK225" i="4"/>
  <c r="BK215" i="4"/>
  <c r="BK197" i="4"/>
  <c r="BK176" i="4"/>
  <c r="J160" i="4"/>
  <c r="J184" i="5"/>
  <c r="BK173" i="5"/>
  <c r="BK166" i="5"/>
  <c r="J148" i="5"/>
  <c r="BK143" i="5"/>
  <c r="J179" i="5"/>
  <c r="BK164" i="5"/>
  <c r="BK157" i="5"/>
  <c r="J146" i="5"/>
  <c r="BK138" i="5"/>
  <c r="J132" i="5"/>
  <c r="BK171" i="5"/>
  <c r="J158" i="5"/>
  <c r="J139" i="5"/>
  <c r="J170" i="5"/>
  <c r="J157" i="5"/>
  <c r="BK137" i="5"/>
  <c r="J131" i="5"/>
  <c r="J130" i="6"/>
  <c r="BK218" i="7"/>
  <c r="BK175" i="7"/>
  <c r="J152" i="7"/>
  <c r="BK225" i="7"/>
  <c r="J210" i="7"/>
  <c r="J175" i="7"/>
  <c r="BK137" i="7"/>
  <c r="BK202" i="7"/>
  <c r="BK179" i="7"/>
  <c r="BK154" i="7"/>
  <c r="BK129" i="7"/>
  <c r="BK196" i="7"/>
  <c r="BK166" i="7"/>
  <c r="J215" i="7"/>
  <c r="J168" i="7"/>
  <c r="J129" i="7"/>
  <c r="J134" i="8"/>
  <c r="BK246" i="9"/>
  <c r="J219" i="9"/>
  <c r="BK166" i="9"/>
  <c r="J141" i="9"/>
  <c r="BK233" i="9"/>
  <c r="BK210" i="9"/>
  <c r="J175" i="9"/>
  <c r="J156" i="9"/>
  <c r="J132" i="9"/>
  <c r="J229" i="9"/>
  <c r="J202" i="9"/>
  <c r="J169" i="9"/>
  <c r="BK232" i="9"/>
  <c r="J178" i="9"/>
  <c r="J231" i="9"/>
  <c r="J193" i="9"/>
  <c r="BK156" i="9"/>
  <c r="J138" i="10"/>
  <c r="BK129" i="2" l="1"/>
  <c r="P204" i="2"/>
  <c r="P175" i="2"/>
  <c r="T224" i="2"/>
  <c r="P128" i="3"/>
  <c r="BK190" i="3"/>
  <c r="J190" i="3"/>
  <c r="J103" i="3"/>
  <c r="BK128" i="4"/>
  <c r="J128" i="4" s="1"/>
  <c r="J100" i="4" s="1"/>
  <c r="P203" i="4"/>
  <c r="P175" i="4" s="1"/>
  <c r="R257" i="4"/>
  <c r="BK130" i="5"/>
  <c r="J130" i="5"/>
  <c r="J100" i="5" s="1"/>
  <c r="R134" i="5"/>
  <c r="R152" i="5"/>
  <c r="P168" i="5"/>
  <c r="T178" i="5"/>
  <c r="T126" i="6"/>
  <c r="T125" i="6"/>
  <c r="T124" i="6"/>
  <c r="R184" i="7"/>
  <c r="R174" i="7" s="1"/>
  <c r="BK131" i="9"/>
  <c r="J131" i="9"/>
  <c r="J100" i="9" s="1"/>
  <c r="P201" i="9"/>
  <c r="P183" i="9"/>
  <c r="R221" i="9"/>
  <c r="R129" i="2"/>
  <c r="R224" i="2"/>
  <c r="BK128" i="3"/>
  <c r="J128" i="3"/>
  <c r="J100" i="3" s="1"/>
  <c r="R173" i="3"/>
  <c r="R161" i="3"/>
  <c r="R128" i="4"/>
  <c r="BK164" i="4"/>
  <c r="J164" i="4" s="1"/>
  <c r="J101" i="4" s="1"/>
  <c r="R164" i="4"/>
  <c r="BK257" i="4"/>
  <c r="J257" i="4"/>
  <c r="J104" i="4"/>
  <c r="R130" i="5"/>
  <c r="T130" i="5"/>
  <c r="BK147" i="5"/>
  <c r="J147" i="5"/>
  <c r="J102" i="5"/>
  <c r="R147" i="5"/>
  <c r="R165" i="5"/>
  <c r="R178" i="5"/>
  <c r="BK126" i="6"/>
  <c r="J126" i="6" s="1"/>
  <c r="J100" i="6" s="1"/>
  <c r="BK128" i="7"/>
  <c r="J128" i="7"/>
  <c r="J100" i="7" s="1"/>
  <c r="BK184" i="7"/>
  <c r="J184" i="7"/>
  <c r="J102" i="7"/>
  <c r="R201" i="7"/>
  <c r="P126" i="8"/>
  <c r="P125" i="8"/>
  <c r="P124" i="8"/>
  <c r="AU103" i="1" s="1"/>
  <c r="R131" i="9"/>
  <c r="R201" i="9"/>
  <c r="R183" i="9"/>
  <c r="P221" i="9"/>
  <c r="P225" i="9"/>
  <c r="BK238" i="9"/>
  <c r="J238" i="9"/>
  <c r="J106" i="9" s="1"/>
  <c r="P129" i="2"/>
  <c r="P224" i="2"/>
  <c r="T267" i="2"/>
  <c r="P173" i="3"/>
  <c r="P161" i="3"/>
  <c r="T190" i="3"/>
  <c r="P128" i="4"/>
  <c r="BK203" i="4"/>
  <c r="J203" i="4"/>
  <c r="J103" i="4"/>
  <c r="T257" i="4"/>
  <c r="BK134" i="5"/>
  <c r="J134" i="5"/>
  <c r="J101" i="5"/>
  <c r="P152" i="5"/>
  <c r="P165" i="5"/>
  <c r="R168" i="5"/>
  <c r="R128" i="7"/>
  <c r="T184" i="7"/>
  <c r="T174" i="7" s="1"/>
  <c r="BK126" i="10"/>
  <c r="T129" i="2"/>
  <c r="R204" i="2"/>
  <c r="R175" i="2" s="1"/>
  <c r="R267" i="2"/>
  <c r="T128" i="3"/>
  <c r="T173" i="3"/>
  <c r="T161" i="3" s="1"/>
  <c r="R203" i="4"/>
  <c r="R175" i="4"/>
  <c r="P130" i="5"/>
  <c r="T134" i="5"/>
  <c r="T152" i="5"/>
  <c r="T168" i="5"/>
  <c r="R126" i="6"/>
  <c r="R125" i="6" s="1"/>
  <c r="R124" i="6" s="1"/>
  <c r="P128" i="7"/>
  <c r="P184" i="7"/>
  <c r="P174" i="7" s="1"/>
  <c r="T201" i="7"/>
  <c r="R126" i="8"/>
  <c r="R125" i="8"/>
  <c r="R124" i="8" s="1"/>
  <c r="T126" i="10"/>
  <c r="T125" i="10"/>
  <c r="T124" i="10"/>
  <c r="BK224" i="2"/>
  <c r="J224" i="2" s="1"/>
  <c r="J103" i="2" s="1"/>
  <c r="BK267" i="2"/>
  <c r="J267" i="2" s="1"/>
  <c r="J104" i="2" s="1"/>
  <c r="BK173" i="3"/>
  <c r="J173" i="3"/>
  <c r="J102" i="3" s="1"/>
  <c r="R190" i="3"/>
  <c r="T128" i="4"/>
  <c r="P164" i="4"/>
  <c r="T164" i="4"/>
  <c r="P257" i="4"/>
  <c r="P134" i="5"/>
  <c r="P147" i="5"/>
  <c r="T147" i="5"/>
  <c r="BK165" i="5"/>
  <c r="J165" i="5"/>
  <c r="J104" i="5"/>
  <c r="T165" i="5"/>
  <c r="P178" i="5"/>
  <c r="T128" i="7"/>
  <c r="BK201" i="7"/>
  <c r="J201" i="7" s="1"/>
  <c r="J103" i="7" s="1"/>
  <c r="P131" i="9"/>
  <c r="T201" i="9"/>
  <c r="T183" i="9" s="1"/>
  <c r="BK225" i="9"/>
  <c r="J225" i="9"/>
  <c r="J105" i="9"/>
  <c r="T225" i="9"/>
  <c r="R238" i="9"/>
  <c r="P126" i="10"/>
  <c r="P125" i="10"/>
  <c r="P124" i="10" s="1"/>
  <c r="AU106" i="1" s="1"/>
  <c r="BK204" i="2"/>
  <c r="J204" i="2"/>
  <c r="J102" i="2" s="1"/>
  <c r="T204" i="2"/>
  <c r="T175" i="2"/>
  <c r="P267" i="2"/>
  <c r="R128" i="3"/>
  <c r="P190" i="3"/>
  <c r="T203" i="4"/>
  <c r="T175" i="4"/>
  <c r="BK152" i="5"/>
  <c r="J152" i="5" s="1"/>
  <c r="J103" i="5" s="1"/>
  <c r="BK168" i="5"/>
  <c r="J168" i="5" s="1"/>
  <c r="J105" i="5" s="1"/>
  <c r="BK178" i="5"/>
  <c r="J178" i="5"/>
  <c r="J106" i="5" s="1"/>
  <c r="P126" i="6"/>
  <c r="P125" i="6"/>
  <c r="P124" i="6"/>
  <c r="AU100" i="1" s="1"/>
  <c r="P201" i="7"/>
  <c r="BK126" i="8"/>
  <c r="J126" i="8"/>
  <c r="J100" i="8" s="1"/>
  <c r="T126" i="8"/>
  <c r="T125" i="8"/>
  <c r="T124" i="8"/>
  <c r="T131" i="9"/>
  <c r="BK201" i="9"/>
  <c r="J201" i="9"/>
  <c r="J103" i="9"/>
  <c r="BK221" i="9"/>
  <c r="J221" i="9" s="1"/>
  <c r="J104" i="9" s="1"/>
  <c r="T221" i="9"/>
  <c r="R225" i="9"/>
  <c r="P238" i="9"/>
  <c r="T238" i="9"/>
  <c r="R126" i="10"/>
  <c r="R125" i="10" s="1"/>
  <c r="R124" i="10" s="1"/>
  <c r="BK161" i="3"/>
  <c r="J161" i="3"/>
  <c r="J101" i="3" s="1"/>
  <c r="BK180" i="9"/>
  <c r="J180" i="9"/>
  <c r="J101" i="9"/>
  <c r="BK175" i="2"/>
  <c r="J175" i="2" s="1"/>
  <c r="J101" i="2" s="1"/>
  <c r="BK277" i="2"/>
  <c r="J277" i="2" s="1"/>
  <c r="J105" i="2" s="1"/>
  <c r="BK205" i="3"/>
  <c r="J205" i="3"/>
  <c r="J104" i="3" s="1"/>
  <c r="BK175" i="4"/>
  <c r="J175" i="4"/>
  <c r="J102" i="4"/>
  <c r="BK137" i="6"/>
  <c r="J137" i="6" s="1"/>
  <c r="J102" i="6" s="1"/>
  <c r="BK248" i="9"/>
  <c r="J248" i="9" s="1"/>
  <c r="J107" i="9" s="1"/>
  <c r="BK133" i="6"/>
  <c r="J133" i="6"/>
  <c r="J101" i="6" s="1"/>
  <c r="BK227" i="7"/>
  <c r="J227" i="7"/>
  <c r="J104" i="7"/>
  <c r="BK133" i="10"/>
  <c r="J133" i="10" s="1"/>
  <c r="J101" i="10" s="1"/>
  <c r="BK137" i="10"/>
  <c r="J137" i="10" s="1"/>
  <c r="J102" i="10" s="1"/>
  <c r="BK133" i="8"/>
  <c r="J133" i="8"/>
  <c r="J101" i="8" s="1"/>
  <c r="BK174" i="7"/>
  <c r="J174" i="7"/>
  <c r="J101" i="7"/>
  <c r="BK137" i="8"/>
  <c r="J137" i="8" s="1"/>
  <c r="J102" i="8" s="1"/>
  <c r="BK183" i="9"/>
  <c r="J183" i="9" s="1"/>
  <c r="J102" i="9" s="1"/>
  <c r="J93" i="10"/>
  <c r="BE127" i="10"/>
  <c r="J91" i="10"/>
  <c r="E112" i="10"/>
  <c r="BE130" i="10"/>
  <c r="F121" i="10"/>
  <c r="BE134" i="10"/>
  <c r="BE138" i="10"/>
  <c r="E117" i="9"/>
  <c r="F126" i="9"/>
  <c r="BE141" i="9"/>
  <c r="BE153" i="9"/>
  <c r="BE160" i="9"/>
  <c r="BE187" i="9"/>
  <c r="BE195" i="9"/>
  <c r="BE202" i="9"/>
  <c r="BE210" i="9"/>
  <c r="BE229" i="9"/>
  <c r="BE239" i="9"/>
  <c r="J91" i="9"/>
  <c r="BE134" i="9"/>
  <c r="BE137" i="9"/>
  <c r="BE145" i="9"/>
  <c r="BE158" i="9"/>
  <c r="BE163" i="9"/>
  <c r="BE173" i="9"/>
  <c r="BE193" i="9"/>
  <c r="BE205" i="9"/>
  <c r="BE213" i="9"/>
  <c r="BE224" i="9"/>
  <c r="BE132" i="9"/>
  <c r="BE150" i="9"/>
  <c r="BE156" i="9"/>
  <c r="BE171" i="9"/>
  <c r="BE175" i="9"/>
  <c r="BE178" i="9"/>
  <c r="BE207" i="9"/>
  <c r="BE233" i="9"/>
  <c r="BE236" i="9"/>
  <c r="BE242" i="9"/>
  <c r="BE143" i="9"/>
  <c r="BE147" i="9"/>
  <c r="BE166" i="9"/>
  <c r="BE197" i="9"/>
  <c r="BE219" i="9"/>
  <c r="BE231" i="9"/>
  <c r="BE246" i="9"/>
  <c r="BE249" i="9"/>
  <c r="J93" i="9"/>
  <c r="BE169" i="9"/>
  <c r="BE181" i="9"/>
  <c r="BE184" i="9"/>
  <c r="BE190" i="9"/>
  <c r="BE216" i="9"/>
  <c r="BE222" i="9"/>
  <c r="BE226" i="9"/>
  <c r="BE228" i="9"/>
  <c r="BE232" i="9"/>
  <c r="BK127" i="7"/>
  <c r="J127" i="7" s="1"/>
  <c r="J99" i="7" s="1"/>
  <c r="J93" i="8"/>
  <c r="F121" i="8"/>
  <c r="J118" i="8"/>
  <c r="BE127" i="8"/>
  <c r="BE138" i="8"/>
  <c r="E85" i="8"/>
  <c r="BE130" i="8"/>
  <c r="BE134" i="8"/>
  <c r="AW103" i="1"/>
  <c r="J91" i="7"/>
  <c r="E114" i="7"/>
  <c r="BE131" i="7"/>
  <c r="BE137" i="7"/>
  <c r="BE143" i="7"/>
  <c r="BE166" i="7"/>
  <c r="BE170" i="7"/>
  <c r="BE181" i="7"/>
  <c r="BE206" i="7"/>
  <c r="BE210" i="7"/>
  <c r="BE220" i="7"/>
  <c r="BE223" i="7"/>
  <c r="F123" i="7"/>
  <c r="BE152" i="7"/>
  <c r="BE159" i="7"/>
  <c r="BE164" i="7"/>
  <c r="BE168" i="7"/>
  <c r="BE175" i="7"/>
  <c r="BE177" i="7"/>
  <c r="BE185" i="7"/>
  <c r="BE188" i="7"/>
  <c r="BE202" i="7"/>
  <c r="BE215" i="7"/>
  <c r="BE135" i="7"/>
  <c r="BE146" i="7"/>
  <c r="BE149" i="7"/>
  <c r="BE172" i="7"/>
  <c r="BE196" i="7"/>
  <c r="BE208" i="7"/>
  <c r="BE213" i="7"/>
  <c r="BE219" i="7"/>
  <c r="BE129" i="7"/>
  <c r="BE133" i="7"/>
  <c r="BE140" i="7"/>
  <c r="BE156" i="7"/>
  <c r="BE162" i="7"/>
  <c r="BE179" i="7"/>
  <c r="BE190" i="7"/>
  <c r="BE218" i="7"/>
  <c r="BE222" i="7"/>
  <c r="BE228" i="7"/>
  <c r="J93" i="7"/>
  <c r="BE154" i="7"/>
  <c r="BE193" i="7"/>
  <c r="BE199" i="7"/>
  <c r="BE204" i="7"/>
  <c r="BE225" i="7"/>
  <c r="E112" i="6"/>
  <c r="J91" i="6"/>
  <c r="F121" i="6"/>
  <c r="BE134" i="6"/>
  <c r="BE130" i="6"/>
  <c r="J93" i="6"/>
  <c r="BE138" i="6"/>
  <c r="BE127" i="6"/>
  <c r="BK127" i="4"/>
  <c r="J127" i="4"/>
  <c r="J99" i="4" s="1"/>
  <c r="BE132" i="5"/>
  <c r="F94" i="5"/>
  <c r="J122" i="5"/>
  <c r="J93" i="5"/>
  <c r="BE131" i="5"/>
  <c r="BE133" i="5"/>
  <c r="BE135" i="5"/>
  <c r="BE136" i="5"/>
  <c r="BE137" i="5"/>
  <c r="BE138" i="5"/>
  <c r="BE146" i="5"/>
  <c r="BE149" i="5"/>
  <c r="BE153" i="5"/>
  <c r="BE162" i="5"/>
  <c r="BE170" i="5"/>
  <c r="BE175" i="5"/>
  <c r="BE176" i="5"/>
  <c r="BE180" i="5"/>
  <c r="BE184" i="5"/>
  <c r="BE141" i="5"/>
  <c r="BE142" i="5"/>
  <c r="BE143" i="5"/>
  <c r="BE150" i="5"/>
  <c r="BE159" i="5"/>
  <c r="BE163" i="5"/>
  <c r="BE169" i="5"/>
  <c r="BE172" i="5"/>
  <c r="BE173" i="5"/>
  <c r="BE177" i="5"/>
  <c r="BE179" i="5"/>
  <c r="BE182" i="5"/>
  <c r="BE185" i="5"/>
  <c r="E85" i="5"/>
  <c r="BE139" i="5"/>
  <c r="BE140" i="5"/>
  <c r="BE144" i="5"/>
  <c r="BE145" i="5"/>
  <c r="BE154" i="5"/>
  <c r="BE155" i="5"/>
  <c r="BE160" i="5"/>
  <c r="BE161" i="5"/>
  <c r="BE166" i="5"/>
  <c r="BE167" i="5"/>
  <c r="BE171" i="5"/>
  <c r="BE174" i="5"/>
  <c r="BE183" i="5"/>
  <c r="BE148" i="5"/>
  <c r="BE151" i="5"/>
  <c r="BE156" i="5"/>
  <c r="BE157" i="5"/>
  <c r="BE158" i="5"/>
  <c r="BE164" i="5"/>
  <c r="BE181" i="5"/>
  <c r="BE186" i="5"/>
  <c r="F123" i="4"/>
  <c r="BE133" i="4"/>
  <c r="BE140" i="4"/>
  <c r="BE160" i="4"/>
  <c r="BE170" i="4"/>
  <c r="BE178" i="4"/>
  <c r="BE193" i="4"/>
  <c r="BE206" i="4"/>
  <c r="BE221" i="4"/>
  <c r="BE229" i="4"/>
  <c r="BE235" i="4"/>
  <c r="BE236" i="4"/>
  <c r="BE239" i="4"/>
  <c r="BE242" i="4"/>
  <c r="BE248" i="4"/>
  <c r="BK127" i="3"/>
  <c r="BK126" i="3"/>
  <c r="J126" i="3" s="1"/>
  <c r="J98" i="3" s="1"/>
  <c r="J93" i="4"/>
  <c r="J120" i="4"/>
  <c r="BE135" i="4"/>
  <c r="BE148" i="4"/>
  <c r="BE158" i="4"/>
  <c r="BE184" i="4"/>
  <c r="BE188" i="4"/>
  <c r="BE190" i="4"/>
  <c r="BE194" i="4"/>
  <c r="BE202" i="4"/>
  <c r="BE215" i="4"/>
  <c r="BE224" i="4"/>
  <c r="BE225" i="4"/>
  <c r="BE226" i="4"/>
  <c r="BE232" i="4"/>
  <c r="BE246" i="4"/>
  <c r="BE249" i="4"/>
  <c r="BE253" i="4"/>
  <c r="BE258" i="4"/>
  <c r="BE260" i="4"/>
  <c r="E85" i="4"/>
  <c r="BE142" i="4"/>
  <c r="BE152" i="4"/>
  <c r="BE162" i="4"/>
  <c r="BE167" i="4"/>
  <c r="BE176" i="4"/>
  <c r="BE182" i="4"/>
  <c r="BE199" i="4"/>
  <c r="BE209" i="4"/>
  <c r="BE212" i="4"/>
  <c r="BE216" i="4"/>
  <c r="BE223" i="4"/>
  <c r="BE228" i="4"/>
  <c r="BE251" i="4"/>
  <c r="BE129" i="4"/>
  <c r="BE137" i="4"/>
  <c r="BE150" i="4"/>
  <c r="BE156" i="4"/>
  <c r="BE165" i="4"/>
  <c r="BE169" i="4"/>
  <c r="BE171" i="4"/>
  <c r="BE174" i="4"/>
  <c r="BE180" i="4"/>
  <c r="BE187" i="4"/>
  <c r="BE196" i="4"/>
  <c r="BE204" i="4"/>
  <c r="BE207" i="4"/>
  <c r="BE210" i="4"/>
  <c r="BE213" i="4"/>
  <c r="BE234" i="4"/>
  <c r="BE240" i="4"/>
  <c r="BE255" i="4"/>
  <c r="BE131" i="4"/>
  <c r="BE145" i="4"/>
  <c r="BE154" i="4"/>
  <c r="BE172" i="4"/>
  <c r="BE185" i="4"/>
  <c r="BE191" i="4"/>
  <c r="BE197" i="4"/>
  <c r="BE200" i="4"/>
  <c r="BE217" i="4"/>
  <c r="BE219" i="4"/>
  <c r="BE231" i="4"/>
  <c r="BE238" i="4"/>
  <c r="BE243" i="4"/>
  <c r="BE245" i="4"/>
  <c r="J129" i="2"/>
  <c r="J100" i="2"/>
  <c r="J91" i="3"/>
  <c r="F94" i="3"/>
  <c r="BE143" i="3"/>
  <c r="BE152" i="3"/>
  <c r="BE170" i="3"/>
  <c r="BE198" i="3"/>
  <c r="BE200" i="3"/>
  <c r="BE203" i="3"/>
  <c r="E85" i="3"/>
  <c r="J93" i="3"/>
  <c r="BE133" i="3"/>
  <c r="BE135" i="3"/>
  <c r="BE145" i="3"/>
  <c r="BE156" i="3"/>
  <c r="BE164" i="3"/>
  <c r="BE168" i="3"/>
  <c r="BE174" i="3"/>
  <c r="BE177" i="3"/>
  <c r="BE182" i="3"/>
  <c r="BE185" i="3"/>
  <c r="BE131" i="3"/>
  <c r="BE138" i="3"/>
  <c r="BE147" i="3"/>
  <c r="BE154" i="3"/>
  <c r="BE159" i="3"/>
  <c r="BE179" i="3"/>
  <c r="BE191" i="3"/>
  <c r="BE194" i="3"/>
  <c r="BE195" i="3"/>
  <c r="BE204" i="3"/>
  <c r="BE129" i="3"/>
  <c r="BE141" i="3"/>
  <c r="BE150" i="3"/>
  <c r="BE162" i="3"/>
  <c r="BE166" i="3"/>
  <c r="BE188" i="3"/>
  <c r="BE199" i="3"/>
  <c r="BE206" i="3"/>
  <c r="F94" i="2"/>
  <c r="BE142" i="2"/>
  <c r="BE154" i="2"/>
  <c r="BE163" i="2"/>
  <c r="BE176" i="2"/>
  <c r="BE192" i="2"/>
  <c r="BE229" i="2"/>
  <c r="BE233" i="2"/>
  <c r="E85" i="2"/>
  <c r="J93" i="2"/>
  <c r="J121" i="2"/>
  <c r="BE136" i="2"/>
  <c r="BE158" i="2"/>
  <c r="BE160" i="2"/>
  <c r="BE170" i="2"/>
  <c r="BE184" i="2"/>
  <c r="BE188" i="2"/>
  <c r="BE243" i="2"/>
  <c r="BE256" i="2"/>
  <c r="BE260" i="2"/>
  <c r="BE265" i="2"/>
  <c r="BE268" i="2"/>
  <c r="BE275" i="2"/>
  <c r="BE144" i="2"/>
  <c r="BE146" i="2"/>
  <c r="BE151" i="2"/>
  <c r="BE166" i="2"/>
  <c r="BE168" i="2"/>
  <c r="BE173" i="2"/>
  <c r="BE179" i="2"/>
  <c r="BE196" i="2"/>
  <c r="BE208" i="2"/>
  <c r="BE210" i="2"/>
  <c r="BE213" i="2"/>
  <c r="BE219" i="2"/>
  <c r="BE228" i="2"/>
  <c r="BE248" i="2"/>
  <c r="BE263" i="2"/>
  <c r="BE270" i="2"/>
  <c r="BE273" i="2"/>
  <c r="BE278" i="2"/>
  <c r="BE130" i="2"/>
  <c r="BE132" i="2"/>
  <c r="BE134" i="2"/>
  <c r="BE139" i="2"/>
  <c r="BE148" i="2"/>
  <c r="BE156" i="2"/>
  <c r="BE182" i="2"/>
  <c r="BE186" i="2"/>
  <c r="BE194" i="2"/>
  <c r="BE199" i="2"/>
  <c r="BE203" i="2"/>
  <c r="BE216" i="2"/>
  <c r="BE222" i="2"/>
  <c r="BE237" i="2"/>
  <c r="BE244" i="2"/>
  <c r="BE249" i="2"/>
  <c r="BE190" i="2"/>
  <c r="BE202" i="2"/>
  <c r="BE205" i="2"/>
  <c r="BE225" i="2"/>
  <c r="BE232" i="2"/>
  <c r="BE234" i="2"/>
  <c r="BE240" i="2"/>
  <c r="BE245" i="2"/>
  <c r="BE250" i="2"/>
  <c r="BE252" i="2"/>
  <c r="BE254" i="2"/>
  <c r="BE258" i="2"/>
  <c r="F38" i="2"/>
  <c r="BC96" i="1"/>
  <c r="F38" i="4"/>
  <c r="BC98" i="1" s="1"/>
  <c r="F37" i="6"/>
  <c r="BB100" i="1" s="1"/>
  <c r="F39" i="6"/>
  <c r="BD100" i="1" s="1"/>
  <c r="J36" i="7"/>
  <c r="AW102" i="1" s="1"/>
  <c r="F39" i="9"/>
  <c r="BD105" i="1" s="1"/>
  <c r="F36" i="10"/>
  <c r="BA106" i="1" s="1"/>
  <c r="F39" i="2"/>
  <c r="BD96" i="1" s="1"/>
  <c r="F36" i="4"/>
  <c r="BA98" i="1" s="1"/>
  <c r="F39" i="5"/>
  <c r="BD99" i="1" s="1"/>
  <c r="F39" i="7"/>
  <c r="BD102" i="1" s="1"/>
  <c r="F38" i="9"/>
  <c r="BC105" i="1" s="1"/>
  <c r="AS94" i="1"/>
  <c r="F37" i="3"/>
  <c r="BB97" i="1"/>
  <c r="F36" i="3"/>
  <c r="BA97" i="1"/>
  <c r="F38" i="3"/>
  <c r="BC97" i="1"/>
  <c r="F37" i="4"/>
  <c r="BB98" i="1"/>
  <c r="F38" i="6"/>
  <c r="BC100" i="1"/>
  <c r="F37" i="7"/>
  <c r="BB102" i="1"/>
  <c r="F36" i="9"/>
  <c r="BA105" i="1"/>
  <c r="J36" i="10"/>
  <c r="AW106" i="1"/>
  <c r="F37" i="2"/>
  <c r="BB96" i="1"/>
  <c r="J36" i="3"/>
  <c r="AW97" i="1"/>
  <c r="F39" i="3"/>
  <c r="BD97" i="1"/>
  <c r="J36" i="5"/>
  <c r="AW99" i="1"/>
  <c r="F37" i="5"/>
  <c r="BB99" i="1"/>
  <c r="F36" i="6"/>
  <c r="BA100" i="1"/>
  <c r="F38" i="7"/>
  <c r="BC102" i="1"/>
  <c r="F37" i="9"/>
  <c r="BB105" i="1" s="1"/>
  <c r="F36" i="2"/>
  <c r="BA96" i="1"/>
  <c r="J36" i="4"/>
  <c r="AW98" i="1" s="1"/>
  <c r="F36" i="5"/>
  <c r="BA99" i="1"/>
  <c r="J36" i="6"/>
  <c r="AW100" i="1" s="1"/>
  <c r="F36" i="7"/>
  <c r="BA102" i="1"/>
  <c r="F38" i="10"/>
  <c r="BC106" i="1" s="1"/>
  <c r="F39" i="10"/>
  <c r="BD106" i="1"/>
  <c r="J36" i="2"/>
  <c r="AW96" i="1" s="1"/>
  <c r="F39" i="4"/>
  <c r="BD98" i="1"/>
  <c r="F38" i="5"/>
  <c r="BC99" i="1" s="1"/>
  <c r="F36" i="8"/>
  <c r="BA103" i="1"/>
  <c r="F38" i="8"/>
  <c r="BC103" i="1" s="1"/>
  <c r="F39" i="8"/>
  <c r="BD103" i="1"/>
  <c r="F37" i="8"/>
  <c r="BB103" i="1" s="1"/>
  <c r="J36" i="9"/>
  <c r="AW105" i="1"/>
  <c r="F37" i="10"/>
  <c r="BB106" i="1" s="1"/>
  <c r="BK130" i="9" l="1"/>
  <c r="J130" i="9" s="1"/>
  <c r="J99" i="9" s="1"/>
  <c r="P130" i="9"/>
  <c r="P129" i="9"/>
  <c r="AU105" i="1"/>
  <c r="AU104" i="1" s="1"/>
  <c r="P128" i="2"/>
  <c r="P127" i="2"/>
  <c r="AU96" i="1"/>
  <c r="T129" i="5"/>
  <c r="T128" i="5" s="1"/>
  <c r="R128" i="2"/>
  <c r="R127" i="2"/>
  <c r="P127" i="7"/>
  <c r="P126" i="7" s="1"/>
  <c r="AU102" i="1" s="1"/>
  <c r="AU101" i="1" s="1"/>
  <c r="T130" i="9"/>
  <c r="T129" i="9"/>
  <c r="P127" i="3"/>
  <c r="P126" i="3"/>
  <c r="AU97" i="1"/>
  <c r="T127" i="7"/>
  <c r="T126" i="7" s="1"/>
  <c r="T128" i="2"/>
  <c r="T127" i="2"/>
  <c r="R127" i="4"/>
  <c r="R126" i="4" s="1"/>
  <c r="BK128" i="2"/>
  <c r="J128" i="2"/>
  <c r="J99" i="2"/>
  <c r="R127" i="3"/>
  <c r="R126" i="3"/>
  <c r="P129" i="5"/>
  <c r="P128" i="5"/>
  <c r="AU99" i="1" s="1"/>
  <c r="R127" i="7"/>
  <c r="R126" i="7"/>
  <c r="P127" i="4"/>
  <c r="P126" i="4" s="1"/>
  <c r="AU98" i="1" s="1"/>
  <c r="R130" i="9"/>
  <c r="R129" i="9"/>
  <c r="T127" i="4"/>
  <c r="T126" i="4"/>
  <c r="T127" i="3"/>
  <c r="T126" i="3"/>
  <c r="BK125" i="10"/>
  <c r="BK124" i="10"/>
  <c r="J124" i="10"/>
  <c r="J98" i="10"/>
  <c r="R129" i="5"/>
  <c r="R128" i="5"/>
  <c r="BK129" i="5"/>
  <c r="BK128" i="5"/>
  <c r="J128" i="5" s="1"/>
  <c r="J98" i="5" s="1"/>
  <c r="BK125" i="8"/>
  <c r="J125" i="8"/>
  <c r="J99" i="8" s="1"/>
  <c r="BK125" i="6"/>
  <c r="J125" i="6"/>
  <c r="J99" i="6"/>
  <c r="J126" i="10"/>
  <c r="J100" i="10"/>
  <c r="BK129" i="9"/>
  <c r="J129" i="9"/>
  <c r="J98" i="9" s="1"/>
  <c r="BK126" i="7"/>
  <c r="J126" i="7"/>
  <c r="BK126" i="4"/>
  <c r="J126" i="4" s="1"/>
  <c r="J98" i="4" s="1"/>
  <c r="J127" i="3"/>
  <c r="J99" i="3"/>
  <c r="J35" i="4"/>
  <c r="AV98" i="1" s="1"/>
  <c r="AT98" i="1" s="1"/>
  <c r="BA95" i="1"/>
  <c r="AW95" i="1"/>
  <c r="BD95" i="1"/>
  <c r="BB101" i="1"/>
  <c r="AX101" i="1" s="1"/>
  <c r="F35" i="9"/>
  <c r="AZ105" i="1" s="1"/>
  <c r="J35" i="2"/>
  <c r="AV96" i="1" s="1"/>
  <c r="AT96" i="1" s="1"/>
  <c r="BB95" i="1"/>
  <c r="AX95" i="1"/>
  <c r="BC95" i="1"/>
  <c r="AY95" i="1"/>
  <c r="BD101" i="1"/>
  <c r="BA101" i="1"/>
  <c r="AW101" i="1" s="1"/>
  <c r="F35" i="8"/>
  <c r="AZ103" i="1" s="1"/>
  <c r="BB104" i="1"/>
  <c r="AX104" i="1" s="1"/>
  <c r="J35" i="10"/>
  <c r="AV106" i="1" s="1"/>
  <c r="AT106" i="1" s="1"/>
  <c r="F35" i="3"/>
  <c r="AZ97" i="1"/>
  <c r="J35" i="5"/>
  <c r="AV99" i="1"/>
  <c r="AT99" i="1" s="1"/>
  <c r="BC101" i="1"/>
  <c r="AY101" i="1" s="1"/>
  <c r="J32" i="7"/>
  <c r="AG102" i="1" s="1"/>
  <c r="J35" i="8"/>
  <c r="AV103" i="1" s="1"/>
  <c r="AT103" i="1" s="1"/>
  <c r="BA104" i="1"/>
  <c r="AW104" i="1"/>
  <c r="BC104" i="1"/>
  <c r="AY104" i="1"/>
  <c r="J35" i="3"/>
  <c r="AV97" i="1"/>
  <c r="AT97" i="1" s="1"/>
  <c r="F35" i="5"/>
  <c r="AZ99" i="1" s="1"/>
  <c r="J35" i="9"/>
  <c r="AV105" i="1" s="1"/>
  <c r="AT105" i="1" s="1"/>
  <c r="J32" i="3"/>
  <c r="AG97" i="1" s="1"/>
  <c r="F35" i="4"/>
  <c r="AZ98" i="1" s="1"/>
  <c r="J35" i="6"/>
  <c r="AV100" i="1" s="1"/>
  <c r="AT100" i="1" s="1"/>
  <c r="J35" i="7"/>
  <c r="AV102" i="1"/>
  <c r="AT102" i="1" s="1"/>
  <c r="F35" i="10"/>
  <c r="AZ106" i="1" s="1"/>
  <c r="F35" i="2"/>
  <c r="AZ96" i="1" s="1"/>
  <c r="F35" i="6"/>
  <c r="AZ100" i="1" s="1"/>
  <c r="F35" i="7"/>
  <c r="AZ102" i="1" s="1"/>
  <c r="BD104" i="1"/>
  <c r="J129" i="5" l="1"/>
  <c r="J99" i="5"/>
  <c r="BK124" i="8"/>
  <c r="J124" i="8"/>
  <c r="J98" i="8" s="1"/>
  <c r="BK124" i="6"/>
  <c r="J124" i="6"/>
  <c r="J98" i="6"/>
  <c r="BK127" i="2"/>
  <c r="J127" i="2"/>
  <c r="J98" i="2"/>
  <c r="J125" i="10"/>
  <c r="J99" i="10" s="1"/>
  <c r="AN102" i="1"/>
  <c r="J98" i="7"/>
  <c r="J41" i="7"/>
  <c r="AN97" i="1"/>
  <c r="J41" i="3"/>
  <c r="AU95" i="1"/>
  <c r="AU94" i="1"/>
  <c r="AZ95" i="1"/>
  <c r="AV95" i="1"/>
  <c r="AT95" i="1"/>
  <c r="BB94" i="1"/>
  <c r="W31" i="1" s="1"/>
  <c r="J32" i="10"/>
  <c r="AG106" i="1"/>
  <c r="AZ104" i="1"/>
  <c r="AV104" i="1" s="1"/>
  <c r="AT104" i="1" s="1"/>
  <c r="BD94" i="1"/>
  <c r="W33" i="1"/>
  <c r="J32" i="5"/>
  <c r="AG99" i="1"/>
  <c r="J32" i="4"/>
  <c r="AG98" i="1"/>
  <c r="AN98" i="1" s="1"/>
  <c r="BC94" i="1"/>
  <c r="W32" i="1"/>
  <c r="J32" i="9"/>
  <c r="AG105" i="1" s="1"/>
  <c r="AG104" i="1" s="1"/>
  <c r="AZ101" i="1"/>
  <c r="AV101" i="1"/>
  <c r="AT101" i="1" s="1"/>
  <c r="BA94" i="1"/>
  <c r="W30" i="1"/>
  <c r="J41" i="10" l="1"/>
  <c r="J41" i="5"/>
  <c r="J41" i="9"/>
  <c r="AN105" i="1"/>
  <c r="J41" i="4"/>
  <c r="AN104" i="1"/>
  <c r="AN106" i="1"/>
  <c r="AN99" i="1"/>
  <c r="J32" i="6"/>
  <c r="AG100" i="1"/>
  <c r="J32" i="2"/>
  <c r="AG96" i="1"/>
  <c r="AN96" i="1" s="1"/>
  <c r="AW94" i="1"/>
  <c r="AK30" i="1"/>
  <c r="AY94" i="1"/>
  <c r="J32" i="8"/>
  <c r="AG103" i="1"/>
  <c r="AG101" i="1"/>
  <c r="AX94" i="1"/>
  <c r="AZ94" i="1"/>
  <c r="W29" i="1"/>
  <c r="J41" i="6" l="1"/>
  <c r="J41" i="2"/>
  <c r="J41" i="8"/>
  <c r="AN103" i="1"/>
  <c r="AN100" i="1"/>
  <c r="AN101" i="1"/>
  <c r="AG95" i="1"/>
  <c r="AG94" i="1"/>
  <c r="AK26" i="1"/>
  <c r="AK35" i="1" s="1"/>
  <c r="AV94" i="1"/>
  <c r="AK29" i="1"/>
  <c r="AN95" i="1" l="1"/>
  <c r="AT94" i="1"/>
  <c r="AN94" i="1"/>
</calcChain>
</file>

<file path=xl/sharedStrings.xml><?xml version="1.0" encoding="utf-8"?>
<sst xmlns="http://schemas.openxmlformats.org/spreadsheetml/2006/main" count="8095" uniqueCount="1214">
  <si>
    <t>Export Komplet</t>
  </si>
  <si>
    <t/>
  </si>
  <si>
    <t>2.0</t>
  </si>
  <si>
    <t>ZAMOK</t>
  </si>
  <si>
    <t>False</t>
  </si>
  <si>
    <t>{0877ba8b-b4fe-45dc-94fc-db0a9c6e84ec}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</si>
  <si>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</si>
  <si>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</si>
  <si>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</si>
  <si>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</si>
  <si>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</si>
  <si>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</si>
  <si>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</si>
  <si>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</si>
  <si>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</si>
  <si>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</si>
  <si>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</si>
  <si>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Habartov, cesta a stezky</t>
  </si>
  <si>
    <t>KSO:</t>
  </si>
  <si>
    <t>CC-CZ:</t>
  </si>
  <si>
    <t>Místo:</t>
  </si>
  <si>
    <t>Habartov</t>
  </si>
  <si>
    <t>Datum:</t>
  </si>
  <si>
    <t>1. 3. 2024</t>
  </si>
  <si>
    <t>Zadavatel:</t>
  </si>
  <si>
    <t>IČ:</t>
  </si>
  <si>
    <t>00259314</t>
  </si>
  <si>
    <t>Město Habartov</t>
  </si>
  <si>
    <t>DIČ:</t>
  </si>
  <si>
    <t>CZ00259314</t>
  </si>
  <si>
    <t>Uchazeč:</t>
  </si>
  <si>
    <t>Vyplň údaj</t>
  </si>
  <si>
    <t>Projektant:</t>
  </si>
  <si>
    <t xml:space="preserve"> </t>
  </si>
  <si>
    <t>True</t>
  </si>
  <si>
    <t>Zpracovatel:</t>
  </si>
  <si>
    <t>06032354</t>
  </si>
  <si>
    <t>GEOprojectKV, s.r.o.</t>
  </si>
  <si>
    <t>CZ06032354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</si>
  <si>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</si>
  <si>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</si>
  <si>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</si>
  <si>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</si>
  <si>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</si>
  <si>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</si>
  <si>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</si>
  <si>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</si>
  <si>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</si>
  <si>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</si>
  <si>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</si>
  <si>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</si>
  <si>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</si>
  <si>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</si>
  <si>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</si>
  <si>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</si>
  <si>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</si>
  <si>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</si>
  <si>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</si>
  <si>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</si>
  <si>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</si>
  <si>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</si>
  <si>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</si>
  <si>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</si>
  <si>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</si>
  <si>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</si>
  <si>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</si>
  <si>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</si>
  <si>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</si>
  <si>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</si>
  <si>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</si>
  <si>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</si>
  <si>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</si>
  <si>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</si>
  <si>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</si>
  <si>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</si>
  <si>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</si>
  <si>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</si>
  <si>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</si>
  <si>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</si>
  <si>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</si>
  <si>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</si>
  <si>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</si>
  <si>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</si>
  <si>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</si>
  <si>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P172019</t>
  </si>
  <si>
    <t>Habartov komunikace k výrobní ploše</t>
  </si>
  <si>
    <t>STA</t>
  </si>
  <si>
    <t>1</t>
  </si>
  <si>
    <t>{6f7e5ffd-578d-4f64-a0fd-3a41cfd37e91}</t>
  </si>
  <si>
    <t>2</t>
  </si>
  <si>
    <t>/</t>
  </si>
  <si>
    <t>SO 101</t>
  </si>
  <si>
    <t>Komunikace a zpevněné plochy</t>
  </si>
  <si>
    <t>Soupis</t>
  </si>
  <si>
    <t>{bec03cb8-3a6f-4796-88e4-a552ddac2423}</t>
  </si>
  <si>
    <t>SO 102</t>
  </si>
  <si>
    <t>Smíšená stezka</t>
  </si>
  <si>
    <t>{81f53662-778b-45f8-a696-bc80f1438d42}</t>
  </si>
  <si>
    <t>SO 301</t>
  </si>
  <si>
    <t>Splašková kanalizace</t>
  </si>
  <si>
    <t>{1a4fd822-9434-424c-b714-f5cf101d34fe}</t>
  </si>
  <si>
    <t>SO 401</t>
  </si>
  <si>
    <t>Veřejné osvětlení</t>
  </si>
  <si>
    <t>{3101c08d-7adf-48fb-a747-134de40dce38}</t>
  </si>
  <si>
    <t>VRN</t>
  </si>
  <si>
    <t>Vedlejší rozpočtové náklady</t>
  </si>
  <si>
    <t>{9dbc1726-6800-474f-8c97-09fb59735b05}</t>
  </si>
  <si>
    <t>P022020</t>
  </si>
  <si>
    <t>Habartov, stezka pod cestou VP</t>
  </si>
  <si>
    <t>{e27f6a4e-3e30-46f1-b8be-f9438d939741}</t>
  </si>
  <si>
    <t>{e267be61-626f-4a3b-958e-9d9ebef0b01d}</t>
  </si>
  <si>
    <t>{03ddb49f-fedf-48e6-ae94-46065de8a30e}</t>
  </si>
  <si>
    <t>P052021</t>
  </si>
  <si>
    <t>Habartov, stezky ÚSEK 4</t>
  </si>
  <si>
    <t>{4a00b204-0113-4931-8f8c-c6df76d1a270}</t>
  </si>
  <si>
    <t>{18032be6-accf-45d3-bc20-d8f9f17e006d}</t>
  </si>
  <si>
    <t>{da1749c4-ceaf-43e4-9d17-4e97574e4660}</t>
  </si>
  <si>
    <t>KRYCÍ LIST SOUPISU PRACÍ</t>
  </si>
  <si>
    <t>Objekt:</t>
  </si>
  <si>
    <t>P172019 - Habartov komunikace k výrobní ploše</t>
  </si>
  <si>
    <t>Soupis:</t>
  </si>
  <si>
    <t>SO 101 -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</si>
  <si>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</si>
  <si>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</si>
  <si>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</si>
  <si>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</si>
  <si>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</si>
  <si>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</si>
  <si>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</si>
  <si>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</si>
  <si>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  D0 - Sanace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</si>
  <si>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</si>
  <si>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</si>
  <si>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</si>
  <si>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</si>
  <si>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</si>
  <si>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</si>
  <si>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</si>
  <si>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</si>
  <si>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</si>
  <si>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</si>
  <si>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</si>
  <si>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</si>
  <si>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</si>
  <si>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</si>
  <si>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</si>
  <si>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</si>
  <si>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</si>
  <si>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</si>
  <si>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</si>
  <si>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</si>
  <si>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</si>
  <si>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</si>
  <si>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</si>
  <si>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</si>
  <si>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CS ÚRS 2023 02</t>
  </si>
  <si>
    <t>4</t>
  </si>
  <si>
    <t>241970714</t>
  </si>
  <si>
    <t>Online PSC</t>
  </si>
  <si>
    <t>https://podminky.urs.cz/item/CS_URS_2023_02/111251103</t>
  </si>
  <si>
    <t>112155311</t>
  </si>
  <si>
    <t>Štěpkování keřového porostu středně hustého s naložením</t>
  </si>
  <si>
    <t>-1615120139</t>
  </si>
  <si>
    <t>https://podminky.urs.cz/item/CS_URS_2023_02/112155311</t>
  </si>
  <si>
    <t>3</t>
  </si>
  <si>
    <t>113106144</t>
  </si>
  <si>
    <t>Rozebrání dlažeb ze zámkových dlaždic komunikací pro pěší strojně pl přes 50 m2</t>
  </si>
  <si>
    <t>710403880</t>
  </si>
  <si>
    <t>https://podminky.urs.cz/item/CS_URS_2023_02/113106144</t>
  </si>
  <si>
    <t>113202111</t>
  </si>
  <si>
    <t>Vytrhání obrub krajníků obrubníků stojatých</t>
  </si>
  <si>
    <t>m</t>
  </si>
  <si>
    <t>2049400111</t>
  </si>
  <si>
    <t>https://podminky.urs.cz/item/CS_URS_2023_02/113202111</t>
  </si>
  <si>
    <t>PSC</t>
  </si>
  <si>
    <t xml:space="preserve">Poznámka k souboru cen:_x000D_
1. Ceny jsou určeny: a) pro vytrhání obrub, obrubníků nebo krajníků jakéhokoliv druhu a velikosti uložených v jakémkoliv loži popř. i s opěrami a vyspárovaných jakýmkoliv materiálem, b) pro obruby z dlažebních kostek uložených v jedné řadě. 2. V cenách nejsou započteny náklady na popř. nutné očištění: a) vytrhaných obrubníků nebo krajníků, které se oceňuje cenami souboru cen 979 0 . - . . Očištění vybouraných obrubníků, krajníků, desek nebo dílců části C 01 tohoto ceníku, b) vytrhaných dlažebních kostek, které se oceňují cenami souboru cen 979 07-11 Očištění vybouraných dlažebních kostek části C 01 tohoto ceníku. 3. Vytrhání obrub ze dvou řad kostek se oceňuje jako dvojnásobné množství vytrhání obrub z jedné řady kostek. 4. Přemístění vybouraných obrub, krajníků nebo dlažebních kostek včetně materiálu z lože a spár na vzdálenost přes 3 m se oceňuje cenami souborů cen 997 22-1 Vodorovná doprava suti a vybouraných hmot. </t>
  </si>
  <si>
    <t>5</t>
  </si>
  <si>
    <t>113204111</t>
  </si>
  <si>
    <t>Vytrhání obrub záhonových</t>
  </si>
  <si>
    <t>-1946000876</t>
  </si>
  <si>
    <t>https://podminky.urs.cz/item/CS_URS_2023_02/113204111</t>
  </si>
  <si>
    <t>6</t>
  </si>
  <si>
    <t>121151123</t>
  </si>
  <si>
    <t>Sejmutí ornice plochy přes 500 m2 tl vrstvy do 200 mm strojně</t>
  </si>
  <si>
    <t>862097579</t>
  </si>
  <si>
    <t>https://podminky.urs.cz/item/CS_URS_2023_02/121151123</t>
  </si>
  <si>
    <t>7</t>
  </si>
  <si>
    <t>122252206</t>
  </si>
  <si>
    <t>Odkopávky a prokopávky nezapažené pro silnice a dálnice v hornině třídy těžitelnosti I objem do 5000 m3 strojně</t>
  </si>
  <si>
    <t>m3</t>
  </si>
  <si>
    <t>-453176143</t>
  </si>
  <si>
    <t>https://podminky.urs.cz/item/CS_URS_2023_02/122252206</t>
  </si>
  <si>
    <t>8</t>
  </si>
  <si>
    <t>162351103</t>
  </si>
  <si>
    <t>Vodorovné přemístění přes 50 do 500 m výkopku/sypaniny z horniny třídy těžitelnosti I skupiny 1 až 3</t>
  </si>
  <si>
    <t>-932141788</t>
  </si>
  <si>
    <t>https://podminky.urs.cz/item/CS_URS_2023_02/162351103</t>
  </si>
  <si>
    <t>9</t>
  </si>
  <si>
    <t>162751117</t>
  </si>
  <si>
    <t>Vodorovné přemístění přes 9 000 do 10000 m výkopku/sypaniny z horniny třídy těžitelnosti I skupiny 1 až 3</t>
  </si>
  <si>
    <t>-154451273</t>
  </si>
  <si>
    <t>https://podminky.urs.cz/item/CS_URS_2023_02/162751117</t>
  </si>
  <si>
    <t>VV</t>
  </si>
  <si>
    <t>190+1651</t>
  </si>
  <si>
    <t>10</t>
  </si>
  <si>
    <t>162751119</t>
  </si>
  <si>
    <t>Příplatek k vodorovnému přemístění výkopku/sypaniny z horniny třídy těžitelnosti I skupiny 1 až 3 ZKD 1000 m přes 10000 m</t>
  </si>
  <si>
    <t>381123670</t>
  </si>
  <si>
    <t>https://podminky.urs.cz/item/CS_URS_2023_02/162751119</t>
  </si>
  <si>
    <t>1841*10 'Přepočtené koeficientem množství</t>
  </si>
  <si>
    <t>11</t>
  </si>
  <si>
    <t>167151111</t>
  </si>
  <si>
    <t>Nakládání výkopku z hornin třídy těžitelnosti I skupiny 1 až 3 přes 100 m3</t>
  </si>
  <si>
    <t>-1567645278</t>
  </si>
  <si>
    <t>https://podminky.urs.cz/item/CS_URS_2023_02/167151111</t>
  </si>
  <si>
    <t>171152101</t>
  </si>
  <si>
    <t>Uložení sypaniny z hornin soudržných do násypů zhutněných silnic a dálnic</t>
  </si>
  <si>
    <t>1531136954</t>
  </si>
  <si>
    <t>https://podminky.urs.cz/item/CS_URS_2023_02/171152101</t>
  </si>
  <si>
    <t>13</t>
  </si>
  <si>
    <t>M</t>
  </si>
  <si>
    <t>10364100</t>
  </si>
  <si>
    <t>zemina pro terénní úpravy - tříděná</t>
  </si>
  <si>
    <t>t</t>
  </si>
  <si>
    <t>701396912</t>
  </si>
  <si>
    <t>1326*2 'Přepočtené koeficientem množství</t>
  </si>
  <si>
    <t>14</t>
  </si>
  <si>
    <t>171201221</t>
  </si>
  <si>
    <t>Poplatek za uložení na skládce (skládkovné) zeminy a kamení kód odpadu 17 05 04</t>
  </si>
  <si>
    <t>1754073225</t>
  </si>
  <si>
    <t>https://podminky.urs.cz/item/CS_URS_2023_02/171201221</t>
  </si>
  <si>
    <t>1841*2 'Přepočtené koeficientem množství</t>
  </si>
  <si>
    <t>15</t>
  </si>
  <si>
    <t>181152302</t>
  </si>
  <si>
    <t>Úprava pláně pro silnice a dálnice v zářezech se zhutněním</t>
  </si>
  <si>
    <t>455324436</t>
  </si>
  <si>
    <t>https://podminky.urs.cz/item/CS_URS_2023_02/181152302</t>
  </si>
  <si>
    <t>2042+48+3</t>
  </si>
  <si>
    <t>16</t>
  </si>
  <si>
    <t>181351113</t>
  </si>
  <si>
    <t>Rozprostření ornice tl vrstvy do 200 mm pl přes 500 m2 v rovině nebo ve svahu do 1:5 strojně</t>
  </si>
  <si>
    <t>-1309751558</t>
  </si>
  <si>
    <t>https://podminky.urs.cz/item/CS_URS_2023_02/181351113</t>
  </si>
  <si>
    <t>17</t>
  </si>
  <si>
    <t>10364101</t>
  </si>
  <si>
    <t>zemina pro terénní úpravy - ornice</t>
  </si>
  <si>
    <t>-1268435109</t>
  </si>
  <si>
    <t>219,5*2</t>
  </si>
  <si>
    <t>18</t>
  </si>
  <si>
    <t>181411121</t>
  </si>
  <si>
    <t>Založení lučního trávníku výsevem pl do 1000 m2 v rovině a ve svahu do 1:5</t>
  </si>
  <si>
    <t>-1062937032</t>
  </si>
  <si>
    <t>https://podminky.urs.cz/item/CS_URS_2023_02/181411121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</si>
  <si>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</si>
  <si>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19</t>
  </si>
  <si>
    <t>00572470</t>
  </si>
  <si>
    <t>osivo směs travní univerzál</t>
  </si>
  <si>
    <t>kg</t>
  </si>
  <si>
    <t>1603663409</t>
  </si>
  <si>
    <t>2195*0,02 'Přepočtené koeficientem množství</t>
  </si>
  <si>
    <t>Komunikace pozemní</t>
  </si>
  <si>
    <t>20</t>
  </si>
  <si>
    <t>564851111</t>
  </si>
  <si>
    <t>Podklad ze štěrkodrtě ŠD plochy přes 100 m2 tl 150 mm</t>
  </si>
  <si>
    <t>-1905010393</t>
  </si>
  <si>
    <t>https://podminky.urs.cz/item/CS_URS_2023_02/564851111</t>
  </si>
  <si>
    <t>2042+2042+48+3</t>
  </si>
  <si>
    <t>565155121</t>
  </si>
  <si>
    <t>Asfaltový beton vrstva podkladní ACP 16 (obalované kamenivo OKS) tl 70 mm š přes 3 m</t>
  </si>
  <si>
    <t>-2114817472</t>
  </si>
  <si>
    <t>https://podminky.urs.cz/item/CS_URS_2023_02/565155121</t>
  </si>
  <si>
    <t xml:space="preserve">Poznámka k souboru cen:_x000D_
1. Cenami 565 1.-510 lze oceňovat např. chodníky, úzké cesty a vjezdy v pruhu šířky do 1,5 m jakékoliv délky a jednotlivé plochy velikosti do 10 m2. 2. ČSN EN 13108-1 připouští pro ACP 16 pouze tl. 50 až 80 mm. </t>
  </si>
  <si>
    <t>22</t>
  </si>
  <si>
    <t>566901132</t>
  </si>
  <si>
    <t>Vyspravení podkladu po překopech inženýrských sítí plochy do 15 m2 štěrkodrtí tl. 150 mm</t>
  </si>
  <si>
    <t>2000555822</t>
  </si>
  <si>
    <t>https://podminky.urs.cz/item/CS_URS_2023_02/566901132</t>
  </si>
  <si>
    <t>23</t>
  </si>
  <si>
    <t>566901142</t>
  </si>
  <si>
    <t>Vyspravení podkladu po překopech inženýrských sítí plochy do 15 m2 kamenivem hrubým drceným tl. 150 mm</t>
  </si>
  <si>
    <t>1156126814</t>
  </si>
  <si>
    <t>https://podminky.urs.cz/item/CS_URS_2023_02/566901142</t>
  </si>
  <si>
    <t>24</t>
  </si>
  <si>
    <t>566901161</t>
  </si>
  <si>
    <t>Vyspravení podkladu po překopech inženýrských sítí plochy do 15 m2 obalovaným kamenivem ACP (OK) tl. 100 mm</t>
  </si>
  <si>
    <t>9419640</t>
  </si>
  <si>
    <t>https://podminky.urs.cz/item/CS_URS_2023_02/566901161</t>
  </si>
  <si>
    <t>25</t>
  </si>
  <si>
    <t>569931132</t>
  </si>
  <si>
    <t>Zpevnění krajnic asfaltovým recyklátem tl 100 mm</t>
  </si>
  <si>
    <t>701351566</t>
  </si>
  <si>
    <t>https://podminky.urs.cz/item/CS_URS_2023_02/569931132</t>
  </si>
  <si>
    <t>26</t>
  </si>
  <si>
    <t>572340111</t>
  </si>
  <si>
    <t>Vyspravení krytu komunikací po překopech pl do 15 m2 asfaltovým betonem ACO (AB) tl přes 30 do 50 mm</t>
  </si>
  <si>
    <t>1376131665</t>
  </si>
  <si>
    <t>https://podminky.urs.cz/item/CS_URS_2023_02/572340111</t>
  </si>
  <si>
    <t>27</t>
  </si>
  <si>
    <t>573111111</t>
  </si>
  <si>
    <t>Postřik živičný infiltrační s posypem z asfaltu množství 0,60 kg/m2</t>
  </si>
  <si>
    <t>-124355759</t>
  </si>
  <si>
    <t>https://podminky.urs.cz/item/CS_URS_2023_02/573111111</t>
  </si>
  <si>
    <t>28</t>
  </si>
  <si>
    <t>573211107</t>
  </si>
  <si>
    <t>Postřik živičný spojovací z asfaltu v množství 0,30 kg/m2</t>
  </si>
  <si>
    <t>-1052225204</t>
  </si>
  <si>
    <t>https://podminky.urs.cz/item/CS_URS_2023_02/573211107</t>
  </si>
  <si>
    <t>29</t>
  </si>
  <si>
    <t>577134121</t>
  </si>
  <si>
    <t>Asfaltový beton vrstva obrusná ACO 11 (ABS) tř. I tl 40 mm š přes 3 m z nemodifikovaného asfaltu</t>
  </si>
  <si>
    <t>-1730335457</t>
  </si>
  <si>
    <t>https://podminky.urs.cz/item/CS_URS_2023_02/577134121</t>
  </si>
  <si>
    <t xml:space="preserve">Poznámka k souboru cen:_x000D_
1. Cenami 577 1.-40 lze oceňovat např. chodníky, úzké cesty a vjezdy v pruhu šířky do 1,5 m jakékoliv délky a jednotlivé plochy velikosti do 10 m2. 2. ČSN EN 13108-1 připouští pro ACO 11 pouze tl. 35 až 50 mm. </t>
  </si>
  <si>
    <t>30</t>
  </si>
  <si>
    <t>596211121</t>
  </si>
  <si>
    <t>Kladení zámkové dlažby komunikací pro pěší ručně tl 60 mm skupiny B pl přes 50 do 100 m2</t>
  </si>
  <si>
    <t>732345243</t>
  </si>
  <si>
    <t>https://podminky.urs.cz/item/CS_URS_2023_02/596211121</t>
  </si>
  <si>
    <t xml:space="preserve">Poznámka k souboru cen:_x000D_
1. Pro volbu cen dlažeb platí toto rozdělení: Skupina A: dlažby z prvků stejného tvaru, Skupina B: dlažby z prvků dvou a více tvarů nebo z obrazců o ploše jednotlivě do 100 m2, Skupina C: dlažby obloukovitých tvarů (oblouky, kruhy, apod.). 2. V cenách jsou započteny i náklady na dodání hmot pro lože a na dodání materiálu na výplň spár. 3. V cenách nejsou započteny náklady na dodání zámkové dlažby, které se oceňuje ve specifikaci; ztratné lze dohodnout u plochy a) do 100 m2 ve výši 3 %, b) přes 100 do 300 m2 ve výši 2 %, c) přes 300 m2 ve výši 1 %. 4. Část lože přesahující tloušťku 40 mm se oceňuje cenami souboru cen 451 . . -9 . Příplatek za každých dalších 10 mm tloušťky podkladu nebo lože. </t>
  </si>
  <si>
    <t>31</t>
  </si>
  <si>
    <t>59245006</t>
  </si>
  <si>
    <t>dlažba tvar obdélník betonová pro nevidomé 200x100x60mm barevná</t>
  </si>
  <si>
    <t>678665042</t>
  </si>
  <si>
    <t>32</t>
  </si>
  <si>
    <t>59245018</t>
  </si>
  <si>
    <t>dlažba tvar obdélník betonová 200x100x60mm přírodní</t>
  </si>
  <si>
    <t>2052597290</t>
  </si>
  <si>
    <t>D0</t>
  </si>
  <si>
    <t>Sanace</t>
  </si>
  <si>
    <t>33</t>
  </si>
  <si>
    <t>122252203</t>
  </si>
  <si>
    <t>Odkopávky a prokopávky nezapažené pro silnice a dálnice v hornině třídy těžitelnosti I objem do 100 m3 strojně</t>
  </si>
  <si>
    <t>57107893</t>
  </si>
  <si>
    <t>https://podminky.urs.cz/item/CS_URS_2023_02/122252203</t>
  </si>
  <si>
    <t>2093*0,5</t>
  </si>
  <si>
    <t>34</t>
  </si>
  <si>
    <t>374435456</t>
  </si>
  <si>
    <t>35</t>
  </si>
  <si>
    <t>592641827</t>
  </si>
  <si>
    <t>1046,5*10 'Přepočtené koeficientem množství</t>
  </si>
  <si>
    <t>36</t>
  </si>
  <si>
    <t>171201231</t>
  </si>
  <si>
    <t>Poplatek za uložení zeminy a kamení na recyklační skládce (skládkovné) kód odpadu 17 05 04</t>
  </si>
  <si>
    <t>1826792096</t>
  </si>
  <si>
    <t>https://podminky.urs.cz/item/CS_URS_2023_02/171201231</t>
  </si>
  <si>
    <t>1046,5*2 'Přepočtené koeficientem množství</t>
  </si>
  <si>
    <t>37</t>
  </si>
  <si>
    <t>564871111</t>
  </si>
  <si>
    <t>Podklad ze štěrkodrtě ŠD plochy přes 100 m2 tl 250 mm</t>
  </si>
  <si>
    <t>-1467327774</t>
  </si>
  <si>
    <t>https://podminky.urs.cz/item/CS_URS_2023_02/564871111</t>
  </si>
  <si>
    <t>P</t>
  </si>
  <si>
    <t>Poznámka k položce:_x000D_
vel. 0-63 mm</t>
  </si>
  <si>
    <t>38</t>
  </si>
  <si>
    <t>320178663</t>
  </si>
  <si>
    <t>Poznámka k položce:_x000D_
vel. 0-125 mm</t>
  </si>
  <si>
    <t>39</t>
  </si>
  <si>
    <t>919726203</t>
  </si>
  <si>
    <t>Geotextilie pro vyztužení, separaci a filtraci tkaná z PP podélná pevnost v tahu přes 50 do 80 kN/m</t>
  </si>
  <si>
    <t>383866605</t>
  </si>
  <si>
    <t>https://podminky.urs.cz/item/CS_URS_2023_02/919726203</t>
  </si>
  <si>
    <t>Ostatní konstrukce a práce, bourání</t>
  </si>
  <si>
    <t>40</t>
  </si>
  <si>
    <t>914111111</t>
  </si>
  <si>
    <t>Montáž svislé dopravní značky do velikosti 1 m2 objímkami na sloupek nebo konzolu</t>
  </si>
  <si>
    <t>kus</t>
  </si>
  <si>
    <t>1942515832</t>
  </si>
  <si>
    <t>https://podminky.urs.cz/item/CS_URS_2023_02/914111111</t>
  </si>
  <si>
    <t xml:space="preserve">Poznámka k souboru cen:_x000D_
1. V cenách jsou započteny i náklady na montáž značek včetně upevňovacího materiálu na předem připravenou nosnou konstrukci (sloupek, konzolu, sloup). 2. V cenách nejsou započteny náklady na: a) dodání značek, tyto se oceňují ve specifikaci, b) na montáž a dodávku ocelových nosných konstrukcí – sloupků, konzol, tyto se oceňují cenami souboru cen 914 51 Montáž sloupku a 914 53 Montáž konzol a nástavců, c) nátěry, tyto se oceňují jako práce PSV příslušnými cenami katalogu 800-783 Nátěry, d) naložení a odklizení výkopku, tyto se oceňují cenami části A 01 katalogu 800-1 Zemní práce. 3. Ceny nelze použít pro osazení a montáž svislých dopravních značek: a) světelných, tyto se oceňují cenami katalogu 800-741 Elektroinstalace - silnoproud, b) upevněných na lanech nebo speciálních konstrukcích nesoucích více značek, tyto se oceňují individuálně. </t>
  </si>
  <si>
    <t>41</t>
  </si>
  <si>
    <t>40445615</t>
  </si>
  <si>
    <t>značky upravující přednost P6 700mm</t>
  </si>
  <si>
    <t>-1150156843</t>
  </si>
  <si>
    <t>42</t>
  </si>
  <si>
    <t>914511111</t>
  </si>
  <si>
    <t>Montáž sloupku dopravních značek délky do 3,5 m s betonovým základem</t>
  </si>
  <si>
    <t>1935335282</t>
  </si>
  <si>
    <t>https://podminky.urs.cz/item/CS_URS_2023_02/914511111</t>
  </si>
  <si>
    <t xml:space="preserve">Poznámka k souboru cen:_x000D_
1. V cenách jsou započteny i náklady na: a) vykopání jamek s odhozem výkopku na vzdálenost do 3 m, b) osazení sloupku včetně montáže a dodávky plastového víčka, 2. V cenách -1111 jsou započteny i náklady na betonový základ. 3. V cenách -1112 jsou započteny i náklady na hliníkovou patku s betonovým základem. 4. V cenách nejsou započteny náklady na: a) dodání sloupku, tyto se oceňují ve specifikaci b) naložení a odklizení výkopku, tyto se oceňují cenami části A01 katalogu 800-1 Zemní práce. </t>
  </si>
  <si>
    <t>43</t>
  </si>
  <si>
    <t>40445230</t>
  </si>
  <si>
    <t>sloupek pro dopravní značku Zn D 70mm v 3,5m</t>
  </si>
  <si>
    <t>517123650</t>
  </si>
  <si>
    <t>44</t>
  </si>
  <si>
    <t>40445254</t>
  </si>
  <si>
    <t>víčko plastové na sloupek D 70mm</t>
  </si>
  <si>
    <t>-1612560302</t>
  </si>
  <si>
    <t>45</t>
  </si>
  <si>
    <t>915221111</t>
  </si>
  <si>
    <t>Vodorovné dopravní značení vodící čáry souvislé š 250 mm bílý plast</t>
  </si>
  <si>
    <t>563855387</t>
  </si>
  <si>
    <t>https://podminky.urs.cz/item/CS_URS_2023_02/915221111</t>
  </si>
  <si>
    <t xml:space="preserve">Poznámka k souboru cen:_x000D_
1. Ceny jsou určeny pro dělicí čáry souvislé č. V 1a bílé, přerušované č. V 2a bílé, vodící č. V 4 bílé, souvislá č. V12b žlutá, přerušovaná č. V12c žlutá. 2. V cenách nejsou započteny náklady na: a) předznačení, tyto se oceňují cenami souboru cen 915 6.-11 Předznačení pro vodorovné značení, b) očištění vozovky, tyto se oceňují cenami souboru cen 938 90-9 . Odstranění bláta, prachu, nebo hlinitého nánosu s povrchu podkladu, nebo krytu části C 01 tohoto katalogu. 3. Množství měrných jednotek se určuje: a) u cen 912 21 a 915 22 v m délky dělící nebo vodící čáry (včetně mezer), b) u ceny 915 23 v m2 stříkané plochy bez mezer. </t>
  </si>
  <si>
    <t>46</t>
  </si>
  <si>
    <t>915611111</t>
  </si>
  <si>
    <t>Předznačení vodorovného liniového značení</t>
  </si>
  <si>
    <t>188997297</t>
  </si>
  <si>
    <t>https://podminky.urs.cz/item/CS_URS_2023_02/915611111</t>
  </si>
  <si>
    <t xml:space="preserve">Poznámka k souboru cen:_x000D_
1. Množství měrných jednotek se určuje: a) pro cenu -61 1111 v m délky dělicí čáry nebo vodícího proužku (včetně mezer), b) pro cenu -62 1111 v m2 natírané nebo stříkané plochy. </t>
  </si>
  <si>
    <t>47</t>
  </si>
  <si>
    <t>916131213</t>
  </si>
  <si>
    <t>Osazení silničního obrubníku betonového stojatého s boční opěrou do lože z betonu prostého</t>
  </si>
  <si>
    <t>-810556455</t>
  </si>
  <si>
    <t>https://podminky.urs.cz/item/CS_URS_2023_02/916131213</t>
  </si>
  <si>
    <t xml:space="preserve">Poznámka k souboru cen:_x000D_
1. V cenách silničních obrubníků ležatých i stojatých jsou započteny: a) pro osazení do lože z kameniva těženého i náklady na dodání hmot pro lože tl. 80 až 100 mm, b) pro osazení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</si>
  <si>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48</t>
  </si>
  <si>
    <t>59217031</t>
  </si>
  <si>
    <t>obrubník betonový silniční 1000x150x250mm</t>
  </si>
  <si>
    <t>-201171503</t>
  </si>
  <si>
    <t>49</t>
  </si>
  <si>
    <t>59217026</t>
  </si>
  <si>
    <t>obrubník betonový silniční 500x150x250mm</t>
  </si>
  <si>
    <t>1973381342</t>
  </si>
  <si>
    <t>50</t>
  </si>
  <si>
    <t>916231213</t>
  </si>
  <si>
    <t>Osazení chodníkového obrubníku betonového stojatého s boční opěrou do lože z betonu prostého</t>
  </si>
  <si>
    <t>-1059055589</t>
  </si>
  <si>
    <t>https://podminky.urs.cz/item/CS_URS_2023_02/916231213</t>
  </si>
  <si>
    <t xml:space="preserve">Poznámka k souboru cen:_x000D_
1. V cenách chodníkových obrubníků ležatých i stojatých jsou započteny pro osazení a) do lože z kameniva těženého i náklady na dodání hmot pro lože tl. 80 až 100 mm, b)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4. Měrná jednotka u příplatků je m délky obrubníku. </t>
  </si>
  <si>
    <t>51</t>
  </si>
  <si>
    <t>59217016</t>
  </si>
  <si>
    <t>obrubník betonový chodníkový 1000x80x250mm</t>
  </si>
  <si>
    <t>1523818202</t>
  </si>
  <si>
    <t>52</t>
  </si>
  <si>
    <t>59217036</t>
  </si>
  <si>
    <t>obrubník betonový parkový přírodní 500x80x250mm</t>
  </si>
  <si>
    <t>927688340</t>
  </si>
  <si>
    <t>53</t>
  </si>
  <si>
    <t>919441211</t>
  </si>
  <si>
    <t>Čelo propustku z lomového kamene pro propustek z trub DN 300 až 500</t>
  </si>
  <si>
    <t>520353541</t>
  </si>
  <si>
    <t>https://podminky.urs.cz/item/CS_URS_2023_02/919441211</t>
  </si>
  <si>
    <t>54</t>
  </si>
  <si>
    <t>919551111</t>
  </si>
  <si>
    <t>Zřízení propustku z trub plastových PE rýhovaných se spojkami nebo s hrdlem DN 300 mm</t>
  </si>
  <si>
    <t>-1000092648</t>
  </si>
  <si>
    <t>https://podminky.urs.cz/item/CS_URS_2023_02/919551111</t>
  </si>
  <si>
    <t>55</t>
  </si>
  <si>
    <t>56241110</t>
  </si>
  <si>
    <t>trouba HDPE flexibilní 8kPA D 300mm</t>
  </si>
  <si>
    <t>-463420092</t>
  </si>
  <si>
    <t>20*1,015 'Přepočtené koeficientem množství</t>
  </si>
  <si>
    <t>56</t>
  </si>
  <si>
    <t>919551112</t>
  </si>
  <si>
    <t>Zřízení propustku z trub plastových PE rýhovaných se spojkami nebo s hrdlem DN 400 mm</t>
  </si>
  <si>
    <t>466839955</t>
  </si>
  <si>
    <t>https://podminky.urs.cz/item/CS_URS_2023_02/919551112</t>
  </si>
  <si>
    <t>57</t>
  </si>
  <si>
    <t>56241111</t>
  </si>
  <si>
    <t>trouba HDPE flexibilní 8kPA D 400mm</t>
  </si>
  <si>
    <t>-1133195639</t>
  </si>
  <si>
    <t>7*1,015 'Přepočtené koeficientem množství</t>
  </si>
  <si>
    <t>58</t>
  </si>
  <si>
    <t>919735113</t>
  </si>
  <si>
    <t>Řezání stávajícího živičného krytu hl přes 100 do 150 mm</t>
  </si>
  <si>
    <t>217636365</t>
  </si>
  <si>
    <t>https://podminky.urs.cz/item/CS_URS_2023_02/919735113</t>
  </si>
  <si>
    <t xml:space="preserve">Poznámka k souboru cen:_x000D_
1. V cenách jsou započteny i náklady na spotřebu vody. </t>
  </si>
  <si>
    <t>59</t>
  </si>
  <si>
    <t>919732211</t>
  </si>
  <si>
    <t>Styčná spára napojení nového živičného povrchu na stávající za tepla š 15 mm hl 25 mm s prořezáním</t>
  </si>
  <si>
    <t>2008138671</t>
  </si>
  <si>
    <t>https://podminky.urs.cz/item/CS_URS_2023_02/919732211</t>
  </si>
  <si>
    <t>60</t>
  </si>
  <si>
    <t>966008311</t>
  </si>
  <si>
    <t>Bourání čela trubního propustku z betonu železového</t>
  </si>
  <si>
    <t>786712464</t>
  </si>
  <si>
    <t>https://podminky.urs.cz/item/CS_URS_2023_02/966008311</t>
  </si>
  <si>
    <t>997</t>
  </si>
  <si>
    <t>Přesun sutě</t>
  </si>
  <si>
    <t>61</t>
  </si>
  <si>
    <t>997221561</t>
  </si>
  <si>
    <t>Vodorovná doprava suti z kusových materiálů do 1 km</t>
  </si>
  <si>
    <t>1528015515</t>
  </si>
  <si>
    <t>https://podminky.urs.cz/item/CS_URS_2023_02/997221561</t>
  </si>
  <si>
    <t>62</t>
  </si>
  <si>
    <t>997221569</t>
  </si>
  <si>
    <t>Příplatek ZKD 1 km u vodorovné dopravy suti z kusových materiálů</t>
  </si>
  <si>
    <t>-2008807863</t>
  </si>
  <si>
    <t>https://podminky.urs.cz/item/CS_URS_2023_02/997221569</t>
  </si>
  <si>
    <t>31,51*19 'Přepočtené koeficientem množství</t>
  </si>
  <si>
    <t>63</t>
  </si>
  <si>
    <t>997221615</t>
  </si>
  <si>
    <t>Poplatek za uložení na skládce (skládkovné) stavebního odpadu betonového kód odpadu 17 01 01</t>
  </si>
  <si>
    <t>650485384</t>
  </si>
  <si>
    <t>https://podminky.urs.cz/item/CS_URS_2023_02/997221615</t>
  </si>
  <si>
    <t>64</t>
  </si>
  <si>
    <t>997221625</t>
  </si>
  <si>
    <t>Poplatek za uložení na skládce (skládkovné) stavebního odpadu železobetonového kód odpadu 17 01 01</t>
  </si>
  <si>
    <t>-2116896900</t>
  </si>
  <si>
    <t>https://podminky.urs.cz/item/CS_URS_2023_02/997221625</t>
  </si>
  <si>
    <t>998</t>
  </si>
  <si>
    <t>Přesun hmot</t>
  </si>
  <si>
    <t>65</t>
  </si>
  <si>
    <t>998225111</t>
  </si>
  <si>
    <t>Přesun hmot pro pozemní komunikace s krytem z kamene, monolitickým betonovým nebo živičným</t>
  </si>
  <si>
    <t>-52315218</t>
  </si>
  <si>
    <t>https://podminky.urs.cz/item/CS_URS_2023_02/998225111</t>
  </si>
  <si>
    <t xml:space="preserve">Poznámka k souboru cen:_x000D_
1. Ceny lze použít i pro plochy letišť s krytem monolitickým betonovým nebo živičným. </t>
  </si>
  <si>
    <t>SO 102 - Smíšená stezka</t>
  </si>
  <si>
    <t>-1009879914</t>
  </si>
  <si>
    <t>60+25</t>
  </si>
  <si>
    <t>85*10 'Přepočtené koeficientem množství</t>
  </si>
  <si>
    <t>65*2 'Přepočtené koeficientem množství</t>
  </si>
  <si>
    <t>85*2 'Přepočtené koeficientem množství</t>
  </si>
  <si>
    <t>25,2*2</t>
  </si>
  <si>
    <t>252*0,02 'Přepočtené koeficientem množství</t>
  </si>
  <si>
    <t>564921511</t>
  </si>
  <si>
    <t>Podklad z R-materiálu plochy přes 100 m2 tl 60 mm</t>
  </si>
  <si>
    <t>-1777802877</t>
  </si>
  <si>
    <t>https://podminky.urs.cz/item/CS_URS_2023_02/564921511</t>
  </si>
  <si>
    <t>577133111</t>
  </si>
  <si>
    <t>Asfaltový beton vrstva obrusná ACO 8 (ABJ) tl 40 mm š do 3 m z nemodifikovaného asfaltu</t>
  </si>
  <si>
    <t>-232408294</t>
  </si>
  <si>
    <t>https://podminky.urs.cz/item/CS_URS_2023_02/577133111</t>
  </si>
  <si>
    <t>Poznámka k položce:_x000D_
délka smíšené stezky 178,5 m</t>
  </si>
  <si>
    <t>122252203.1</t>
  </si>
  <si>
    <t>2119694938</t>
  </si>
  <si>
    <t>https://podminky.urs.cz/item/CS_URS_2023_02/122252203.1</t>
  </si>
  <si>
    <t>357*0,25</t>
  </si>
  <si>
    <t>311477084</t>
  </si>
  <si>
    <t>-204471283</t>
  </si>
  <si>
    <t>89,25*10 'Přepočtené koeficientem množství</t>
  </si>
  <si>
    <t>-254286001</t>
  </si>
  <si>
    <t>89,25*2 'Přepočtené koeficientem množství</t>
  </si>
  <si>
    <t>-1305216044</t>
  </si>
  <si>
    <t>-1715112319</t>
  </si>
  <si>
    <t>40445620</t>
  </si>
  <si>
    <t>zákazové, příkazové dopravní značky B1-B34, C1-15 700mm</t>
  </si>
  <si>
    <t>1224455912</t>
  </si>
  <si>
    <t>SO 301 - Splašková kanalizace</t>
  </si>
  <si>
    <t xml:space="preserve">    4 - Vodorovné konstrukce</t>
  </si>
  <si>
    <t xml:space="preserve">    8 - Trubní vedení</t>
  </si>
  <si>
    <t xml:space="preserve">      01 - Vodovod</t>
  </si>
  <si>
    <t>121151103</t>
  </si>
  <si>
    <t>Sejmutí ornice plochy do 100 m2 tl vrstvy do 200 mm strojně</t>
  </si>
  <si>
    <t>332052682</t>
  </si>
  <si>
    <t>https://podminky.urs.cz/item/CS_URS_2023_02/121151103</t>
  </si>
  <si>
    <t>132154205</t>
  </si>
  <si>
    <t>Hloubení zapažených rýh š do 2000 mm v hornině třídy těžitelnosti I skupiny 1 a 2 objem do 1000 m3</t>
  </si>
  <si>
    <t>1623204814</t>
  </si>
  <si>
    <t>https://podminky.urs.cz/item/CS_URS_2023_02/132154205</t>
  </si>
  <si>
    <t>151101102</t>
  </si>
  <si>
    <t>Zřízení příložného pažení a rozepření stěn rýh hl přes 2 do 4 m</t>
  </si>
  <si>
    <t>451573300</t>
  </si>
  <si>
    <t>https://podminky.urs.cz/item/CS_URS_2023_02/151101102</t>
  </si>
  <si>
    <t>151101112</t>
  </si>
  <si>
    <t>Odstranění příložného pažení a rozepření stěn rýh hl přes 2 do 4 m</t>
  </si>
  <si>
    <t>1328383371</t>
  </si>
  <si>
    <t>https://podminky.urs.cz/item/CS_URS_2023_02/151101112</t>
  </si>
  <si>
    <t>1247743744</t>
  </si>
  <si>
    <t>2+960</t>
  </si>
  <si>
    <t>1789954247</t>
  </si>
  <si>
    <t>896231588</t>
  </si>
  <si>
    <t>962*6 'Přepočtené koeficientem množství</t>
  </si>
  <si>
    <t>816656857</t>
  </si>
  <si>
    <t>962*1,6 'Přepočtené koeficientem množství</t>
  </si>
  <si>
    <t>174251101</t>
  </si>
  <si>
    <t>Zásyp jam, šachet rýh nebo kolem objektů sypaninou bez zhutnění</t>
  </si>
  <si>
    <t>-314099407</t>
  </si>
  <si>
    <t>https://podminky.urs.cz/item/CS_URS_2023_02/174251101</t>
  </si>
  <si>
    <t>58331200</t>
  </si>
  <si>
    <t>štěrkopísek netříděný</t>
  </si>
  <si>
    <t>-7855930</t>
  </si>
  <si>
    <t>660*2 'Přepočtené koeficientem množství</t>
  </si>
  <si>
    <t>175151101</t>
  </si>
  <si>
    <t>Obsypání potrubí strojně sypaninou bez prohození, uloženou do 3 m</t>
  </si>
  <si>
    <t>1479232876</t>
  </si>
  <si>
    <t>https://podminky.urs.cz/item/CS_URS_2023_02/175151101</t>
  </si>
  <si>
    <t>58337303</t>
  </si>
  <si>
    <t>štěrkopísek frakce 0/8</t>
  </si>
  <si>
    <t>1088186658</t>
  </si>
  <si>
    <t>300*2 'Přepočtené koeficientem množství</t>
  </si>
  <si>
    <t>-635399162</t>
  </si>
  <si>
    <t>244550127</t>
  </si>
  <si>
    <t>20*0,14 'Přepočtené koeficientem množství</t>
  </si>
  <si>
    <t>-569407247</t>
  </si>
  <si>
    <t>1996520211</t>
  </si>
  <si>
    <t>20*0,02 'Přepočtené koeficientem množství</t>
  </si>
  <si>
    <t>Vodorovné konstrukce</t>
  </si>
  <si>
    <t>451573111</t>
  </si>
  <si>
    <t>Lože pod potrubí otevřený výkop ze štěrkopísku</t>
  </si>
  <si>
    <t>-1332990912</t>
  </si>
  <si>
    <t>https://podminky.urs.cz/item/CS_URS_2023_02/451573111</t>
  </si>
  <si>
    <t>452112112</t>
  </si>
  <si>
    <t>Osazení betonových prstenců nebo rámů v do 100 mm pod poklopy a mříže</t>
  </si>
  <si>
    <t>1808126025</t>
  </si>
  <si>
    <t>https://podminky.urs.cz/item/CS_URS_2023_02/452112112</t>
  </si>
  <si>
    <t>59224187</t>
  </si>
  <si>
    <t>prstenec šachtový vyrovnávací betonový 625x120x100mm</t>
  </si>
  <si>
    <t>-1646303604</t>
  </si>
  <si>
    <t>59224176</t>
  </si>
  <si>
    <t>prstenec šachtový vyrovnávací betonový 625x120x80mm</t>
  </si>
  <si>
    <t>527806823</t>
  </si>
  <si>
    <t>59224185</t>
  </si>
  <si>
    <t>prstenec šachtový vyrovnávací betonový 625x120x60mm</t>
  </si>
  <si>
    <t>-1384417755</t>
  </si>
  <si>
    <t>452112122</t>
  </si>
  <si>
    <t>Osazení betonových prstenců nebo rámů v přes 100 do 200 mm pod poklopy a mříže</t>
  </si>
  <si>
    <t>-1054028239</t>
  </si>
  <si>
    <t>https://podminky.urs.cz/item/CS_URS_2023_02/452112122</t>
  </si>
  <si>
    <t>59224188</t>
  </si>
  <si>
    <t>prstenec šachtový vyrovnávací betonový 625x120x120mm</t>
  </si>
  <si>
    <t>1588678572</t>
  </si>
  <si>
    <t>Trubní vedení</t>
  </si>
  <si>
    <t>871360420</t>
  </si>
  <si>
    <t>Montáž kanalizačního potrubí korugovaného SN 12 z polypropylenu DN 250</t>
  </si>
  <si>
    <t>-981612808</t>
  </si>
  <si>
    <t>https://podminky.urs.cz/item/CS_URS_2023_02/871360420</t>
  </si>
  <si>
    <t>28617268</t>
  </si>
  <si>
    <t>trubka kanalizační PP korugovaná DN 250x6000mm SN12</t>
  </si>
  <si>
    <t>1110531614</t>
  </si>
  <si>
    <t>353*1,015 'Přepočtené koeficientem množství</t>
  </si>
  <si>
    <t>892381111</t>
  </si>
  <si>
    <t>Tlaková zkouška vodou potrubí DN 250, DN 300 nebo 350</t>
  </si>
  <si>
    <t>-1184882607</t>
  </si>
  <si>
    <t>https://podminky.urs.cz/item/CS_URS_2023_02/892381111</t>
  </si>
  <si>
    <t>894410232</t>
  </si>
  <si>
    <t>Osazení betonových dílců pro kanalizační šachty DN 1000 skruž přechodová (konus)</t>
  </si>
  <si>
    <t>-1701959569</t>
  </si>
  <si>
    <t>https://podminky.urs.cz/item/CS_URS_2023_02/894410232</t>
  </si>
  <si>
    <t>59224312</t>
  </si>
  <si>
    <t>kónus šachetní betonový kapsové plastové stupadlo 100x62,5x58cm</t>
  </si>
  <si>
    <t>-929925646</t>
  </si>
  <si>
    <t>894410103</t>
  </si>
  <si>
    <t>Osazení betonových dílců pro kanalizační šachty DN 1000 šachtové dno výšky 1000 mm</t>
  </si>
  <si>
    <t>-772603912</t>
  </si>
  <si>
    <t>https://podminky.urs.cz/item/CS_URS_2023_02/894410103</t>
  </si>
  <si>
    <t>59224063</t>
  </si>
  <si>
    <t>dno betonové šachtové kulaté DN 1000x1000, 100x115x15cm</t>
  </si>
  <si>
    <t>-1227826426</t>
  </si>
  <si>
    <t>894410211</t>
  </si>
  <si>
    <t>Osazení betonových dílců pro kanalizační šachty DN 1000 skruž rovná výšky 250 mm</t>
  </si>
  <si>
    <t>-14358470</t>
  </si>
  <si>
    <t>https://podminky.urs.cz/item/CS_URS_2023_02/894410211</t>
  </si>
  <si>
    <t>59224066</t>
  </si>
  <si>
    <t>skruž betonová DN 1000x250 PS, 100x25x12cm</t>
  </si>
  <si>
    <t>724966827</t>
  </si>
  <si>
    <t>894410212</t>
  </si>
  <si>
    <t>Osazení betonových dílců pro kanalizační šachty DN 1000 skruž rovná výšky 500 mm</t>
  </si>
  <si>
    <t>1352661231</t>
  </si>
  <si>
    <t>https://podminky.urs.cz/item/CS_URS_2023_02/894410212</t>
  </si>
  <si>
    <t>59224068</t>
  </si>
  <si>
    <t>skruž betonová DN 1000x500 PS, 100x50x12cm</t>
  </si>
  <si>
    <t>2101609119</t>
  </si>
  <si>
    <t>894410213</t>
  </si>
  <si>
    <t>Osazení betonových dílců pro kanalizační šachty DN 1000 skruž rovná výšky 1000 mm</t>
  </si>
  <si>
    <t>-1274139920</t>
  </si>
  <si>
    <t>https://podminky.urs.cz/item/CS_URS_2023_02/894410213</t>
  </si>
  <si>
    <t>-2026385875</t>
  </si>
  <si>
    <t>894410302</t>
  </si>
  <si>
    <t>Osazení betonových dílců pro kanalizační šachty DN 1000 deska zákrytová</t>
  </si>
  <si>
    <t>1408993212</t>
  </si>
  <si>
    <t>https://podminky.urs.cz/item/CS_URS_2023_02/894410302</t>
  </si>
  <si>
    <t>59224315</t>
  </si>
  <si>
    <t>deska betonová zákrytová pro kruhové šachty 100/62,5x16,5cm</t>
  </si>
  <si>
    <t>82914924</t>
  </si>
  <si>
    <t>899104112</t>
  </si>
  <si>
    <t>Osazení poklopů litinových, ocelových nebo železobetonových včetně rámů pro třídu zatížení D400, E600</t>
  </si>
  <si>
    <t>752226416</t>
  </si>
  <si>
    <t>https://podminky.urs.cz/item/CS_URS_2023_02/899104112</t>
  </si>
  <si>
    <t>55241003</t>
  </si>
  <si>
    <t>poklop kanalizační betonový, litinový rám 160mm, D400 bez odvětrání</t>
  </si>
  <si>
    <t>-186182415</t>
  </si>
  <si>
    <t>01</t>
  </si>
  <si>
    <t>Vodovod</t>
  </si>
  <si>
    <t>852241122</t>
  </si>
  <si>
    <t>Montáž potrubí z trub litinových tlakových přírubových normálních délek otevřený výkop DN 80</t>
  </si>
  <si>
    <t>658013677</t>
  </si>
  <si>
    <t>https://podminky.urs.cz/item/CS_URS_2023_02/852241122</t>
  </si>
  <si>
    <t>55253241</t>
  </si>
  <si>
    <t>tvarovka přírubová litinová vodovodní PN10/16 DN 80 dl 500mm</t>
  </si>
  <si>
    <t>232667635</t>
  </si>
  <si>
    <t>857242122</t>
  </si>
  <si>
    <t>Montáž litinových tvarovek jednoosých přírubových otevřený výkop DN 80</t>
  </si>
  <si>
    <t>-1119631197</t>
  </si>
  <si>
    <t>https://podminky.urs.cz/item/CS_URS_2023_02/857242122</t>
  </si>
  <si>
    <t>55254047</t>
  </si>
  <si>
    <t>koleno 90° s patkou přírubové litinové vodovodní N-kus PN10/40 DN 80</t>
  </si>
  <si>
    <t>742353433</t>
  </si>
  <si>
    <t>857262122</t>
  </si>
  <si>
    <t>Montáž litinových tvarovek jednoosých přírubových otevřený výkop DN 100</t>
  </si>
  <si>
    <t>-625646817</t>
  </si>
  <si>
    <t>https://podminky.urs.cz/item/CS_URS_2023_02/857262122</t>
  </si>
  <si>
    <t>55253661</t>
  </si>
  <si>
    <t>příruba zaslepovací litinová vodovodní PN10/16 X-kus DN 100</t>
  </si>
  <si>
    <t>56930388</t>
  </si>
  <si>
    <t>857264122</t>
  </si>
  <si>
    <t>Montáž litinových tvarovek odbočných přírubových otevřený výkop DN 100</t>
  </si>
  <si>
    <t>-1976934811</t>
  </si>
  <si>
    <t>https://podminky.urs.cz/item/CS_URS_2023_02/857264122</t>
  </si>
  <si>
    <t>55253516</t>
  </si>
  <si>
    <t>tvarovka přírubová litinová vodovodní s přírubovou odbočkou PN10/16 T-kus DN 100/100</t>
  </si>
  <si>
    <t>-976128337</t>
  </si>
  <si>
    <t>55253515</t>
  </si>
  <si>
    <t>tvarovka přírubová litinová s přírubovou odbočkou,práškový epoxid tl 250µm T-kus DN 100/80</t>
  </si>
  <si>
    <t>-193463208</t>
  </si>
  <si>
    <t>871251141</t>
  </si>
  <si>
    <t>Montáž potrubí z PE100 SDR 11 otevřený výkop svařovaných na tupo D 110 x 10,0 mm</t>
  </si>
  <si>
    <t>327002128</t>
  </si>
  <si>
    <t>https://podminky.urs.cz/item/CS_URS_2023_02/871251141</t>
  </si>
  <si>
    <t>28613116</t>
  </si>
  <si>
    <t>trubka vodovodní PE100 RC PN 16 SDR11 110x10,0mm</t>
  </si>
  <si>
    <t>1083010090</t>
  </si>
  <si>
    <t>330*1,015 'Přepočtené koeficientem množství</t>
  </si>
  <si>
    <t>877251101</t>
  </si>
  <si>
    <t>Montáž elektrospojek na vodovodním potrubí z PE trub d 110</t>
  </si>
  <si>
    <t>-1446040296</t>
  </si>
  <si>
    <t>https://podminky.urs.cz/item/CS_URS_2023_02/877251101</t>
  </si>
  <si>
    <t>28615975</t>
  </si>
  <si>
    <t>elektrospojka SDR11 PE 100 PN16 D 110mm</t>
  </si>
  <si>
    <t>835559270</t>
  </si>
  <si>
    <t>28653136</t>
  </si>
  <si>
    <t>nákružek lemový PE 100 SDR11 110mm</t>
  </si>
  <si>
    <t>-880751888</t>
  </si>
  <si>
    <t>55251612</t>
  </si>
  <si>
    <t>příruba litinová úsporná PN 10 pro vodovodní ocelové potrubí 100/108mm</t>
  </si>
  <si>
    <t>1932814872</t>
  </si>
  <si>
    <t>877251110</t>
  </si>
  <si>
    <t>Montáž elektrokolen 45° na vodovodním potrubí z PE trub d 110</t>
  </si>
  <si>
    <t>-550971786</t>
  </si>
  <si>
    <t>https://podminky.urs.cz/item/CS_URS_2023_02/877251110</t>
  </si>
  <si>
    <t>28614949</t>
  </si>
  <si>
    <t>elektrokoleno 45° PE 100 PN16 D 110mm</t>
  </si>
  <si>
    <t>804011056</t>
  </si>
  <si>
    <t>877251112</t>
  </si>
  <si>
    <t>Montáž elektrokolen 90° na vodovodním potrubí z PE trub d 110</t>
  </si>
  <si>
    <t>-495558618</t>
  </si>
  <si>
    <t>https://podminky.urs.cz/item/CS_URS_2023_02/877251112</t>
  </si>
  <si>
    <t>28614937</t>
  </si>
  <si>
    <t>elektrokoleno 90° PE 100 PN16 D 110mm</t>
  </si>
  <si>
    <t>1622694205</t>
  </si>
  <si>
    <t>891241112</t>
  </si>
  <si>
    <t>Montáž vodovodních šoupátek otevřený výkop DN 80</t>
  </si>
  <si>
    <t>1640030893</t>
  </si>
  <si>
    <t>https://podminky.urs.cz/item/CS_URS_2023_02/891241112</t>
  </si>
  <si>
    <t>42221116</t>
  </si>
  <si>
    <t>šoupátko s přírubami voda DN 80 PN16</t>
  </si>
  <si>
    <t>2096951586</t>
  </si>
  <si>
    <t>42291073</t>
  </si>
  <si>
    <t>souprava zemní pro šoupátka DN 65-80mm Rd 1,5m</t>
  </si>
  <si>
    <t>185627869</t>
  </si>
  <si>
    <t>891261112</t>
  </si>
  <si>
    <t>Montáž vodovodních šoupátek otevřený výkop DN 100</t>
  </si>
  <si>
    <t>1455700278</t>
  </si>
  <si>
    <t>https://podminky.urs.cz/item/CS_URS_2023_02/891261112</t>
  </si>
  <si>
    <t>42221117</t>
  </si>
  <si>
    <t>šoupátko s přírubami voda DN 100 PN16</t>
  </si>
  <si>
    <t>1711433984</t>
  </si>
  <si>
    <t>42291074</t>
  </si>
  <si>
    <t>souprava zemní pro šoupátka DN 100-150mm Rd 1,5m</t>
  </si>
  <si>
    <t>1727362753</t>
  </si>
  <si>
    <t>66</t>
  </si>
  <si>
    <t>891247112</t>
  </si>
  <si>
    <t>Montáž hydrantů podzemních DN 80</t>
  </si>
  <si>
    <t>-200714117</t>
  </si>
  <si>
    <t>https://podminky.urs.cz/item/CS_URS_2023_02/891247112</t>
  </si>
  <si>
    <t>67</t>
  </si>
  <si>
    <t>42273590</t>
  </si>
  <si>
    <t>hydrant podzemní DN 80 PN 16 jednoduchý uzávěr krycí v 1250mm</t>
  </si>
  <si>
    <t>-403906579</t>
  </si>
  <si>
    <t>68</t>
  </si>
  <si>
    <t>899401112</t>
  </si>
  <si>
    <t>Osazení poklopů litinových šoupátkových</t>
  </si>
  <si>
    <t>-1541927620</t>
  </si>
  <si>
    <t>https://podminky.urs.cz/item/CS_URS_2023_02/899401112</t>
  </si>
  <si>
    <t>69</t>
  </si>
  <si>
    <t>42291352</t>
  </si>
  <si>
    <t>poklop litinový šoupátkový pro zemní soupravy osazení do terénu a do vozovky</t>
  </si>
  <si>
    <t>-1723751406</t>
  </si>
  <si>
    <t>70</t>
  </si>
  <si>
    <t>899401113</t>
  </si>
  <si>
    <t>Osazení poklopů litinových hydrantových</t>
  </si>
  <si>
    <t>-1657255594</t>
  </si>
  <si>
    <t>https://podminky.urs.cz/item/CS_URS_2023_02/899401113</t>
  </si>
  <si>
    <t>71</t>
  </si>
  <si>
    <t>42291452</t>
  </si>
  <si>
    <t>poklop litinový hydrantový DN 80</t>
  </si>
  <si>
    <t>-1875747033</t>
  </si>
  <si>
    <t>72</t>
  </si>
  <si>
    <t>892233122</t>
  </si>
  <si>
    <t>Proplach a dezinfekce vodovodního potrubí DN od 40 do 70</t>
  </si>
  <si>
    <t>-1753495267</t>
  </si>
  <si>
    <t>https://podminky.urs.cz/item/CS_URS_2023_02/892233122</t>
  </si>
  <si>
    <t>73</t>
  </si>
  <si>
    <t>892271111</t>
  </si>
  <si>
    <t>Tlaková zkouška vodou potrubí DN 100 nebo 125</t>
  </si>
  <si>
    <t>-2047025732</t>
  </si>
  <si>
    <t>https://podminky.urs.cz/item/CS_URS_2023_02/892271111</t>
  </si>
  <si>
    <t>74</t>
  </si>
  <si>
    <t>899721111</t>
  </si>
  <si>
    <t>Signalizační vodič DN do 150 mm na potrubí</t>
  </si>
  <si>
    <t>-810986651</t>
  </si>
  <si>
    <t>https://podminky.urs.cz/item/CS_URS_2023_02/899721111</t>
  </si>
  <si>
    <t>75</t>
  </si>
  <si>
    <t>899722111</t>
  </si>
  <si>
    <t>Krytí potrubí z plastů výstražnou fólií z PVC 20 cm</t>
  </si>
  <si>
    <t>1682395477</t>
  </si>
  <si>
    <t>https://podminky.urs.cz/item/CS_URS_2023_02/899722111</t>
  </si>
  <si>
    <t>76</t>
  </si>
  <si>
    <t>998276101</t>
  </si>
  <si>
    <t>Přesun hmot pro trubní vedení z trub z plastických hmot otevřený výkop</t>
  </si>
  <si>
    <t>-1424202573</t>
  </si>
  <si>
    <t>https://podminky.urs.cz/item/CS_URS_2023_02/998276101</t>
  </si>
  <si>
    <t>77</t>
  </si>
  <si>
    <t>998276124</t>
  </si>
  <si>
    <t>Příplatek k přesunu hmot pro trubní vedení z trub z plastických hmot za zvětšený přesun do 500 m</t>
  </si>
  <si>
    <t>339701012</t>
  </si>
  <si>
    <t>https://podminky.urs.cz/item/CS_URS_2023_02/998276124</t>
  </si>
  <si>
    <t>SO 401 - Veřejné osvětlení</t>
  </si>
  <si>
    <t xml:space="preserve">    01 - Dodávky zařízení</t>
  </si>
  <si>
    <t xml:space="preserve">    02 - Materiál elektromontážní</t>
  </si>
  <si>
    <t xml:space="preserve">    03 - Materiál zemní + stavební</t>
  </si>
  <si>
    <t xml:space="preserve">    04 - Elektromontáže</t>
  </si>
  <si>
    <t xml:space="preserve">    05 - Demontáže</t>
  </si>
  <si>
    <t xml:space="preserve">    06 - Zemní práce</t>
  </si>
  <si>
    <t xml:space="preserve">    07 - Ostatní náklady</t>
  </si>
  <si>
    <t>Dodávky zařízení</t>
  </si>
  <si>
    <t>000530412</t>
  </si>
  <si>
    <t xml:space="preserve">Svít. 2/5141/16LED/28W/500mA/WW,IP66 </t>
  </si>
  <si>
    <t>ks</t>
  </si>
  <si>
    <t>2137190887</t>
  </si>
  <si>
    <t>000560017</t>
  </si>
  <si>
    <t>stožár osvětlov bezpatic KL6-133/60Z žárZn</t>
  </si>
  <si>
    <t>-577046295</t>
  </si>
  <si>
    <t>000574111</t>
  </si>
  <si>
    <t>držák pozink.</t>
  </si>
  <si>
    <t>1629079396</t>
  </si>
  <si>
    <t>02</t>
  </si>
  <si>
    <t>Materiál elektromontážní</t>
  </si>
  <si>
    <t>10.212.18</t>
  </si>
  <si>
    <t>Ochranná manžeta plastová na pr.159mm</t>
  </si>
  <si>
    <t>KS</t>
  </si>
  <si>
    <t>2036397895</t>
  </si>
  <si>
    <t>000579202</t>
  </si>
  <si>
    <t>stožárová výzbroj SV 6.10.4 průchozí/TNC  1xRSP4</t>
  </si>
  <si>
    <t>1059951247</t>
  </si>
  <si>
    <t>000579206</t>
  </si>
  <si>
    <t>stožárová výzbroj SV 9.16.4 odbočná/TNC  1xRSP4</t>
  </si>
  <si>
    <t>256146604</t>
  </si>
  <si>
    <t>000431163</t>
  </si>
  <si>
    <t>pojistková patrona PNA000 40AgG</t>
  </si>
  <si>
    <t>1378586693</t>
  </si>
  <si>
    <t>043010017</t>
  </si>
  <si>
    <t>pojistka 6A gL E14</t>
  </si>
  <si>
    <t>-1261796110</t>
  </si>
  <si>
    <t>000101105</t>
  </si>
  <si>
    <t>kabel CYKY-J 3x1,5</t>
  </si>
  <si>
    <t>-212181886</t>
  </si>
  <si>
    <t>000101209</t>
  </si>
  <si>
    <t>kabel CYKY-J 4x10</t>
  </si>
  <si>
    <t>-1205065677</t>
  </si>
  <si>
    <t>34571350</t>
  </si>
  <si>
    <t>trubka elektroinstalační ohebná dvouplášťová korugovaná (chránička) D 32/40mm, HDPE+LDPE</t>
  </si>
  <si>
    <t>CS ÚRS 2022 02</t>
  </si>
  <si>
    <t>-1501869611</t>
  </si>
  <si>
    <t>000295011</t>
  </si>
  <si>
    <t>vedení FeZn pr.10mm(0,63kg/m)</t>
  </si>
  <si>
    <t>1357822625</t>
  </si>
  <si>
    <t>000295073</t>
  </si>
  <si>
    <t>svorka pro spojení Rd10/10 v zemi</t>
  </si>
  <si>
    <t>-876128059</t>
  </si>
  <si>
    <t>000295772.1</t>
  </si>
  <si>
    <t>svorka připojovací SP 1šroub nerez</t>
  </si>
  <si>
    <t>1853326778</t>
  </si>
  <si>
    <t>10.342.10</t>
  </si>
  <si>
    <t>Plast.antikoroz.páska š.100 mm 10m</t>
  </si>
  <si>
    <t>1336393882</t>
  </si>
  <si>
    <t>03</t>
  </si>
  <si>
    <t>Materiál zemní + stavební</t>
  </si>
  <si>
    <t>000046134.1</t>
  </si>
  <si>
    <t>beton B13,5</t>
  </si>
  <si>
    <t>2063001266</t>
  </si>
  <si>
    <t>000046453</t>
  </si>
  <si>
    <t>stožárové pouzdro plast SP315/1000</t>
  </si>
  <si>
    <t>1227740349</t>
  </si>
  <si>
    <t>000046114.1</t>
  </si>
  <si>
    <t>písek kopaný 0-2mm</t>
  </si>
  <si>
    <t>281387500</t>
  </si>
  <si>
    <t>000046383.2</t>
  </si>
  <si>
    <t>výstražná fólie šířka 0,34m</t>
  </si>
  <si>
    <t>761520570</t>
  </si>
  <si>
    <t>04</t>
  </si>
  <si>
    <t>Elektromontáže</t>
  </si>
  <si>
    <t>210202103</t>
  </si>
  <si>
    <t>svítidlo LED venkovní na stožár</t>
  </si>
  <si>
    <t>-519989088</t>
  </si>
  <si>
    <t>210204011.1</t>
  </si>
  <si>
    <t>stožár osvětlovací ocelový do 12m</t>
  </si>
  <si>
    <t>-721013391</t>
  </si>
  <si>
    <t>210204201</t>
  </si>
  <si>
    <t>elektrovýzbroj stožárů pro 1 okruh</t>
  </si>
  <si>
    <t>-1718005332</t>
  </si>
  <si>
    <t>210100101.2</t>
  </si>
  <si>
    <t>ukončení na svorkovnici vodič do 16mm2</t>
  </si>
  <si>
    <t>1938211500</t>
  </si>
  <si>
    <t>403463093</t>
  </si>
  <si>
    <t>210810013</t>
  </si>
  <si>
    <t>kabel(-CYKY) volně ulož.do 5x10/12x4/19x2,5/24x1,5</t>
  </si>
  <si>
    <t>2056823598</t>
  </si>
  <si>
    <t>210810008</t>
  </si>
  <si>
    <t>kabel(-CYKY) volně uložený do 3x6/4x4/7x2,5</t>
  </si>
  <si>
    <t>-17643386</t>
  </si>
  <si>
    <t>210010123</t>
  </si>
  <si>
    <t>trubka plast volně uložená do pr.50mm</t>
  </si>
  <si>
    <t>1090616546</t>
  </si>
  <si>
    <t>210220022</t>
  </si>
  <si>
    <t>uzemňov.vedení v zemi úplná mtž FeZn pr.8-10mm</t>
  </si>
  <si>
    <t>-1147837926</t>
  </si>
  <si>
    <t>210220301.1</t>
  </si>
  <si>
    <t>svorka hromosvodová do 2 šroubů</t>
  </si>
  <si>
    <t>968714137</t>
  </si>
  <si>
    <t>210220301.3</t>
  </si>
  <si>
    <t>1298028236</t>
  </si>
  <si>
    <t>210220442</t>
  </si>
  <si>
    <t>ochrana zemní svorky plast.páskou</t>
  </si>
  <si>
    <t>64380041</t>
  </si>
  <si>
    <t>05</t>
  </si>
  <si>
    <t>Demontáže</t>
  </si>
  <si>
    <t>210100101.1</t>
  </si>
  <si>
    <t>ukončení na svorkovnici vodič do 16mm2       /dmtž</t>
  </si>
  <si>
    <t>-226053966</t>
  </si>
  <si>
    <t>210204201.1</t>
  </si>
  <si>
    <t>elektrovýzbroj stožárů pro 1 okruh           /dmtž</t>
  </si>
  <si>
    <t>1121309841</t>
  </si>
  <si>
    <t>06</t>
  </si>
  <si>
    <t>460050703</t>
  </si>
  <si>
    <t>výkop jámy do 2m3 pro stožár VO ruční tz.3/ko1.0</t>
  </si>
  <si>
    <t>-479598367</t>
  </si>
  <si>
    <t>460100003</t>
  </si>
  <si>
    <t>pouzdrový základ VO mimo trasu kabelu pr.0,3/1,5m</t>
  </si>
  <si>
    <t>1692839948</t>
  </si>
  <si>
    <t>460600001.2</t>
  </si>
  <si>
    <t>odvoz zeminy do 10km vč.poplatku za skládku</t>
  </si>
  <si>
    <t>-773466349</t>
  </si>
  <si>
    <t>460200163</t>
  </si>
  <si>
    <t>výkop kabel.rýhy šířka 35/hloubka 80cm tz.3/ko1.0</t>
  </si>
  <si>
    <t>-2093292794</t>
  </si>
  <si>
    <t>460420022.1</t>
  </si>
  <si>
    <t>kabelové lože 2x10cm kopaný písek šířka do 65cm</t>
  </si>
  <si>
    <t>300614598</t>
  </si>
  <si>
    <t>460490012.1</t>
  </si>
  <si>
    <t>výstražná fólie šířka nad 30cm</t>
  </si>
  <si>
    <t>-181444947</t>
  </si>
  <si>
    <t>460560163</t>
  </si>
  <si>
    <t>zához kabelové rýhy šířka 35/hloubka 80cm tz.3</t>
  </si>
  <si>
    <t>-2009838084</t>
  </si>
  <si>
    <t>460600001.3</t>
  </si>
  <si>
    <t>-1443296534</t>
  </si>
  <si>
    <t>460620013</t>
  </si>
  <si>
    <t>provizorní úprava terénu třída zeminy 3</t>
  </si>
  <si>
    <t>1127211461</t>
  </si>
  <si>
    <t>07</t>
  </si>
  <si>
    <t>Ostatní náklady</t>
  </si>
  <si>
    <t>0701</t>
  </si>
  <si>
    <t>kompletační činnost</t>
  </si>
  <si>
    <t>1073971</t>
  </si>
  <si>
    <t>0702</t>
  </si>
  <si>
    <t>revize</t>
  </si>
  <si>
    <t>903543811</t>
  </si>
  <si>
    <t>0703</t>
  </si>
  <si>
    <t>doprava dodávek</t>
  </si>
  <si>
    <t>-519848878</t>
  </si>
  <si>
    <t>0704</t>
  </si>
  <si>
    <t>přesun dodávek</t>
  </si>
  <si>
    <t>-100744477</t>
  </si>
  <si>
    <t>0705</t>
  </si>
  <si>
    <t>prořez</t>
  </si>
  <si>
    <t>233885356</t>
  </si>
  <si>
    <t>0706</t>
  </si>
  <si>
    <t>materiál podružný</t>
  </si>
  <si>
    <t>795268579</t>
  </si>
  <si>
    <t>0707</t>
  </si>
  <si>
    <t>PPV pro elektromontáže</t>
  </si>
  <si>
    <t>-71597114</t>
  </si>
  <si>
    <t>0708</t>
  </si>
  <si>
    <t>PPV pro zemní práce</t>
  </si>
  <si>
    <t>2019298325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</si>
  <si>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</si>
  <si>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</si>
  <si>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</si>
  <si>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</si>
  <si>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</si>
  <si>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</si>
  <si>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</si>
  <si>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kpl</t>
  </si>
  <si>
    <t>1024</t>
  </si>
  <si>
    <t>-699873495</t>
  </si>
  <si>
    <t>https://podminky.urs.cz/item/CS_URS_2022_02/010001000</t>
  </si>
  <si>
    <t>Poznámka k položce:_x000D_
Průzkumné práce - vytyčení inženýrských sítí_x000D_
Geodetické práce - vytyčení stavby, zaměření skutečného provedení_x000D_
Projektové práce - projektová dokumentace RDS</t>
  </si>
  <si>
    <t>013254000</t>
  </si>
  <si>
    <t>Dokumentace skutečného provedení stavby</t>
  </si>
  <si>
    <t>1526518489</t>
  </si>
  <si>
    <t>https://podminky.urs.cz/item/CS_URS_2023_02/013254000</t>
  </si>
  <si>
    <t>Poznámka k položce:_x000D_
3 paré</t>
  </si>
  <si>
    <t>VRN3</t>
  </si>
  <si>
    <t>Zařízení staveniště</t>
  </si>
  <si>
    <t>030001000</t>
  </si>
  <si>
    <t>741020470</t>
  </si>
  <si>
    <t>https://podminky.urs.cz/item/CS_URS_2022_02/030001000</t>
  </si>
  <si>
    <t>Poznámka k položce:_x000D_
skladáka materiálů, oplocení staveniště, zázemí, DIO, atd.</t>
  </si>
  <si>
    <t>VRN4</t>
  </si>
  <si>
    <t>Inženýrská činnost</t>
  </si>
  <si>
    <t>043154000</t>
  </si>
  <si>
    <t>Zkoušky hutnicí</t>
  </si>
  <si>
    <t>-1070536485</t>
  </si>
  <si>
    <t>https://podminky.urs.cz/item/CS_URS_2023_02/043154000</t>
  </si>
  <si>
    <t>Poznámka k položce:_x000D_
dle ČSN 736133 a 736126-1</t>
  </si>
  <si>
    <t>P022020 - Habartov, stezka pod cestou VP</t>
  </si>
  <si>
    <t>SO 101 - Smíšená stezka</t>
  </si>
  <si>
    <t>1418596507</t>
  </si>
  <si>
    <t>-1659745002</t>
  </si>
  <si>
    <t>122252204</t>
  </si>
  <si>
    <t>Odkopávky a prokopávky nezapažené pro silnice a dálnice v hornině třídy těžitelnosti I objem do 500 m3 strojně</t>
  </si>
  <si>
    <t>-1228850164</t>
  </si>
  <si>
    <t>https://podminky.urs.cz/item/CS_URS_2023_02/122252204</t>
  </si>
  <si>
    <t>162301501</t>
  </si>
  <si>
    <t>Vodorovné přemístění křovin do 5 km D kmene do 100 mm</t>
  </si>
  <si>
    <t>1580009572</t>
  </si>
  <si>
    <t>https://podminky.urs.cz/item/CS_URS_2023_02/162301501</t>
  </si>
  <si>
    <t>162301981</t>
  </si>
  <si>
    <t>Příplatek k vodorovnému přemístění křovin D kmene do 100 mm ZKD 1 km</t>
  </si>
  <si>
    <t>-119282052</t>
  </si>
  <si>
    <t>https://podminky.urs.cz/item/CS_URS_2023_02/162301981</t>
  </si>
  <si>
    <t>540*11</t>
  </si>
  <si>
    <t>1631277518</t>
  </si>
  <si>
    <t>(87,5+157,38)*2</t>
  </si>
  <si>
    <t>-506566972</t>
  </si>
  <si>
    <t>187-87,5</t>
  </si>
  <si>
    <t>137951927</t>
  </si>
  <si>
    <t>99,5*10</t>
  </si>
  <si>
    <t>167151101</t>
  </si>
  <si>
    <t>Nakládání výkopku z hornin třídy těžitelnosti I skupiny 1 až 3 do 100 m3</t>
  </si>
  <si>
    <t>-221586214</t>
  </si>
  <si>
    <t>https://podminky.urs.cz/item/CS_URS_2023_02/167151101</t>
  </si>
  <si>
    <t>87,5+157,38</t>
  </si>
  <si>
    <t>171152112</t>
  </si>
  <si>
    <t>Uložení sypaniny z hornin nesoudržných a sypkých do násypů zhutněných mimo aktivní zónu silnic a dálnic</t>
  </si>
  <si>
    <t>495600050</t>
  </si>
  <si>
    <t>https://podminky.urs.cz/item/CS_URS_2023_02/171152112</t>
  </si>
  <si>
    <t>193168966</t>
  </si>
  <si>
    <t>(224,62-157,38)*1,6</t>
  </si>
  <si>
    <t>171251201</t>
  </si>
  <si>
    <t>Uložení sypaniny na skládky nebo meziskládky</t>
  </si>
  <si>
    <t>227519515</t>
  </si>
  <si>
    <t>https://podminky.urs.cz/item/CS_URS_2023_02/171251201</t>
  </si>
  <si>
    <t>1299392085</t>
  </si>
  <si>
    <t>99,5*1,6</t>
  </si>
  <si>
    <t>-2106496825</t>
  </si>
  <si>
    <t>181351103</t>
  </si>
  <si>
    <t>Rozprostření ornice tl vrstvy do 200 mm pl přes 100 do 500 m2 v rovině nebo ve svahu do 1:5 strojně</t>
  </si>
  <si>
    <t>766410793</t>
  </si>
  <si>
    <t>https://podminky.urs.cz/item/CS_URS_2023_02/181351103</t>
  </si>
  <si>
    <t>182351133</t>
  </si>
  <si>
    <t>Rozprostření ornice pl přes 500 m2 ve svahu přes 1:5 tl vrstvy do 200 mm strojně</t>
  </si>
  <si>
    <t>307157257</t>
  </si>
  <si>
    <t>https://podminky.urs.cz/item/CS_URS_2023_02/182351133</t>
  </si>
  <si>
    <t>-783669123</t>
  </si>
  <si>
    <t>181411122</t>
  </si>
  <si>
    <t>Založení lučního trávníku výsevem pl do 1000 m2 ve svahu přes 1:5 do 1:2</t>
  </si>
  <si>
    <t>-881353875</t>
  </si>
  <si>
    <t>https://podminky.urs.cz/item/CS_URS_2023_02/181411122</t>
  </si>
  <si>
    <t>-2104221485</t>
  </si>
  <si>
    <t>875*0,02 'Přepočtené koeficientem množství</t>
  </si>
  <si>
    <t>1706872498</t>
  </si>
  <si>
    <t>1153808668</t>
  </si>
  <si>
    <t>573211111</t>
  </si>
  <si>
    <t>Postřik živičný spojovací z asfaltu v množství 0,60 kg/m2</t>
  </si>
  <si>
    <t>1066800244</t>
  </si>
  <si>
    <t>https://podminky.urs.cz/item/CS_URS_2023_02/573211111</t>
  </si>
  <si>
    <t>1912968233</t>
  </si>
  <si>
    <t>Poznámka k položce:_x000D_
délka stezky MK 01 - 90,34_x000D_
délka stezky MK 02 - 463,13_x000D_
délka celkem = 553,47 m</t>
  </si>
  <si>
    <t>1061582792</t>
  </si>
  <si>
    <t>1135*0,25</t>
  </si>
  <si>
    <t>-1959285724</t>
  </si>
  <si>
    <t>-1987427473</t>
  </si>
  <si>
    <t>283,75*10 'Přepočtené koeficientem množství</t>
  </si>
  <si>
    <t>1137579254</t>
  </si>
  <si>
    <t>283,75*2 'Přepočtené koeficientem množství</t>
  </si>
  <si>
    <t>-470308441</t>
  </si>
  <si>
    <t>321768873</t>
  </si>
  <si>
    <t>915223111</t>
  </si>
  <si>
    <t>Varovný pás z plastu pro orientaci nevidomých šířky 420 mm</t>
  </si>
  <si>
    <t>-1039409630</t>
  </si>
  <si>
    <t>https://podminky.urs.cz/item/CS_URS_2023_02/915223111</t>
  </si>
  <si>
    <t>966005211</t>
  </si>
  <si>
    <t>Rozebrání a odstranění silničního zábradlí se sloupky osazenými do říms nebo krycích desek</t>
  </si>
  <si>
    <t>2072447068</t>
  </si>
  <si>
    <t>https://podminky.urs.cz/item/CS_URS_2023_02/966005211</t>
  </si>
  <si>
    <t>911121111</t>
  </si>
  <si>
    <t>Montáž zábradlí ocelového přichyceného vruty do betonového podkladu</t>
  </si>
  <si>
    <t>-110062196</t>
  </si>
  <si>
    <t>https://podminky.urs.cz/item/CS_URS_2023_02/911121111</t>
  </si>
  <si>
    <t>63126083</t>
  </si>
  <si>
    <t>zábradlí mostní svislá výplň, výška 1,1m</t>
  </si>
  <si>
    <t>-2001223849</t>
  </si>
  <si>
    <t>Poznámka k položce:_x000D_
viz výkresy D.1.1.8 a D.1.1.9</t>
  </si>
  <si>
    <t>1490949339</t>
  </si>
  <si>
    <t>Poznámka k položce:_x000D_
Ukončení stezky u komunikace</t>
  </si>
  <si>
    <t>59217029</t>
  </si>
  <si>
    <t>obrubník betonový silniční nájezdový 1000x150x150mm</t>
  </si>
  <si>
    <t>-1816294530</t>
  </si>
  <si>
    <t>-1540515714</t>
  </si>
  <si>
    <t>Poznámka k položce:_x000D_
Přesun značky IP11b</t>
  </si>
  <si>
    <t>-593019174</t>
  </si>
  <si>
    <t>-353552240</t>
  </si>
  <si>
    <t>-1051143901</t>
  </si>
  <si>
    <t>2101642648</t>
  </si>
  <si>
    <t>-390949067</t>
  </si>
  <si>
    <t>966006132</t>
  </si>
  <si>
    <t>Odstranění značek dopravních nebo orientačních se sloupky s betonovými patkami</t>
  </si>
  <si>
    <t>471631620</t>
  </si>
  <si>
    <t>https://podminky.urs.cz/item/CS_URS_2023_02/966006132</t>
  </si>
  <si>
    <t>756375036</t>
  </si>
  <si>
    <t>-809262090</t>
  </si>
  <si>
    <t>-74031202</t>
  </si>
  <si>
    <t>1973522381</t>
  </si>
  <si>
    <t>-1623267849</t>
  </si>
  <si>
    <t>P052021 - Habartov, stezky ÚSEK 4</t>
  </si>
  <si>
    <t xml:space="preserve">    2 - Zakládání</t>
  </si>
  <si>
    <t xml:space="preserve">      D.0 - Sanace zemní pláně</t>
  </si>
  <si>
    <t>113107211</t>
  </si>
  <si>
    <t>Odstranění podkladu z kameniva těženého tl do 100 mm strojně pl přes 200 m2</t>
  </si>
  <si>
    <t>-805083376</t>
  </si>
  <si>
    <t>https://podminky.urs.cz/item/CS_URS_2023_02/113107211</t>
  </si>
  <si>
    <t>131251100</t>
  </si>
  <si>
    <t>Hloubení jam nezapažených v hornině třídy těžitelnosti I skupiny 3 objem do 20 m3 strojně</t>
  </si>
  <si>
    <t>-851526033</t>
  </si>
  <si>
    <t>https://podminky.urs.cz/item/CS_URS_2023_02/131251100</t>
  </si>
  <si>
    <t>Poznámka k položce:_x000D_
Vsakovací jámy</t>
  </si>
  <si>
    <t>132251102</t>
  </si>
  <si>
    <t>Hloubení rýh nezapažených š do 800 mm v hornině třídy těžitelnosti I skupiny 3 objem do 50 m3 strojně</t>
  </si>
  <si>
    <t>-2050653093</t>
  </si>
  <si>
    <t>https://podminky.urs.cz/item/CS_URS_2023_02/132251102</t>
  </si>
  <si>
    <t>Poznámka k položce:_x000D_
Pro drenáž</t>
  </si>
  <si>
    <t>0,4*0,4*266</t>
  </si>
  <si>
    <t>122252205</t>
  </si>
  <si>
    <t>Odkopávky a prokopávky nezapažené pro silnice a dálnice v hornině třídy těžitelnosti I objem do 1000 m3 strojně</t>
  </si>
  <si>
    <t>796566651</t>
  </si>
  <si>
    <t>https://podminky.urs.cz/item/CS_URS_2023_02/122252205</t>
  </si>
  <si>
    <t>4+42,56+89,6+290</t>
  </si>
  <si>
    <t>426,16*10</t>
  </si>
  <si>
    <t>426,16*1,6</t>
  </si>
  <si>
    <t>961562206</t>
  </si>
  <si>
    <t>16*1,5 'Přepočtené koeficientem množství</t>
  </si>
  <si>
    <t>-1166809176</t>
  </si>
  <si>
    <t>Poznámka k položce:_x000D_
Výplň vsakovacích jam</t>
  </si>
  <si>
    <t>58344003</t>
  </si>
  <si>
    <t>kamenivo drcené hrubé frakce 63/125</t>
  </si>
  <si>
    <t>-1703262944</t>
  </si>
  <si>
    <t>2*1,6 'Přepočtené koeficientem množství</t>
  </si>
  <si>
    <t>-1188985446</t>
  </si>
  <si>
    <t>2*1,5 'Přepočtené koeficientem množství</t>
  </si>
  <si>
    <t>1564042442</t>
  </si>
  <si>
    <t>60*1,5 'Přepočtené koeficientem množství</t>
  </si>
  <si>
    <t>600*0,02 'Přepočtené koeficientem množství</t>
  </si>
  <si>
    <t>Zakládání</t>
  </si>
  <si>
    <t>212752401</t>
  </si>
  <si>
    <t>Trativod z drenážních trubek korugovaných PE-HD SN 8 perforace 360° včetně lože otevřený výkop DN 100 pro liniové stavby</t>
  </si>
  <si>
    <t>2036008194</t>
  </si>
  <si>
    <t>https://podminky.urs.cz/item/CS_URS_2023_02/212752401</t>
  </si>
  <si>
    <t>1111*2</t>
  </si>
  <si>
    <t>1728496744</t>
  </si>
  <si>
    <t>246*2*0,25</t>
  </si>
  <si>
    <t>Poznámka k položce:_x000D_
délka stezky 246,49 m</t>
  </si>
  <si>
    <t>D.0</t>
  </si>
  <si>
    <t>Sanace zemní pláně</t>
  </si>
  <si>
    <t>850720333</t>
  </si>
  <si>
    <t>1111*0,5</t>
  </si>
  <si>
    <t>1025221194</t>
  </si>
  <si>
    <t>1731497348</t>
  </si>
  <si>
    <t>555,5*15 'Přepočtené koeficientem množství</t>
  </si>
  <si>
    <t>2090455315</t>
  </si>
  <si>
    <t>555,5*2 'Přepočtené koeficientem množství</t>
  </si>
  <si>
    <t>656822962</t>
  </si>
  <si>
    <t>-1293802430</t>
  </si>
  <si>
    <t>-645146059</t>
  </si>
  <si>
    <t>899132111</t>
  </si>
  <si>
    <t>Výměna poklopu kanalizačního samonivelačního s ošetřením podkladu hloubky do 25 cm</t>
  </si>
  <si>
    <t>989961722</t>
  </si>
  <si>
    <t>https://podminky.urs.cz/item/CS_URS_2023_02/899132111</t>
  </si>
  <si>
    <t>55241033</t>
  </si>
  <si>
    <t>poklop šachtový litinový kruhový DN 600 bez ventilace tř D400 v samonivelačním rámu pro intenzivní provoz</t>
  </si>
  <si>
    <t>-1554383581</t>
  </si>
  <si>
    <t>-1482231432</t>
  </si>
  <si>
    <t>2061658304</t>
  </si>
  <si>
    <t>-1824043404</t>
  </si>
  <si>
    <t>40445253</t>
  </si>
  <si>
    <t>víčko plastové na sloupek D 60mm</t>
  </si>
  <si>
    <t>CS ÚRS 2022 01</t>
  </si>
  <si>
    <t>-1354092387</t>
  </si>
  <si>
    <t>40445225</t>
  </si>
  <si>
    <t>sloupek pro dopravní značku Zn D 60mm v 3,5m</t>
  </si>
  <si>
    <t>-1595792327</t>
  </si>
  <si>
    <t>919726121</t>
  </si>
  <si>
    <t>Geotextilie pro ochranu, separaci a filtraci netkaná měrná hm do 200 g/m2</t>
  </si>
  <si>
    <t>1470304137</t>
  </si>
  <si>
    <t>https://podminky.urs.cz/item/CS_URS_2023_02/919726121</t>
  </si>
  <si>
    <t>Poznámka k položce:_x000D_
Separace vsakovací jámy</t>
  </si>
  <si>
    <t>997221551</t>
  </si>
  <si>
    <t>Vodorovná doprava suti ze sypkých materiálů do 1 km</t>
  </si>
  <si>
    <t>229685063</t>
  </si>
  <si>
    <t>https://podminky.urs.cz/item/CS_URS_2023_02/997221551</t>
  </si>
  <si>
    <t xml:space="preserve">Poznámka k souboru cen:_x000D_
1. Ceny nelze použít pro vodorovnou dopravu suti po železnici, po vodě nebo neobvyklými dopravními prostředky. 2. Je-li na dopravní dráze pro vodorovnou dopravu suti překážka, pro kterou je nutno suť překládat z jednoho dopravního prostředku na druhý, oceňuje se tato doprava v každém úseku samostatně. 3. Ceny 997 22-155 jsou určeny pro sypký materiál, např. kamenivo a hmoty kamenitého charakteru stmelené vápnem, cementem nebo živicí. 4. Ceny 997 22-156 jsou určeny pro drobný kusový materiál (dlažební kostky, lomový kámen). </t>
  </si>
  <si>
    <t>997221559</t>
  </si>
  <si>
    <t>Příplatek ZKD 1 km u vodorovné dopravy suti ze sypkých materiálů</t>
  </si>
  <si>
    <t>1285562407</t>
  </si>
  <si>
    <t>https://podminky.urs.cz/item/CS_URS_2023_02/997221559</t>
  </si>
  <si>
    <t>132,2*19 'Přepočtené koeficientem množství</t>
  </si>
  <si>
    <t>997221655</t>
  </si>
  <si>
    <t>538249499</t>
  </si>
  <si>
    <t>https://podminky.urs.cz/item/CS_URS_2023_02/997221655</t>
  </si>
  <si>
    <t>1719777893</t>
  </si>
  <si>
    <t>156187095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</si>
</sst>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0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111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110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110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112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108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110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108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113</xdr:row>
      <xdr:rowOff>0</xdr:rowOff>
    </xdr:from>
    <xdr:to>
      <xdr:col>9</xdr:col>
      <xdr:colOff>1215390</xdr:colOff>
      <xdr:row>113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108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71201221" TargetMode="External"/><Relationship Id="rId18" Type="http://schemas.openxmlformats.org/officeDocument/2006/relationships/hyperlink" Target="https://podminky.urs.cz/item/CS_URS_2023_02/565155121" TargetMode="External"/><Relationship Id="rId26" Type="http://schemas.openxmlformats.org/officeDocument/2006/relationships/hyperlink" Target="https://podminky.urs.cz/item/CS_URS_2023_02/577134121" TargetMode="External"/><Relationship Id="rId39" Type="http://schemas.openxmlformats.org/officeDocument/2006/relationships/hyperlink" Target="https://podminky.urs.cz/item/CS_URS_2023_02/916131213" TargetMode="External"/><Relationship Id="rId3" Type="http://schemas.openxmlformats.org/officeDocument/2006/relationships/hyperlink" Target="https://podminky.urs.cz/item/CS_URS_2023_02/113106144" TargetMode="External"/><Relationship Id="rId21" Type="http://schemas.openxmlformats.org/officeDocument/2006/relationships/hyperlink" Target="https://podminky.urs.cz/item/CS_URS_2023_02/566901161" TargetMode="External"/><Relationship Id="rId34" Type="http://schemas.openxmlformats.org/officeDocument/2006/relationships/hyperlink" Target="https://podminky.urs.cz/item/CS_URS_2023_02/919726203" TargetMode="External"/><Relationship Id="rId42" Type="http://schemas.openxmlformats.org/officeDocument/2006/relationships/hyperlink" Target="https://podminky.urs.cz/item/CS_URS_2023_02/919551111" TargetMode="External"/><Relationship Id="rId47" Type="http://schemas.openxmlformats.org/officeDocument/2006/relationships/hyperlink" Target="https://podminky.urs.cz/item/CS_URS_2023_02/997221561" TargetMode="External"/><Relationship Id="rId50" Type="http://schemas.openxmlformats.org/officeDocument/2006/relationships/hyperlink" Target="https://podminky.urs.cz/item/CS_URS_2023_02/997221625" TargetMode="External"/><Relationship Id="rId7" Type="http://schemas.openxmlformats.org/officeDocument/2006/relationships/hyperlink" Target="https://podminky.urs.cz/item/CS_URS_2023_02/122252206" TargetMode="External"/><Relationship Id="rId12" Type="http://schemas.openxmlformats.org/officeDocument/2006/relationships/hyperlink" Target="https://podminky.urs.cz/item/CS_URS_2023_02/171152101" TargetMode="External"/><Relationship Id="rId17" Type="http://schemas.openxmlformats.org/officeDocument/2006/relationships/hyperlink" Target="https://podminky.urs.cz/item/CS_URS_2023_02/564851111" TargetMode="External"/><Relationship Id="rId25" Type="http://schemas.openxmlformats.org/officeDocument/2006/relationships/hyperlink" Target="https://podminky.urs.cz/item/CS_URS_2023_02/573211107" TargetMode="External"/><Relationship Id="rId33" Type="http://schemas.openxmlformats.org/officeDocument/2006/relationships/hyperlink" Target="https://podminky.urs.cz/item/CS_URS_2023_02/564871111" TargetMode="External"/><Relationship Id="rId38" Type="http://schemas.openxmlformats.org/officeDocument/2006/relationships/hyperlink" Target="https://podminky.urs.cz/item/CS_URS_2023_02/915611111" TargetMode="External"/><Relationship Id="rId46" Type="http://schemas.openxmlformats.org/officeDocument/2006/relationships/hyperlink" Target="https://podminky.urs.cz/item/CS_URS_2023_02/966008311" TargetMode="External"/><Relationship Id="rId2" Type="http://schemas.openxmlformats.org/officeDocument/2006/relationships/hyperlink" Target="https://podminky.urs.cz/item/CS_URS_2023_02/112155311" TargetMode="External"/><Relationship Id="rId16" Type="http://schemas.openxmlformats.org/officeDocument/2006/relationships/hyperlink" Target="https://podminky.urs.cz/item/CS_URS_2023_02/181411121" TargetMode="External"/><Relationship Id="rId20" Type="http://schemas.openxmlformats.org/officeDocument/2006/relationships/hyperlink" Target="https://podminky.urs.cz/item/CS_URS_2023_02/566901142" TargetMode="External"/><Relationship Id="rId29" Type="http://schemas.openxmlformats.org/officeDocument/2006/relationships/hyperlink" Target="https://podminky.urs.cz/item/CS_URS_2023_02/162751117" TargetMode="External"/><Relationship Id="rId41" Type="http://schemas.openxmlformats.org/officeDocument/2006/relationships/hyperlink" Target="https://podminky.urs.cz/item/CS_URS_2023_02/919441211" TargetMode="External"/><Relationship Id="rId1" Type="http://schemas.openxmlformats.org/officeDocument/2006/relationships/hyperlink" Target="https://podminky.urs.cz/item/CS_URS_2023_02/111251103" TargetMode="External"/><Relationship Id="rId6" Type="http://schemas.openxmlformats.org/officeDocument/2006/relationships/hyperlink" Target="https://podminky.urs.cz/item/CS_URS_2023_02/121151123" TargetMode="External"/><Relationship Id="rId11" Type="http://schemas.openxmlformats.org/officeDocument/2006/relationships/hyperlink" Target="https://podminky.urs.cz/item/CS_URS_2023_02/167151111" TargetMode="External"/><Relationship Id="rId24" Type="http://schemas.openxmlformats.org/officeDocument/2006/relationships/hyperlink" Target="https://podminky.urs.cz/item/CS_URS_2023_02/573111111" TargetMode="External"/><Relationship Id="rId32" Type="http://schemas.openxmlformats.org/officeDocument/2006/relationships/hyperlink" Target="https://podminky.urs.cz/item/CS_URS_2023_02/564871111" TargetMode="External"/><Relationship Id="rId37" Type="http://schemas.openxmlformats.org/officeDocument/2006/relationships/hyperlink" Target="https://podminky.urs.cz/item/CS_URS_2023_02/915221111" TargetMode="External"/><Relationship Id="rId40" Type="http://schemas.openxmlformats.org/officeDocument/2006/relationships/hyperlink" Target="https://podminky.urs.cz/item/CS_URS_2023_02/916231213" TargetMode="External"/><Relationship Id="rId45" Type="http://schemas.openxmlformats.org/officeDocument/2006/relationships/hyperlink" Target="https://podminky.urs.cz/item/CS_URS_2023_02/919732211" TargetMode="External"/><Relationship Id="rId5" Type="http://schemas.openxmlformats.org/officeDocument/2006/relationships/hyperlink" Target="https://podminky.urs.cz/item/CS_URS_2023_02/113204111" TargetMode="External"/><Relationship Id="rId15" Type="http://schemas.openxmlformats.org/officeDocument/2006/relationships/hyperlink" Target="https://podminky.urs.cz/item/CS_URS_2023_02/181351113" TargetMode="External"/><Relationship Id="rId23" Type="http://schemas.openxmlformats.org/officeDocument/2006/relationships/hyperlink" Target="https://podminky.urs.cz/item/CS_URS_2023_02/572340111" TargetMode="External"/><Relationship Id="rId28" Type="http://schemas.openxmlformats.org/officeDocument/2006/relationships/hyperlink" Target="https://podminky.urs.cz/item/CS_URS_2023_02/122252203" TargetMode="External"/><Relationship Id="rId36" Type="http://schemas.openxmlformats.org/officeDocument/2006/relationships/hyperlink" Target="https://podminky.urs.cz/item/CS_URS_2023_02/914511111" TargetMode="External"/><Relationship Id="rId49" Type="http://schemas.openxmlformats.org/officeDocument/2006/relationships/hyperlink" Target="https://podminky.urs.cz/item/CS_URS_2023_02/997221615" TargetMode="External"/><Relationship Id="rId10" Type="http://schemas.openxmlformats.org/officeDocument/2006/relationships/hyperlink" Target="https://podminky.urs.cz/item/CS_URS_2023_02/162751119" TargetMode="External"/><Relationship Id="rId19" Type="http://schemas.openxmlformats.org/officeDocument/2006/relationships/hyperlink" Target="https://podminky.urs.cz/item/CS_URS_2023_02/566901132" TargetMode="External"/><Relationship Id="rId31" Type="http://schemas.openxmlformats.org/officeDocument/2006/relationships/hyperlink" Target="https://podminky.urs.cz/item/CS_URS_2023_02/171201231" TargetMode="External"/><Relationship Id="rId44" Type="http://schemas.openxmlformats.org/officeDocument/2006/relationships/hyperlink" Target="https://podminky.urs.cz/item/CS_URS_2023_02/919735113" TargetMode="External"/><Relationship Id="rId52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113202111" TargetMode="External"/><Relationship Id="rId9" Type="http://schemas.openxmlformats.org/officeDocument/2006/relationships/hyperlink" Target="https://podminky.urs.cz/item/CS_URS_2023_02/162751117" TargetMode="External"/><Relationship Id="rId14" Type="http://schemas.openxmlformats.org/officeDocument/2006/relationships/hyperlink" Target="https://podminky.urs.cz/item/CS_URS_2023_02/181152302" TargetMode="External"/><Relationship Id="rId22" Type="http://schemas.openxmlformats.org/officeDocument/2006/relationships/hyperlink" Target="https://podminky.urs.cz/item/CS_URS_2023_02/569931132" TargetMode="External"/><Relationship Id="rId27" Type="http://schemas.openxmlformats.org/officeDocument/2006/relationships/hyperlink" Target="https://podminky.urs.cz/item/CS_URS_2023_02/596211121" TargetMode="External"/><Relationship Id="rId30" Type="http://schemas.openxmlformats.org/officeDocument/2006/relationships/hyperlink" Target="https://podminky.urs.cz/item/CS_URS_2023_02/162751119" TargetMode="External"/><Relationship Id="rId35" Type="http://schemas.openxmlformats.org/officeDocument/2006/relationships/hyperlink" Target="https://podminky.urs.cz/item/CS_URS_2023_02/914111111" TargetMode="External"/><Relationship Id="rId43" Type="http://schemas.openxmlformats.org/officeDocument/2006/relationships/hyperlink" Target="https://podminky.urs.cz/item/CS_URS_2023_02/919551112" TargetMode="External"/><Relationship Id="rId48" Type="http://schemas.openxmlformats.org/officeDocument/2006/relationships/hyperlink" Target="https://podminky.urs.cz/item/CS_URS_2023_02/997221569" TargetMode="External"/><Relationship Id="rId8" Type="http://schemas.openxmlformats.org/officeDocument/2006/relationships/hyperlink" Target="https://podminky.urs.cz/item/CS_URS_2023_02/162351103" TargetMode="External"/><Relationship Id="rId51" Type="http://schemas.openxmlformats.org/officeDocument/2006/relationships/hyperlink" Target="https://podminky.urs.cz/item/CS_URS_2023_02/998225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1201221" TargetMode="External"/><Relationship Id="rId13" Type="http://schemas.openxmlformats.org/officeDocument/2006/relationships/hyperlink" Target="https://podminky.urs.cz/item/CS_URS_2023_02/564921511" TargetMode="External"/><Relationship Id="rId18" Type="http://schemas.openxmlformats.org/officeDocument/2006/relationships/hyperlink" Target="https://podminky.urs.cz/item/CS_URS_2023_02/162751117" TargetMode="External"/><Relationship Id="rId26" Type="http://schemas.openxmlformats.org/officeDocument/2006/relationships/hyperlink" Target="https://podminky.urs.cz/item/CS_URS_2023_02/998225111" TargetMode="External"/><Relationship Id="rId3" Type="http://schemas.openxmlformats.org/officeDocument/2006/relationships/hyperlink" Target="https://podminky.urs.cz/item/CS_URS_2023_02/162351103" TargetMode="External"/><Relationship Id="rId21" Type="http://schemas.openxmlformats.org/officeDocument/2006/relationships/hyperlink" Target="https://podminky.urs.cz/item/CS_URS_2023_02/564871111" TargetMode="External"/><Relationship Id="rId7" Type="http://schemas.openxmlformats.org/officeDocument/2006/relationships/hyperlink" Target="https://podminky.urs.cz/item/CS_URS_2023_02/171152101" TargetMode="External"/><Relationship Id="rId12" Type="http://schemas.openxmlformats.org/officeDocument/2006/relationships/hyperlink" Target="https://podminky.urs.cz/item/CS_URS_2023_02/564851111" TargetMode="External"/><Relationship Id="rId17" Type="http://schemas.openxmlformats.org/officeDocument/2006/relationships/hyperlink" Target="https://podminky.urs.cz/item/CS_URS_2023_02/122252203.1" TargetMode="External"/><Relationship Id="rId25" Type="http://schemas.openxmlformats.org/officeDocument/2006/relationships/hyperlink" Target="https://podminky.urs.cz/item/CS_URS_2023_02/916231213" TargetMode="External"/><Relationship Id="rId2" Type="http://schemas.openxmlformats.org/officeDocument/2006/relationships/hyperlink" Target="https://podminky.urs.cz/item/CS_URS_2023_02/122252203" TargetMode="External"/><Relationship Id="rId16" Type="http://schemas.openxmlformats.org/officeDocument/2006/relationships/hyperlink" Target="https://podminky.urs.cz/item/CS_URS_2023_02/577133111" TargetMode="External"/><Relationship Id="rId20" Type="http://schemas.openxmlformats.org/officeDocument/2006/relationships/hyperlink" Target="https://podminky.urs.cz/item/CS_URS_2023_02/171201231" TargetMode="External"/><Relationship Id="rId1" Type="http://schemas.openxmlformats.org/officeDocument/2006/relationships/hyperlink" Target="https://podminky.urs.cz/item/CS_URS_2023_02/121151123" TargetMode="External"/><Relationship Id="rId6" Type="http://schemas.openxmlformats.org/officeDocument/2006/relationships/hyperlink" Target="https://podminky.urs.cz/item/CS_URS_2023_02/167151111" TargetMode="External"/><Relationship Id="rId11" Type="http://schemas.openxmlformats.org/officeDocument/2006/relationships/hyperlink" Target="https://podminky.urs.cz/item/CS_URS_2023_02/181411121" TargetMode="External"/><Relationship Id="rId24" Type="http://schemas.openxmlformats.org/officeDocument/2006/relationships/hyperlink" Target="https://podminky.urs.cz/item/CS_URS_2023_02/914511111" TargetMode="External"/><Relationship Id="rId5" Type="http://schemas.openxmlformats.org/officeDocument/2006/relationships/hyperlink" Target="https://podminky.urs.cz/item/CS_URS_2023_02/162751119" TargetMode="External"/><Relationship Id="rId15" Type="http://schemas.openxmlformats.org/officeDocument/2006/relationships/hyperlink" Target="https://podminky.urs.cz/item/CS_URS_2023_02/573211107" TargetMode="External"/><Relationship Id="rId23" Type="http://schemas.openxmlformats.org/officeDocument/2006/relationships/hyperlink" Target="https://podminky.urs.cz/item/CS_URS_2023_02/914111111" TargetMode="External"/><Relationship Id="rId10" Type="http://schemas.openxmlformats.org/officeDocument/2006/relationships/hyperlink" Target="https://podminky.urs.cz/item/CS_URS_2023_02/181351113" TargetMode="External"/><Relationship Id="rId19" Type="http://schemas.openxmlformats.org/officeDocument/2006/relationships/hyperlink" Target="https://podminky.urs.cz/item/CS_URS_2023_02/162751119" TargetMode="External"/><Relationship Id="rId4" Type="http://schemas.openxmlformats.org/officeDocument/2006/relationships/hyperlink" Target="https://podminky.urs.cz/item/CS_URS_2023_02/162751117" TargetMode="External"/><Relationship Id="rId9" Type="http://schemas.openxmlformats.org/officeDocument/2006/relationships/hyperlink" Target="https://podminky.urs.cz/item/CS_URS_2023_02/181152302" TargetMode="External"/><Relationship Id="rId14" Type="http://schemas.openxmlformats.org/officeDocument/2006/relationships/hyperlink" Target="https://podminky.urs.cz/item/CS_URS_2023_02/573111111" TargetMode="External"/><Relationship Id="rId22" Type="http://schemas.openxmlformats.org/officeDocument/2006/relationships/hyperlink" Target="https://podminky.urs.cz/item/CS_URS_2023_02/919726203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1201221" TargetMode="External"/><Relationship Id="rId13" Type="http://schemas.openxmlformats.org/officeDocument/2006/relationships/hyperlink" Target="https://podminky.urs.cz/item/CS_URS_2023_02/451573111" TargetMode="External"/><Relationship Id="rId18" Type="http://schemas.openxmlformats.org/officeDocument/2006/relationships/hyperlink" Target="https://podminky.urs.cz/item/CS_URS_2023_02/894410232" TargetMode="External"/><Relationship Id="rId26" Type="http://schemas.openxmlformats.org/officeDocument/2006/relationships/hyperlink" Target="https://podminky.urs.cz/item/CS_URS_2023_02/857242122" TargetMode="External"/><Relationship Id="rId39" Type="http://schemas.openxmlformats.org/officeDocument/2006/relationships/hyperlink" Target="https://podminky.urs.cz/item/CS_URS_2023_02/892271111" TargetMode="External"/><Relationship Id="rId3" Type="http://schemas.openxmlformats.org/officeDocument/2006/relationships/hyperlink" Target="https://podminky.urs.cz/item/CS_URS_2023_02/151101102" TargetMode="External"/><Relationship Id="rId21" Type="http://schemas.openxmlformats.org/officeDocument/2006/relationships/hyperlink" Target="https://podminky.urs.cz/item/CS_URS_2023_02/894410212" TargetMode="External"/><Relationship Id="rId34" Type="http://schemas.openxmlformats.org/officeDocument/2006/relationships/hyperlink" Target="https://podminky.urs.cz/item/CS_URS_2023_02/891261112" TargetMode="External"/><Relationship Id="rId42" Type="http://schemas.openxmlformats.org/officeDocument/2006/relationships/hyperlink" Target="https://podminky.urs.cz/item/CS_URS_2023_02/998276101" TargetMode="External"/><Relationship Id="rId7" Type="http://schemas.openxmlformats.org/officeDocument/2006/relationships/hyperlink" Target="https://podminky.urs.cz/item/CS_URS_2023_02/162751119" TargetMode="External"/><Relationship Id="rId12" Type="http://schemas.openxmlformats.org/officeDocument/2006/relationships/hyperlink" Target="https://podminky.urs.cz/item/CS_URS_2023_02/181411121" TargetMode="External"/><Relationship Id="rId17" Type="http://schemas.openxmlformats.org/officeDocument/2006/relationships/hyperlink" Target="https://podminky.urs.cz/item/CS_URS_2023_02/892381111" TargetMode="External"/><Relationship Id="rId25" Type="http://schemas.openxmlformats.org/officeDocument/2006/relationships/hyperlink" Target="https://podminky.urs.cz/item/CS_URS_2023_02/852241122" TargetMode="External"/><Relationship Id="rId33" Type="http://schemas.openxmlformats.org/officeDocument/2006/relationships/hyperlink" Target="https://podminky.urs.cz/item/CS_URS_2023_02/891241112" TargetMode="External"/><Relationship Id="rId38" Type="http://schemas.openxmlformats.org/officeDocument/2006/relationships/hyperlink" Target="https://podminky.urs.cz/item/CS_URS_2023_02/892233122" TargetMode="External"/><Relationship Id="rId2" Type="http://schemas.openxmlformats.org/officeDocument/2006/relationships/hyperlink" Target="https://podminky.urs.cz/item/CS_URS_2023_02/132154205" TargetMode="External"/><Relationship Id="rId16" Type="http://schemas.openxmlformats.org/officeDocument/2006/relationships/hyperlink" Target="https://podminky.urs.cz/item/CS_URS_2023_02/871360420" TargetMode="External"/><Relationship Id="rId20" Type="http://schemas.openxmlformats.org/officeDocument/2006/relationships/hyperlink" Target="https://podminky.urs.cz/item/CS_URS_2023_02/894410211" TargetMode="External"/><Relationship Id="rId29" Type="http://schemas.openxmlformats.org/officeDocument/2006/relationships/hyperlink" Target="https://podminky.urs.cz/item/CS_URS_2023_02/871251141" TargetMode="External"/><Relationship Id="rId41" Type="http://schemas.openxmlformats.org/officeDocument/2006/relationships/hyperlink" Target="https://podminky.urs.cz/item/CS_URS_2023_02/899722111" TargetMode="External"/><Relationship Id="rId1" Type="http://schemas.openxmlformats.org/officeDocument/2006/relationships/hyperlink" Target="https://podminky.urs.cz/item/CS_URS_2023_02/121151103" TargetMode="External"/><Relationship Id="rId6" Type="http://schemas.openxmlformats.org/officeDocument/2006/relationships/hyperlink" Target="https://podminky.urs.cz/item/CS_URS_2023_02/162751117" TargetMode="External"/><Relationship Id="rId11" Type="http://schemas.openxmlformats.org/officeDocument/2006/relationships/hyperlink" Target="https://podminky.urs.cz/item/CS_URS_2023_02/181351113" TargetMode="External"/><Relationship Id="rId24" Type="http://schemas.openxmlformats.org/officeDocument/2006/relationships/hyperlink" Target="https://podminky.urs.cz/item/CS_URS_2023_02/899104112" TargetMode="External"/><Relationship Id="rId32" Type="http://schemas.openxmlformats.org/officeDocument/2006/relationships/hyperlink" Target="https://podminky.urs.cz/item/CS_URS_2023_02/877251112" TargetMode="External"/><Relationship Id="rId37" Type="http://schemas.openxmlformats.org/officeDocument/2006/relationships/hyperlink" Target="https://podminky.urs.cz/item/CS_URS_2023_02/899401113" TargetMode="External"/><Relationship Id="rId40" Type="http://schemas.openxmlformats.org/officeDocument/2006/relationships/hyperlink" Target="https://podminky.urs.cz/item/CS_URS_2023_02/899721111" TargetMode="External"/><Relationship Id="rId5" Type="http://schemas.openxmlformats.org/officeDocument/2006/relationships/hyperlink" Target="https://podminky.urs.cz/item/CS_URS_2023_02/162351103" TargetMode="External"/><Relationship Id="rId15" Type="http://schemas.openxmlformats.org/officeDocument/2006/relationships/hyperlink" Target="https://podminky.urs.cz/item/CS_URS_2023_02/452112122" TargetMode="External"/><Relationship Id="rId23" Type="http://schemas.openxmlformats.org/officeDocument/2006/relationships/hyperlink" Target="https://podminky.urs.cz/item/CS_URS_2023_02/894410302" TargetMode="External"/><Relationship Id="rId28" Type="http://schemas.openxmlformats.org/officeDocument/2006/relationships/hyperlink" Target="https://podminky.urs.cz/item/CS_URS_2023_02/857264122" TargetMode="External"/><Relationship Id="rId36" Type="http://schemas.openxmlformats.org/officeDocument/2006/relationships/hyperlink" Target="https://podminky.urs.cz/item/CS_URS_2023_02/899401112" TargetMode="External"/><Relationship Id="rId10" Type="http://schemas.openxmlformats.org/officeDocument/2006/relationships/hyperlink" Target="https://podminky.urs.cz/item/CS_URS_2023_02/175151101" TargetMode="External"/><Relationship Id="rId19" Type="http://schemas.openxmlformats.org/officeDocument/2006/relationships/hyperlink" Target="https://podminky.urs.cz/item/CS_URS_2023_02/894410103" TargetMode="External"/><Relationship Id="rId31" Type="http://schemas.openxmlformats.org/officeDocument/2006/relationships/hyperlink" Target="https://podminky.urs.cz/item/CS_URS_2023_02/877251110" TargetMode="External"/><Relationship Id="rId44" Type="http://schemas.openxmlformats.org/officeDocument/2006/relationships/drawing" Target="../drawings/drawing4.xml"/><Relationship Id="rId4" Type="http://schemas.openxmlformats.org/officeDocument/2006/relationships/hyperlink" Target="https://podminky.urs.cz/item/CS_URS_2023_02/151101112" TargetMode="External"/><Relationship Id="rId9" Type="http://schemas.openxmlformats.org/officeDocument/2006/relationships/hyperlink" Target="https://podminky.urs.cz/item/CS_URS_2023_02/174251101" TargetMode="External"/><Relationship Id="rId14" Type="http://schemas.openxmlformats.org/officeDocument/2006/relationships/hyperlink" Target="https://podminky.urs.cz/item/CS_URS_2023_02/452112112" TargetMode="External"/><Relationship Id="rId22" Type="http://schemas.openxmlformats.org/officeDocument/2006/relationships/hyperlink" Target="https://podminky.urs.cz/item/CS_URS_2023_02/894410213" TargetMode="External"/><Relationship Id="rId27" Type="http://schemas.openxmlformats.org/officeDocument/2006/relationships/hyperlink" Target="https://podminky.urs.cz/item/CS_URS_2023_02/857262122" TargetMode="External"/><Relationship Id="rId30" Type="http://schemas.openxmlformats.org/officeDocument/2006/relationships/hyperlink" Target="https://podminky.urs.cz/item/CS_URS_2023_02/877251101" TargetMode="External"/><Relationship Id="rId35" Type="http://schemas.openxmlformats.org/officeDocument/2006/relationships/hyperlink" Target="https://podminky.urs.cz/item/CS_URS_2023_02/891247112" TargetMode="External"/><Relationship Id="rId43" Type="http://schemas.openxmlformats.org/officeDocument/2006/relationships/hyperlink" Target="https://podminky.urs.cz/item/CS_URS_2023_02/99827612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30001000" TargetMode="External"/><Relationship Id="rId2" Type="http://schemas.openxmlformats.org/officeDocument/2006/relationships/hyperlink" Target="https://podminky.urs.cz/item/CS_URS_2023_02/013254000" TargetMode="External"/><Relationship Id="rId1" Type="http://schemas.openxmlformats.org/officeDocument/2006/relationships/hyperlink" Target="https://podminky.urs.cz/item/CS_URS_2022_02/010001000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3_02/04315400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19" TargetMode="External"/><Relationship Id="rId13" Type="http://schemas.openxmlformats.org/officeDocument/2006/relationships/hyperlink" Target="https://podminky.urs.cz/item/CS_URS_2023_02/181152302" TargetMode="External"/><Relationship Id="rId18" Type="http://schemas.openxmlformats.org/officeDocument/2006/relationships/hyperlink" Target="https://podminky.urs.cz/item/CS_URS_2023_02/564851111" TargetMode="External"/><Relationship Id="rId26" Type="http://schemas.openxmlformats.org/officeDocument/2006/relationships/hyperlink" Target="https://podminky.urs.cz/item/CS_URS_2023_02/564871111" TargetMode="External"/><Relationship Id="rId3" Type="http://schemas.openxmlformats.org/officeDocument/2006/relationships/hyperlink" Target="https://podminky.urs.cz/item/CS_URS_2023_02/122252204" TargetMode="External"/><Relationship Id="rId21" Type="http://schemas.openxmlformats.org/officeDocument/2006/relationships/hyperlink" Target="https://podminky.urs.cz/item/CS_URS_2023_02/577133111" TargetMode="External"/><Relationship Id="rId34" Type="http://schemas.openxmlformats.org/officeDocument/2006/relationships/hyperlink" Target="https://podminky.urs.cz/item/CS_URS_2023_02/919732211" TargetMode="External"/><Relationship Id="rId7" Type="http://schemas.openxmlformats.org/officeDocument/2006/relationships/hyperlink" Target="https://podminky.urs.cz/item/CS_URS_2023_02/162751117" TargetMode="External"/><Relationship Id="rId12" Type="http://schemas.openxmlformats.org/officeDocument/2006/relationships/hyperlink" Target="https://podminky.urs.cz/item/CS_URS_2023_02/171201221" TargetMode="External"/><Relationship Id="rId17" Type="http://schemas.openxmlformats.org/officeDocument/2006/relationships/hyperlink" Target="https://podminky.urs.cz/item/CS_URS_2023_02/181411122" TargetMode="External"/><Relationship Id="rId25" Type="http://schemas.openxmlformats.org/officeDocument/2006/relationships/hyperlink" Target="https://podminky.urs.cz/item/CS_URS_2023_02/171201231" TargetMode="External"/><Relationship Id="rId33" Type="http://schemas.openxmlformats.org/officeDocument/2006/relationships/hyperlink" Target="https://podminky.urs.cz/item/CS_URS_2023_02/914111111" TargetMode="External"/><Relationship Id="rId2" Type="http://schemas.openxmlformats.org/officeDocument/2006/relationships/hyperlink" Target="https://podminky.urs.cz/item/CS_URS_2023_02/121151123" TargetMode="External"/><Relationship Id="rId16" Type="http://schemas.openxmlformats.org/officeDocument/2006/relationships/hyperlink" Target="https://podminky.urs.cz/item/CS_URS_2023_02/181411121" TargetMode="External"/><Relationship Id="rId20" Type="http://schemas.openxmlformats.org/officeDocument/2006/relationships/hyperlink" Target="https://podminky.urs.cz/item/CS_URS_2023_02/573211111" TargetMode="External"/><Relationship Id="rId29" Type="http://schemas.openxmlformats.org/officeDocument/2006/relationships/hyperlink" Target="https://podminky.urs.cz/item/CS_URS_2023_02/966005211" TargetMode="External"/><Relationship Id="rId1" Type="http://schemas.openxmlformats.org/officeDocument/2006/relationships/hyperlink" Target="https://podminky.urs.cz/item/CS_URS_2023_02/111251103" TargetMode="External"/><Relationship Id="rId6" Type="http://schemas.openxmlformats.org/officeDocument/2006/relationships/hyperlink" Target="https://podminky.urs.cz/item/CS_URS_2023_02/162351103" TargetMode="External"/><Relationship Id="rId11" Type="http://schemas.openxmlformats.org/officeDocument/2006/relationships/hyperlink" Target="https://podminky.urs.cz/item/CS_URS_2023_02/171251201" TargetMode="External"/><Relationship Id="rId24" Type="http://schemas.openxmlformats.org/officeDocument/2006/relationships/hyperlink" Target="https://podminky.urs.cz/item/CS_URS_2023_02/162751119" TargetMode="External"/><Relationship Id="rId32" Type="http://schemas.openxmlformats.org/officeDocument/2006/relationships/hyperlink" Target="https://podminky.urs.cz/item/CS_URS_2023_02/914511111" TargetMode="External"/><Relationship Id="rId37" Type="http://schemas.openxmlformats.org/officeDocument/2006/relationships/drawing" Target="../drawings/drawing7.xml"/><Relationship Id="rId5" Type="http://schemas.openxmlformats.org/officeDocument/2006/relationships/hyperlink" Target="https://podminky.urs.cz/item/CS_URS_2023_02/162301981" TargetMode="External"/><Relationship Id="rId15" Type="http://schemas.openxmlformats.org/officeDocument/2006/relationships/hyperlink" Target="https://podminky.urs.cz/item/CS_URS_2023_02/182351133" TargetMode="External"/><Relationship Id="rId23" Type="http://schemas.openxmlformats.org/officeDocument/2006/relationships/hyperlink" Target="https://podminky.urs.cz/item/CS_URS_2023_02/162751117" TargetMode="External"/><Relationship Id="rId28" Type="http://schemas.openxmlformats.org/officeDocument/2006/relationships/hyperlink" Target="https://podminky.urs.cz/item/CS_URS_2023_02/915223111" TargetMode="External"/><Relationship Id="rId36" Type="http://schemas.openxmlformats.org/officeDocument/2006/relationships/hyperlink" Target="https://podminky.urs.cz/item/CS_URS_2023_02/998225111" TargetMode="External"/><Relationship Id="rId10" Type="http://schemas.openxmlformats.org/officeDocument/2006/relationships/hyperlink" Target="https://podminky.urs.cz/item/CS_URS_2023_02/171152112" TargetMode="External"/><Relationship Id="rId19" Type="http://schemas.openxmlformats.org/officeDocument/2006/relationships/hyperlink" Target="https://podminky.urs.cz/item/CS_URS_2023_02/564921511" TargetMode="External"/><Relationship Id="rId31" Type="http://schemas.openxmlformats.org/officeDocument/2006/relationships/hyperlink" Target="https://podminky.urs.cz/item/CS_URS_2023_02/916131213" TargetMode="External"/><Relationship Id="rId4" Type="http://schemas.openxmlformats.org/officeDocument/2006/relationships/hyperlink" Target="https://podminky.urs.cz/item/CS_URS_2023_02/162301501" TargetMode="External"/><Relationship Id="rId9" Type="http://schemas.openxmlformats.org/officeDocument/2006/relationships/hyperlink" Target="https://podminky.urs.cz/item/CS_URS_2023_02/167151101" TargetMode="External"/><Relationship Id="rId14" Type="http://schemas.openxmlformats.org/officeDocument/2006/relationships/hyperlink" Target="https://podminky.urs.cz/item/CS_URS_2023_02/181351103" TargetMode="External"/><Relationship Id="rId22" Type="http://schemas.openxmlformats.org/officeDocument/2006/relationships/hyperlink" Target="https://podminky.urs.cz/item/CS_URS_2023_02/122252203" TargetMode="External"/><Relationship Id="rId27" Type="http://schemas.openxmlformats.org/officeDocument/2006/relationships/hyperlink" Target="https://podminky.urs.cz/item/CS_URS_2023_02/919726203" TargetMode="External"/><Relationship Id="rId30" Type="http://schemas.openxmlformats.org/officeDocument/2006/relationships/hyperlink" Target="https://podminky.urs.cz/item/CS_URS_2023_02/911121111" TargetMode="External"/><Relationship Id="rId35" Type="http://schemas.openxmlformats.org/officeDocument/2006/relationships/hyperlink" Target="https://podminky.urs.cz/item/CS_URS_2023_02/96600613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30001000" TargetMode="External"/><Relationship Id="rId2" Type="http://schemas.openxmlformats.org/officeDocument/2006/relationships/hyperlink" Target="https://podminky.urs.cz/item/CS_URS_2023_02/013254000" TargetMode="External"/><Relationship Id="rId1" Type="http://schemas.openxmlformats.org/officeDocument/2006/relationships/hyperlink" Target="https://podminky.urs.cz/item/CS_URS_2022_02/010001000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s://podminky.urs.cz/item/CS_URS_2023_02/043154000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19" TargetMode="External"/><Relationship Id="rId13" Type="http://schemas.openxmlformats.org/officeDocument/2006/relationships/hyperlink" Target="https://podminky.urs.cz/item/CS_URS_2023_02/181351113" TargetMode="External"/><Relationship Id="rId18" Type="http://schemas.openxmlformats.org/officeDocument/2006/relationships/hyperlink" Target="https://podminky.urs.cz/item/CS_URS_2023_02/569931132" TargetMode="External"/><Relationship Id="rId26" Type="http://schemas.openxmlformats.org/officeDocument/2006/relationships/hyperlink" Target="https://podminky.urs.cz/item/CS_URS_2023_02/564871111" TargetMode="External"/><Relationship Id="rId3" Type="http://schemas.openxmlformats.org/officeDocument/2006/relationships/hyperlink" Target="https://podminky.urs.cz/item/CS_URS_2023_02/132251102" TargetMode="External"/><Relationship Id="rId21" Type="http://schemas.openxmlformats.org/officeDocument/2006/relationships/hyperlink" Target="https://podminky.urs.cz/item/CS_URS_2023_02/577134121" TargetMode="External"/><Relationship Id="rId34" Type="http://schemas.openxmlformats.org/officeDocument/2006/relationships/hyperlink" Target="https://podminky.urs.cz/item/CS_URS_2023_02/997221551" TargetMode="External"/><Relationship Id="rId7" Type="http://schemas.openxmlformats.org/officeDocument/2006/relationships/hyperlink" Target="https://podminky.urs.cz/item/CS_URS_2023_02/162751117" TargetMode="External"/><Relationship Id="rId12" Type="http://schemas.openxmlformats.org/officeDocument/2006/relationships/hyperlink" Target="https://podminky.urs.cz/item/CS_URS_2023_02/181152302" TargetMode="External"/><Relationship Id="rId17" Type="http://schemas.openxmlformats.org/officeDocument/2006/relationships/hyperlink" Target="https://podminky.urs.cz/item/CS_URS_2023_02/565155121" TargetMode="External"/><Relationship Id="rId25" Type="http://schemas.openxmlformats.org/officeDocument/2006/relationships/hyperlink" Target="https://podminky.urs.cz/item/CS_URS_2023_02/171201231" TargetMode="External"/><Relationship Id="rId33" Type="http://schemas.openxmlformats.org/officeDocument/2006/relationships/hyperlink" Target="https://podminky.urs.cz/item/CS_URS_2023_02/919732211" TargetMode="External"/><Relationship Id="rId38" Type="http://schemas.openxmlformats.org/officeDocument/2006/relationships/drawing" Target="../drawings/drawing9.xml"/><Relationship Id="rId2" Type="http://schemas.openxmlformats.org/officeDocument/2006/relationships/hyperlink" Target="https://podminky.urs.cz/item/CS_URS_2023_02/131251100" TargetMode="External"/><Relationship Id="rId16" Type="http://schemas.openxmlformats.org/officeDocument/2006/relationships/hyperlink" Target="https://podminky.urs.cz/item/CS_URS_2023_02/564851111" TargetMode="External"/><Relationship Id="rId20" Type="http://schemas.openxmlformats.org/officeDocument/2006/relationships/hyperlink" Target="https://podminky.urs.cz/item/CS_URS_2023_02/573211107" TargetMode="External"/><Relationship Id="rId29" Type="http://schemas.openxmlformats.org/officeDocument/2006/relationships/hyperlink" Target="https://podminky.urs.cz/item/CS_URS_2023_02/899132111" TargetMode="External"/><Relationship Id="rId1" Type="http://schemas.openxmlformats.org/officeDocument/2006/relationships/hyperlink" Target="https://podminky.urs.cz/item/CS_URS_2023_02/113107211" TargetMode="External"/><Relationship Id="rId6" Type="http://schemas.openxmlformats.org/officeDocument/2006/relationships/hyperlink" Target="https://podminky.urs.cz/item/CS_URS_2023_02/162351103" TargetMode="External"/><Relationship Id="rId11" Type="http://schemas.openxmlformats.org/officeDocument/2006/relationships/hyperlink" Target="https://podminky.urs.cz/item/CS_URS_2023_02/174251101" TargetMode="External"/><Relationship Id="rId24" Type="http://schemas.openxmlformats.org/officeDocument/2006/relationships/hyperlink" Target="https://podminky.urs.cz/item/CS_URS_2023_02/162751119" TargetMode="External"/><Relationship Id="rId32" Type="http://schemas.openxmlformats.org/officeDocument/2006/relationships/hyperlink" Target="https://podminky.urs.cz/item/CS_URS_2023_02/919726121" TargetMode="External"/><Relationship Id="rId37" Type="http://schemas.openxmlformats.org/officeDocument/2006/relationships/hyperlink" Target="https://podminky.urs.cz/item/CS_URS_2023_02/998225111" TargetMode="External"/><Relationship Id="rId5" Type="http://schemas.openxmlformats.org/officeDocument/2006/relationships/hyperlink" Target="https://podminky.urs.cz/item/CS_URS_2023_02/122252205" TargetMode="External"/><Relationship Id="rId15" Type="http://schemas.openxmlformats.org/officeDocument/2006/relationships/hyperlink" Target="https://podminky.urs.cz/item/CS_URS_2023_02/212752401" TargetMode="External"/><Relationship Id="rId23" Type="http://schemas.openxmlformats.org/officeDocument/2006/relationships/hyperlink" Target="https://podminky.urs.cz/item/CS_URS_2023_02/162751117" TargetMode="External"/><Relationship Id="rId28" Type="http://schemas.openxmlformats.org/officeDocument/2006/relationships/hyperlink" Target="https://podminky.urs.cz/item/CS_URS_2023_02/919726203" TargetMode="External"/><Relationship Id="rId36" Type="http://schemas.openxmlformats.org/officeDocument/2006/relationships/hyperlink" Target="https://podminky.urs.cz/item/CS_URS_2023_02/997221655" TargetMode="External"/><Relationship Id="rId10" Type="http://schemas.openxmlformats.org/officeDocument/2006/relationships/hyperlink" Target="https://podminky.urs.cz/item/CS_URS_2023_02/171152101" TargetMode="External"/><Relationship Id="rId19" Type="http://schemas.openxmlformats.org/officeDocument/2006/relationships/hyperlink" Target="https://podminky.urs.cz/item/CS_URS_2023_02/573111111" TargetMode="External"/><Relationship Id="rId31" Type="http://schemas.openxmlformats.org/officeDocument/2006/relationships/hyperlink" Target="https://podminky.urs.cz/item/CS_URS_2023_02/914511111" TargetMode="External"/><Relationship Id="rId4" Type="http://schemas.openxmlformats.org/officeDocument/2006/relationships/hyperlink" Target="https://podminky.urs.cz/item/CS_URS_2023_02/121151123" TargetMode="External"/><Relationship Id="rId9" Type="http://schemas.openxmlformats.org/officeDocument/2006/relationships/hyperlink" Target="https://podminky.urs.cz/item/CS_URS_2023_02/171201221" TargetMode="External"/><Relationship Id="rId14" Type="http://schemas.openxmlformats.org/officeDocument/2006/relationships/hyperlink" Target="https://podminky.urs.cz/item/CS_URS_2023_02/181411121" TargetMode="External"/><Relationship Id="rId22" Type="http://schemas.openxmlformats.org/officeDocument/2006/relationships/hyperlink" Target="https://podminky.urs.cz/item/CS_URS_2023_02/122252203" TargetMode="External"/><Relationship Id="rId27" Type="http://schemas.openxmlformats.org/officeDocument/2006/relationships/hyperlink" Target="https://podminky.urs.cz/item/CS_URS_2023_02/564871111" TargetMode="External"/><Relationship Id="rId30" Type="http://schemas.openxmlformats.org/officeDocument/2006/relationships/hyperlink" Target="https://podminky.urs.cz/item/CS_URS_2023_02/914111111" TargetMode="External"/><Relationship Id="rId35" Type="http://schemas.openxmlformats.org/officeDocument/2006/relationships/hyperlink" Target="https://podminky.urs.cz/item/CS_URS_2023_02/997221559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30001000" TargetMode="External"/><Relationship Id="rId2" Type="http://schemas.openxmlformats.org/officeDocument/2006/relationships/hyperlink" Target="https://podminky.urs.cz/item/CS_URS_2023_02/013254000" TargetMode="External"/><Relationship Id="rId1" Type="http://schemas.openxmlformats.org/officeDocument/2006/relationships/hyperlink" Target="https://podminky.urs.cz/item/CS_URS_2022_02/010001000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podminky.urs.cz/item/CS_URS_2023_02/043154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86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R5" s="17"/>
      <c r="BE5" s="183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88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R6" s="17"/>
      <c r="BE6" s="184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84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84"/>
      <c r="BS8" s="14" t="s">
        <v>6</v>
      </c>
    </row>
    <row r="9" spans="1:74" ht="14.45" customHeight="1">
      <c r="B9" s="17"/>
      <c r="AR9" s="17"/>
      <c r="BE9" s="184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184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29</v>
      </c>
      <c r="AR11" s="17"/>
      <c r="BE11" s="184"/>
      <c r="BS11" s="14" t="s">
        <v>6</v>
      </c>
    </row>
    <row r="12" spans="1:74" ht="6.95" customHeight="1">
      <c r="B12" s="17"/>
      <c r="AR12" s="17"/>
      <c r="BE12" s="184"/>
      <c r="BS12" s="14" t="s">
        <v>6</v>
      </c>
    </row>
    <row r="13" spans="1:74" ht="12" customHeight="1">
      <c r="B13" s="17"/>
      <c r="D13" s="24" t="s">
        <v>30</v>
      </c>
      <c r="AK13" s="24" t="s">
        <v>25</v>
      </c>
      <c r="AN13" s="26" t="s">
        <v>31</v>
      </c>
      <c r="AR13" s="17"/>
      <c r="BE13" s="184"/>
      <c r="BS13" s="14" t="s">
        <v>6</v>
      </c>
    </row>
    <row r="14" spans="1:74" ht="12.75">
      <c r="B14" s="17"/>
      <c r="E14" s="189" t="s">
        <v>31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4" t="s">
        <v>28</v>
      </c>
      <c r="AN14" s="26" t="s">
        <v>31</v>
      </c>
      <c r="AR14" s="17"/>
      <c r="BE14" s="184"/>
      <c r="BS14" s="14" t="s">
        <v>6</v>
      </c>
    </row>
    <row r="15" spans="1:74" ht="6.95" customHeight="1">
      <c r="B15" s="17"/>
      <c r="AR15" s="17"/>
      <c r="BE15" s="184"/>
      <c r="BS15" s="14" t="s">
        <v>4</v>
      </c>
    </row>
    <row r="16" spans="1:74" ht="12" customHeight="1">
      <c r="B16" s="17"/>
      <c r="D16" s="24" t="s">
        <v>32</v>
      </c>
      <c r="AK16" s="24" t="s">
        <v>25</v>
      </c>
      <c r="AN16" s="22" t="s">
        <v>1</v>
      </c>
      <c r="AR16" s="17"/>
      <c r="BE16" s="184"/>
      <c r="BS16" s="14" t="s">
        <v>4</v>
      </c>
    </row>
    <row r="17" spans="2:71" ht="18.399999999999999" customHeight="1">
      <c r="B17" s="17"/>
      <c r="E17" s="22" t="s">
        <v>33</v>
      </c>
      <c r="AK17" s="24" t="s">
        <v>28</v>
      </c>
      <c r="AN17" s="22" t="s">
        <v>1</v>
      </c>
      <c r="AR17" s="17"/>
      <c r="BE17" s="184"/>
      <c r="BS17" s="14" t="s">
        <v>34</v>
      </c>
    </row>
    <row r="18" spans="2:71" ht="6.95" customHeight="1">
      <c r="B18" s="17"/>
      <c r="AR18" s="17"/>
      <c r="BE18" s="184"/>
      <c r="BS18" s="14" t="s">
        <v>6</v>
      </c>
    </row>
    <row r="19" spans="2:71" ht="12" customHeight="1">
      <c r="B19" s="17"/>
      <c r="D19" s="24" t="s">
        <v>35</v>
      </c>
      <c r="AK19" s="24" t="s">
        <v>25</v>
      </c>
      <c r="AN19" s="22" t="s">
        <v>36</v>
      </c>
      <c r="AR19" s="17"/>
      <c r="BE19" s="184"/>
      <c r="BS19" s="14" t="s">
        <v>6</v>
      </c>
    </row>
    <row r="20" spans="2:71" ht="18.399999999999999" customHeight="1">
      <c r="B20" s="17"/>
      <c r="E20" s="22" t="s">
        <v>37</v>
      </c>
      <c r="AK20" s="24" t="s">
        <v>28</v>
      </c>
      <c r="AN20" s="22" t="s">
        <v>38</v>
      </c>
      <c r="AR20" s="17"/>
      <c r="BE20" s="184"/>
      <c r="BS20" s="14" t="s">
        <v>34</v>
      </c>
    </row>
    <row r="21" spans="2:71" ht="6.95" customHeight="1">
      <c r="B21" s="17"/>
      <c r="AR21" s="17"/>
      <c r="BE21" s="184"/>
    </row>
    <row r="22" spans="2:71" ht="12" customHeight="1">
      <c r="B22" s="17"/>
      <c r="D22" s="24" t="s">
        <v>39</v>
      </c>
      <c r="AR22" s="17"/>
      <c r="BE22" s="184"/>
    </row>
    <row r="23" spans="2:71" ht="16.5" customHeight="1">
      <c r="B23" s="17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7"/>
      <c r="BE23" s="184"/>
    </row>
    <row r="24" spans="2:71" ht="6.95" customHeight="1">
      <c r="B24" s="17"/>
      <c r="AR24" s="17"/>
      <c r="BE24" s="184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4"/>
    </row>
    <row r="26" spans="2:71" s="1" customFormat="1" ht="25.9" customHeight="1">
      <c r="B26" s="29"/>
      <c r="D26" s="30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2">
        <f>ROUND(AG94,2)</f>
        <v>0</v>
      </c>
      <c r="AL26" s="193"/>
      <c r="AM26" s="193"/>
      <c r="AN26" s="193"/>
      <c r="AO26" s="193"/>
      <c r="AR26" s="29"/>
      <c r="BE26" s="184"/>
    </row>
    <row r="27" spans="2:71" s="1" customFormat="1" ht="6.95" customHeight="1">
      <c r="B27" s="29"/>
      <c r="AR27" s="29"/>
      <c r="BE27" s="184"/>
    </row>
    <row r="28" spans="2:71" s="1" customFormat="1" ht="12.75">
      <c r="B28" s="29"/>
      <c r="L28" s="194" t="s">
        <v>41</v>
      </c>
      <c r="M28" s="194"/>
      <c r="N28" s="194"/>
      <c r="O28" s="194"/>
      <c r="P28" s="194"/>
      <c r="W28" s="194" t="s">
        <v>42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43</v>
      </c>
      <c r="AL28" s="194"/>
      <c r="AM28" s="194"/>
      <c r="AN28" s="194"/>
      <c r="AO28" s="194"/>
      <c r="AR28" s="29"/>
      <c r="BE28" s="184"/>
    </row>
    <row r="29" spans="2:71" s="2" customFormat="1" ht="14.45" customHeight="1">
      <c r="B29" s="33"/>
      <c r="D29" s="24" t="s">
        <v>44</v>
      </c>
      <c r="F29" s="24" t="s">
        <v>45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3"/>
      <c r="BE29" s="185"/>
    </row>
    <row r="30" spans="2:71" s="2" customFormat="1" ht="14.45" customHeight="1">
      <c r="B30" s="33"/>
      <c r="F30" s="24" t="s">
        <v>46</v>
      </c>
      <c r="L30" s="197">
        <v>0.12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3"/>
      <c r="BE30" s="185"/>
    </row>
    <row r="31" spans="2:71" s="2" customFormat="1" ht="14.45" hidden="1" customHeight="1">
      <c r="B31" s="33"/>
      <c r="F31" s="24" t="s">
        <v>47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3"/>
      <c r="BE31" s="185"/>
    </row>
    <row r="32" spans="2:71" s="2" customFormat="1" ht="14.45" hidden="1" customHeight="1">
      <c r="B32" s="33"/>
      <c r="F32" s="24" t="s">
        <v>48</v>
      </c>
      <c r="L32" s="197">
        <v>0.12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3"/>
      <c r="BE32" s="185"/>
    </row>
    <row r="33" spans="2:57" s="2" customFormat="1" ht="14.45" hidden="1" customHeight="1">
      <c r="B33" s="33"/>
      <c r="F33" s="24" t="s">
        <v>49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3"/>
      <c r="BE33" s="185"/>
    </row>
    <row r="34" spans="2:57" s="1" customFormat="1" ht="6.95" customHeight="1">
      <c r="B34" s="29"/>
      <c r="AR34" s="29"/>
      <c r="BE34" s="184"/>
    </row>
    <row r="35" spans="2:57" s="1" customFormat="1" ht="25.9" customHeight="1">
      <c r="B35" s="29"/>
      <c r="C35" s="34"/>
      <c r="D35" s="35" t="s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51</v>
      </c>
      <c r="U35" s="36"/>
      <c r="V35" s="36"/>
      <c r="W35" s="36"/>
      <c r="X35" s="201" t="s">
        <v>52</v>
      </c>
      <c r="Y35" s="199"/>
      <c r="Z35" s="199"/>
      <c r="AA35" s="199"/>
      <c r="AB35" s="199"/>
      <c r="AC35" s="36"/>
      <c r="AD35" s="36"/>
      <c r="AE35" s="36"/>
      <c r="AF35" s="36"/>
      <c r="AG35" s="36"/>
      <c r="AH35" s="36"/>
      <c r="AI35" s="36"/>
      <c r="AJ35" s="36"/>
      <c r="AK35" s="198">
        <f>SUM(AK26:AK33)</f>
        <v>0</v>
      </c>
      <c r="AL35" s="199"/>
      <c r="AM35" s="199"/>
      <c r="AN35" s="199"/>
      <c r="AO35" s="200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53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54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0" t="s">
        <v>55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56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55</v>
      </c>
      <c r="AI60" s="31"/>
      <c r="AJ60" s="31"/>
      <c r="AK60" s="31"/>
      <c r="AL60" s="31"/>
      <c r="AM60" s="40" t="s">
        <v>56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38" t="s">
        <v>57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58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0" t="s">
        <v>55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56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55</v>
      </c>
      <c r="AI75" s="31"/>
      <c r="AJ75" s="31"/>
      <c r="AK75" s="31"/>
      <c r="AL75" s="31"/>
      <c r="AM75" s="40" t="s">
        <v>56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59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2024</v>
      </c>
      <c r="AR84" s="45"/>
    </row>
    <row r="85" spans="1:91" s="4" customFormat="1" ht="36.950000000000003" customHeight="1">
      <c r="B85" s="46"/>
      <c r="C85" s="47" t="s">
        <v>16</v>
      </c>
      <c r="L85" s="181" t="str">
        <f>K6</f>
        <v>Habartov, cesta a stezky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>Habartov</v>
      </c>
      <c r="AI87" s="24" t="s">
        <v>22</v>
      </c>
      <c r="AM87" s="207" t="str">
        <f>IF(AN8= "","",AN8)</f>
        <v>1. 3. 2024</v>
      </c>
      <c r="AN87" s="207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>Město Habartov</v>
      </c>
      <c r="AI89" s="24" t="s">
        <v>32</v>
      </c>
      <c r="AM89" s="208" t="str">
        <f>IF(E17="","",E17)</f>
        <v xml:space="preserve"> </v>
      </c>
      <c r="AN89" s="209"/>
      <c r="AO89" s="209"/>
      <c r="AP89" s="209"/>
      <c r="AR89" s="29"/>
      <c r="AS89" s="212" t="s">
        <v>60</v>
      </c>
      <c r="AT89" s="213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30</v>
      </c>
      <c r="L90" s="3" t="str">
        <f>IF(E14= "Vyplň údaj","",E14)</f>
        <v/>
      </c>
      <c r="AI90" s="24" t="s">
        <v>35</v>
      </c>
      <c r="AM90" s="208" t="str">
        <f>IF(E20="","",E20)</f>
        <v>GEOprojectKV, s.r.o.</v>
      </c>
      <c r="AN90" s="209"/>
      <c r="AO90" s="209"/>
      <c r="AP90" s="209"/>
      <c r="AR90" s="29"/>
      <c r="AS90" s="214"/>
      <c r="AT90" s="215"/>
      <c r="BD90" s="53"/>
    </row>
    <row r="91" spans="1:91" s="1" customFormat="1" ht="10.9" customHeight="1">
      <c r="B91" s="29"/>
      <c r="AR91" s="29"/>
      <c r="AS91" s="214"/>
      <c r="AT91" s="215"/>
      <c r="BD91" s="53"/>
    </row>
    <row r="92" spans="1:91" s="1" customFormat="1" ht="29.25" customHeight="1">
      <c r="B92" s="29"/>
      <c r="C92" s="176" t="s">
        <v>61</v>
      </c>
      <c r="D92" s="177"/>
      <c r="E92" s="177"/>
      <c r="F92" s="177"/>
      <c r="G92" s="177"/>
      <c r="H92" s="54"/>
      <c r="I92" s="180" t="s">
        <v>62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204" t="s">
        <v>63</v>
      </c>
      <c r="AH92" s="177"/>
      <c r="AI92" s="177"/>
      <c r="AJ92" s="177"/>
      <c r="AK92" s="177"/>
      <c r="AL92" s="177"/>
      <c r="AM92" s="177"/>
      <c r="AN92" s="180" t="s">
        <v>64</v>
      </c>
      <c r="AO92" s="177"/>
      <c r="AP92" s="210"/>
      <c r="AQ92" s="55" t="s">
        <v>65</v>
      </c>
      <c r="AR92" s="29"/>
      <c r="AS92" s="56" t="s">
        <v>66</v>
      </c>
      <c r="AT92" s="57" t="s">
        <v>67</v>
      </c>
      <c r="AU92" s="57" t="s">
        <v>68</v>
      </c>
      <c r="AV92" s="57" t="s">
        <v>69</v>
      </c>
      <c r="AW92" s="57" t="s">
        <v>70</v>
      </c>
      <c r="AX92" s="57" t="s">
        <v>71</v>
      </c>
      <c r="AY92" s="57" t="s">
        <v>72</v>
      </c>
      <c r="AZ92" s="57" t="s">
        <v>73</v>
      </c>
      <c r="BA92" s="57" t="s">
        <v>74</v>
      </c>
      <c r="BB92" s="57" t="s">
        <v>75</v>
      </c>
      <c r="BC92" s="57" t="s">
        <v>76</v>
      </c>
      <c r="BD92" s="58" t="s">
        <v>77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78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16">
        <f>ROUND(AG95+AG101+AG104,2)</f>
        <v>0</v>
      </c>
      <c r="AH94" s="216"/>
      <c r="AI94" s="216"/>
      <c r="AJ94" s="216"/>
      <c r="AK94" s="216"/>
      <c r="AL94" s="216"/>
      <c r="AM94" s="216"/>
      <c r="AN94" s="217">
        <f t="shared" ref="AN94:AN106" si="0">SUM(AG94,AT94)</f>
        <v>0</v>
      </c>
      <c r="AO94" s="217"/>
      <c r="AP94" s="217"/>
      <c r="AQ94" s="64" t="s">
        <v>1</v>
      </c>
      <c r="AR94" s="60"/>
      <c r="AS94" s="65">
        <f>ROUND(AS95+AS101+AS104,2)</f>
        <v>0</v>
      </c>
      <c r="AT94" s="66">
        <f t="shared" ref="AT94:AT106" si="1">ROUND(SUM(AV94:AW94),2)</f>
        <v>0</v>
      </c>
      <c r="AU94" s="67">
        <f>ROUND(AU95+AU101+AU104,5)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ROUND(AZ95+AZ101+AZ104,2)</f>
        <v>0</v>
      </c>
      <c r="BA94" s="66">
        <f>ROUND(BA95+BA101+BA104,2)</f>
        <v>0</v>
      </c>
      <c r="BB94" s="66">
        <f>ROUND(BB95+BB101+BB104,2)</f>
        <v>0</v>
      </c>
      <c r="BC94" s="66">
        <f>ROUND(BC95+BC101+BC104,2)</f>
        <v>0</v>
      </c>
      <c r="BD94" s="68">
        <f>ROUND(BD95+BD101+BD104,2)</f>
        <v>0</v>
      </c>
      <c r="BS94" s="69" t="s">
        <v>79</v>
      </c>
      <c r="BT94" s="69" t="s">
        <v>80</v>
      </c>
      <c r="BU94" s="70" t="s">
        <v>81</v>
      </c>
      <c r="BV94" s="69" t="s">
        <v>82</v>
      </c>
      <c r="BW94" s="69" t="s">
        <v>5</v>
      </c>
      <c r="BX94" s="69" t="s">
        <v>83</v>
      </c>
      <c r="CL94" s="69" t="s">
        <v>1</v>
      </c>
    </row>
    <row r="95" spans="1:91" s="6" customFormat="1" ht="16.5" customHeight="1">
      <c r="B95" s="71"/>
      <c r="C95" s="72"/>
      <c r="D95" s="178" t="s">
        <v>84</v>
      </c>
      <c r="E95" s="178"/>
      <c r="F95" s="178"/>
      <c r="G95" s="178"/>
      <c r="H95" s="178"/>
      <c r="I95" s="73"/>
      <c r="J95" s="178" t="s">
        <v>85</v>
      </c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205">
        <f>ROUND(SUM(AG96:AG100),2)</f>
        <v>0</v>
      </c>
      <c r="AH95" s="206"/>
      <c r="AI95" s="206"/>
      <c r="AJ95" s="206"/>
      <c r="AK95" s="206"/>
      <c r="AL95" s="206"/>
      <c r="AM95" s="206"/>
      <c r="AN95" s="211">
        <f t="shared" si="0"/>
        <v>0</v>
      </c>
      <c r="AO95" s="206"/>
      <c r="AP95" s="206"/>
      <c r="AQ95" s="74" t="s">
        <v>86</v>
      </c>
      <c r="AR95" s="71"/>
      <c r="AS95" s="75">
        <f>ROUND(SUM(AS96:AS100),2)</f>
        <v>0</v>
      </c>
      <c r="AT95" s="76">
        <f t="shared" si="1"/>
        <v>0</v>
      </c>
      <c r="AU95" s="77">
        <f>ROUND(SUM(AU96:AU100),5)</f>
        <v>0</v>
      </c>
      <c r="AV95" s="76">
        <f>ROUND(AZ95*L29,2)</f>
        <v>0</v>
      </c>
      <c r="AW95" s="76">
        <f>ROUND(BA95*L30,2)</f>
        <v>0</v>
      </c>
      <c r="AX95" s="76">
        <f>ROUND(BB95*L29,2)</f>
        <v>0</v>
      </c>
      <c r="AY95" s="76">
        <f>ROUND(BC95*L30,2)</f>
        <v>0</v>
      </c>
      <c r="AZ95" s="76">
        <f>ROUND(SUM(AZ96:AZ100),2)</f>
        <v>0</v>
      </c>
      <c r="BA95" s="76">
        <f>ROUND(SUM(BA96:BA100),2)</f>
        <v>0</v>
      </c>
      <c r="BB95" s="76">
        <f>ROUND(SUM(BB96:BB100),2)</f>
        <v>0</v>
      </c>
      <c r="BC95" s="76">
        <f>ROUND(SUM(BC96:BC100),2)</f>
        <v>0</v>
      </c>
      <c r="BD95" s="78">
        <f>ROUND(SUM(BD96:BD100),2)</f>
        <v>0</v>
      </c>
      <c r="BS95" s="79" t="s">
        <v>79</v>
      </c>
      <c r="BT95" s="79" t="s">
        <v>87</v>
      </c>
      <c r="BU95" s="79" t="s">
        <v>81</v>
      </c>
      <c r="BV95" s="79" t="s">
        <v>82</v>
      </c>
      <c r="BW95" s="79" t="s">
        <v>88</v>
      </c>
      <c r="BX95" s="79" t="s">
        <v>5</v>
      </c>
      <c r="CL95" s="79" t="s">
        <v>1</v>
      </c>
      <c r="CM95" s="79" t="s">
        <v>89</v>
      </c>
    </row>
    <row r="96" spans="1:91" s="3" customFormat="1" ht="16.5" customHeight="1">
      <c r="A96" s="80" t="s">
        <v>90</v>
      </c>
      <c r="B96" s="45"/>
      <c r="C96" s="9"/>
      <c r="D96" s="9"/>
      <c r="E96" s="179" t="s">
        <v>91</v>
      </c>
      <c r="F96" s="179"/>
      <c r="G96" s="179"/>
      <c r="H96" s="179"/>
      <c r="I96" s="179"/>
      <c r="J96" s="9"/>
      <c r="K96" s="179" t="s">
        <v>92</v>
      </c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202">
        <f>'SO 101 - Komunikace a zpe...'!J32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81" t="s">
        <v>93</v>
      </c>
      <c r="AR96" s="45"/>
      <c r="AS96" s="82">
        <v>0</v>
      </c>
      <c r="AT96" s="83">
        <f t="shared" si="1"/>
        <v>0</v>
      </c>
      <c r="AU96" s="84">
        <f>'SO 101 - Komunikace a zpe...'!P127</f>
        <v>0</v>
      </c>
      <c r="AV96" s="83">
        <f>'SO 101 - Komunikace a zpe...'!J35</f>
        <v>0</v>
      </c>
      <c r="AW96" s="83">
        <f>'SO 101 - Komunikace a zpe...'!J36</f>
        <v>0</v>
      </c>
      <c r="AX96" s="83">
        <f>'SO 101 - Komunikace a zpe...'!J37</f>
        <v>0</v>
      </c>
      <c r="AY96" s="83">
        <f>'SO 101 - Komunikace a zpe...'!J38</f>
        <v>0</v>
      </c>
      <c r="AZ96" s="83">
        <f>'SO 101 - Komunikace a zpe...'!F35</f>
        <v>0</v>
      </c>
      <c r="BA96" s="83">
        <f>'SO 101 - Komunikace a zpe...'!F36</f>
        <v>0</v>
      </c>
      <c r="BB96" s="83">
        <f>'SO 101 - Komunikace a zpe...'!F37</f>
        <v>0</v>
      </c>
      <c r="BC96" s="83">
        <f>'SO 101 - Komunikace a zpe...'!F38</f>
        <v>0</v>
      </c>
      <c r="BD96" s="85">
        <f>'SO 101 - Komunikace a zpe...'!F39</f>
        <v>0</v>
      </c>
      <c r="BT96" s="22" t="s">
        <v>89</v>
      </c>
      <c r="BV96" s="22" t="s">
        <v>82</v>
      </c>
      <c r="BW96" s="22" t="s">
        <v>94</v>
      </c>
      <c r="BX96" s="22" t="s">
        <v>88</v>
      </c>
      <c r="CL96" s="22" t="s">
        <v>1</v>
      </c>
    </row>
    <row r="97" spans="1:91" s="3" customFormat="1" ht="16.5" customHeight="1">
      <c r="A97" s="80" t="s">
        <v>90</v>
      </c>
      <c r="B97" s="45"/>
      <c r="C97" s="9"/>
      <c r="D97" s="9"/>
      <c r="E97" s="179" t="s">
        <v>95</v>
      </c>
      <c r="F97" s="179"/>
      <c r="G97" s="179"/>
      <c r="H97" s="179"/>
      <c r="I97" s="179"/>
      <c r="J97" s="9"/>
      <c r="K97" s="179" t="s">
        <v>96</v>
      </c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202">
        <f>'SO 102 - Smíšená stezka'!J32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81" t="s">
        <v>93</v>
      </c>
      <c r="AR97" s="45"/>
      <c r="AS97" s="82">
        <v>0</v>
      </c>
      <c r="AT97" s="83">
        <f t="shared" si="1"/>
        <v>0</v>
      </c>
      <c r="AU97" s="84">
        <f>'SO 102 - Smíšená stezka'!P126</f>
        <v>0</v>
      </c>
      <c r="AV97" s="83">
        <f>'SO 102 - Smíšená stezka'!J35</f>
        <v>0</v>
      </c>
      <c r="AW97" s="83">
        <f>'SO 102 - Smíšená stezka'!J36</f>
        <v>0</v>
      </c>
      <c r="AX97" s="83">
        <f>'SO 102 - Smíšená stezka'!J37</f>
        <v>0</v>
      </c>
      <c r="AY97" s="83">
        <f>'SO 102 - Smíšená stezka'!J38</f>
        <v>0</v>
      </c>
      <c r="AZ97" s="83">
        <f>'SO 102 - Smíšená stezka'!F35</f>
        <v>0</v>
      </c>
      <c r="BA97" s="83">
        <f>'SO 102 - Smíšená stezka'!F36</f>
        <v>0</v>
      </c>
      <c r="BB97" s="83">
        <f>'SO 102 - Smíšená stezka'!F37</f>
        <v>0</v>
      </c>
      <c r="BC97" s="83">
        <f>'SO 102 - Smíšená stezka'!F38</f>
        <v>0</v>
      </c>
      <c r="BD97" s="85">
        <f>'SO 102 - Smíšená stezka'!F39</f>
        <v>0</v>
      </c>
      <c r="BT97" s="22" t="s">
        <v>89</v>
      </c>
      <c r="BV97" s="22" t="s">
        <v>82</v>
      </c>
      <c r="BW97" s="22" t="s">
        <v>97</v>
      </c>
      <c r="BX97" s="22" t="s">
        <v>88</v>
      </c>
      <c r="CL97" s="22" t="s">
        <v>1</v>
      </c>
    </row>
    <row r="98" spans="1:91" s="3" customFormat="1" ht="16.5" customHeight="1">
      <c r="A98" s="80" t="s">
        <v>90</v>
      </c>
      <c r="B98" s="45"/>
      <c r="C98" s="9"/>
      <c r="D98" s="9"/>
      <c r="E98" s="179" t="s">
        <v>98</v>
      </c>
      <c r="F98" s="179"/>
      <c r="G98" s="179"/>
      <c r="H98" s="179"/>
      <c r="I98" s="179"/>
      <c r="J98" s="9"/>
      <c r="K98" s="179" t="s">
        <v>99</v>
      </c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202">
        <f>'SO 301 - Splašková kanali...'!J32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81" t="s">
        <v>93</v>
      </c>
      <c r="AR98" s="45"/>
      <c r="AS98" s="82">
        <v>0</v>
      </c>
      <c r="AT98" s="83">
        <f t="shared" si="1"/>
        <v>0</v>
      </c>
      <c r="AU98" s="84">
        <f>'SO 301 - Splašková kanali...'!P126</f>
        <v>0</v>
      </c>
      <c r="AV98" s="83">
        <f>'SO 301 - Splašková kanali...'!J35</f>
        <v>0</v>
      </c>
      <c r="AW98" s="83">
        <f>'SO 301 - Splašková kanali...'!J36</f>
        <v>0</v>
      </c>
      <c r="AX98" s="83">
        <f>'SO 301 - Splašková kanali...'!J37</f>
        <v>0</v>
      </c>
      <c r="AY98" s="83">
        <f>'SO 301 - Splašková kanali...'!J38</f>
        <v>0</v>
      </c>
      <c r="AZ98" s="83">
        <f>'SO 301 - Splašková kanali...'!F35</f>
        <v>0</v>
      </c>
      <c r="BA98" s="83">
        <f>'SO 301 - Splašková kanali...'!F36</f>
        <v>0</v>
      </c>
      <c r="BB98" s="83">
        <f>'SO 301 - Splašková kanali...'!F37</f>
        <v>0</v>
      </c>
      <c r="BC98" s="83">
        <f>'SO 301 - Splašková kanali...'!F38</f>
        <v>0</v>
      </c>
      <c r="BD98" s="85">
        <f>'SO 301 - Splašková kanali...'!F39</f>
        <v>0</v>
      </c>
      <c r="BT98" s="22" t="s">
        <v>89</v>
      </c>
      <c r="BV98" s="22" t="s">
        <v>82</v>
      </c>
      <c r="BW98" s="22" t="s">
        <v>100</v>
      </c>
      <c r="BX98" s="22" t="s">
        <v>88</v>
      </c>
      <c r="CL98" s="22" t="s">
        <v>1</v>
      </c>
    </row>
    <row r="99" spans="1:91" s="3" customFormat="1" ht="16.5" customHeight="1">
      <c r="A99" s="80" t="s">
        <v>90</v>
      </c>
      <c r="B99" s="45"/>
      <c r="C99" s="9"/>
      <c r="D99" s="9"/>
      <c r="E99" s="179" t="s">
        <v>101</v>
      </c>
      <c r="F99" s="179"/>
      <c r="G99" s="179"/>
      <c r="H99" s="179"/>
      <c r="I99" s="179"/>
      <c r="J99" s="9"/>
      <c r="K99" s="179" t="s">
        <v>102</v>
      </c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202">
        <f>'SO 401 - Veřejné osvětlení'!J32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81" t="s">
        <v>93</v>
      </c>
      <c r="AR99" s="45"/>
      <c r="AS99" s="82">
        <v>0</v>
      </c>
      <c r="AT99" s="83">
        <f t="shared" si="1"/>
        <v>0</v>
      </c>
      <c r="AU99" s="84">
        <f>'SO 401 - Veřejné osvětlení'!P128</f>
        <v>0</v>
      </c>
      <c r="AV99" s="83">
        <f>'SO 401 - Veřejné osvětlení'!J35</f>
        <v>0</v>
      </c>
      <c r="AW99" s="83">
        <f>'SO 401 - Veřejné osvětlení'!J36</f>
        <v>0</v>
      </c>
      <c r="AX99" s="83">
        <f>'SO 401 - Veřejné osvětlení'!J37</f>
        <v>0</v>
      </c>
      <c r="AY99" s="83">
        <f>'SO 401 - Veřejné osvětlení'!J38</f>
        <v>0</v>
      </c>
      <c r="AZ99" s="83">
        <f>'SO 401 - Veřejné osvětlení'!F35</f>
        <v>0</v>
      </c>
      <c r="BA99" s="83">
        <f>'SO 401 - Veřejné osvětlení'!F36</f>
        <v>0</v>
      </c>
      <c r="BB99" s="83">
        <f>'SO 401 - Veřejné osvětlení'!F37</f>
        <v>0</v>
      </c>
      <c r="BC99" s="83">
        <f>'SO 401 - Veřejné osvětlení'!F38</f>
        <v>0</v>
      </c>
      <c r="BD99" s="85">
        <f>'SO 401 - Veřejné osvětlení'!F39</f>
        <v>0</v>
      </c>
      <c r="BT99" s="22" t="s">
        <v>89</v>
      </c>
      <c r="BV99" s="22" t="s">
        <v>82</v>
      </c>
      <c r="BW99" s="22" t="s">
        <v>103</v>
      </c>
      <c r="BX99" s="22" t="s">
        <v>88</v>
      </c>
      <c r="CL99" s="22" t="s">
        <v>1</v>
      </c>
    </row>
    <row r="100" spans="1:91" s="3" customFormat="1" ht="16.5" customHeight="1">
      <c r="A100" s="80" t="s">
        <v>90</v>
      </c>
      <c r="B100" s="45"/>
      <c r="C100" s="9"/>
      <c r="D100" s="9"/>
      <c r="E100" s="179" t="s">
        <v>104</v>
      </c>
      <c r="F100" s="179"/>
      <c r="G100" s="179"/>
      <c r="H100" s="179"/>
      <c r="I100" s="179"/>
      <c r="J100" s="9"/>
      <c r="K100" s="179" t="s">
        <v>105</v>
      </c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202">
        <f>'VRN - Vedlejší rozpočtové...'!J32</f>
        <v>0</v>
      </c>
      <c r="AH100" s="203"/>
      <c r="AI100" s="203"/>
      <c r="AJ100" s="203"/>
      <c r="AK100" s="203"/>
      <c r="AL100" s="203"/>
      <c r="AM100" s="203"/>
      <c r="AN100" s="202">
        <f t="shared" si="0"/>
        <v>0</v>
      </c>
      <c r="AO100" s="203"/>
      <c r="AP100" s="203"/>
      <c r="AQ100" s="81" t="s">
        <v>93</v>
      </c>
      <c r="AR100" s="45"/>
      <c r="AS100" s="82">
        <v>0</v>
      </c>
      <c r="AT100" s="83">
        <f t="shared" si="1"/>
        <v>0</v>
      </c>
      <c r="AU100" s="84">
        <f>'VRN - Vedlejší rozpočtové...'!P124</f>
        <v>0</v>
      </c>
      <c r="AV100" s="83">
        <f>'VRN - Vedlejší rozpočtové...'!J35</f>
        <v>0</v>
      </c>
      <c r="AW100" s="83">
        <f>'VRN - Vedlejší rozpočtové...'!J36</f>
        <v>0</v>
      </c>
      <c r="AX100" s="83">
        <f>'VRN - Vedlejší rozpočtové...'!J37</f>
        <v>0</v>
      </c>
      <c r="AY100" s="83">
        <f>'VRN - Vedlejší rozpočtové...'!J38</f>
        <v>0</v>
      </c>
      <c r="AZ100" s="83">
        <f>'VRN - Vedlejší rozpočtové...'!F35</f>
        <v>0</v>
      </c>
      <c r="BA100" s="83">
        <f>'VRN - Vedlejší rozpočtové...'!F36</f>
        <v>0</v>
      </c>
      <c r="BB100" s="83">
        <f>'VRN - Vedlejší rozpočtové...'!F37</f>
        <v>0</v>
      </c>
      <c r="BC100" s="83">
        <f>'VRN - Vedlejší rozpočtové...'!F38</f>
        <v>0</v>
      </c>
      <c r="BD100" s="85">
        <f>'VRN - Vedlejší rozpočtové...'!F39</f>
        <v>0</v>
      </c>
      <c r="BT100" s="22" t="s">
        <v>89</v>
      </c>
      <c r="BV100" s="22" t="s">
        <v>82</v>
      </c>
      <c r="BW100" s="22" t="s">
        <v>106</v>
      </c>
      <c r="BX100" s="22" t="s">
        <v>88</v>
      </c>
      <c r="CL100" s="22" t="s">
        <v>1</v>
      </c>
    </row>
    <row r="101" spans="1:91" s="6" customFormat="1" ht="16.5" customHeight="1">
      <c r="B101" s="71"/>
      <c r="C101" s="72"/>
      <c r="D101" s="178" t="s">
        <v>107</v>
      </c>
      <c r="E101" s="178"/>
      <c r="F101" s="178"/>
      <c r="G101" s="178"/>
      <c r="H101" s="178"/>
      <c r="I101" s="73"/>
      <c r="J101" s="178" t="s">
        <v>108</v>
      </c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205">
        <f>ROUND(SUM(AG102:AG103),2)</f>
        <v>0</v>
      </c>
      <c r="AH101" s="206"/>
      <c r="AI101" s="206"/>
      <c r="AJ101" s="206"/>
      <c r="AK101" s="206"/>
      <c r="AL101" s="206"/>
      <c r="AM101" s="206"/>
      <c r="AN101" s="211">
        <f t="shared" si="0"/>
        <v>0</v>
      </c>
      <c r="AO101" s="206"/>
      <c r="AP101" s="206"/>
      <c r="AQ101" s="74" t="s">
        <v>86</v>
      </c>
      <c r="AR101" s="71"/>
      <c r="AS101" s="75">
        <f>ROUND(SUM(AS102:AS103),2)</f>
        <v>0</v>
      </c>
      <c r="AT101" s="76">
        <f t="shared" si="1"/>
        <v>0</v>
      </c>
      <c r="AU101" s="77">
        <f>ROUND(SUM(AU102:AU103),5)</f>
        <v>0</v>
      </c>
      <c r="AV101" s="76">
        <f>ROUND(AZ101*L29,2)</f>
        <v>0</v>
      </c>
      <c r="AW101" s="76">
        <f>ROUND(BA101*L30,2)</f>
        <v>0</v>
      </c>
      <c r="AX101" s="76">
        <f>ROUND(BB101*L29,2)</f>
        <v>0</v>
      </c>
      <c r="AY101" s="76">
        <f>ROUND(BC101*L30,2)</f>
        <v>0</v>
      </c>
      <c r="AZ101" s="76">
        <f>ROUND(SUM(AZ102:AZ103),2)</f>
        <v>0</v>
      </c>
      <c r="BA101" s="76">
        <f>ROUND(SUM(BA102:BA103),2)</f>
        <v>0</v>
      </c>
      <c r="BB101" s="76">
        <f>ROUND(SUM(BB102:BB103),2)</f>
        <v>0</v>
      </c>
      <c r="BC101" s="76">
        <f>ROUND(SUM(BC102:BC103),2)</f>
        <v>0</v>
      </c>
      <c r="BD101" s="78">
        <f>ROUND(SUM(BD102:BD103),2)</f>
        <v>0</v>
      </c>
      <c r="BS101" s="79" t="s">
        <v>79</v>
      </c>
      <c r="BT101" s="79" t="s">
        <v>87</v>
      </c>
      <c r="BU101" s="79" t="s">
        <v>81</v>
      </c>
      <c r="BV101" s="79" t="s">
        <v>82</v>
      </c>
      <c r="BW101" s="79" t="s">
        <v>109</v>
      </c>
      <c r="BX101" s="79" t="s">
        <v>5</v>
      </c>
      <c r="CL101" s="79" t="s">
        <v>1</v>
      </c>
      <c r="CM101" s="79" t="s">
        <v>89</v>
      </c>
    </row>
    <row r="102" spans="1:91" s="3" customFormat="1" ht="16.5" customHeight="1">
      <c r="A102" s="80" t="s">
        <v>90</v>
      </c>
      <c r="B102" s="45"/>
      <c r="C102" s="9"/>
      <c r="D102" s="9"/>
      <c r="E102" s="179" t="s">
        <v>91</v>
      </c>
      <c r="F102" s="179"/>
      <c r="G102" s="179"/>
      <c r="H102" s="179"/>
      <c r="I102" s="179"/>
      <c r="J102" s="9"/>
      <c r="K102" s="179" t="s">
        <v>96</v>
      </c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202">
        <f>'SO 101 - Smíšená stezka'!J32</f>
        <v>0</v>
      </c>
      <c r="AH102" s="203"/>
      <c r="AI102" s="203"/>
      <c r="AJ102" s="203"/>
      <c r="AK102" s="203"/>
      <c r="AL102" s="203"/>
      <c r="AM102" s="203"/>
      <c r="AN102" s="202">
        <f t="shared" si="0"/>
        <v>0</v>
      </c>
      <c r="AO102" s="203"/>
      <c r="AP102" s="203"/>
      <c r="AQ102" s="81" t="s">
        <v>93</v>
      </c>
      <c r="AR102" s="45"/>
      <c r="AS102" s="82">
        <v>0</v>
      </c>
      <c r="AT102" s="83">
        <f t="shared" si="1"/>
        <v>0</v>
      </c>
      <c r="AU102" s="84">
        <f>'SO 101 - Smíšená stezka'!P126</f>
        <v>0</v>
      </c>
      <c r="AV102" s="83">
        <f>'SO 101 - Smíšená stezka'!J35</f>
        <v>0</v>
      </c>
      <c r="AW102" s="83">
        <f>'SO 101 - Smíšená stezka'!J36</f>
        <v>0</v>
      </c>
      <c r="AX102" s="83">
        <f>'SO 101 - Smíšená stezka'!J37</f>
        <v>0</v>
      </c>
      <c r="AY102" s="83">
        <f>'SO 101 - Smíšená stezka'!J38</f>
        <v>0</v>
      </c>
      <c r="AZ102" s="83">
        <f>'SO 101 - Smíšená stezka'!F35</f>
        <v>0</v>
      </c>
      <c r="BA102" s="83">
        <f>'SO 101 - Smíšená stezka'!F36</f>
        <v>0</v>
      </c>
      <c r="BB102" s="83">
        <f>'SO 101 - Smíšená stezka'!F37</f>
        <v>0</v>
      </c>
      <c r="BC102" s="83">
        <f>'SO 101 - Smíšená stezka'!F38</f>
        <v>0</v>
      </c>
      <c r="BD102" s="85">
        <f>'SO 101 - Smíšená stezka'!F39</f>
        <v>0</v>
      </c>
      <c r="BT102" s="22" t="s">
        <v>89</v>
      </c>
      <c r="BV102" s="22" t="s">
        <v>82</v>
      </c>
      <c r="BW102" s="22" t="s">
        <v>110</v>
      </c>
      <c r="BX102" s="22" t="s">
        <v>109</v>
      </c>
      <c r="CL102" s="22" t="s">
        <v>1</v>
      </c>
    </row>
    <row r="103" spans="1:91" s="3" customFormat="1" ht="16.5" customHeight="1">
      <c r="A103" s="80" t="s">
        <v>90</v>
      </c>
      <c r="B103" s="45"/>
      <c r="C103" s="9"/>
      <c r="D103" s="9"/>
      <c r="E103" s="179" t="s">
        <v>104</v>
      </c>
      <c r="F103" s="179"/>
      <c r="G103" s="179"/>
      <c r="H103" s="179"/>
      <c r="I103" s="179"/>
      <c r="J103" s="9"/>
      <c r="K103" s="179" t="s">
        <v>105</v>
      </c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202">
        <f>'VRN - Vedlejší rozpočtové..._01'!J32</f>
        <v>0</v>
      </c>
      <c r="AH103" s="203"/>
      <c r="AI103" s="203"/>
      <c r="AJ103" s="203"/>
      <c r="AK103" s="203"/>
      <c r="AL103" s="203"/>
      <c r="AM103" s="203"/>
      <c r="AN103" s="202">
        <f t="shared" si="0"/>
        <v>0</v>
      </c>
      <c r="AO103" s="203"/>
      <c r="AP103" s="203"/>
      <c r="AQ103" s="81" t="s">
        <v>93</v>
      </c>
      <c r="AR103" s="45"/>
      <c r="AS103" s="82">
        <v>0</v>
      </c>
      <c r="AT103" s="83">
        <f t="shared" si="1"/>
        <v>0</v>
      </c>
      <c r="AU103" s="84">
        <f>'VRN - Vedlejší rozpočtové..._01'!P124</f>
        <v>0</v>
      </c>
      <c r="AV103" s="83">
        <f>'VRN - Vedlejší rozpočtové..._01'!J35</f>
        <v>0</v>
      </c>
      <c r="AW103" s="83">
        <f>'VRN - Vedlejší rozpočtové..._01'!J36</f>
        <v>0</v>
      </c>
      <c r="AX103" s="83">
        <f>'VRN - Vedlejší rozpočtové..._01'!J37</f>
        <v>0</v>
      </c>
      <c r="AY103" s="83">
        <f>'VRN - Vedlejší rozpočtové..._01'!J38</f>
        <v>0</v>
      </c>
      <c r="AZ103" s="83">
        <f>'VRN - Vedlejší rozpočtové..._01'!F35</f>
        <v>0</v>
      </c>
      <c r="BA103" s="83">
        <f>'VRN - Vedlejší rozpočtové..._01'!F36</f>
        <v>0</v>
      </c>
      <c r="BB103" s="83">
        <f>'VRN - Vedlejší rozpočtové..._01'!F37</f>
        <v>0</v>
      </c>
      <c r="BC103" s="83">
        <f>'VRN - Vedlejší rozpočtové..._01'!F38</f>
        <v>0</v>
      </c>
      <c r="BD103" s="85">
        <f>'VRN - Vedlejší rozpočtové..._01'!F39</f>
        <v>0</v>
      </c>
      <c r="BT103" s="22" t="s">
        <v>89</v>
      </c>
      <c r="BV103" s="22" t="s">
        <v>82</v>
      </c>
      <c r="BW103" s="22" t="s">
        <v>111</v>
      </c>
      <c r="BX103" s="22" t="s">
        <v>109</v>
      </c>
      <c r="CL103" s="22" t="s">
        <v>1</v>
      </c>
    </row>
    <row r="104" spans="1:91" s="6" customFormat="1" ht="16.5" customHeight="1">
      <c r="B104" s="71"/>
      <c r="C104" s="72"/>
      <c r="D104" s="178" t="s">
        <v>112</v>
      </c>
      <c r="E104" s="178"/>
      <c r="F104" s="178"/>
      <c r="G104" s="178"/>
      <c r="H104" s="178"/>
      <c r="I104" s="73"/>
      <c r="J104" s="178" t="s">
        <v>113</v>
      </c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205">
        <f>ROUND(SUM(AG105:AG106),2)</f>
        <v>0</v>
      </c>
      <c r="AH104" s="206"/>
      <c r="AI104" s="206"/>
      <c r="AJ104" s="206"/>
      <c r="AK104" s="206"/>
      <c r="AL104" s="206"/>
      <c r="AM104" s="206"/>
      <c r="AN104" s="211">
        <f t="shared" si="0"/>
        <v>0</v>
      </c>
      <c r="AO104" s="206"/>
      <c r="AP104" s="206"/>
      <c r="AQ104" s="74" t="s">
        <v>86</v>
      </c>
      <c r="AR104" s="71"/>
      <c r="AS104" s="75">
        <f>ROUND(SUM(AS105:AS106),2)</f>
        <v>0</v>
      </c>
      <c r="AT104" s="76">
        <f t="shared" si="1"/>
        <v>0</v>
      </c>
      <c r="AU104" s="77">
        <f>ROUND(SUM(AU105:AU106),5)</f>
        <v>0</v>
      </c>
      <c r="AV104" s="76">
        <f>ROUND(AZ104*L29,2)</f>
        <v>0</v>
      </c>
      <c r="AW104" s="76">
        <f>ROUND(BA104*L30,2)</f>
        <v>0</v>
      </c>
      <c r="AX104" s="76">
        <f>ROUND(BB104*L29,2)</f>
        <v>0</v>
      </c>
      <c r="AY104" s="76">
        <f>ROUND(BC104*L30,2)</f>
        <v>0</v>
      </c>
      <c r="AZ104" s="76">
        <f>ROUND(SUM(AZ105:AZ106),2)</f>
        <v>0</v>
      </c>
      <c r="BA104" s="76">
        <f>ROUND(SUM(BA105:BA106),2)</f>
        <v>0</v>
      </c>
      <c r="BB104" s="76">
        <f>ROUND(SUM(BB105:BB106),2)</f>
        <v>0</v>
      </c>
      <c r="BC104" s="76">
        <f>ROUND(SUM(BC105:BC106),2)</f>
        <v>0</v>
      </c>
      <c r="BD104" s="78">
        <f>ROUND(SUM(BD105:BD106),2)</f>
        <v>0</v>
      </c>
      <c r="BS104" s="79" t="s">
        <v>79</v>
      </c>
      <c r="BT104" s="79" t="s">
        <v>87</v>
      </c>
      <c r="BU104" s="79" t="s">
        <v>81</v>
      </c>
      <c r="BV104" s="79" t="s">
        <v>82</v>
      </c>
      <c r="BW104" s="79" t="s">
        <v>114</v>
      </c>
      <c r="BX104" s="79" t="s">
        <v>5</v>
      </c>
      <c r="CL104" s="79" t="s">
        <v>1</v>
      </c>
      <c r="CM104" s="79" t="s">
        <v>89</v>
      </c>
    </row>
    <row r="105" spans="1:91" s="3" customFormat="1" ht="16.5" customHeight="1">
      <c r="A105" s="80" t="s">
        <v>90</v>
      </c>
      <c r="B105" s="45"/>
      <c r="C105" s="9"/>
      <c r="D105" s="9"/>
      <c r="E105" s="179" t="s">
        <v>91</v>
      </c>
      <c r="F105" s="179"/>
      <c r="G105" s="179"/>
      <c r="H105" s="179"/>
      <c r="I105" s="179"/>
      <c r="J105" s="9"/>
      <c r="K105" s="179" t="s">
        <v>92</v>
      </c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202">
        <f>'SO 101 - Komunikace a zpe..._01'!J32</f>
        <v>0</v>
      </c>
      <c r="AH105" s="203"/>
      <c r="AI105" s="203"/>
      <c r="AJ105" s="203"/>
      <c r="AK105" s="203"/>
      <c r="AL105" s="203"/>
      <c r="AM105" s="203"/>
      <c r="AN105" s="202">
        <f t="shared" si="0"/>
        <v>0</v>
      </c>
      <c r="AO105" s="203"/>
      <c r="AP105" s="203"/>
      <c r="AQ105" s="81" t="s">
        <v>93</v>
      </c>
      <c r="AR105" s="45"/>
      <c r="AS105" s="82">
        <v>0</v>
      </c>
      <c r="AT105" s="83">
        <f t="shared" si="1"/>
        <v>0</v>
      </c>
      <c r="AU105" s="84">
        <f>'SO 101 - Komunikace a zpe..._01'!P129</f>
        <v>0</v>
      </c>
      <c r="AV105" s="83">
        <f>'SO 101 - Komunikace a zpe..._01'!J35</f>
        <v>0</v>
      </c>
      <c r="AW105" s="83">
        <f>'SO 101 - Komunikace a zpe..._01'!J36</f>
        <v>0</v>
      </c>
      <c r="AX105" s="83">
        <f>'SO 101 - Komunikace a zpe..._01'!J37</f>
        <v>0</v>
      </c>
      <c r="AY105" s="83">
        <f>'SO 101 - Komunikace a zpe..._01'!J38</f>
        <v>0</v>
      </c>
      <c r="AZ105" s="83">
        <f>'SO 101 - Komunikace a zpe..._01'!F35</f>
        <v>0</v>
      </c>
      <c r="BA105" s="83">
        <f>'SO 101 - Komunikace a zpe..._01'!F36</f>
        <v>0</v>
      </c>
      <c r="BB105" s="83">
        <f>'SO 101 - Komunikace a zpe..._01'!F37</f>
        <v>0</v>
      </c>
      <c r="BC105" s="83">
        <f>'SO 101 - Komunikace a zpe..._01'!F38</f>
        <v>0</v>
      </c>
      <c r="BD105" s="85">
        <f>'SO 101 - Komunikace a zpe..._01'!F39</f>
        <v>0</v>
      </c>
      <c r="BT105" s="22" t="s">
        <v>89</v>
      </c>
      <c r="BV105" s="22" t="s">
        <v>82</v>
      </c>
      <c r="BW105" s="22" t="s">
        <v>115</v>
      </c>
      <c r="BX105" s="22" t="s">
        <v>114</v>
      </c>
      <c r="CL105" s="22" t="s">
        <v>1</v>
      </c>
    </row>
    <row r="106" spans="1:91" s="3" customFormat="1" ht="16.5" customHeight="1">
      <c r="A106" s="80" t="s">
        <v>90</v>
      </c>
      <c r="B106" s="45"/>
      <c r="C106" s="9"/>
      <c r="D106" s="9"/>
      <c r="E106" s="179" t="s">
        <v>104</v>
      </c>
      <c r="F106" s="179"/>
      <c r="G106" s="179"/>
      <c r="H106" s="179"/>
      <c r="I106" s="179"/>
      <c r="J106" s="9"/>
      <c r="K106" s="179" t="s">
        <v>105</v>
      </c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202">
        <f>'VRN - Vedlejší rozpočtové..._02'!J32</f>
        <v>0</v>
      </c>
      <c r="AH106" s="203"/>
      <c r="AI106" s="203"/>
      <c r="AJ106" s="203"/>
      <c r="AK106" s="203"/>
      <c r="AL106" s="203"/>
      <c r="AM106" s="203"/>
      <c r="AN106" s="202">
        <f t="shared" si="0"/>
        <v>0</v>
      </c>
      <c r="AO106" s="203"/>
      <c r="AP106" s="203"/>
      <c r="AQ106" s="81" t="s">
        <v>93</v>
      </c>
      <c r="AR106" s="45"/>
      <c r="AS106" s="86">
        <v>0</v>
      </c>
      <c r="AT106" s="87">
        <f t="shared" si="1"/>
        <v>0</v>
      </c>
      <c r="AU106" s="88">
        <f>'VRN - Vedlejší rozpočtové..._02'!P124</f>
        <v>0</v>
      </c>
      <c r="AV106" s="87">
        <f>'VRN - Vedlejší rozpočtové..._02'!J35</f>
        <v>0</v>
      </c>
      <c r="AW106" s="87">
        <f>'VRN - Vedlejší rozpočtové..._02'!J36</f>
        <v>0</v>
      </c>
      <c r="AX106" s="87">
        <f>'VRN - Vedlejší rozpočtové..._02'!J37</f>
        <v>0</v>
      </c>
      <c r="AY106" s="87">
        <f>'VRN - Vedlejší rozpočtové..._02'!J38</f>
        <v>0</v>
      </c>
      <c r="AZ106" s="87">
        <f>'VRN - Vedlejší rozpočtové..._02'!F35</f>
        <v>0</v>
      </c>
      <c r="BA106" s="87">
        <f>'VRN - Vedlejší rozpočtové..._02'!F36</f>
        <v>0</v>
      </c>
      <c r="BB106" s="87">
        <f>'VRN - Vedlejší rozpočtové..._02'!F37</f>
        <v>0</v>
      </c>
      <c r="BC106" s="87">
        <f>'VRN - Vedlejší rozpočtové..._02'!F38</f>
        <v>0</v>
      </c>
      <c r="BD106" s="89">
        <f>'VRN - Vedlejší rozpočtové..._02'!F39</f>
        <v>0</v>
      </c>
      <c r="BT106" s="22" t="s">
        <v>89</v>
      </c>
      <c r="BV106" s="22" t="s">
        <v>82</v>
      </c>
      <c r="BW106" s="22" t="s">
        <v>116</v>
      </c>
      <c r="BX106" s="22" t="s">
        <v>114</v>
      </c>
      <c r="CL106" s="22" t="s">
        <v>1</v>
      </c>
    </row>
    <row r="107" spans="1:91" s="1" customFormat="1" ht="30" customHeight="1">
      <c r="B107" s="29"/>
      <c r="AR107" s="29"/>
    </row>
    <row r="108" spans="1:91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29"/>
    </row>
  </sheetData>
  <sheetProtection algorithmName="SHA-512" hashValue="bcfh7mtyIp3489P9o7kK/A6iE7Kem87LfL9Jer65PKYTCrBcCzLu2HTmQqiv7477fiBtvWsh3R/V2wAlemmrJA==" saltValue="vj95Yefe3fZg2Axk1h3ynlZ2c0u5jezZMkPTEAeKlZRQqQUKzo3vE0sL+iKgXn0pUAWjW0Uc6H4UZAbU4A9W8g==" spinCount="100000" sheet="1" objects="1" scenarios="1" formatColumns="0" formatRows="0"/>
  <mergeCells count="86">
    <mergeCell ref="AN105:AP105"/>
    <mergeCell ref="AG105:AM105"/>
    <mergeCell ref="AN106:AP106"/>
    <mergeCell ref="AG106:AM106"/>
    <mergeCell ref="AG94:AM94"/>
    <mergeCell ref="AN94:AP94"/>
    <mergeCell ref="AN103:AP103"/>
    <mergeCell ref="AN104:AP104"/>
    <mergeCell ref="AN101:AP101"/>
    <mergeCell ref="AN96:AP96"/>
    <mergeCell ref="AS89:AT91"/>
    <mergeCell ref="AN102:AP102"/>
    <mergeCell ref="AN95:AP95"/>
    <mergeCell ref="AN100:AP100"/>
    <mergeCell ref="AN99:AP99"/>
    <mergeCell ref="AN97:AP97"/>
    <mergeCell ref="AR2:BE2"/>
    <mergeCell ref="AG98:AM98"/>
    <mergeCell ref="AG103:AM103"/>
    <mergeCell ref="AG102:AM102"/>
    <mergeCell ref="AG92:AM92"/>
    <mergeCell ref="AG97:AM97"/>
    <mergeCell ref="AG100:AM100"/>
    <mergeCell ref="AG95:AM95"/>
    <mergeCell ref="AG101:AM101"/>
    <mergeCell ref="AG99:AM99"/>
    <mergeCell ref="AG96:AM96"/>
    <mergeCell ref="AM87:AN87"/>
    <mergeCell ref="AM89:AP89"/>
    <mergeCell ref="AM90:AP90"/>
    <mergeCell ref="AN98:AP98"/>
    <mergeCell ref="AN92:AP9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J85"/>
    <mergeCell ref="E105:I105"/>
    <mergeCell ref="K105:AF105"/>
    <mergeCell ref="E106:I106"/>
    <mergeCell ref="K106:AF106"/>
    <mergeCell ref="AG104:AM104"/>
    <mergeCell ref="K102:AF102"/>
    <mergeCell ref="K100:AF100"/>
    <mergeCell ref="K103:AF103"/>
    <mergeCell ref="K99:AF99"/>
    <mergeCell ref="K96:AF96"/>
    <mergeCell ref="K98:AF98"/>
    <mergeCell ref="C92:G92"/>
    <mergeCell ref="D104:H104"/>
    <mergeCell ref="D95:H95"/>
    <mergeCell ref="D101:H101"/>
    <mergeCell ref="E98:I98"/>
    <mergeCell ref="E96:I96"/>
    <mergeCell ref="E99:I99"/>
    <mergeCell ref="E100:I100"/>
    <mergeCell ref="E102:I102"/>
    <mergeCell ref="E103:I103"/>
    <mergeCell ref="E97:I97"/>
    <mergeCell ref="I92:AF92"/>
    <mergeCell ref="J101:AF101"/>
    <mergeCell ref="J95:AF95"/>
    <mergeCell ref="J104:AF104"/>
    <mergeCell ref="K97:AF97"/>
  </mergeCells>
  <hyperlinks>
    <hyperlink ref="A96" location="'SO 101 - Komunikace a zpe...'!C2" display="/" xr:uid="{00000000-0004-0000-0000-000000000000}"/>
    <hyperlink ref="A97" location="'SO 102 - Smíšená stezka'!C2" display="/" xr:uid="{00000000-0004-0000-0000-000001000000}"/>
    <hyperlink ref="A98" location="'SO 301 - Splašková kanali...'!C2" display="/" xr:uid="{00000000-0004-0000-0000-000002000000}"/>
    <hyperlink ref="A99" location="'SO 401 - Veřejné osvětlení'!C2" display="/" xr:uid="{00000000-0004-0000-0000-000003000000}"/>
    <hyperlink ref="A100" location="'VRN - Vedlejší rozpočtové...'!C2" display="/" xr:uid="{00000000-0004-0000-0000-000004000000}"/>
    <hyperlink ref="A102" location="'SO 101 - Smíšená stezka'!C2" display="/" xr:uid="{00000000-0004-0000-0000-000005000000}"/>
    <hyperlink ref="A103" location="'VRN - Vedlejší rozpočtové..._01'!C2" display="/" xr:uid="{00000000-0004-0000-0000-000006000000}"/>
    <hyperlink ref="A105" location="'SO 101 - Komunikace a zpe..._01'!C2" display="/" xr:uid="{00000000-0004-0000-0000-000007000000}"/>
    <hyperlink ref="A106" location="'VRN - Vedlejší rozpočtové..._02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1"/>
  <sheetViews>
    <sheetView showGridLines="0" tabSelected="1" topLeftCell="A10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117</v>
      </c>
      <c r="L4" s="17"/>
      <c r="M4" s="90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Habartov, cesta a stezky</v>
      </c>
      <c r="F7" s="219"/>
      <c r="G7" s="219"/>
      <c r="H7" s="219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18" t="s">
        <v>119</v>
      </c>
      <c r="F9" s="220"/>
      <c r="G9" s="220"/>
      <c r="H9" s="220"/>
      <c r="L9" s="29"/>
    </row>
    <row r="10" spans="2:46" s="1" customFormat="1" ht="12" customHeight="1">
      <c r="B10" s="29"/>
      <c r="D10" s="24" t="s">
        <v>120</v>
      </c>
      <c r="L10" s="29"/>
    </row>
    <row r="11" spans="2:46" s="1" customFormat="1" ht="16.5" customHeight="1">
      <c r="B11" s="29"/>
      <c r="E11" s="181" t="s">
        <v>121</v>
      </c>
      <c r="F11" s="220"/>
      <c r="G11" s="220"/>
      <c r="H11" s="220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">
        <v>26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29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30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21" t="str">
        <f>'Rekapitulace stavby'!E14</f>
        <v>Vyplň údaj</v>
      </c>
      <c r="F20" s="186"/>
      <c r="G20" s="186"/>
      <c r="H20" s="186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35</v>
      </c>
      <c r="I25" s="24" t="s">
        <v>25</v>
      </c>
      <c r="J25" s="22" t="s">
        <v>36</v>
      </c>
      <c r="L25" s="29"/>
    </row>
    <row r="26" spans="2:12" s="1" customFormat="1" ht="18" customHeight="1">
      <c r="B26" s="29"/>
      <c r="E26" s="22" t="s">
        <v>37</v>
      </c>
      <c r="I26" s="24" t="s">
        <v>28</v>
      </c>
      <c r="J26" s="22" t="s">
        <v>38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39</v>
      </c>
      <c r="L28" s="29"/>
    </row>
    <row r="29" spans="2:12" s="7" customFormat="1" ht="16.5" customHeight="1">
      <c r="B29" s="91"/>
      <c r="E29" s="191" t="s">
        <v>1</v>
      </c>
      <c r="F29" s="191"/>
      <c r="G29" s="191"/>
      <c r="H29" s="191"/>
      <c r="L29" s="91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2" t="s">
        <v>40</v>
      </c>
      <c r="J32" s="63">
        <f>ROUND(J127,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52" t="s">
        <v>44</v>
      </c>
      <c r="E35" s="24" t="s">
        <v>45</v>
      </c>
      <c r="F35" s="83">
        <f>ROUND((SUM(BE127:BE280)),  2)</f>
        <v>0</v>
      </c>
      <c r="I35" s="93">
        <v>0.21</v>
      </c>
      <c r="J35" s="83">
        <f>ROUND(((SUM(BE127:BE280))*I35),  2)</f>
        <v>0</v>
      </c>
      <c r="L35" s="29"/>
    </row>
    <row r="36" spans="2:12" s="1" customFormat="1" ht="14.45" customHeight="1">
      <c r="B36" s="29"/>
      <c r="E36" s="24" t="s">
        <v>46</v>
      </c>
      <c r="F36" s="83">
        <f>ROUND((SUM(BF127:BF280)),  2)</f>
        <v>0</v>
      </c>
      <c r="I36" s="93">
        <v>0.12</v>
      </c>
      <c r="J36" s="83">
        <f>ROUND(((SUM(BF127:BF280))*I36),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3">
        <f>ROUND((SUM(BG127:BG280)),  2)</f>
        <v>0</v>
      </c>
      <c r="I37" s="93">
        <v>0.21</v>
      </c>
      <c r="J37" s="83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3">
        <f>ROUND((SUM(BH127:BH280)),  2)</f>
        <v>0</v>
      </c>
      <c r="I38" s="93">
        <v>0.12</v>
      </c>
      <c r="J38" s="83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3">
        <f>ROUND((SUM(BI127:BI280)),  2)</f>
        <v>0</v>
      </c>
      <c r="I39" s="93">
        <v>0</v>
      </c>
      <c r="J39" s="83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4"/>
      <c r="D41" s="95" t="s">
        <v>50</v>
      </c>
      <c r="E41" s="54"/>
      <c r="F41" s="54"/>
      <c r="G41" s="96" t="s">
        <v>51</v>
      </c>
      <c r="H41" s="97" t="s">
        <v>52</v>
      </c>
      <c r="I41" s="54"/>
      <c r="J41" s="98">
        <f>SUM(J32:J39)</f>
        <v>0</v>
      </c>
      <c r="K41" s="99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53</v>
      </c>
      <c r="E50" s="39"/>
      <c r="F50" s="39"/>
      <c r="G50" s="38" t="s">
        <v>54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55</v>
      </c>
      <c r="E61" s="31"/>
      <c r="F61" s="100" t="s">
        <v>56</v>
      </c>
      <c r="G61" s="40" t="s">
        <v>55</v>
      </c>
      <c r="H61" s="31"/>
      <c r="I61" s="31"/>
      <c r="J61" s="101" t="s">
        <v>56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57</v>
      </c>
      <c r="E65" s="39"/>
      <c r="F65" s="39"/>
      <c r="G65" s="38" t="s">
        <v>58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55</v>
      </c>
      <c r="E76" s="31"/>
      <c r="F76" s="100" t="s">
        <v>56</v>
      </c>
      <c r="G76" s="40" t="s">
        <v>55</v>
      </c>
      <c r="H76" s="31"/>
      <c r="I76" s="31"/>
      <c r="J76" s="101" t="s">
        <v>56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122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18" t="str">
        <f>E7</f>
        <v>Habartov, cesta a stezky</v>
      </c>
      <c r="F85" s="219"/>
      <c r="G85" s="219"/>
      <c r="H85" s="219"/>
      <c r="L85" s="29"/>
    </row>
    <row r="86" spans="2:12" ht="12" customHeight="1">
      <c r="B86" s="17"/>
      <c r="C86" s="24" t="s">
        <v>118</v>
      </c>
      <c r="L86" s="17"/>
    </row>
    <row r="87" spans="2:12" s="1" customFormat="1" ht="16.5" customHeight="1">
      <c r="B87" s="29"/>
      <c r="E87" s="218" t="s">
        <v>119</v>
      </c>
      <c r="F87" s="220"/>
      <c r="G87" s="220"/>
      <c r="H87" s="220"/>
      <c r="L87" s="29"/>
    </row>
    <row r="88" spans="2:12" s="1" customFormat="1" ht="12" customHeight="1">
      <c r="B88" s="29"/>
      <c r="C88" s="24" t="s">
        <v>120</v>
      </c>
      <c r="L88" s="29"/>
    </row>
    <row r="89" spans="2:12" s="1" customFormat="1" ht="16.5" customHeight="1">
      <c r="B89" s="29"/>
      <c r="E89" s="181" t="str">
        <f>E11</f>
        <v>SO 101 - Komunikace a zpevněné plochy</v>
      </c>
      <c r="F89" s="220"/>
      <c r="G89" s="220"/>
      <c r="H89" s="220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>Habartov</v>
      </c>
      <c r="I91" s="24" t="s">
        <v>22</v>
      </c>
      <c r="J91" s="49" t="str">
        <f>IF(J14="","",J14)</f>
        <v>1. 3. 2024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>Město Habartov</v>
      </c>
      <c r="I93" s="24" t="s">
        <v>32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30</v>
      </c>
      <c r="F94" s="22" t="str">
        <f>IF(E20="","",E20)</f>
        <v>Vyplň údaj</v>
      </c>
      <c r="I94" s="24" t="s">
        <v>35</v>
      </c>
      <c r="J94" s="27" t="str">
        <f>E26</f>
        <v>GEOprojectKV, s.r.o.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2" t="s">
        <v>123</v>
      </c>
      <c r="D96" s="94"/>
      <c r="E96" s="94"/>
      <c r="F96" s="94"/>
      <c r="G96" s="94"/>
      <c r="H96" s="94"/>
      <c r="I96" s="94"/>
      <c r="J96" s="103" t="s">
        <v>124</v>
      </c>
      <c r="K96" s="94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4" t="s">
        <v>125</v>
      </c>
      <c r="J98" s="63">
        <f>J127</f>
        <v>0</v>
      </c>
      <c r="L98" s="29"/>
      <c r="AU98" s="14" t="s">
        <v>126</v>
      </c>
    </row>
    <row r="99" spans="2:47" s="8" customFormat="1" ht="24.95" customHeight="1">
      <c r="B99" s="105"/>
      <c r="D99" s="106" t="s">
        <v>127</v>
      </c>
      <c r="E99" s="107"/>
      <c r="F99" s="107"/>
      <c r="G99" s="107"/>
      <c r="H99" s="107"/>
      <c r="I99" s="107"/>
      <c r="J99" s="108">
        <f>J128</f>
        <v>0</v>
      </c>
      <c r="L99" s="105"/>
    </row>
    <row r="100" spans="2:47" s="9" customFormat="1" ht="19.899999999999999" customHeight="1">
      <c r="B100" s="109"/>
      <c r="D100" s="110" t="s">
        <v>128</v>
      </c>
      <c r="E100" s="111"/>
      <c r="F100" s="111"/>
      <c r="G100" s="111"/>
      <c r="H100" s="111"/>
      <c r="I100" s="111"/>
      <c r="J100" s="112">
        <f>J129</f>
        <v>0</v>
      </c>
      <c r="L100" s="109"/>
    </row>
    <row r="101" spans="2:47" s="9" customFormat="1" ht="19.899999999999999" customHeight="1">
      <c r="B101" s="109"/>
      <c r="D101" s="110" t="s">
        <v>129</v>
      </c>
      <c r="E101" s="111"/>
      <c r="F101" s="111"/>
      <c r="G101" s="111"/>
      <c r="H101" s="111"/>
      <c r="I101" s="111"/>
      <c r="J101" s="112">
        <f>J175</f>
        <v>0</v>
      </c>
      <c r="L101" s="109"/>
    </row>
    <row r="102" spans="2:47" s="9" customFormat="1" ht="14.85" customHeight="1">
      <c r="B102" s="109"/>
      <c r="D102" s="110" t="s">
        <v>130</v>
      </c>
      <c r="E102" s="111"/>
      <c r="F102" s="111"/>
      <c r="G102" s="111"/>
      <c r="H102" s="111"/>
      <c r="I102" s="111"/>
      <c r="J102" s="112">
        <f>J204</f>
        <v>0</v>
      </c>
      <c r="L102" s="109"/>
    </row>
    <row r="103" spans="2:47" s="9" customFormat="1" ht="19.899999999999999" customHeight="1">
      <c r="B103" s="109"/>
      <c r="D103" s="110" t="s">
        <v>131</v>
      </c>
      <c r="E103" s="111"/>
      <c r="F103" s="111"/>
      <c r="G103" s="111"/>
      <c r="H103" s="111"/>
      <c r="I103" s="111"/>
      <c r="J103" s="112">
        <f>J224</f>
        <v>0</v>
      </c>
      <c r="L103" s="109"/>
    </row>
    <row r="104" spans="2:47" s="9" customFormat="1" ht="19.899999999999999" customHeight="1">
      <c r="B104" s="109"/>
      <c r="D104" s="110" t="s">
        <v>132</v>
      </c>
      <c r="E104" s="111"/>
      <c r="F104" s="111"/>
      <c r="G104" s="111"/>
      <c r="H104" s="111"/>
      <c r="I104" s="111"/>
      <c r="J104" s="112">
        <f>J267</f>
        <v>0</v>
      </c>
      <c r="L104" s="109"/>
    </row>
    <row r="105" spans="2:47" s="9" customFormat="1" ht="19.899999999999999" customHeight="1">
      <c r="B105" s="109"/>
      <c r="D105" s="110" t="s">
        <v>133</v>
      </c>
      <c r="E105" s="111"/>
      <c r="F105" s="111"/>
      <c r="G105" s="111"/>
      <c r="H105" s="111"/>
      <c r="I105" s="111"/>
      <c r="J105" s="112">
        <f>J277</f>
        <v>0</v>
      </c>
      <c r="L105" s="109"/>
    </row>
    <row r="106" spans="2:47" s="1" customFormat="1" ht="21.75" customHeight="1">
      <c r="B106" s="29"/>
      <c r="L106" s="29"/>
    </row>
    <row r="107" spans="2:47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9"/>
    </row>
    <row r="111" spans="2:47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9"/>
    </row>
    <row r="112" spans="2:47" s="1" customFormat="1" ht="24.95" customHeight="1">
      <c r="B112" s="29"/>
      <c r="C112" s="18" t="s">
        <v>134</v>
      </c>
      <c r="L112" s="29"/>
    </row>
    <row r="113" spans="2:63" s="1" customFormat="1" ht="6.95" customHeight="1">
      <c r="B113" s="29"/>
      <c r="L113" s="29"/>
    </row>
    <row r="114" spans="2:63" s="1" customFormat="1" ht="12" customHeight="1">
      <c r="B114" s="29"/>
      <c r="C114" s="24" t="s">
        <v>16</v>
      </c>
      <c r="L114" s="29"/>
    </row>
    <row r="115" spans="2:63" s="1" customFormat="1" ht="16.5" customHeight="1">
      <c r="B115" s="29"/>
      <c r="E115" s="218" t="str">
        <f>E7</f>
        <v>Habartov, cesta a stezky</v>
      </c>
      <c r="F115" s="219"/>
      <c r="G115" s="219"/>
      <c r="H115" s="219"/>
      <c r="L115" s="29"/>
    </row>
    <row r="116" spans="2:63" ht="12" customHeight="1">
      <c r="B116" s="17"/>
      <c r="C116" s="24" t="s">
        <v>118</v>
      </c>
      <c r="L116" s="17"/>
    </row>
    <row r="117" spans="2:63" s="1" customFormat="1" ht="16.5" customHeight="1">
      <c r="B117" s="29"/>
      <c r="E117" s="218" t="s">
        <v>119</v>
      </c>
      <c r="F117" s="220"/>
      <c r="G117" s="220"/>
      <c r="H117" s="220"/>
      <c r="L117" s="29"/>
    </row>
    <row r="118" spans="2:63" s="1" customFormat="1" ht="12" customHeight="1">
      <c r="B118" s="29"/>
      <c r="C118" s="24" t="s">
        <v>120</v>
      </c>
      <c r="L118" s="29"/>
    </row>
    <row r="119" spans="2:63" s="1" customFormat="1" ht="16.5" customHeight="1">
      <c r="B119" s="29"/>
      <c r="E119" s="181" t="str">
        <f>E11</f>
        <v>SO 101 - Komunikace a zpevněné plochy</v>
      </c>
      <c r="F119" s="220"/>
      <c r="G119" s="220"/>
      <c r="H119" s="220"/>
      <c r="L119" s="29"/>
    </row>
    <row r="120" spans="2:63" s="1" customFormat="1" ht="6.95" customHeight="1">
      <c r="B120" s="29"/>
      <c r="L120" s="29"/>
    </row>
    <row r="121" spans="2:63" s="1" customFormat="1" ht="12" customHeight="1">
      <c r="B121" s="29"/>
      <c r="C121" s="24" t="s">
        <v>20</v>
      </c>
      <c r="F121" s="22" t="str">
        <f>F14</f>
        <v>Habartov</v>
      </c>
      <c r="I121" s="24" t="s">
        <v>22</v>
      </c>
      <c r="J121" s="49" t="str">
        <f>IF(J14="","",J14)</f>
        <v>1. 3. 2024</v>
      </c>
      <c r="L121" s="29"/>
    </row>
    <row r="122" spans="2:63" s="1" customFormat="1" ht="6.95" customHeight="1">
      <c r="B122" s="29"/>
      <c r="L122" s="29"/>
    </row>
    <row r="123" spans="2:63" s="1" customFormat="1" ht="15.2" customHeight="1">
      <c r="B123" s="29"/>
      <c r="C123" s="24" t="s">
        <v>24</v>
      </c>
      <c r="F123" s="22" t="str">
        <f>E17</f>
        <v>Město Habartov</v>
      </c>
      <c r="I123" s="24" t="s">
        <v>32</v>
      </c>
      <c r="J123" s="27" t="str">
        <f>E23</f>
        <v xml:space="preserve"> </v>
      </c>
      <c r="L123" s="29"/>
    </row>
    <row r="124" spans="2:63" s="1" customFormat="1" ht="15.2" customHeight="1">
      <c r="B124" s="29"/>
      <c r="C124" s="24" t="s">
        <v>30</v>
      </c>
      <c r="F124" s="22" t="str">
        <f>IF(E20="","",E20)</f>
        <v>Vyplň údaj</v>
      </c>
      <c r="I124" s="24" t="s">
        <v>35</v>
      </c>
      <c r="J124" s="27" t="str">
        <f>E26</f>
        <v>GEOprojectKV, s.r.o.</v>
      </c>
      <c r="L124" s="29"/>
    </row>
    <row r="125" spans="2:63" s="1" customFormat="1" ht="10.35" customHeight="1">
      <c r="B125" s="29"/>
      <c r="L125" s="29"/>
    </row>
    <row r="126" spans="2:63" s="10" customFormat="1" ht="29.25" customHeight="1">
      <c r="B126" s="113"/>
      <c r="C126" s="114" t="s">
        <v>135</v>
      </c>
      <c r="D126" s="115" t="s">
        <v>65</v>
      </c>
      <c r="E126" s="115" t="s">
        <v>61</v>
      </c>
      <c r="F126" s="115" t="s">
        <v>62</v>
      </c>
      <c r="G126" s="115" t="s">
        <v>136</v>
      </c>
      <c r="H126" s="115" t="s">
        <v>137</v>
      </c>
      <c r="I126" s="115" t="s">
        <v>138</v>
      </c>
      <c r="J126" s="115" t="s">
        <v>124</v>
      </c>
      <c r="K126" s="116" t="s">
        <v>139</v>
      </c>
      <c r="L126" s="113"/>
      <c r="M126" s="56" t="s">
        <v>1</v>
      </c>
      <c r="N126" s="57" t="s">
        <v>44</v>
      </c>
      <c r="O126" s="57" t="s">
        <v>140</v>
      </c>
      <c r="P126" s="57" t="s">
        <v>141</v>
      </c>
      <c r="Q126" s="57" t="s">
        <v>142</v>
      </c>
      <c r="R126" s="57" t="s">
        <v>143</v>
      </c>
      <c r="S126" s="57" t="s">
        <v>144</v>
      </c>
      <c r="T126" s="58" t="s">
        <v>145</v>
      </c>
    </row>
    <row r="127" spans="2:63" s="1" customFormat="1" ht="22.9" customHeight="1">
      <c r="B127" s="29"/>
      <c r="C127" s="61" t="s">
        <v>146</v>
      </c>
      <c r="J127" s="117">
        <f>BK127</f>
        <v>0</v>
      </c>
      <c r="L127" s="29"/>
      <c r="M127" s="59"/>
      <c r="N127" s="50"/>
      <c r="O127" s="50"/>
      <c r="P127" s="118">
        <f>P128</f>
        <v>0</v>
      </c>
      <c r="Q127" s="50"/>
      <c r="R127" s="118">
        <f>R128</f>
        <v>7099.2816721009995</v>
      </c>
      <c r="S127" s="50"/>
      <c r="T127" s="119">
        <f>T128</f>
        <v>31.51</v>
      </c>
      <c r="AT127" s="14" t="s">
        <v>79</v>
      </c>
      <c r="AU127" s="14" t="s">
        <v>126</v>
      </c>
      <c r="BK127" s="120">
        <f>BK128</f>
        <v>0</v>
      </c>
    </row>
    <row r="128" spans="2:63" s="11" customFormat="1" ht="25.9" customHeight="1">
      <c r="B128" s="121"/>
      <c r="D128" s="122" t="s">
        <v>79</v>
      </c>
      <c r="E128" s="123" t="s">
        <v>147</v>
      </c>
      <c r="F128" s="123" t="s">
        <v>148</v>
      </c>
      <c r="I128" s="124"/>
      <c r="J128" s="125">
        <f>BK128</f>
        <v>0</v>
      </c>
      <c r="L128" s="121"/>
      <c r="M128" s="126"/>
      <c r="P128" s="127">
        <f>P129+P175+P224+P267+P277</f>
        <v>0</v>
      </c>
      <c r="R128" s="127">
        <f>R129+R175+R224+R267+R277</f>
        <v>7099.2816721009995</v>
      </c>
      <c r="T128" s="128">
        <f>T129+T175+T224+T267+T277</f>
        <v>31.51</v>
      </c>
      <c r="AR128" s="122" t="s">
        <v>87</v>
      </c>
      <c r="AT128" s="129" t="s">
        <v>79</v>
      </c>
      <c r="AU128" s="129" t="s">
        <v>80</v>
      </c>
      <c r="AY128" s="122" t="s">
        <v>149</v>
      </c>
      <c r="BK128" s="130">
        <f>BK129+BK175+BK224+BK267+BK277</f>
        <v>0</v>
      </c>
    </row>
    <row r="129" spans="2:65" s="11" customFormat="1" ht="22.9" customHeight="1">
      <c r="B129" s="121"/>
      <c r="D129" s="122" t="s">
        <v>79</v>
      </c>
      <c r="E129" s="131" t="s">
        <v>87</v>
      </c>
      <c r="F129" s="131" t="s">
        <v>150</v>
      </c>
      <c r="I129" s="124"/>
      <c r="J129" s="132">
        <f>BK129</f>
        <v>0</v>
      </c>
      <c r="L129" s="121"/>
      <c r="M129" s="126"/>
      <c r="P129" s="127">
        <f>SUM(P130:P174)</f>
        <v>0</v>
      </c>
      <c r="R129" s="127">
        <f>SUM(R130:R174)</f>
        <v>3091.0439000000001</v>
      </c>
      <c r="T129" s="128">
        <f>SUM(T130:T174)</f>
        <v>24.310000000000002</v>
      </c>
      <c r="AR129" s="122" t="s">
        <v>87</v>
      </c>
      <c r="AT129" s="129" t="s">
        <v>79</v>
      </c>
      <c r="AU129" s="129" t="s">
        <v>87</v>
      </c>
      <c r="AY129" s="122" t="s">
        <v>149</v>
      </c>
      <c r="BK129" s="130">
        <f>SUM(BK130:BK174)</f>
        <v>0</v>
      </c>
    </row>
    <row r="130" spans="2:65" s="1" customFormat="1" ht="37.9" customHeight="1">
      <c r="B130" s="29"/>
      <c r="C130" s="133" t="s">
        <v>87</v>
      </c>
      <c r="D130" s="133" t="s">
        <v>151</v>
      </c>
      <c r="E130" s="134" t="s">
        <v>152</v>
      </c>
      <c r="F130" s="135" t="s">
        <v>153</v>
      </c>
      <c r="G130" s="136" t="s">
        <v>154</v>
      </c>
      <c r="H130" s="137">
        <v>2500</v>
      </c>
      <c r="I130" s="138"/>
      <c r="J130" s="139">
        <f>ROUND(I130*H130,2)</f>
        <v>0</v>
      </c>
      <c r="K130" s="135" t="s">
        <v>155</v>
      </c>
      <c r="L130" s="29"/>
      <c r="M130" s="140" t="s">
        <v>1</v>
      </c>
      <c r="N130" s="141" t="s">
        <v>45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156</v>
      </c>
      <c r="AT130" s="144" t="s">
        <v>151</v>
      </c>
      <c r="AU130" s="144" t="s">
        <v>89</v>
      </c>
      <c r="AY130" s="14" t="s">
        <v>149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4" t="s">
        <v>87</v>
      </c>
      <c r="BK130" s="145">
        <f>ROUND(I130*H130,2)</f>
        <v>0</v>
      </c>
      <c r="BL130" s="14" t="s">
        <v>156</v>
      </c>
      <c r="BM130" s="144" t="s">
        <v>157</v>
      </c>
    </row>
    <row r="131" spans="2:65" s="1" customFormat="1" ht="11.25">
      <c r="B131" s="29"/>
      <c r="D131" s="146" t="s">
        <v>158</v>
      </c>
      <c r="F131" s="147" t="s">
        <v>159</v>
      </c>
      <c r="I131" s="148"/>
      <c r="L131" s="29"/>
      <c r="M131" s="149"/>
      <c r="T131" s="53"/>
      <c r="AT131" s="14" t="s">
        <v>158</v>
      </c>
      <c r="AU131" s="14" t="s">
        <v>89</v>
      </c>
    </row>
    <row r="132" spans="2:65" s="1" customFormat="1" ht="24.2" customHeight="1">
      <c r="B132" s="29"/>
      <c r="C132" s="133" t="s">
        <v>89</v>
      </c>
      <c r="D132" s="133" t="s">
        <v>151</v>
      </c>
      <c r="E132" s="134" t="s">
        <v>160</v>
      </c>
      <c r="F132" s="135" t="s">
        <v>161</v>
      </c>
      <c r="G132" s="136" t="s">
        <v>154</v>
      </c>
      <c r="H132" s="137">
        <v>2500</v>
      </c>
      <c r="I132" s="138"/>
      <c r="J132" s="139">
        <f>ROUND(I132*H132,2)</f>
        <v>0</v>
      </c>
      <c r="K132" s="135" t="s">
        <v>155</v>
      </c>
      <c r="L132" s="29"/>
      <c r="M132" s="140" t="s">
        <v>1</v>
      </c>
      <c r="N132" s="141" t="s">
        <v>45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156</v>
      </c>
      <c r="AT132" s="144" t="s">
        <v>151</v>
      </c>
      <c r="AU132" s="144" t="s">
        <v>89</v>
      </c>
      <c r="AY132" s="14" t="s">
        <v>149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4" t="s">
        <v>87</v>
      </c>
      <c r="BK132" s="145">
        <f>ROUND(I132*H132,2)</f>
        <v>0</v>
      </c>
      <c r="BL132" s="14" t="s">
        <v>156</v>
      </c>
      <c r="BM132" s="144" t="s">
        <v>162</v>
      </c>
    </row>
    <row r="133" spans="2:65" s="1" customFormat="1" ht="11.25">
      <c r="B133" s="29"/>
      <c r="D133" s="146" t="s">
        <v>158</v>
      </c>
      <c r="F133" s="147" t="s">
        <v>163</v>
      </c>
      <c r="I133" s="148"/>
      <c r="L133" s="29"/>
      <c r="M133" s="149"/>
      <c r="T133" s="53"/>
      <c r="AT133" s="14" t="s">
        <v>158</v>
      </c>
      <c r="AU133" s="14" t="s">
        <v>89</v>
      </c>
    </row>
    <row r="134" spans="2:65" s="1" customFormat="1" ht="24.2" customHeight="1">
      <c r="B134" s="29"/>
      <c r="C134" s="133" t="s">
        <v>164</v>
      </c>
      <c r="D134" s="133" t="s">
        <v>151</v>
      </c>
      <c r="E134" s="134" t="s">
        <v>165</v>
      </c>
      <c r="F134" s="135" t="s">
        <v>166</v>
      </c>
      <c r="G134" s="136" t="s">
        <v>154</v>
      </c>
      <c r="H134" s="137">
        <v>70</v>
      </c>
      <c r="I134" s="138"/>
      <c r="J134" s="139">
        <f>ROUND(I134*H134,2)</f>
        <v>0</v>
      </c>
      <c r="K134" s="135" t="s">
        <v>155</v>
      </c>
      <c r="L134" s="29"/>
      <c r="M134" s="140" t="s">
        <v>1</v>
      </c>
      <c r="N134" s="141" t="s">
        <v>45</v>
      </c>
      <c r="P134" s="142">
        <f>O134*H134</f>
        <v>0</v>
      </c>
      <c r="Q134" s="142">
        <v>0</v>
      </c>
      <c r="R134" s="142">
        <f>Q134*H134</f>
        <v>0</v>
      </c>
      <c r="S134" s="142">
        <v>0.26</v>
      </c>
      <c r="T134" s="143">
        <f>S134*H134</f>
        <v>18.2</v>
      </c>
      <c r="AR134" s="144" t="s">
        <v>156</v>
      </c>
      <c r="AT134" s="144" t="s">
        <v>151</v>
      </c>
      <c r="AU134" s="144" t="s">
        <v>89</v>
      </c>
      <c r="AY134" s="14" t="s">
        <v>149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4" t="s">
        <v>87</v>
      </c>
      <c r="BK134" s="145">
        <f>ROUND(I134*H134,2)</f>
        <v>0</v>
      </c>
      <c r="BL134" s="14" t="s">
        <v>156</v>
      </c>
      <c r="BM134" s="144" t="s">
        <v>167</v>
      </c>
    </row>
    <row r="135" spans="2:65" s="1" customFormat="1" ht="11.25">
      <c r="B135" s="29"/>
      <c r="D135" s="146" t="s">
        <v>158</v>
      </c>
      <c r="F135" s="147" t="s">
        <v>168</v>
      </c>
      <c r="I135" s="148"/>
      <c r="L135" s="29"/>
      <c r="M135" s="149"/>
      <c r="T135" s="53"/>
      <c r="AT135" s="14" t="s">
        <v>158</v>
      </c>
      <c r="AU135" s="14" t="s">
        <v>89</v>
      </c>
    </row>
    <row r="136" spans="2:65" s="1" customFormat="1" ht="16.5" customHeight="1">
      <c r="B136" s="29"/>
      <c r="C136" s="133" t="s">
        <v>156</v>
      </c>
      <c r="D136" s="133" t="s">
        <v>151</v>
      </c>
      <c r="E136" s="134" t="s">
        <v>169</v>
      </c>
      <c r="F136" s="135" t="s">
        <v>170</v>
      </c>
      <c r="G136" s="136" t="s">
        <v>171</v>
      </c>
      <c r="H136" s="137">
        <v>22</v>
      </c>
      <c r="I136" s="138"/>
      <c r="J136" s="139">
        <f>ROUND(I136*H136,2)</f>
        <v>0</v>
      </c>
      <c r="K136" s="135" t="s">
        <v>155</v>
      </c>
      <c r="L136" s="29"/>
      <c r="M136" s="140" t="s">
        <v>1</v>
      </c>
      <c r="N136" s="141" t="s">
        <v>45</v>
      </c>
      <c r="P136" s="142">
        <f>O136*H136</f>
        <v>0</v>
      </c>
      <c r="Q136" s="142">
        <v>0</v>
      </c>
      <c r="R136" s="142">
        <f>Q136*H136</f>
        <v>0</v>
      </c>
      <c r="S136" s="142">
        <v>0.20499999999999999</v>
      </c>
      <c r="T136" s="143">
        <f>S136*H136</f>
        <v>4.51</v>
      </c>
      <c r="AR136" s="144" t="s">
        <v>156</v>
      </c>
      <c r="AT136" s="144" t="s">
        <v>151</v>
      </c>
      <c r="AU136" s="144" t="s">
        <v>89</v>
      </c>
      <c r="AY136" s="14" t="s">
        <v>149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4" t="s">
        <v>87</v>
      </c>
      <c r="BK136" s="145">
        <f>ROUND(I136*H136,2)</f>
        <v>0</v>
      </c>
      <c r="BL136" s="14" t="s">
        <v>156</v>
      </c>
      <c r="BM136" s="144" t="s">
        <v>172</v>
      </c>
    </row>
    <row r="137" spans="2:65" s="1" customFormat="1" ht="11.25">
      <c r="B137" s="29"/>
      <c r="D137" s="146" t="s">
        <v>158</v>
      </c>
      <c r="F137" s="147" t="s">
        <v>173</v>
      </c>
      <c r="I137" s="148"/>
      <c r="L137" s="29"/>
      <c r="M137" s="149"/>
      <c r="T137" s="53"/>
      <c r="AT137" s="14" t="s">
        <v>158</v>
      </c>
      <c r="AU137" s="14" t="s">
        <v>89</v>
      </c>
    </row>
    <row r="138" spans="2:65" s="1" customFormat="1" ht="156">
      <c r="B138" s="29"/>
      <c r="D138" s="150" t="s">
        <v>174</v>
      </c>
      <c r="F138" s="151" t="s">
        <v>175</v>
      </c>
      <c r="I138" s="148"/>
      <c r="L138" s="29"/>
      <c r="M138" s="149"/>
      <c r="T138" s="53"/>
      <c r="AT138" s="14" t="s">
        <v>174</v>
      </c>
      <c r="AU138" s="14" t="s">
        <v>89</v>
      </c>
    </row>
    <row r="139" spans="2:65" s="1" customFormat="1" ht="16.5" customHeight="1">
      <c r="B139" s="29"/>
      <c r="C139" s="133" t="s">
        <v>176</v>
      </c>
      <c r="D139" s="133" t="s">
        <v>151</v>
      </c>
      <c r="E139" s="134" t="s">
        <v>177</v>
      </c>
      <c r="F139" s="135" t="s">
        <v>178</v>
      </c>
      <c r="G139" s="136" t="s">
        <v>171</v>
      </c>
      <c r="H139" s="137">
        <v>40</v>
      </c>
      <c r="I139" s="138"/>
      <c r="J139" s="139">
        <f>ROUND(I139*H139,2)</f>
        <v>0</v>
      </c>
      <c r="K139" s="135" t="s">
        <v>155</v>
      </c>
      <c r="L139" s="29"/>
      <c r="M139" s="140" t="s">
        <v>1</v>
      </c>
      <c r="N139" s="141" t="s">
        <v>45</v>
      </c>
      <c r="P139" s="142">
        <f>O139*H139</f>
        <v>0</v>
      </c>
      <c r="Q139" s="142">
        <v>0</v>
      </c>
      <c r="R139" s="142">
        <f>Q139*H139</f>
        <v>0</v>
      </c>
      <c r="S139" s="142">
        <v>0.04</v>
      </c>
      <c r="T139" s="143">
        <f>S139*H139</f>
        <v>1.6</v>
      </c>
      <c r="AR139" s="144" t="s">
        <v>156</v>
      </c>
      <c r="AT139" s="144" t="s">
        <v>151</v>
      </c>
      <c r="AU139" s="144" t="s">
        <v>89</v>
      </c>
      <c r="AY139" s="14" t="s">
        <v>149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4" t="s">
        <v>87</v>
      </c>
      <c r="BK139" s="145">
        <f>ROUND(I139*H139,2)</f>
        <v>0</v>
      </c>
      <c r="BL139" s="14" t="s">
        <v>156</v>
      </c>
      <c r="BM139" s="144" t="s">
        <v>179</v>
      </c>
    </row>
    <row r="140" spans="2:65" s="1" customFormat="1" ht="11.25">
      <c r="B140" s="29"/>
      <c r="D140" s="146" t="s">
        <v>158</v>
      </c>
      <c r="F140" s="147" t="s">
        <v>180</v>
      </c>
      <c r="I140" s="148"/>
      <c r="L140" s="29"/>
      <c r="M140" s="149"/>
      <c r="T140" s="53"/>
      <c r="AT140" s="14" t="s">
        <v>158</v>
      </c>
      <c r="AU140" s="14" t="s">
        <v>89</v>
      </c>
    </row>
    <row r="141" spans="2:65" s="1" customFormat="1" ht="156">
      <c r="B141" s="29"/>
      <c r="D141" s="150" t="s">
        <v>174</v>
      </c>
      <c r="F141" s="151" t="s">
        <v>175</v>
      </c>
      <c r="I141" s="148"/>
      <c r="L141" s="29"/>
      <c r="M141" s="149"/>
      <c r="T141" s="53"/>
      <c r="AT141" s="14" t="s">
        <v>174</v>
      </c>
      <c r="AU141" s="14" t="s">
        <v>89</v>
      </c>
    </row>
    <row r="142" spans="2:65" s="1" customFormat="1" ht="24.2" customHeight="1">
      <c r="B142" s="29"/>
      <c r="C142" s="133" t="s">
        <v>181</v>
      </c>
      <c r="D142" s="133" t="s">
        <v>151</v>
      </c>
      <c r="E142" s="134" t="s">
        <v>182</v>
      </c>
      <c r="F142" s="135" t="s">
        <v>183</v>
      </c>
      <c r="G142" s="136" t="s">
        <v>154</v>
      </c>
      <c r="H142" s="137">
        <v>1900</v>
      </c>
      <c r="I142" s="138"/>
      <c r="J142" s="139">
        <f>ROUND(I142*H142,2)</f>
        <v>0</v>
      </c>
      <c r="K142" s="135" t="s">
        <v>155</v>
      </c>
      <c r="L142" s="29"/>
      <c r="M142" s="140" t="s">
        <v>1</v>
      </c>
      <c r="N142" s="141" t="s">
        <v>45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156</v>
      </c>
      <c r="AT142" s="144" t="s">
        <v>151</v>
      </c>
      <c r="AU142" s="144" t="s">
        <v>89</v>
      </c>
      <c r="AY142" s="14" t="s">
        <v>149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4" t="s">
        <v>87</v>
      </c>
      <c r="BK142" s="145">
        <f>ROUND(I142*H142,2)</f>
        <v>0</v>
      </c>
      <c r="BL142" s="14" t="s">
        <v>156</v>
      </c>
      <c r="BM142" s="144" t="s">
        <v>184</v>
      </c>
    </row>
    <row r="143" spans="2:65" s="1" customFormat="1" ht="11.25">
      <c r="B143" s="29"/>
      <c r="D143" s="146" t="s">
        <v>158</v>
      </c>
      <c r="F143" s="147" t="s">
        <v>185</v>
      </c>
      <c r="I143" s="148"/>
      <c r="L143" s="29"/>
      <c r="M143" s="149"/>
      <c r="T143" s="53"/>
      <c r="AT143" s="14" t="s">
        <v>158</v>
      </c>
      <c r="AU143" s="14" t="s">
        <v>89</v>
      </c>
    </row>
    <row r="144" spans="2:65" s="1" customFormat="1" ht="37.9" customHeight="1">
      <c r="B144" s="29"/>
      <c r="C144" s="133" t="s">
        <v>186</v>
      </c>
      <c r="D144" s="133" t="s">
        <v>151</v>
      </c>
      <c r="E144" s="134" t="s">
        <v>187</v>
      </c>
      <c r="F144" s="135" t="s">
        <v>188</v>
      </c>
      <c r="G144" s="136" t="s">
        <v>189</v>
      </c>
      <c r="H144" s="137">
        <v>1651</v>
      </c>
      <c r="I144" s="138"/>
      <c r="J144" s="139">
        <f>ROUND(I144*H144,2)</f>
        <v>0</v>
      </c>
      <c r="K144" s="135" t="s">
        <v>155</v>
      </c>
      <c r="L144" s="29"/>
      <c r="M144" s="140" t="s">
        <v>1</v>
      </c>
      <c r="N144" s="141" t="s">
        <v>45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156</v>
      </c>
      <c r="AT144" s="144" t="s">
        <v>151</v>
      </c>
      <c r="AU144" s="144" t="s">
        <v>89</v>
      </c>
      <c r="AY144" s="14" t="s">
        <v>149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4" t="s">
        <v>87</v>
      </c>
      <c r="BK144" s="145">
        <f>ROUND(I144*H144,2)</f>
        <v>0</v>
      </c>
      <c r="BL144" s="14" t="s">
        <v>156</v>
      </c>
      <c r="BM144" s="144" t="s">
        <v>190</v>
      </c>
    </row>
    <row r="145" spans="2:65" s="1" customFormat="1" ht="11.25">
      <c r="B145" s="29"/>
      <c r="D145" s="146" t="s">
        <v>158</v>
      </c>
      <c r="F145" s="147" t="s">
        <v>191</v>
      </c>
      <c r="I145" s="148"/>
      <c r="L145" s="29"/>
      <c r="M145" s="149"/>
      <c r="T145" s="53"/>
      <c r="AT145" s="14" t="s">
        <v>158</v>
      </c>
      <c r="AU145" s="14" t="s">
        <v>89</v>
      </c>
    </row>
    <row r="146" spans="2:65" s="1" customFormat="1" ht="37.9" customHeight="1">
      <c r="B146" s="29"/>
      <c r="C146" s="133" t="s">
        <v>192</v>
      </c>
      <c r="D146" s="133" t="s">
        <v>151</v>
      </c>
      <c r="E146" s="134" t="s">
        <v>193</v>
      </c>
      <c r="F146" s="135" t="s">
        <v>194</v>
      </c>
      <c r="G146" s="136" t="s">
        <v>189</v>
      </c>
      <c r="H146" s="137">
        <v>1326</v>
      </c>
      <c r="I146" s="138"/>
      <c r="J146" s="139">
        <f>ROUND(I146*H146,2)</f>
        <v>0</v>
      </c>
      <c r="K146" s="135" t="s">
        <v>155</v>
      </c>
      <c r="L146" s="29"/>
      <c r="M146" s="140" t="s">
        <v>1</v>
      </c>
      <c r="N146" s="141" t="s">
        <v>45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156</v>
      </c>
      <c r="AT146" s="144" t="s">
        <v>151</v>
      </c>
      <c r="AU146" s="144" t="s">
        <v>89</v>
      </c>
      <c r="AY146" s="14" t="s">
        <v>149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4" t="s">
        <v>87</v>
      </c>
      <c r="BK146" s="145">
        <f>ROUND(I146*H146,2)</f>
        <v>0</v>
      </c>
      <c r="BL146" s="14" t="s">
        <v>156</v>
      </c>
      <c r="BM146" s="144" t="s">
        <v>195</v>
      </c>
    </row>
    <row r="147" spans="2:65" s="1" customFormat="1" ht="11.25">
      <c r="B147" s="29"/>
      <c r="D147" s="146" t="s">
        <v>158</v>
      </c>
      <c r="F147" s="147" t="s">
        <v>196</v>
      </c>
      <c r="I147" s="148"/>
      <c r="L147" s="29"/>
      <c r="M147" s="149"/>
      <c r="T147" s="53"/>
      <c r="AT147" s="14" t="s">
        <v>158</v>
      </c>
      <c r="AU147" s="14" t="s">
        <v>89</v>
      </c>
    </row>
    <row r="148" spans="2:65" s="1" customFormat="1" ht="37.9" customHeight="1">
      <c r="B148" s="29"/>
      <c r="C148" s="133" t="s">
        <v>197</v>
      </c>
      <c r="D148" s="133" t="s">
        <v>151</v>
      </c>
      <c r="E148" s="134" t="s">
        <v>198</v>
      </c>
      <c r="F148" s="135" t="s">
        <v>199</v>
      </c>
      <c r="G148" s="136" t="s">
        <v>189</v>
      </c>
      <c r="H148" s="137">
        <v>1841</v>
      </c>
      <c r="I148" s="138"/>
      <c r="J148" s="139">
        <f>ROUND(I148*H148,2)</f>
        <v>0</v>
      </c>
      <c r="K148" s="135" t="s">
        <v>155</v>
      </c>
      <c r="L148" s="29"/>
      <c r="M148" s="140" t="s">
        <v>1</v>
      </c>
      <c r="N148" s="141" t="s">
        <v>45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156</v>
      </c>
      <c r="AT148" s="144" t="s">
        <v>151</v>
      </c>
      <c r="AU148" s="144" t="s">
        <v>89</v>
      </c>
      <c r="AY148" s="14" t="s">
        <v>149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4" t="s">
        <v>87</v>
      </c>
      <c r="BK148" s="145">
        <f>ROUND(I148*H148,2)</f>
        <v>0</v>
      </c>
      <c r="BL148" s="14" t="s">
        <v>156</v>
      </c>
      <c r="BM148" s="144" t="s">
        <v>200</v>
      </c>
    </row>
    <row r="149" spans="2:65" s="1" customFormat="1" ht="11.25">
      <c r="B149" s="29"/>
      <c r="D149" s="146" t="s">
        <v>158</v>
      </c>
      <c r="F149" s="147" t="s">
        <v>201</v>
      </c>
      <c r="I149" s="148"/>
      <c r="L149" s="29"/>
      <c r="M149" s="149"/>
      <c r="T149" s="53"/>
      <c r="AT149" s="14" t="s">
        <v>158</v>
      </c>
      <c r="AU149" s="14" t="s">
        <v>89</v>
      </c>
    </row>
    <row r="150" spans="2:65" s="12" customFormat="1" ht="11.25">
      <c r="B150" s="152"/>
      <c r="D150" s="150" t="s">
        <v>202</v>
      </c>
      <c r="E150" s="153" t="s">
        <v>1</v>
      </c>
      <c r="F150" s="154" t="s">
        <v>203</v>
      </c>
      <c r="H150" s="155">
        <v>1841</v>
      </c>
      <c r="I150" s="156"/>
      <c r="L150" s="152"/>
      <c r="M150" s="157"/>
      <c r="T150" s="158"/>
      <c r="AT150" s="153" t="s">
        <v>202</v>
      </c>
      <c r="AU150" s="153" t="s">
        <v>89</v>
      </c>
      <c r="AV150" s="12" t="s">
        <v>89</v>
      </c>
      <c r="AW150" s="12" t="s">
        <v>34</v>
      </c>
      <c r="AX150" s="12" t="s">
        <v>87</v>
      </c>
      <c r="AY150" s="153" t="s">
        <v>149</v>
      </c>
    </row>
    <row r="151" spans="2:65" s="1" customFormat="1" ht="37.9" customHeight="1">
      <c r="B151" s="29"/>
      <c r="C151" s="133" t="s">
        <v>204</v>
      </c>
      <c r="D151" s="133" t="s">
        <v>151</v>
      </c>
      <c r="E151" s="134" t="s">
        <v>205</v>
      </c>
      <c r="F151" s="135" t="s">
        <v>206</v>
      </c>
      <c r="G151" s="136" t="s">
        <v>189</v>
      </c>
      <c r="H151" s="137">
        <v>18410</v>
      </c>
      <c r="I151" s="138"/>
      <c r="J151" s="139">
        <f>ROUND(I151*H151,2)</f>
        <v>0</v>
      </c>
      <c r="K151" s="135" t="s">
        <v>155</v>
      </c>
      <c r="L151" s="29"/>
      <c r="M151" s="140" t="s">
        <v>1</v>
      </c>
      <c r="N151" s="141" t="s">
        <v>45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156</v>
      </c>
      <c r="AT151" s="144" t="s">
        <v>151</v>
      </c>
      <c r="AU151" s="144" t="s">
        <v>89</v>
      </c>
      <c r="AY151" s="14" t="s">
        <v>149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4" t="s">
        <v>87</v>
      </c>
      <c r="BK151" s="145">
        <f>ROUND(I151*H151,2)</f>
        <v>0</v>
      </c>
      <c r="BL151" s="14" t="s">
        <v>156</v>
      </c>
      <c r="BM151" s="144" t="s">
        <v>207</v>
      </c>
    </row>
    <row r="152" spans="2:65" s="1" customFormat="1" ht="11.25">
      <c r="B152" s="29"/>
      <c r="D152" s="146" t="s">
        <v>158</v>
      </c>
      <c r="F152" s="147" t="s">
        <v>208</v>
      </c>
      <c r="I152" s="148"/>
      <c r="L152" s="29"/>
      <c r="M152" s="149"/>
      <c r="T152" s="53"/>
      <c r="AT152" s="14" t="s">
        <v>158</v>
      </c>
      <c r="AU152" s="14" t="s">
        <v>89</v>
      </c>
    </row>
    <row r="153" spans="2:65" s="12" customFormat="1" ht="11.25">
      <c r="B153" s="152"/>
      <c r="D153" s="150" t="s">
        <v>202</v>
      </c>
      <c r="F153" s="154" t="s">
        <v>209</v>
      </c>
      <c r="H153" s="155">
        <v>18410</v>
      </c>
      <c r="I153" s="156"/>
      <c r="L153" s="152"/>
      <c r="M153" s="157"/>
      <c r="T153" s="158"/>
      <c r="AT153" s="153" t="s">
        <v>202</v>
      </c>
      <c r="AU153" s="153" t="s">
        <v>89</v>
      </c>
      <c r="AV153" s="12" t="s">
        <v>89</v>
      </c>
      <c r="AW153" s="12" t="s">
        <v>4</v>
      </c>
      <c r="AX153" s="12" t="s">
        <v>87</v>
      </c>
      <c r="AY153" s="153" t="s">
        <v>149</v>
      </c>
    </row>
    <row r="154" spans="2:65" s="1" customFormat="1" ht="24.2" customHeight="1">
      <c r="B154" s="29"/>
      <c r="C154" s="133" t="s">
        <v>210</v>
      </c>
      <c r="D154" s="133" t="s">
        <v>151</v>
      </c>
      <c r="E154" s="134" t="s">
        <v>211</v>
      </c>
      <c r="F154" s="135" t="s">
        <v>212</v>
      </c>
      <c r="G154" s="136" t="s">
        <v>189</v>
      </c>
      <c r="H154" s="137">
        <v>1326</v>
      </c>
      <c r="I154" s="138"/>
      <c r="J154" s="139">
        <f>ROUND(I154*H154,2)</f>
        <v>0</v>
      </c>
      <c r="K154" s="135" t="s">
        <v>155</v>
      </c>
      <c r="L154" s="29"/>
      <c r="M154" s="140" t="s">
        <v>1</v>
      </c>
      <c r="N154" s="141" t="s">
        <v>45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156</v>
      </c>
      <c r="AT154" s="144" t="s">
        <v>151</v>
      </c>
      <c r="AU154" s="144" t="s">
        <v>89</v>
      </c>
      <c r="AY154" s="14" t="s">
        <v>149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4" t="s">
        <v>87</v>
      </c>
      <c r="BK154" s="145">
        <f>ROUND(I154*H154,2)</f>
        <v>0</v>
      </c>
      <c r="BL154" s="14" t="s">
        <v>156</v>
      </c>
      <c r="BM154" s="144" t="s">
        <v>213</v>
      </c>
    </row>
    <row r="155" spans="2:65" s="1" customFormat="1" ht="11.25">
      <c r="B155" s="29"/>
      <c r="D155" s="146" t="s">
        <v>158</v>
      </c>
      <c r="F155" s="147" t="s">
        <v>214</v>
      </c>
      <c r="I155" s="148"/>
      <c r="L155" s="29"/>
      <c r="M155" s="149"/>
      <c r="T155" s="53"/>
      <c r="AT155" s="14" t="s">
        <v>158</v>
      </c>
      <c r="AU155" s="14" t="s">
        <v>89</v>
      </c>
    </row>
    <row r="156" spans="2:65" s="1" customFormat="1" ht="24.2" customHeight="1">
      <c r="B156" s="29"/>
      <c r="C156" s="133" t="s">
        <v>8</v>
      </c>
      <c r="D156" s="133" t="s">
        <v>151</v>
      </c>
      <c r="E156" s="134" t="s">
        <v>215</v>
      </c>
      <c r="F156" s="135" t="s">
        <v>216</v>
      </c>
      <c r="G156" s="136" t="s">
        <v>189</v>
      </c>
      <c r="H156" s="137">
        <v>1326</v>
      </c>
      <c r="I156" s="138"/>
      <c r="J156" s="139">
        <f>ROUND(I156*H156,2)</f>
        <v>0</v>
      </c>
      <c r="K156" s="135" t="s">
        <v>155</v>
      </c>
      <c r="L156" s="29"/>
      <c r="M156" s="140" t="s">
        <v>1</v>
      </c>
      <c r="N156" s="141" t="s">
        <v>45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156</v>
      </c>
      <c r="AT156" s="144" t="s">
        <v>151</v>
      </c>
      <c r="AU156" s="144" t="s">
        <v>89</v>
      </c>
      <c r="AY156" s="14" t="s">
        <v>149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4" t="s">
        <v>87</v>
      </c>
      <c r="BK156" s="145">
        <f>ROUND(I156*H156,2)</f>
        <v>0</v>
      </c>
      <c r="BL156" s="14" t="s">
        <v>156</v>
      </c>
      <c r="BM156" s="144" t="s">
        <v>217</v>
      </c>
    </row>
    <row r="157" spans="2:65" s="1" customFormat="1" ht="11.25">
      <c r="B157" s="29"/>
      <c r="D157" s="146" t="s">
        <v>158</v>
      </c>
      <c r="F157" s="147" t="s">
        <v>218</v>
      </c>
      <c r="I157" s="148"/>
      <c r="L157" s="29"/>
      <c r="M157" s="149"/>
      <c r="T157" s="53"/>
      <c r="AT157" s="14" t="s">
        <v>158</v>
      </c>
      <c r="AU157" s="14" t="s">
        <v>89</v>
      </c>
    </row>
    <row r="158" spans="2:65" s="1" customFormat="1" ht="16.5" customHeight="1">
      <c r="B158" s="29"/>
      <c r="C158" s="159" t="s">
        <v>219</v>
      </c>
      <c r="D158" s="159" t="s">
        <v>220</v>
      </c>
      <c r="E158" s="160" t="s">
        <v>221</v>
      </c>
      <c r="F158" s="161" t="s">
        <v>222</v>
      </c>
      <c r="G158" s="162" t="s">
        <v>223</v>
      </c>
      <c r="H158" s="163">
        <v>2652</v>
      </c>
      <c r="I158" s="164"/>
      <c r="J158" s="165">
        <f>ROUND(I158*H158,2)</f>
        <v>0</v>
      </c>
      <c r="K158" s="161" t="s">
        <v>155</v>
      </c>
      <c r="L158" s="166"/>
      <c r="M158" s="167" t="s">
        <v>1</v>
      </c>
      <c r="N158" s="168" t="s">
        <v>45</v>
      </c>
      <c r="P158" s="142">
        <f>O158*H158</f>
        <v>0</v>
      </c>
      <c r="Q158" s="142">
        <v>1</v>
      </c>
      <c r="R158" s="142">
        <f>Q158*H158</f>
        <v>2652</v>
      </c>
      <c r="S158" s="142">
        <v>0</v>
      </c>
      <c r="T158" s="143">
        <f>S158*H158</f>
        <v>0</v>
      </c>
      <c r="AR158" s="144" t="s">
        <v>192</v>
      </c>
      <c r="AT158" s="144" t="s">
        <v>220</v>
      </c>
      <c r="AU158" s="144" t="s">
        <v>89</v>
      </c>
      <c r="AY158" s="14" t="s">
        <v>149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4" t="s">
        <v>87</v>
      </c>
      <c r="BK158" s="145">
        <f>ROUND(I158*H158,2)</f>
        <v>0</v>
      </c>
      <c r="BL158" s="14" t="s">
        <v>156</v>
      </c>
      <c r="BM158" s="144" t="s">
        <v>224</v>
      </c>
    </row>
    <row r="159" spans="2:65" s="12" customFormat="1" ht="11.25">
      <c r="B159" s="152"/>
      <c r="D159" s="150" t="s">
        <v>202</v>
      </c>
      <c r="F159" s="154" t="s">
        <v>225</v>
      </c>
      <c r="H159" s="155">
        <v>2652</v>
      </c>
      <c r="I159" s="156"/>
      <c r="L159" s="152"/>
      <c r="M159" s="157"/>
      <c r="T159" s="158"/>
      <c r="AT159" s="153" t="s">
        <v>202</v>
      </c>
      <c r="AU159" s="153" t="s">
        <v>89</v>
      </c>
      <c r="AV159" s="12" t="s">
        <v>89</v>
      </c>
      <c r="AW159" s="12" t="s">
        <v>4</v>
      </c>
      <c r="AX159" s="12" t="s">
        <v>87</v>
      </c>
      <c r="AY159" s="153" t="s">
        <v>149</v>
      </c>
    </row>
    <row r="160" spans="2:65" s="1" customFormat="1" ht="24.2" customHeight="1">
      <c r="B160" s="29"/>
      <c r="C160" s="133" t="s">
        <v>226</v>
      </c>
      <c r="D160" s="133" t="s">
        <v>151</v>
      </c>
      <c r="E160" s="134" t="s">
        <v>227</v>
      </c>
      <c r="F160" s="135" t="s">
        <v>228</v>
      </c>
      <c r="G160" s="136" t="s">
        <v>223</v>
      </c>
      <c r="H160" s="137">
        <v>3682</v>
      </c>
      <c r="I160" s="138"/>
      <c r="J160" s="139">
        <f>ROUND(I160*H160,2)</f>
        <v>0</v>
      </c>
      <c r="K160" s="135" t="s">
        <v>155</v>
      </c>
      <c r="L160" s="29"/>
      <c r="M160" s="140" t="s">
        <v>1</v>
      </c>
      <c r="N160" s="141" t="s">
        <v>45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156</v>
      </c>
      <c r="AT160" s="144" t="s">
        <v>151</v>
      </c>
      <c r="AU160" s="144" t="s">
        <v>89</v>
      </c>
      <c r="AY160" s="14" t="s">
        <v>149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4" t="s">
        <v>87</v>
      </c>
      <c r="BK160" s="145">
        <f>ROUND(I160*H160,2)</f>
        <v>0</v>
      </c>
      <c r="BL160" s="14" t="s">
        <v>156</v>
      </c>
      <c r="BM160" s="144" t="s">
        <v>229</v>
      </c>
    </row>
    <row r="161" spans="2:65" s="1" customFormat="1" ht="11.25">
      <c r="B161" s="29"/>
      <c r="D161" s="146" t="s">
        <v>158</v>
      </c>
      <c r="F161" s="147" t="s">
        <v>230</v>
      </c>
      <c r="I161" s="148"/>
      <c r="L161" s="29"/>
      <c r="M161" s="149"/>
      <c r="T161" s="53"/>
      <c r="AT161" s="14" t="s">
        <v>158</v>
      </c>
      <c r="AU161" s="14" t="s">
        <v>89</v>
      </c>
    </row>
    <row r="162" spans="2:65" s="12" customFormat="1" ht="11.25">
      <c r="B162" s="152"/>
      <c r="D162" s="150" t="s">
        <v>202</v>
      </c>
      <c r="F162" s="154" t="s">
        <v>231</v>
      </c>
      <c r="H162" s="155">
        <v>3682</v>
      </c>
      <c r="I162" s="156"/>
      <c r="L162" s="152"/>
      <c r="M162" s="157"/>
      <c r="T162" s="158"/>
      <c r="AT162" s="153" t="s">
        <v>202</v>
      </c>
      <c r="AU162" s="153" t="s">
        <v>89</v>
      </c>
      <c r="AV162" s="12" t="s">
        <v>89</v>
      </c>
      <c r="AW162" s="12" t="s">
        <v>4</v>
      </c>
      <c r="AX162" s="12" t="s">
        <v>87</v>
      </c>
      <c r="AY162" s="153" t="s">
        <v>149</v>
      </c>
    </row>
    <row r="163" spans="2:65" s="1" customFormat="1" ht="24.2" customHeight="1">
      <c r="B163" s="29"/>
      <c r="C163" s="133" t="s">
        <v>232</v>
      </c>
      <c r="D163" s="133" t="s">
        <v>151</v>
      </c>
      <c r="E163" s="134" t="s">
        <v>233</v>
      </c>
      <c r="F163" s="135" t="s">
        <v>234</v>
      </c>
      <c r="G163" s="136" t="s">
        <v>154</v>
      </c>
      <c r="H163" s="137">
        <v>2093</v>
      </c>
      <c r="I163" s="138"/>
      <c r="J163" s="139">
        <f>ROUND(I163*H163,2)</f>
        <v>0</v>
      </c>
      <c r="K163" s="135" t="s">
        <v>155</v>
      </c>
      <c r="L163" s="29"/>
      <c r="M163" s="140" t="s">
        <v>1</v>
      </c>
      <c r="N163" s="141" t="s">
        <v>45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156</v>
      </c>
      <c r="AT163" s="144" t="s">
        <v>151</v>
      </c>
      <c r="AU163" s="144" t="s">
        <v>89</v>
      </c>
      <c r="AY163" s="14" t="s">
        <v>149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4" t="s">
        <v>87</v>
      </c>
      <c r="BK163" s="145">
        <f>ROUND(I163*H163,2)</f>
        <v>0</v>
      </c>
      <c r="BL163" s="14" t="s">
        <v>156</v>
      </c>
      <c r="BM163" s="144" t="s">
        <v>235</v>
      </c>
    </row>
    <row r="164" spans="2:65" s="1" customFormat="1" ht="11.25">
      <c r="B164" s="29"/>
      <c r="D164" s="146" t="s">
        <v>158</v>
      </c>
      <c r="F164" s="147" t="s">
        <v>236</v>
      </c>
      <c r="I164" s="148"/>
      <c r="L164" s="29"/>
      <c r="M164" s="149"/>
      <c r="T164" s="53"/>
      <c r="AT164" s="14" t="s">
        <v>158</v>
      </c>
      <c r="AU164" s="14" t="s">
        <v>89</v>
      </c>
    </row>
    <row r="165" spans="2:65" s="12" customFormat="1" ht="11.25">
      <c r="B165" s="152"/>
      <c r="D165" s="150" t="s">
        <v>202</v>
      </c>
      <c r="E165" s="153" t="s">
        <v>1</v>
      </c>
      <c r="F165" s="154" t="s">
        <v>237</v>
      </c>
      <c r="H165" s="155">
        <v>2093</v>
      </c>
      <c r="I165" s="156"/>
      <c r="L165" s="152"/>
      <c r="M165" s="157"/>
      <c r="T165" s="158"/>
      <c r="AT165" s="153" t="s">
        <v>202</v>
      </c>
      <c r="AU165" s="153" t="s">
        <v>89</v>
      </c>
      <c r="AV165" s="12" t="s">
        <v>89</v>
      </c>
      <c r="AW165" s="12" t="s">
        <v>34</v>
      </c>
      <c r="AX165" s="12" t="s">
        <v>87</v>
      </c>
      <c r="AY165" s="153" t="s">
        <v>149</v>
      </c>
    </row>
    <row r="166" spans="2:65" s="1" customFormat="1" ht="33" customHeight="1">
      <c r="B166" s="29"/>
      <c r="C166" s="133" t="s">
        <v>238</v>
      </c>
      <c r="D166" s="133" t="s">
        <v>151</v>
      </c>
      <c r="E166" s="134" t="s">
        <v>239</v>
      </c>
      <c r="F166" s="135" t="s">
        <v>240</v>
      </c>
      <c r="G166" s="136" t="s">
        <v>154</v>
      </c>
      <c r="H166" s="137">
        <v>2195</v>
      </c>
      <c r="I166" s="138"/>
      <c r="J166" s="139">
        <f>ROUND(I166*H166,2)</f>
        <v>0</v>
      </c>
      <c r="K166" s="135" t="s">
        <v>155</v>
      </c>
      <c r="L166" s="29"/>
      <c r="M166" s="140" t="s">
        <v>1</v>
      </c>
      <c r="N166" s="141" t="s">
        <v>45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156</v>
      </c>
      <c r="AT166" s="144" t="s">
        <v>151</v>
      </c>
      <c r="AU166" s="144" t="s">
        <v>89</v>
      </c>
      <c r="AY166" s="14" t="s">
        <v>149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4" t="s">
        <v>87</v>
      </c>
      <c r="BK166" s="145">
        <f>ROUND(I166*H166,2)</f>
        <v>0</v>
      </c>
      <c r="BL166" s="14" t="s">
        <v>156</v>
      </c>
      <c r="BM166" s="144" t="s">
        <v>241</v>
      </c>
    </row>
    <row r="167" spans="2:65" s="1" customFormat="1" ht="11.25">
      <c r="B167" s="29"/>
      <c r="D167" s="146" t="s">
        <v>158</v>
      </c>
      <c r="F167" s="147" t="s">
        <v>242</v>
      </c>
      <c r="I167" s="148"/>
      <c r="L167" s="29"/>
      <c r="M167" s="149"/>
      <c r="T167" s="53"/>
      <c r="AT167" s="14" t="s">
        <v>158</v>
      </c>
      <c r="AU167" s="14" t="s">
        <v>89</v>
      </c>
    </row>
    <row r="168" spans="2:65" s="1" customFormat="1" ht="16.5" customHeight="1">
      <c r="B168" s="29"/>
      <c r="C168" s="159" t="s">
        <v>243</v>
      </c>
      <c r="D168" s="159" t="s">
        <v>220</v>
      </c>
      <c r="E168" s="160" t="s">
        <v>244</v>
      </c>
      <c r="F168" s="161" t="s">
        <v>245</v>
      </c>
      <c r="G168" s="162" t="s">
        <v>223</v>
      </c>
      <c r="H168" s="163">
        <v>439</v>
      </c>
      <c r="I168" s="164"/>
      <c r="J168" s="165">
        <f>ROUND(I168*H168,2)</f>
        <v>0</v>
      </c>
      <c r="K168" s="161" t="s">
        <v>155</v>
      </c>
      <c r="L168" s="166"/>
      <c r="M168" s="167" t="s">
        <v>1</v>
      </c>
      <c r="N168" s="168" t="s">
        <v>45</v>
      </c>
      <c r="P168" s="142">
        <f>O168*H168</f>
        <v>0</v>
      </c>
      <c r="Q168" s="142">
        <v>1</v>
      </c>
      <c r="R168" s="142">
        <f>Q168*H168</f>
        <v>439</v>
      </c>
      <c r="S168" s="142">
        <v>0</v>
      </c>
      <c r="T168" s="143">
        <f>S168*H168</f>
        <v>0</v>
      </c>
      <c r="AR168" s="144" t="s">
        <v>192</v>
      </c>
      <c r="AT168" s="144" t="s">
        <v>220</v>
      </c>
      <c r="AU168" s="144" t="s">
        <v>89</v>
      </c>
      <c r="AY168" s="14" t="s">
        <v>149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4" t="s">
        <v>87</v>
      </c>
      <c r="BK168" s="145">
        <f>ROUND(I168*H168,2)</f>
        <v>0</v>
      </c>
      <c r="BL168" s="14" t="s">
        <v>156</v>
      </c>
      <c r="BM168" s="144" t="s">
        <v>246</v>
      </c>
    </row>
    <row r="169" spans="2:65" s="12" customFormat="1" ht="11.25">
      <c r="B169" s="152"/>
      <c r="D169" s="150" t="s">
        <v>202</v>
      </c>
      <c r="E169" s="153" t="s">
        <v>1</v>
      </c>
      <c r="F169" s="154" t="s">
        <v>247</v>
      </c>
      <c r="H169" s="155">
        <v>439</v>
      </c>
      <c r="I169" s="156"/>
      <c r="L169" s="152"/>
      <c r="M169" s="157"/>
      <c r="T169" s="158"/>
      <c r="AT169" s="153" t="s">
        <v>202</v>
      </c>
      <c r="AU169" s="153" t="s">
        <v>89</v>
      </c>
      <c r="AV169" s="12" t="s">
        <v>89</v>
      </c>
      <c r="AW169" s="12" t="s">
        <v>34</v>
      </c>
      <c r="AX169" s="12" t="s">
        <v>87</v>
      </c>
      <c r="AY169" s="153" t="s">
        <v>149</v>
      </c>
    </row>
    <row r="170" spans="2:65" s="1" customFormat="1" ht="24.2" customHeight="1">
      <c r="B170" s="29"/>
      <c r="C170" s="133" t="s">
        <v>248</v>
      </c>
      <c r="D170" s="133" t="s">
        <v>151</v>
      </c>
      <c r="E170" s="134" t="s">
        <v>249</v>
      </c>
      <c r="F170" s="135" t="s">
        <v>250</v>
      </c>
      <c r="G170" s="136" t="s">
        <v>154</v>
      </c>
      <c r="H170" s="137">
        <v>2195</v>
      </c>
      <c r="I170" s="138"/>
      <c r="J170" s="139">
        <f>ROUND(I170*H170,2)</f>
        <v>0</v>
      </c>
      <c r="K170" s="135" t="s">
        <v>155</v>
      </c>
      <c r="L170" s="29"/>
      <c r="M170" s="140" t="s">
        <v>1</v>
      </c>
      <c r="N170" s="141" t="s">
        <v>45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156</v>
      </c>
      <c r="AT170" s="144" t="s">
        <v>151</v>
      </c>
      <c r="AU170" s="144" t="s">
        <v>89</v>
      </c>
      <c r="AY170" s="14" t="s">
        <v>149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4" t="s">
        <v>87</v>
      </c>
      <c r="BK170" s="145">
        <f>ROUND(I170*H170,2)</f>
        <v>0</v>
      </c>
      <c r="BL170" s="14" t="s">
        <v>156</v>
      </c>
      <c r="BM170" s="144" t="s">
        <v>251</v>
      </c>
    </row>
    <row r="171" spans="2:65" s="1" customFormat="1" ht="11.25">
      <c r="B171" s="29"/>
      <c r="D171" s="146" t="s">
        <v>158</v>
      </c>
      <c r="F171" s="147" t="s">
        <v>252</v>
      </c>
      <c r="I171" s="148"/>
      <c r="L171" s="29"/>
      <c r="M171" s="149"/>
      <c r="T171" s="53"/>
      <c r="AT171" s="14" t="s">
        <v>158</v>
      </c>
      <c r="AU171" s="14" t="s">
        <v>89</v>
      </c>
    </row>
    <row r="172" spans="2:65" s="1" customFormat="1" ht="117">
      <c r="B172" s="29"/>
      <c r="D172" s="150" t="s">
        <v>174</v>
      </c>
      <c r="F172" s="151" t="s">
        <v>253</v>
      </c>
      <c r="I172" s="148"/>
      <c r="L172" s="29"/>
      <c r="M172" s="149"/>
      <c r="T172" s="53"/>
      <c r="AT172" s="14" t="s">
        <v>174</v>
      </c>
      <c r="AU172" s="14" t="s">
        <v>89</v>
      </c>
    </row>
    <row r="173" spans="2:65" s="1" customFormat="1" ht="16.5" customHeight="1">
      <c r="B173" s="29"/>
      <c r="C173" s="159" t="s">
        <v>254</v>
      </c>
      <c r="D173" s="159" t="s">
        <v>220</v>
      </c>
      <c r="E173" s="160" t="s">
        <v>255</v>
      </c>
      <c r="F173" s="161" t="s">
        <v>256</v>
      </c>
      <c r="G173" s="162" t="s">
        <v>257</v>
      </c>
      <c r="H173" s="163">
        <v>43.9</v>
      </c>
      <c r="I173" s="164"/>
      <c r="J173" s="165">
        <f>ROUND(I173*H173,2)</f>
        <v>0</v>
      </c>
      <c r="K173" s="161" t="s">
        <v>155</v>
      </c>
      <c r="L173" s="166"/>
      <c r="M173" s="167" t="s">
        <v>1</v>
      </c>
      <c r="N173" s="168" t="s">
        <v>45</v>
      </c>
      <c r="P173" s="142">
        <f>O173*H173</f>
        <v>0</v>
      </c>
      <c r="Q173" s="142">
        <v>1E-3</v>
      </c>
      <c r="R173" s="142">
        <f>Q173*H173</f>
        <v>4.3900000000000002E-2</v>
      </c>
      <c r="S173" s="142">
        <v>0</v>
      </c>
      <c r="T173" s="143">
        <f>S173*H173</f>
        <v>0</v>
      </c>
      <c r="AR173" s="144" t="s">
        <v>192</v>
      </c>
      <c r="AT173" s="144" t="s">
        <v>220</v>
      </c>
      <c r="AU173" s="144" t="s">
        <v>89</v>
      </c>
      <c r="AY173" s="14" t="s">
        <v>149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4" t="s">
        <v>87</v>
      </c>
      <c r="BK173" s="145">
        <f>ROUND(I173*H173,2)</f>
        <v>0</v>
      </c>
      <c r="BL173" s="14" t="s">
        <v>156</v>
      </c>
      <c r="BM173" s="144" t="s">
        <v>258</v>
      </c>
    </row>
    <row r="174" spans="2:65" s="12" customFormat="1" ht="11.25">
      <c r="B174" s="152"/>
      <c r="D174" s="150" t="s">
        <v>202</v>
      </c>
      <c r="F174" s="154" t="s">
        <v>259</v>
      </c>
      <c r="H174" s="155">
        <v>43.9</v>
      </c>
      <c r="I174" s="156"/>
      <c r="L174" s="152"/>
      <c r="M174" s="157"/>
      <c r="T174" s="158"/>
      <c r="AT174" s="153" t="s">
        <v>202</v>
      </c>
      <c r="AU174" s="153" t="s">
        <v>89</v>
      </c>
      <c r="AV174" s="12" t="s">
        <v>89</v>
      </c>
      <c r="AW174" s="12" t="s">
        <v>4</v>
      </c>
      <c r="AX174" s="12" t="s">
        <v>87</v>
      </c>
      <c r="AY174" s="153" t="s">
        <v>149</v>
      </c>
    </row>
    <row r="175" spans="2:65" s="11" customFormat="1" ht="22.9" customHeight="1">
      <c r="B175" s="121"/>
      <c r="D175" s="122" t="s">
        <v>79</v>
      </c>
      <c r="E175" s="131" t="s">
        <v>176</v>
      </c>
      <c r="F175" s="131" t="s">
        <v>260</v>
      </c>
      <c r="I175" s="124"/>
      <c r="J175" s="132">
        <f>BK175</f>
        <v>0</v>
      </c>
      <c r="L175" s="121"/>
      <c r="M175" s="126"/>
      <c r="P175" s="127">
        <f>P176+SUM(P177:P204)</f>
        <v>0</v>
      </c>
      <c r="R175" s="127">
        <f>R176+SUM(R177:R204)</f>
        <v>3928.3087999999998</v>
      </c>
      <c r="T175" s="128">
        <f>T176+SUM(T177:T204)</f>
        <v>0</v>
      </c>
      <c r="AR175" s="122" t="s">
        <v>87</v>
      </c>
      <c r="AT175" s="129" t="s">
        <v>79</v>
      </c>
      <c r="AU175" s="129" t="s">
        <v>87</v>
      </c>
      <c r="AY175" s="122" t="s">
        <v>149</v>
      </c>
      <c r="BK175" s="130">
        <f>BK176+SUM(BK177:BK204)</f>
        <v>0</v>
      </c>
    </row>
    <row r="176" spans="2:65" s="1" customFormat="1" ht="24.2" customHeight="1">
      <c r="B176" s="29"/>
      <c r="C176" s="133" t="s">
        <v>261</v>
      </c>
      <c r="D176" s="133" t="s">
        <v>151</v>
      </c>
      <c r="E176" s="134" t="s">
        <v>262</v>
      </c>
      <c r="F176" s="135" t="s">
        <v>263</v>
      </c>
      <c r="G176" s="136" t="s">
        <v>154</v>
      </c>
      <c r="H176" s="137">
        <v>4135</v>
      </c>
      <c r="I176" s="138"/>
      <c r="J176" s="139">
        <f>ROUND(I176*H176,2)</f>
        <v>0</v>
      </c>
      <c r="K176" s="135" t="s">
        <v>155</v>
      </c>
      <c r="L176" s="29"/>
      <c r="M176" s="140" t="s">
        <v>1</v>
      </c>
      <c r="N176" s="141" t="s">
        <v>45</v>
      </c>
      <c r="P176" s="142">
        <f>O176*H176</f>
        <v>0</v>
      </c>
      <c r="Q176" s="142">
        <v>0.34499999999999997</v>
      </c>
      <c r="R176" s="142">
        <f>Q176*H176</f>
        <v>1426.5749999999998</v>
      </c>
      <c r="S176" s="142">
        <v>0</v>
      </c>
      <c r="T176" s="143">
        <f>S176*H176</f>
        <v>0</v>
      </c>
      <c r="AR176" s="144" t="s">
        <v>156</v>
      </c>
      <c r="AT176" s="144" t="s">
        <v>151</v>
      </c>
      <c r="AU176" s="144" t="s">
        <v>89</v>
      </c>
      <c r="AY176" s="14" t="s">
        <v>149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4" t="s">
        <v>87</v>
      </c>
      <c r="BK176" s="145">
        <f>ROUND(I176*H176,2)</f>
        <v>0</v>
      </c>
      <c r="BL176" s="14" t="s">
        <v>156</v>
      </c>
      <c r="BM176" s="144" t="s">
        <v>264</v>
      </c>
    </row>
    <row r="177" spans="2:65" s="1" customFormat="1" ht="11.25">
      <c r="B177" s="29"/>
      <c r="D177" s="146" t="s">
        <v>158</v>
      </c>
      <c r="F177" s="147" t="s">
        <v>265</v>
      </c>
      <c r="I177" s="148"/>
      <c r="L177" s="29"/>
      <c r="M177" s="149"/>
      <c r="T177" s="53"/>
      <c r="AT177" s="14" t="s">
        <v>158</v>
      </c>
      <c r="AU177" s="14" t="s">
        <v>89</v>
      </c>
    </row>
    <row r="178" spans="2:65" s="12" customFormat="1" ht="11.25">
      <c r="B178" s="152"/>
      <c r="D178" s="150" t="s">
        <v>202</v>
      </c>
      <c r="E178" s="153" t="s">
        <v>1</v>
      </c>
      <c r="F178" s="154" t="s">
        <v>266</v>
      </c>
      <c r="H178" s="155">
        <v>4135</v>
      </c>
      <c r="I178" s="156"/>
      <c r="L178" s="152"/>
      <c r="M178" s="157"/>
      <c r="T178" s="158"/>
      <c r="AT178" s="153" t="s">
        <v>202</v>
      </c>
      <c r="AU178" s="153" t="s">
        <v>89</v>
      </c>
      <c r="AV178" s="12" t="s">
        <v>89</v>
      </c>
      <c r="AW178" s="12" t="s">
        <v>34</v>
      </c>
      <c r="AX178" s="12" t="s">
        <v>87</v>
      </c>
      <c r="AY178" s="153" t="s">
        <v>149</v>
      </c>
    </row>
    <row r="179" spans="2:65" s="1" customFormat="1" ht="33" customHeight="1">
      <c r="B179" s="29"/>
      <c r="C179" s="133" t="s">
        <v>7</v>
      </c>
      <c r="D179" s="133" t="s">
        <v>151</v>
      </c>
      <c r="E179" s="134" t="s">
        <v>267</v>
      </c>
      <c r="F179" s="135" t="s">
        <v>268</v>
      </c>
      <c r="G179" s="136" t="s">
        <v>154</v>
      </c>
      <c r="H179" s="137">
        <v>2042</v>
      </c>
      <c r="I179" s="138"/>
      <c r="J179" s="139">
        <f>ROUND(I179*H179,2)</f>
        <v>0</v>
      </c>
      <c r="K179" s="135" t="s">
        <v>155</v>
      </c>
      <c r="L179" s="29"/>
      <c r="M179" s="140" t="s">
        <v>1</v>
      </c>
      <c r="N179" s="141" t="s">
        <v>45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156</v>
      </c>
      <c r="AT179" s="144" t="s">
        <v>151</v>
      </c>
      <c r="AU179" s="144" t="s">
        <v>89</v>
      </c>
      <c r="AY179" s="14" t="s">
        <v>149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4" t="s">
        <v>87</v>
      </c>
      <c r="BK179" s="145">
        <f>ROUND(I179*H179,2)</f>
        <v>0</v>
      </c>
      <c r="BL179" s="14" t="s">
        <v>156</v>
      </c>
      <c r="BM179" s="144" t="s">
        <v>269</v>
      </c>
    </row>
    <row r="180" spans="2:65" s="1" customFormat="1" ht="11.25">
      <c r="B180" s="29"/>
      <c r="D180" s="146" t="s">
        <v>158</v>
      </c>
      <c r="F180" s="147" t="s">
        <v>270</v>
      </c>
      <c r="I180" s="148"/>
      <c r="L180" s="29"/>
      <c r="M180" s="149"/>
      <c r="T180" s="53"/>
      <c r="AT180" s="14" t="s">
        <v>158</v>
      </c>
      <c r="AU180" s="14" t="s">
        <v>89</v>
      </c>
    </row>
    <row r="181" spans="2:65" s="1" customFormat="1" ht="48.75">
      <c r="B181" s="29"/>
      <c r="D181" s="150" t="s">
        <v>174</v>
      </c>
      <c r="F181" s="151" t="s">
        <v>271</v>
      </c>
      <c r="I181" s="148"/>
      <c r="L181" s="29"/>
      <c r="M181" s="149"/>
      <c r="T181" s="53"/>
      <c r="AT181" s="14" t="s">
        <v>174</v>
      </c>
      <c r="AU181" s="14" t="s">
        <v>89</v>
      </c>
    </row>
    <row r="182" spans="2:65" s="1" customFormat="1" ht="24.2" customHeight="1">
      <c r="B182" s="29"/>
      <c r="C182" s="133" t="s">
        <v>272</v>
      </c>
      <c r="D182" s="133" t="s">
        <v>151</v>
      </c>
      <c r="E182" s="134" t="s">
        <v>273</v>
      </c>
      <c r="F182" s="135" t="s">
        <v>274</v>
      </c>
      <c r="G182" s="136" t="s">
        <v>154</v>
      </c>
      <c r="H182" s="137">
        <v>7</v>
      </c>
      <c r="I182" s="138"/>
      <c r="J182" s="139">
        <f>ROUND(I182*H182,2)</f>
        <v>0</v>
      </c>
      <c r="K182" s="135" t="s">
        <v>155</v>
      </c>
      <c r="L182" s="29"/>
      <c r="M182" s="140" t="s">
        <v>1</v>
      </c>
      <c r="N182" s="141" t="s">
        <v>45</v>
      </c>
      <c r="P182" s="142">
        <f>O182*H182</f>
        <v>0</v>
      </c>
      <c r="Q182" s="142">
        <v>0.34499999999999997</v>
      </c>
      <c r="R182" s="142">
        <f>Q182*H182</f>
        <v>2.415</v>
      </c>
      <c r="S182" s="142">
        <v>0</v>
      </c>
      <c r="T182" s="143">
        <f>S182*H182</f>
        <v>0</v>
      </c>
      <c r="AR182" s="144" t="s">
        <v>156</v>
      </c>
      <c r="AT182" s="144" t="s">
        <v>151</v>
      </c>
      <c r="AU182" s="144" t="s">
        <v>89</v>
      </c>
      <c r="AY182" s="14" t="s">
        <v>149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4" t="s">
        <v>87</v>
      </c>
      <c r="BK182" s="145">
        <f>ROUND(I182*H182,2)</f>
        <v>0</v>
      </c>
      <c r="BL182" s="14" t="s">
        <v>156</v>
      </c>
      <c r="BM182" s="144" t="s">
        <v>275</v>
      </c>
    </row>
    <row r="183" spans="2:65" s="1" customFormat="1" ht="11.25">
      <c r="B183" s="29"/>
      <c r="D183" s="146" t="s">
        <v>158</v>
      </c>
      <c r="F183" s="147" t="s">
        <v>276</v>
      </c>
      <c r="I183" s="148"/>
      <c r="L183" s="29"/>
      <c r="M183" s="149"/>
      <c r="T183" s="53"/>
      <c r="AT183" s="14" t="s">
        <v>158</v>
      </c>
      <c r="AU183" s="14" t="s">
        <v>89</v>
      </c>
    </row>
    <row r="184" spans="2:65" s="1" customFormat="1" ht="37.9" customHeight="1">
      <c r="B184" s="29"/>
      <c r="C184" s="133" t="s">
        <v>277</v>
      </c>
      <c r="D184" s="133" t="s">
        <v>151</v>
      </c>
      <c r="E184" s="134" t="s">
        <v>278</v>
      </c>
      <c r="F184" s="135" t="s">
        <v>279</v>
      </c>
      <c r="G184" s="136" t="s">
        <v>154</v>
      </c>
      <c r="H184" s="137">
        <v>7</v>
      </c>
      <c r="I184" s="138"/>
      <c r="J184" s="139">
        <f>ROUND(I184*H184,2)</f>
        <v>0</v>
      </c>
      <c r="K184" s="135" t="s">
        <v>155</v>
      </c>
      <c r="L184" s="29"/>
      <c r="M184" s="140" t="s">
        <v>1</v>
      </c>
      <c r="N184" s="141" t="s">
        <v>45</v>
      </c>
      <c r="P184" s="142">
        <f>O184*H184</f>
        <v>0</v>
      </c>
      <c r="Q184" s="142">
        <v>0.28499999999999998</v>
      </c>
      <c r="R184" s="142">
        <f>Q184*H184</f>
        <v>1.9949999999999999</v>
      </c>
      <c r="S184" s="142">
        <v>0</v>
      </c>
      <c r="T184" s="143">
        <f>S184*H184</f>
        <v>0</v>
      </c>
      <c r="AR184" s="144" t="s">
        <v>156</v>
      </c>
      <c r="AT184" s="144" t="s">
        <v>151</v>
      </c>
      <c r="AU184" s="144" t="s">
        <v>89</v>
      </c>
      <c r="AY184" s="14" t="s">
        <v>149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4" t="s">
        <v>87</v>
      </c>
      <c r="BK184" s="145">
        <f>ROUND(I184*H184,2)</f>
        <v>0</v>
      </c>
      <c r="BL184" s="14" t="s">
        <v>156</v>
      </c>
      <c r="BM184" s="144" t="s">
        <v>280</v>
      </c>
    </row>
    <row r="185" spans="2:65" s="1" customFormat="1" ht="11.25">
      <c r="B185" s="29"/>
      <c r="D185" s="146" t="s">
        <v>158</v>
      </c>
      <c r="F185" s="147" t="s">
        <v>281</v>
      </c>
      <c r="I185" s="148"/>
      <c r="L185" s="29"/>
      <c r="M185" s="149"/>
      <c r="T185" s="53"/>
      <c r="AT185" s="14" t="s">
        <v>158</v>
      </c>
      <c r="AU185" s="14" t="s">
        <v>89</v>
      </c>
    </row>
    <row r="186" spans="2:65" s="1" customFormat="1" ht="37.9" customHeight="1">
      <c r="B186" s="29"/>
      <c r="C186" s="133" t="s">
        <v>282</v>
      </c>
      <c r="D186" s="133" t="s">
        <v>151</v>
      </c>
      <c r="E186" s="134" t="s">
        <v>283</v>
      </c>
      <c r="F186" s="135" t="s">
        <v>284</v>
      </c>
      <c r="G186" s="136" t="s">
        <v>154</v>
      </c>
      <c r="H186" s="137">
        <v>7</v>
      </c>
      <c r="I186" s="138"/>
      <c r="J186" s="139">
        <f>ROUND(I186*H186,2)</f>
        <v>0</v>
      </c>
      <c r="K186" s="135" t="s">
        <v>155</v>
      </c>
      <c r="L186" s="29"/>
      <c r="M186" s="140" t="s">
        <v>1</v>
      </c>
      <c r="N186" s="141" t="s">
        <v>45</v>
      </c>
      <c r="P186" s="142">
        <f>O186*H186</f>
        <v>0</v>
      </c>
      <c r="Q186" s="142">
        <v>0.26375999999999999</v>
      </c>
      <c r="R186" s="142">
        <f>Q186*H186</f>
        <v>1.84632</v>
      </c>
      <c r="S186" s="142">
        <v>0</v>
      </c>
      <c r="T186" s="143">
        <f>S186*H186</f>
        <v>0</v>
      </c>
      <c r="AR186" s="144" t="s">
        <v>156</v>
      </c>
      <c r="AT186" s="144" t="s">
        <v>151</v>
      </c>
      <c r="AU186" s="144" t="s">
        <v>89</v>
      </c>
      <c r="AY186" s="14" t="s">
        <v>149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4" t="s">
        <v>87</v>
      </c>
      <c r="BK186" s="145">
        <f>ROUND(I186*H186,2)</f>
        <v>0</v>
      </c>
      <c r="BL186" s="14" t="s">
        <v>156</v>
      </c>
      <c r="BM186" s="144" t="s">
        <v>285</v>
      </c>
    </row>
    <row r="187" spans="2:65" s="1" customFormat="1" ht="11.25">
      <c r="B187" s="29"/>
      <c r="D187" s="146" t="s">
        <v>158</v>
      </c>
      <c r="F187" s="147" t="s">
        <v>286</v>
      </c>
      <c r="I187" s="148"/>
      <c r="L187" s="29"/>
      <c r="M187" s="149"/>
      <c r="T187" s="53"/>
      <c r="AT187" s="14" t="s">
        <v>158</v>
      </c>
      <c r="AU187" s="14" t="s">
        <v>89</v>
      </c>
    </row>
    <row r="188" spans="2:65" s="1" customFormat="1" ht="21.75" customHeight="1">
      <c r="B188" s="29"/>
      <c r="C188" s="133" t="s">
        <v>287</v>
      </c>
      <c r="D188" s="133" t="s">
        <v>151</v>
      </c>
      <c r="E188" s="134" t="s">
        <v>288</v>
      </c>
      <c r="F188" s="135" t="s">
        <v>289</v>
      </c>
      <c r="G188" s="136" t="s">
        <v>154</v>
      </c>
      <c r="H188" s="137">
        <v>349</v>
      </c>
      <c r="I188" s="138"/>
      <c r="J188" s="139">
        <f>ROUND(I188*H188,2)</f>
        <v>0</v>
      </c>
      <c r="K188" s="135" t="s">
        <v>155</v>
      </c>
      <c r="L188" s="29"/>
      <c r="M188" s="140" t="s">
        <v>1</v>
      </c>
      <c r="N188" s="141" t="s">
        <v>45</v>
      </c>
      <c r="P188" s="142">
        <f>O188*H188</f>
        <v>0</v>
      </c>
      <c r="Q188" s="142">
        <v>0.216</v>
      </c>
      <c r="R188" s="142">
        <f>Q188*H188</f>
        <v>75.384</v>
      </c>
      <c r="S188" s="142">
        <v>0</v>
      </c>
      <c r="T188" s="143">
        <f>S188*H188</f>
        <v>0</v>
      </c>
      <c r="AR188" s="144" t="s">
        <v>156</v>
      </c>
      <c r="AT188" s="144" t="s">
        <v>151</v>
      </c>
      <c r="AU188" s="144" t="s">
        <v>89</v>
      </c>
      <c r="AY188" s="14" t="s">
        <v>149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4" t="s">
        <v>87</v>
      </c>
      <c r="BK188" s="145">
        <f>ROUND(I188*H188,2)</f>
        <v>0</v>
      </c>
      <c r="BL188" s="14" t="s">
        <v>156</v>
      </c>
      <c r="BM188" s="144" t="s">
        <v>290</v>
      </c>
    </row>
    <row r="189" spans="2:65" s="1" customFormat="1" ht="11.25">
      <c r="B189" s="29"/>
      <c r="D189" s="146" t="s">
        <v>158</v>
      </c>
      <c r="F189" s="147" t="s">
        <v>291</v>
      </c>
      <c r="I189" s="148"/>
      <c r="L189" s="29"/>
      <c r="M189" s="149"/>
      <c r="T189" s="53"/>
      <c r="AT189" s="14" t="s">
        <v>158</v>
      </c>
      <c r="AU189" s="14" t="s">
        <v>89</v>
      </c>
    </row>
    <row r="190" spans="2:65" s="1" customFormat="1" ht="33" customHeight="1">
      <c r="B190" s="29"/>
      <c r="C190" s="133" t="s">
        <v>292</v>
      </c>
      <c r="D190" s="133" t="s">
        <v>151</v>
      </c>
      <c r="E190" s="134" t="s">
        <v>293</v>
      </c>
      <c r="F190" s="135" t="s">
        <v>294</v>
      </c>
      <c r="G190" s="136" t="s">
        <v>154</v>
      </c>
      <c r="H190" s="137">
        <v>7</v>
      </c>
      <c r="I190" s="138"/>
      <c r="J190" s="139">
        <f>ROUND(I190*H190,2)</f>
        <v>0</v>
      </c>
      <c r="K190" s="135" t="s">
        <v>155</v>
      </c>
      <c r="L190" s="29"/>
      <c r="M190" s="140" t="s">
        <v>1</v>
      </c>
      <c r="N190" s="141" t="s">
        <v>45</v>
      </c>
      <c r="P190" s="142">
        <f>O190*H190</f>
        <v>0</v>
      </c>
      <c r="Q190" s="142">
        <v>0.12966</v>
      </c>
      <c r="R190" s="142">
        <f>Q190*H190</f>
        <v>0.90761999999999998</v>
      </c>
      <c r="S190" s="142">
        <v>0</v>
      </c>
      <c r="T190" s="143">
        <f>S190*H190</f>
        <v>0</v>
      </c>
      <c r="AR190" s="144" t="s">
        <v>156</v>
      </c>
      <c r="AT190" s="144" t="s">
        <v>151</v>
      </c>
      <c r="AU190" s="144" t="s">
        <v>89</v>
      </c>
      <c r="AY190" s="14" t="s">
        <v>149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4" t="s">
        <v>87</v>
      </c>
      <c r="BK190" s="145">
        <f>ROUND(I190*H190,2)</f>
        <v>0</v>
      </c>
      <c r="BL190" s="14" t="s">
        <v>156</v>
      </c>
      <c r="BM190" s="144" t="s">
        <v>295</v>
      </c>
    </row>
    <row r="191" spans="2:65" s="1" customFormat="1" ht="11.25">
      <c r="B191" s="29"/>
      <c r="D191" s="146" t="s">
        <v>158</v>
      </c>
      <c r="F191" s="147" t="s">
        <v>296</v>
      </c>
      <c r="I191" s="148"/>
      <c r="L191" s="29"/>
      <c r="M191" s="149"/>
      <c r="T191" s="53"/>
      <c r="AT191" s="14" t="s">
        <v>158</v>
      </c>
      <c r="AU191" s="14" t="s">
        <v>89</v>
      </c>
    </row>
    <row r="192" spans="2:65" s="1" customFormat="1" ht="24.2" customHeight="1">
      <c r="B192" s="29"/>
      <c r="C192" s="133" t="s">
        <v>297</v>
      </c>
      <c r="D192" s="133" t="s">
        <v>151</v>
      </c>
      <c r="E192" s="134" t="s">
        <v>298</v>
      </c>
      <c r="F192" s="135" t="s">
        <v>299</v>
      </c>
      <c r="G192" s="136" t="s">
        <v>154</v>
      </c>
      <c r="H192" s="137">
        <v>2042</v>
      </c>
      <c r="I192" s="138"/>
      <c r="J192" s="139">
        <f>ROUND(I192*H192,2)</f>
        <v>0</v>
      </c>
      <c r="K192" s="135" t="s">
        <v>155</v>
      </c>
      <c r="L192" s="29"/>
      <c r="M192" s="140" t="s">
        <v>1</v>
      </c>
      <c r="N192" s="141" t="s">
        <v>45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156</v>
      </c>
      <c r="AT192" s="144" t="s">
        <v>151</v>
      </c>
      <c r="AU192" s="144" t="s">
        <v>89</v>
      </c>
      <c r="AY192" s="14" t="s">
        <v>149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4" t="s">
        <v>87</v>
      </c>
      <c r="BK192" s="145">
        <f>ROUND(I192*H192,2)</f>
        <v>0</v>
      </c>
      <c r="BL192" s="14" t="s">
        <v>156</v>
      </c>
      <c r="BM192" s="144" t="s">
        <v>300</v>
      </c>
    </row>
    <row r="193" spans="2:65" s="1" customFormat="1" ht="11.25">
      <c r="B193" s="29"/>
      <c r="D193" s="146" t="s">
        <v>158</v>
      </c>
      <c r="F193" s="147" t="s">
        <v>301</v>
      </c>
      <c r="I193" s="148"/>
      <c r="L193" s="29"/>
      <c r="M193" s="149"/>
      <c r="T193" s="53"/>
      <c r="AT193" s="14" t="s">
        <v>158</v>
      </c>
      <c r="AU193" s="14" t="s">
        <v>89</v>
      </c>
    </row>
    <row r="194" spans="2:65" s="1" customFormat="1" ht="21.75" customHeight="1">
      <c r="B194" s="29"/>
      <c r="C194" s="133" t="s">
        <v>302</v>
      </c>
      <c r="D194" s="133" t="s">
        <v>151</v>
      </c>
      <c r="E194" s="134" t="s">
        <v>303</v>
      </c>
      <c r="F194" s="135" t="s">
        <v>304</v>
      </c>
      <c r="G194" s="136" t="s">
        <v>154</v>
      </c>
      <c r="H194" s="137">
        <v>2042</v>
      </c>
      <c r="I194" s="138"/>
      <c r="J194" s="139">
        <f>ROUND(I194*H194,2)</f>
        <v>0</v>
      </c>
      <c r="K194" s="135" t="s">
        <v>155</v>
      </c>
      <c r="L194" s="29"/>
      <c r="M194" s="140" t="s">
        <v>1</v>
      </c>
      <c r="N194" s="141" t="s">
        <v>45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156</v>
      </c>
      <c r="AT194" s="144" t="s">
        <v>151</v>
      </c>
      <c r="AU194" s="144" t="s">
        <v>89</v>
      </c>
      <c r="AY194" s="14" t="s">
        <v>149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4" t="s">
        <v>87</v>
      </c>
      <c r="BK194" s="145">
        <f>ROUND(I194*H194,2)</f>
        <v>0</v>
      </c>
      <c r="BL194" s="14" t="s">
        <v>156</v>
      </c>
      <c r="BM194" s="144" t="s">
        <v>305</v>
      </c>
    </row>
    <row r="195" spans="2:65" s="1" customFormat="1" ht="11.25">
      <c r="B195" s="29"/>
      <c r="D195" s="146" t="s">
        <v>158</v>
      </c>
      <c r="F195" s="147" t="s">
        <v>306</v>
      </c>
      <c r="I195" s="148"/>
      <c r="L195" s="29"/>
      <c r="M195" s="149"/>
      <c r="T195" s="53"/>
      <c r="AT195" s="14" t="s">
        <v>158</v>
      </c>
      <c r="AU195" s="14" t="s">
        <v>89</v>
      </c>
    </row>
    <row r="196" spans="2:65" s="1" customFormat="1" ht="33" customHeight="1">
      <c r="B196" s="29"/>
      <c r="C196" s="133" t="s">
        <v>307</v>
      </c>
      <c r="D196" s="133" t="s">
        <v>151</v>
      </c>
      <c r="E196" s="134" t="s">
        <v>308</v>
      </c>
      <c r="F196" s="135" t="s">
        <v>309</v>
      </c>
      <c r="G196" s="136" t="s">
        <v>154</v>
      </c>
      <c r="H196" s="137">
        <v>2042</v>
      </c>
      <c r="I196" s="138"/>
      <c r="J196" s="139">
        <f>ROUND(I196*H196,2)</f>
        <v>0</v>
      </c>
      <c r="K196" s="135" t="s">
        <v>155</v>
      </c>
      <c r="L196" s="29"/>
      <c r="M196" s="140" t="s">
        <v>1</v>
      </c>
      <c r="N196" s="141" t="s">
        <v>45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156</v>
      </c>
      <c r="AT196" s="144" t="s">
        <v>151</v>
      </c>
      <c r="AU196" s="144" t="s">
        <v>89</v>
      </c>
      <c r="AY196" s="14" t="s">
        <v>149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4" t="s">
        <v>87</v>
      </c>
      <c r="BK196" s="145">
        <f>ROUND(I196*H196,2)</f>
        <v>0</v>
      </c>
      <c r="BL196" s="14" t="s">
        <v>156</v>
      </c>
      <c r="BM196" s="144" t="s">
        <v>310</v>
      </c>
    </row>
    <row r="197" spans="2:65" s="1" customFormat="1" ht="11.25">
      <c r="B197" s="29"/>
      <c r="D197" s="146" t="s">
        <v>158</v>
      </c>
      <c r="F197" s="147" t="s">
        <v>311</v>
      </c>
      <c r="I197" s="148"/>
      <c r="L197" s="29"/>
      <c r="M197" s="149"/>
      <c r="T197" s="53"/>
      <c r="AT197" s="14" t="s">
        <v>158</v>
      </c>
      <c r="AU197" s="14" t="s">
        <v>89</v>
      </c>
    </row>
    <row r="198" spans="2:65" s="1" customFormat="1" ht="48.75">
      <c r="B198" s="29"/>
      <c r="D198" s="150" t="s">
        <v>174</v>
      </c>
      <c r="F198" s="151" t="s">
        <v>312</v>
      </c>
      <c r="I198" s="148"/>
      <c r="L198" s="29"/>
      <c r="M198" s="149"/>
      <c r="T198" s="53"/>
      <c r="AT198" s="14" t="s">
        <v>174</v>
      </c>
      <c r="AU198" s="14" t="s">
        <v>89</v>
      </c>
    </row>
    <row r="199" spans="2:65" s="1" customFormat="1" ht="33" customHeight="1">
      <c r="B199" s="29"/>
      <c r="C199" s="133" t="s">
        <v>313</v>
      </c>
      <c r="D199" s="133" t="s">
        <v>151</v>
      </c>
      <c r="E199" s="134" t="s">
        <v>314</v>
      </c>
      <c r="F199" s="135" t="s">
        <v>315</v>
      </c>
      <c r="G199" s="136" t="s">
        <v>154</v>
      </c>
      <c r="H199" s="137">
        <v>51</v>
      </c>
      <c r="I199" s="138"/>
      <c r="J199" s="139">
        <f>ROUND(I199*H199,2)</f>
        <v>0</v>
      </c>
      <c r="K199" s="135" t="s">
        <v>155</v>
      </c>
      <c r="L199" s="29"/>
      <c r="M199" s="140" t="s">
        <v>1</v>
      </c>
      <c r="N199" s="141" t="s">
        <v>45</v>
      </c>
      <c r="P199" s="142">
        <f>O199*H199</f>
        <v>0</v>
      </c>
      <c r="Q199" s="142">
        <v>8.9219999999999994E-2</v>
      </c>
      <c r="R199" s="142">
        <f>Q199*H199</f>
        <v>4.5502199999999995</v>
      </c>
      <c r="S199" s="142">
        <v>0</v>
      </c>
      <c r="T199" s="143">
        <f>S199*H199</f>
        <v>0</v>
      </c>
      <c r="AR199" s="144" t="s">
        <v>156</v>
      </c>
      <c r="AT199" s="144" t="s">
        <v>151</v>
      </c>
      <c r="AU199" s="144" t="s">
        <v>89</v>
      </c>
      <c r="AY199" s="14" t="s">
        <v>149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4" t="s">
        <v>87</v>
      </c>
      <c r="BK199" s="145">
        <f>ROUND(I199*H199,2)</f>
        <v>0</v>
      </c>
      <c r="BL199" s="14" t="s">
        <v>156</v>
      </c>
      <c r="BM199" s="144" t="s">
        <v>316</v>
      </c>
    </row>
    <row r="200" spans="2:65" s="1" customFormat="1" ht="11.25">
      <c r="B200" s="29"/>
      <c r="D200" s="146" t="s">
        <v>158</v>
      </c>
      <c r="F200" s="147" t="s">
        <v>317</v>
      </c>
      <c r="I200" s="148"/>
      <c r="L200" s="29"/>
      <c r="M200" s="149"/>
      <c r="T200" s="53"/>
      <c r="AT200" s="14" t="s">
        <v>158</v>
      </c>
      <c r="AU200" s="14" t="s">
        <v>89</v>
      </c>
    </row>
    <row r="201" spans="2:65" s="1" customFormat="1" ht="117">
      <c r="B201" s="29"/>
      <c r="D201" s="150" t="s">
        <v>174</v>
      </c>
      <c r="F201" s="151" t="s">
        <v>318</v>
      </c>
      <c r="I201" s="148"/>
      <c r="L201" s="29"/>
      <c r="M201" s="149"/>
      <c r="T201" s="53"/>
      <c r="AT201" s="14" t="s">
        <v>174</v>
      </c>
      <c r="AU201" s="14" t="s">
        <v>89</v>
      </c>
    </row>
    <row r="202" spans="2:65" s="1" customFormat="1" ht="24.2" customHeight="1">
      <c r="B202" s="29"/>
      <c r="C202" s="159" t="s">
        <v>319</v>
      </c>
      <c r="D202" s="159" t="s">
        <v>220</v>
      </c>
      <c r="E202" s="160" t="s">
        <v>320</v>
      </c>
      <c r="F202" s="161" t="s">
        <v>321</v>
      </c>
      <c r="G202" s="162" t="s">
        <v>154</v>
      </c>
      <c r="H202" s="163">
        <v>3</v>
      </c>
      <c r="I202" s="164"/>
      <c r="J202" s="165">
        <f>ROUND(I202*H202,2)</f>
        <v>0</v>
      </c>
      <c r="K202" s="161" t="s">
        <v>155</v>
      </c>
      <c r="L202" s="166"/>
      <c r="M202" s="167" t="s">
        <v>1</v>
      </c>
      <c r="N202" s="168" t="s">
        <v>45</v>
      </c>
      <c r="P202" s="142">
        <f>O202*H202</f>
        <v>0</v>
      </c>
      <c r="Q202" s="142">
        <v>0.13100000000000001</v>
      </c>
      <c r="R202" s="142">
        <f>Q202*H202</f>
        <v>0.39300000000000002</v>
      </c>
      <c r="S202" s="142">
        <v>0</v>
      </c>
      <c r="T202" s="143">
        <f>S202*H202</f>
        <v>0</v>
      </c>
      <c r="AR202" s="144" t="s">
        <v>192</v>
      </c>
      <c r="AT202" s="144" t="s">
        <v>220</v>
      </c>
      <c r="AU202" s="144" t="s">
        <v>89</v>
      </c>
      <c r="AY202" s="14" t="s">
        <v>149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4" t="s">
        <v>87</v>
      </c>
      <c r="BK202" s="145">
        <f>ROUND(I202*H202,2)</f>
        <v>0</v>
      </c>
      <c r="BL202" s="14" t="s">
        <v>156</v>
      </c>
      <c r="BM202" s="144" t="s">
        <v>322</v>
      </c>
    </row>
    <row r="203" spans="2:65" s="1" customFormat="1" ht="21.75" customHeight="1">
      <c r="B203" s="29"/>
      <c r="C203" s="159" t="s">
        <v>323</v>
      </c>
      <c r="D203" s="159" t="s">
        <v>220</v>
      </c>
      <c r="E203" s="160" t="s">
        <v>324</v>
      </c>
      <c r="F203" s="161" t="s">
        <v>325</v>
      </c>
      <c r="G203" s="162" t="s">
        <v>154</v>
      </c>
      <c r="H203" s="163">
        <v>48</v>
      </c>
      <c r="I203" s="164"/>
      <c r="J203" s="165">
        <f>ROUND(I203*H203,2)</f>
        <v>0</v>
      </c>
      <c r="K203" s="161" t="s">
        <v>155</v>
      </c>
      <c r="L203" s="166"/>
      <c r="M203" s="167" t="s">
        <v>1</v>
      </c>
      <c r="N203" s="168" t="s">
        <v>45</v>
      </c>
      <c r="P203" s="142">
        <f>O203*H203</f>
        <v>0</v>
      </c>
      <c r="Q203" s="142">
        <v>0.13100000000000001</v>
      </c>
      <c r="R203" s="142">
        <f>Q203*H203</f>
        <v>6.2880000000000003</v>
      </c>
      <c r="S203" s="142">
        <v>0</v>
      </c>
      <c r="T203" s="143">
        <f>S203*H203</f>
        <v>0</v>
      </c>
      <c r="AR203" s="144" t="s">
        <v>192</v>
      </c>
      <c r="AT203" s="144" t="s">
        <v>220</v>
      </c>
      <c r="AU203" s="144" t="s">
        <v>89</v>
      </c>
      <c r="AY203" s="14" t="s">
        <v>149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4" t="s">
        <v>87</v>
      </c>
      <c r="BK203" s="145">
        <f>ROUND(I203*H203,2)</f>
        <v>0</v>
      </c>
      <c r="BL203" s="14" t="s">
        <v>156</v>
      </c>
      <c r="BM203" s="144" t="s">
        <v>326</v>
      </c>
    </row>
    <row r="204" spans="2:65" s="11" customFormat="1" ht="20.85" customHeight="1">
      <c r="B204" s="121"/>
      <c r="D204" s="122" t="s">
        <v>79</v>
      </c>
      <c r="E204" s="131" t="s">
        <v>327</v>
      </c>
      <c r="F204" s="131" t="s">
        <v>328</v>
      </c>
      <c r="I204" s="124"/>
      <c r="J204" s="132">
        <f>BK204</f>
        <v>0</v>
      </c>
      <c r="L204" s="121"/>
      <c r="M204" s="126"/>
      <c r="P204" s="127">
        <f>SUM(P205:P223)</f>
        <v>0</v>
      </c>
      <c r="R204" s="127">
        <f>SUM(R205:R223)</f>
        <v>2407.9546399999999</v>
      </c>
      <c r="T204" s="128">
        <f>SUM(T205:T223)</f>
        <v>0</v>
      </c>
      <c r="AR204" s="122" t="s">
        <v>87</v>
      </c>
      <c r="AT204" s="129" t="s">
        <v>79</v>
      </c>
      <c r="AU204" s="129" t="s">
        <v>89</v>
      </c>
      <c r="AY204" s="122" t="s">
        <v>149</v>
      </c>
      <c r="BK204" s="130">
        <f>SUM(BK205:BK223)</f>
        <v>0</v>
      </c>
    </row>
    <row r="205" spans="2:65" s="1" customFormat="1" ht="37.9" customHeight="1">
      <c r="B205" s="29"/>
      <c r="C205" s="133" t="s">
        <v>329</v>
      </c>
      <c r="D205" s="133" t="s">
        <v>151</v>
      </c>
      <c r="E205" s="134" t="s">
        <v>330</v>
      </c>
      <c r="F205" s="135" t="s">
        <v>331</v>
      </c>
      <c r="G205" s="136" t="s">
        <v>189</v>
      </c>
      <c r="H205" s="137">
        <v>1046.5</v>
      </c>
      <c r="I205" s="138"/>
      <c r="J205" s="139">
        <f>ROUND(I205*H205,2)</f>
        <v>0</v>
      </c>
      <c r="K205" s="135" t="s">
        <v>155</v>
      </c>
      <c r="L205" s="29"/>
      <c r="M205" s="140" t="s">
        <v>1</v>
      </c>
      <c r="N205" s="141" t="s">
        <v>45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156</v>
      </c>
      <c r="AT205" s="144" t="s">
        <v>151</v>
      </c>
      <c r="AU205" s="144" t="s">
        <v>164</v>
      </c>
      <c r="AY205" s="14" t="s">
        <v>149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4" t="s">
        <v>87</v>
      </c>
      <c r="BK205" s="145">
        <f>ROUND(I205*H205,2)</f>
        <v>0</v>
      </c>
      <c r="BL205" s="14" t="s">
        <v>156</v>
      </c>
      <c r="BM205" s="144" t="s">
        <v>332</v>
      </c>
    </row>
    <row r="206" spans="2:65" s="1" customFormat="1" ht="11.25">
      <c r="B206" s="29"/>
      <c r="D206" s="146" t="s">
        <v>158</v>
      </c>
      <c r="F206" s="147" t="s">
        <v>333</v>
      </c>
      <c r="I206" s="148"/>
      <c r="L206" s="29"/>
      <c r="M206" s="149"/>
      <c r="T206" s="53"/>
      <c r="AT206" s="14" t="s">
        <v>158</v>
      </c>
      <c r="AU206" s="14" t="s">
        <v>164</v>
      </c>
    </row>
    <row r="207" spans="2:65" s="12" customFormat="1" ht="11.25">
      <c r="B207" s="152"/>
      <c r="D207" s="150" t="s">
        <v>202</v>
      </c>
      <c r="E207" s="153" t="s">
        <v>1</v>
      </c>
      <c r="F207" s="154" t="s">
        <v>334</v>
      </c>
      <c r="H207" s="155">
        <v>1046.5</v>
      </c>
      <c r="I207" s="156"/>
      <c r="L207" s="152"/>
      <c r="M207" s="157"/>
      <c r="T207" s="158"/>
      <c r="AT207" s="153" t="s">
        <v>202</v>
      </c>
      <c r="AU207" s="153" t="s">
        <v>164</v>
      </c>
      <c r="AV207" s="12" t="s">
        <v>89</v>
      </c>
      <c r="AW207" s="12" t="s">
        <v>34</v>
      </c>
      <c r="AX207" s="12" t="s">
        <v>87</v>
      </c>
      <c r="AY207" s="153" t="s">
        <v>149</v>
      </c>
    </row>
    <row r="208" spans="2:65" s="1" customFormat="1" ht="37.9" customHeight="1">
      <c r="B208" s="29"/>
      <c r="C208" s="133" t="s">
        <v>335</v>
      </c>
      <c r="D208" s="133" t="s">
        <v>151</v>
      </c>
      <c r="E208" s="134" t="s">
        <v>198</v>
      </c>
      <c r="F208" s="135" t="s">
        <v>199</v>
      </c>
      <c r="G208" s="136" t="s">
        <v>189</v>
      </c>
      <c r="H208" s="137">
        <v>1046.5</v>
      </c>
      <c r="I208" s="138"/>
      <c r="J208" s="139">
        <f>ROUND(I208*H208,2)</f>
        <v>0</v>
      </c>
      <c r="K208" s="135" t="s">
        <v>155</v>
      </c>
      <c r="L208" s="29"/>
      <c r="M208" s="140" t="s">
        <v>1</v>
      </c>
      <c r="N208" s="141" t="s">
        <v>45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156</v>
      </c>
      <c r="AT208" s="144" t="s">
        <v>151</v>
      </c>
      <c r="AU208" s="144" t="s">
        <v>164</v>
      </c>
      <c r="AY208" s="14" t="s">
        <v>149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4" t="s">
        <v>87</v>
      </c>
      <c r="BK208" s="145">
        <f>ROUND(I208*H208,2)</f>
        <v>0</v>
      </c>
      <c r="BL208" s="14" t="s">
        <v>156</v>
      </c>
      <c r="BM208" s="144" t="s">
        <v>336</v>
      </c>
    </row>
    <row r="209" spans="2:65" s="1" customFormat="1" ht="11.25">
      <c r="B209" s="29"/>
      <c r="D209" s="146" t="s">
        <v>158</v>
      </c>
      <c r="F209" s="147" t="s">
        <v>201</v>
      </c>
      <c r="I209" s="148"/>
      <c r="L209" s="29"/>
      <c r="M209" s="149"/>
      <c r="T209" s="53"/>
      <c r="AT209" s="14" t="s">
        <v>158</v>
      </c>
      <c r="AU209" s="14" t="s">
        <v>164</v>
      </c>
    </row>
    <row r="210" spans="2:65" s="1" customFormat="1" ht="37.9" customHeight="1">
      <c r="B210" s="29"/>
      <c r="C210" s="133" t="s">
        <v>337</v>
      </c>
      <c r="D210" s="133" t="s">
        <v>151</v>
      </c>
      <c r="E210" s="134" t="s">
        <v>205</v>
      </c>
      <c r="F210" s="135" t="s">
        <v>206</v>
      </c>
      <c r="G210" s="136" t="s">
        <v>189</v>
      </c>
      <c r="H210" s="137">
        <v>10465</v>
      </c>
      <c r="I210" s="138"/>
      <c r="J210" s="139">
        <f>ROUND(I210*H210,2)</f>
        <v>0</v>
      </c>
      <c r="K210" s="135" t="s">
        <v>155</v>
      </c>
      <c r="L210" s="29"/>
      <c r="M210" s="140" t="s">
        <v>1</v>
      </c>
      <c r="N210" s="141" t="s">
        <v>45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156</v>
      </c>
      <c r="AT210" s="144" t="s">
        <v>151</v>
      </c>
      <c r="AU210" s="144" t="s">
        <v>164</v>
      </c>
      <c r="AY210" s="14" t="s">
        <v>149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4" t="s">
        <v>87</v>
      </c>
      <c r="BK210" s="145">
        <f>ROUND(I210*H210,2)</f>
        <v>0</v>
      </c>
      <c r="BL210" s="14" t="s">
        <v>156</v>
      </c>
      <c r="BM210" s="144" t="s">
        <v>338</v>
      </c>
    </row>
    <row r="211" spans="2:65" s="1" customFormat="1" ht="11.25">
      <c r="B211" s="29"/>
      <c r="D211" s="146" t="s">
        <v>158</v>
      </c>
      <c r="F211" s="147" t="s">
        <v>208</v>
      </c>
      <c r="I211" s="148"/>
      <c r="L211" s="29"/>
      <c r="M211" s="149"/>
      <c r="T211" s="53"/>
      <c r="AT211" s="14" t="s">
        <v>158</v>
      </c>
      <c r="AU211" s="14" t="s">
        <v>164</v>
      </c>
    </row>
    <row r="212" spans="2:65" s="12" customFormat="1" ht="11.25">
      <c r="B212" s="152"/>
      <c r="D212" s="150" t="s">
        <v>202</v>
      </c>
      <c r="F212" s="154" t="s">
        <v>339</v>
      </c>
      <c r="H212" s="155">
        <v>10465</v>
      </c>
      <c r="I212" s="156"/>
      <c r="L212" s="152"/>
      <c r="M212" s="157"/>
      <c r="T212" s="158"/>
      <c r="AT212" s="153" t="s">
        <v>202</v>
      </c>
      <c r="AU212" s="153" t="s">
        <v>164</v>
      </c>
      <c r="AV212" s="12" t="s">
        <v>89</v>
      </c>
      <c r="AW212" s="12" t="s">
        <v>4</v>
      </c>
      <c r="AX212" s="12" t="s">
        <v>87</v>
      </c>
      <c r="AY212" s="153" t="s">
        <v>149</v>
      </c>
    </row>
    <row r="213" spans="2:65" s="1" customFormat="1" ht="33" customHeight="1">
      <c r="B213" s="29"/>
      <c r="C213" s="133" t="s">
        <v>340</v>
      </c>
      <c r="D213" s="133" t="s">
        <v>151</v>
      </c>
      <c r="E213" s="134" t="s">
        <v>341</v>
      </c>
      <c r="F213" s="135" t="s">
        <v>342</v>
      </c>
      <c r="G213" s="136" t="s">
        <v>223</v>
      </c>
      <c r="H213" s="137">
        <v>2093</v>
      </c>
      <c r="I213" s="138"/>
      <c r="J213" s="139">
        <f>ROUND(I213*H213,2)</f>
        <v>0</v>
      </c>
      <c r="K213" s="135" t="s">
        <v>155</v>
      </c>
      <c r="L213" s="29"/>
      <c r="M213" s="140" t="s">
        <v>1</v>
      </c>
      <c r="N213" s="141" t="s">
        <v>45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156</v>
      </c>
      <c r="AT213" s="144" t="s">
        <v>151</v>
      </c>
      <c r="AU213" s="144" t="s">
        <v>164</v>
      </c>
      <c r="AY213" s="14" t="s">
        <v>149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4" t="s">
        <v>87</v>
      </c>
      <c r="BK213" s="145">
        <f>ROUND(I213*H213,2)</f>
        <v>0</v>
      </c>
      <c r="BL213" s="14" t="s">
        <v>156</v>
      </c>
      <c r="BM213" s="144" t="s">
        <v>343</v>
      </c>
    </row>
    <row r="214" spans="2:65" s="1" customFormat="1" ht="11.25">
      <c r="B214" s="29"/>
      <c r="D214" s="146" t="s">
        <v>158</v>
      </c>
      <c r="F214" s="147" t="s">
        <v>344</v>
      </c>
      <c r="I214" s="148"/>
      <c r="L214" s="29"/>
      <c r="M214" s="149"/>
      <c r="T214" s="53"/>
      <c r="AT214" s="14" t="s">
        <v>158</v>
      </c>
      <c r="AU214" s="14" t="s">
        <v>164</v>
      </c>
    </row>
    <row r="215" spans="2:65" s="12" customFormat="1" ht="11.25">
      <c r="B215" s="152"/>
      <c r="D215" s="150" t="s">
        <v>202</v>
      </c>
      <c r="F215" s="154" t="s">
        <v>345</v>
      </c>
      <c r="H215" s="155">
        <v>2093</v>
      </c>
      <c r="I215" s="156"/>
      <c r="L215" s="152"/>
      <c r="M215" s="157"/>
      <c r="T215" s="158"/>
      <c r="AT215" s="153" t="s">
        <v>202</v>
      </c>
      <c r="AU215" s="153" t="s">
        <v>164</v>
      </c>
      <c r="AV215" s="12" t="s">
        <v>89</v>
      </c>
      <c r="AW215" s="12" t="s">
        <v>4</v>
      </c>
      <c r="AX215" s="12" t="s">
        <v>87</v>
      </c>
      <c r="AY215" s="153" t="s">
        <v>149</v>
      </c>
    </row>
    <row r="216" spans="2:65" s="1" customFormat="1" ht="24.2" customHeight="1">
      <c r="B216" s="29"/>
      <c r="C216" s="133" t="s">
        <v>346</v>
      </c>
      <c r="D216" s="133" t="s">
        <v>151</v>
      </c>
      <c r="E216" s="134" t="s">
        <v>347</v>
      </c>
      <c r="F216" s="135" t="s">
        <v>348</v>
      </c>
      <c r="G216" s="136" t="s">
        <v>154</v>
      </c>
      <c r="H216" s="137">
        <v>2093</v>
      </c>
      <c r="I216" s="138"/>
      <c r="J216" s="139">
        <f>ROUND(I216*H216,2)</f>
        <v>0</v>
      </c>
      <c r="K216" s="135" t="s">
        <v>155</v>
      </c>
      <c r="L216" s="29"/>
      <c r="M216" s="140" t="s">
        <v>1</v>
      </c>
      <c r="N216" s="141" t="s">
        <v>45</v>
      </c>
      <c r="P216" s="142">
        <f>O216*H216</f>
        <v>0</v>
      </c>
      <c r="Q216" s="142">
        <v>0.57499999999999996</v>
      </c>
      <c r="R216" s="142">
        <f>Q216*H216</f>
        <v>1203.4749999999999</v>
      </c>
      <c r="S216" s="142">
        <v>0</v>
      </c>
      <c r="T216" s="143">
        <f>S216*H216</f>
        <v>0</v>
      </c>
      <c r="AR216" s="144" t="s">
        <v>156</v>
      </c>
      <c r="AT216" s="144" t="s">
        <v>151</v>
      </c>
      <c r="AU216" s="144" t="s">
        <v>164</v>
      </c>
      <c r="AY216" s="14" t="s">
        <v>149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4" t="s">
        <v>87</v>
      </c>
      <c r="BK216" s="145">
        <f>ROUND(I216*H216,2)</f>
        <v>0</v>
      </c>
      <c r="BL216" s="14" t="s">
        <v>156</v>
      </c>
      <c r="BM216" s="144" t="s">
        <v>349</v>
      </c>
    </row>
    <row r="217" spans="2:65" s="1" customFormat="1" ht="11.25">
      <c r="B217" s="29"/>
      <c r="D217" s="146" t="s">
        <v>158</v>
      </c>
      <c r="F217" s="147" t="s">
        <v>350</v>
      </c>
      <c r="I217" s="148"/>
      <c r="L217" s="29"/>
      <c r="M217" s="149"/>
      <c r="T217" s="53"/>
      <c r="AT217" s="14" t="s">
        <v>158</v>
      </c>
      <c r="AU217" s="14" t="s">
        <v>164</v>
      </c>
    </row>
    <row r="218" spans="2:65" s="1" customFormat="1" ht="19.5">
      <c r="B218" s="29"/>
      <c r="D218" s="150" t="s">
        <v>351</v>
      </c>
      <c r="F218" s="151" t="s">
        <v>352</v>
      </c>
      <c r="I218" s="148"/>
      <c r="L218" s="29"/>
      <c r="M218" s="149"/>
      <c r="T218" s="53"/>
      <c r="AT218" s="14" t="s">
        <v>351</v>
      </c>
      <c r="AU218" s="14" t="s">
        <v>164</v>
      </c>
    </row>
    <row r="219" spans="2:65" s="1" customFormat="1" ht="24.2" customHeight="1">
      <c r="B219" s="29"/>
      <c r="C219" s="133" t="s">
        <v>353</v>
      </c>
      <c r="D219" s="133" t="s">
        <v>151</v>
      </c>
      <c r="E219" s="134" t="s">
        <v>347</v>
      </c>
      <c r="F219" s="135" t="s">
        <v>348</v>
      </c>
      <c r="G219" s="136" t="s">
        <v>154</v>
      </c>
      <c r="H219" s="137">
        <v>2093</v>
      </c>
      <c r="I219" s="138"/>
      <c r="J219" s="139">
        <f>ROUND(I219*H219,2)</f>
        <v>0</v>
      </c>
      <c r="K219" s="135" t="s">
        <v>155</v>
      </c>
      <c r="L219" s="29"/>
      <c r="M219" s="140" t="s">
        <v>1</v>
      </c>
      <c r="N219" s="141" t="s">
        <v>45</v>
      </c>
      <c r="P219" s="142">
        <f>O219*H219</f>
        <v>0</v>
      </c>
      <c r="Q219" s="142">
        <v>0.57499999999999996</v>
      </c>
      <c r="R219" s="142">
        <f>Q219*H219</f>
        <v>1203.4749999999999</v>
      </c>
      <c r="S219" s="142">
        <v>0</v>
      </c>
      <c r="T219" s="143">
        <f>S219*H219</f>
        <v>0</v>
      </c>
      <c r="AR219" s="144" t="s">
        <v>156</v>
      </c>
      <c r="AT219" s="144" t="s">
        <v>151</v>
      </c>
      <c r="AU219" s="144" t="s">
        <v>164</v>
      </c>
      <c r="AY219" s="14" t="s">
        <v>149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4" t="s">
        <v>87</v>
      </c>
      <c r="BK219" s="145">
        <f>ROUND(I219*H219,2)</f>
        <v>0</v>
      </c>
      <c r="BL219" s="14" t="s">
        <v>156</v>
      </c>
      <c r="BM219" s="144" t="s">
        <v>354</v>
      </c>
    </row>
    <row r="220" spans="2:65" s="1" customFormat="1" ht="11.25">
      <c r="B220" s="29"/>
      <c r="D220" s="146" t="s">
        <v>158</v>
      </c>
      <c r="F220" s="147" t="s">
        <v>350</v>
      </c>
      <c r="I220" s="148"/>
      <c r="L220" s="29"/>
      <c r="M220" s="149"/>
      <c r="T220" s="53"/>
      <c r="AT220" s="14" t="s">
        <v>158</v>
      </c>
      <c r="AU220" s="14" t="s">
        <v>164</v>
      </c>
    </row>
    <row r="221" spans="2:65" s="1" customFormat="1" ht="19.5">
      <c r="B221" s="29"/>
      <c r="D221" s="150" t="s">
        <v>351</v>
      </c>
      <c r="F221" s="151" t="s">
        <v>355</v>
      </c>
      <c r="I221" s="148"/>
      <c r="L221" s="29"/>
      <c r="M221" s="149"/>
      <c r="T221" s="53"/>
      <c r="AT221" s="14" t="s">
        <v>351</v>
      </c>
      <c r="AU221" s="14" t="s">
        <v>164</v>
      </c>
    </row>
    <row r="222" spans="2:65" s="1" customFormat="1" ht="33" customHeight="1">
      <c r="B222" s="29"/>
      <c r="C222" s="133" t="s">
        <v>356</v>
      </c>
      <c r="D222" s="133" t="s">
        <v>151</v>
      </c>
      <c r="E222" s="134" t="s">
        <v>357</v>
      </c>
      <c r="F222" s="135" t="s">
        <v>358</v>
      </c>
      <c r="G222" s="136" t="s">
        <v>154</v>
      </c>
      <c r="H222" s="137">
        <v>2093</v>
      </c>
      <c r="I222" s="138"/>
      <c r="J222" s="139">
        <f>ROUND(I222*H222,2)</f>
        <v>0</v>
      </c>
      <c r="K222" s="135" t="s">
        <v>155</v>
      </c>
      <c r="L222" s="29"/>
      <c r="M222" s="140" t="s">
        <v>1</v>
      </c>
      <c r="N222" s="141" t="s">
        <v>45</v>
      </c>
      <c r="P222" s="142">
        <f>O222*H222</f>
        <v>0</v>
      </c>
      <c r="Q222" s="142">
        <v>4.8000000000000001E-4</v>
      </c>
      <c r="R222" s="142">
        <f>Q222*H222</f>
        <v>1.00464</v>
      </c>
      <c r="S222" s="142">
        <v>0</v>
      </c>
      <c r="T222" s="143">
        <f>S222*H222</f>
        <v>0</v>
      </c>
      <c r="AR222" s="144" t="s">
        <v>156</v>
      </c>
      <c r="AT222" s="144" t="s">
        <v>151</v>
      </c>
      <c r="AU222" s="144" t="s">
        <v>164</v>
      </c>
      <c r="AY222" s="14" t="s">
        <v>149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4" t="s">
        <v>87</v>
      </c>
      <c r="BK222" s="145">
        <f>ROUND(I222*H222,2)</f>
        <v>0</v>
      </c>
      <c r="BL222" s="14" t="s">
        <v>156</v>
      </c>
      <c r="BM222" s="144" t="s">
        <v>359</v>
      </c>
    </row>
    <row r="223" spans="2:65" s="1" customFormat="1" ht="11.25">
      <c r="B223" s="29"/>
      <c r="D223" s="146" t="s">
        <v>158</v>
      </c>
      <c r="F223" s="147" t="s">
        <v>360</v>
      </c>
      <c r="I223" s="148"/>
      <c r="L223" s="29"/>
      <c r="M223" s="149"/>
      <c r="T223" s="53"/>
      <c r="AT223" s="14" t="s">
        <v>158</v>
      </c>
      <c r="AU223" s="14" t="s">
        <v>164</v>
      </c>
    </row>
    <row r="224" spans="2:65" s="11" customFormat="1" ht="22.9" customHeight="1">
      <c r="B224" s="121"/>
      <c r="D224" s="122" t="s">
        <v>79</v>
      </c>
      <c r="E224" s="131" t="s">
        <v>197</v>
      </c>
      <c r="F224" s="131" t="s">
        <v>361</v>
      </c>
      <c r="I224" s="124"/>
      <c r="J224" s="132">
        <f>BK224</f>
        <v>0</v>
      </c>
      <c r="L224" s="121"/>
      <c r="M224" s="126"/>
      <c r="P224" s="127">
        <f>SUM(P225:P266)</f>
        <v>0</v>
      </c>
      <c r="R224" s="127">
        <f>SUM(R225:R266)</f>
        <v>79.928972101000014</v>
      </c>
      <c r="T224" s="128">
        <f>SUM(T225:T266)</f>
        <v>7.1999999999999993</v>
      </c>
      <c r="AR224" s="122" t="s">
        <v>87</v>
      </c>
      <c r="AT224" s="129" t="s">
        <v>79</v>
      </c>
      <c r="AU224" s="129" t="s">
        <v>87</v>
      </c>
      <c r="AY224" s="122" t="s">
        <v>149</v>
      </c>
      <c r="BK224" s="130">
        <f>SUM(BK225:BK266)</f>
        <v>0</v>
      </c>
    </row>
    <row r="225" spans="2:65" s="1" customFormat="1" ht="24.2" customHeight="1">
      <c r="B225" s="29"/>
      <c r="C225" s="133" t="s">
        <v>362</v>
      </c>
      <c r="D225" s="133" t="s">
        <v>151</v>
      </c>
      <c r="E225" s="134" t="s">
        <v>363</v>
      </c>
      <c r="F225" s="135" t="s">
        <v>364</v>
      </c>
      <c r="G225" s="136" t="s">
        <v>365</v>
      </c>
      <c r="H225" s="137">
        <v>1</v>
      </c>
      <c r="I225" s="138"/>
      <c r="J225" s="139">
        <f>ROUND(I225*H225,2)</f>
        <v>0</v>
      </c>
      <c r="K225" s="135" t="s">
        <v>155</v>
      </c>
      <c r="L225" s="29"/>
      <c r="M225" s="140" t="s">
        <v>1</v>
      </c>
      <c r="N225" s="141" t="s">
        <v>45</v>
      </c>
      <c r="P225" s="142">
        <f>O225*H225</f>
        <v>0</v>
      </c>
      <c r="Q225" s="142">
        <v>6.9999999999999999E-4</v>
      </c>
      <c r="R225" s="142">
        <f>Q225*H225</f>
        <v>6.9999999999999999E-4</v>
      </c>
      <c r="S225" s="142">
        <v>0</v>
      </c>
      <c r="T225" s="143">
        <f>S225*H225</f>
        <v>0</v>
      </c>
      <c r="AR225" s="144" t="s">
        <v>156</v>
      </c>
      <c r="AT225" s="144" t="s">
        <v>151</v>
      </c>
      <c r="AU225" s="144" t="s">
        <v>89</v>
      </c>
      <c r="AY225" s="14" t="s">
        <v>149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4" t="s">
        <v>87</v>
      </c>
      <c r="BK225" s="145">
        <f>ROUND(I225*H225,2)</f>
        <v>0</v>
      </c>
      <c r="BL225" s="14" t="s">
        <v>156</v>
      </c>
      <c r="BM225" s="144" t="s">
        <v>366</v>
      </c>
    </row>
    <row r="226" spans="2:65" s="1" customFormat="1" ht="11.25">
      <c r="B226" s="29"/>
      <c r="D226" s="146" t="s">
        <v>158</v>
      </c>
      <c r="F226" s="147" t="s">
        <v>367</v>
      </c>
      <c r="I226" s="148"/>
      <c r="L226" s="29"/>
      <c r="M226" s="149"/>
      <c r="T226" s="53"/>
      <c r="AT226" s="14" t="s">
        <v>158</v>
      </c>
      <c r="AU226" s="14" t="s">
        <v>89</v>
      </c>
    </row>
    <row r="227" spans="2:65" s="1" customFormat="1" ht="146.25">
      <c r="B227" s="29"/>
      <c r="D227" s="150" t="s">
        <v>174</v>
      </c>
      <c r="F227" s="151" t="s">
        <v>368</v>
      </c>
      <c r="I227" s="148"/>
      <c r="L227" s="29"/>
      <c r="M227" s="149"/>
      <c r="T227" s="53"/>
      <c r="AT227" s="14" t="s">
        <v>174</v>
      </c>
      <c r="AU227" s="14" t="s">
        <v>89</v>
      </c>
    </row>
    <row r="228" spans="2:65" s="1" customFormat="1" ht="16.5" customHeight="1">
      <c r="B228" s="29"/>
      <c r="C228" s="159" t="s">
        <v>369</v>
      </c>
      <c r="D228" s="159" t="s">
        <v>220</v>
      </c>
      <c r="E228" s="160" t="s">
        <v>370</v>
      </c>
      <c r="F228" s="161" t="s">
        <v>371</v>
      </c>
      <c r="G228" s="162" t="s">
        <v>365</v>
      </c>
      <c r="H228" s="163">
        <v>1</v>
      </c>
      <c r="I228" s="164"/>
      <c r="J228" s="165">
        <f>ROUND(I228*H228,2)</f>
        <v>0</v>
      </c>
      <c r="K228" s="161" t="s">
        <v>155</v>
      </c>
      <c r="L228" s="166"/>
      <c r="M228" s="167" t="s">
        <v>1</v>
      </c>
      <c r="N228" s="168" t="s">
        <v>45</v>
      </c>
      <c r="P228" s="142">
        <f>O228*H228</f>
        <v>0</v>
      </c>
      <c r="Q228" s="142">
        <v>5.0000000000000001E-3</v>
      </c>
      <c r="R228" s="142">
        <f>Q228*H228</f>
        <v>5.0000000000000001E-3</v>
      </c>
      <c r="S228" s="142">
        <v>0</v>
      </c>
      <c r="T228" s="143">
        <f>S228*H228</f>
        <v>0</v>
      </c>
      <c r="AR228" s="144" t="s">
        <v>192</v>
      </c>
      <c r="AT228" s="144" t="s">
        <v>220</v>
      </c>
      <c r="AU228" s="144" t="s">
        <v>89</v>
      </c>
      <c r="AY228" s="14" t="s">
        <v>149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4" t="s">
        <v>87</v>
      </c>
      <c r="BK228" s="145">
        <f>ROUND(I228*H228,2)</f>
        <v>0</v>
      </c>
      <c r="BL228" s="14" t="s">
        <v>156</v>
      </c>
      <c r="BM228" s="144" t="s">
        <v>372</v>
      </c>
    </row>
    <row r="229" spans="2:65" s="1" customFormat="1" ht="24.2" customHeight="1">
      <c r="B229" s="29"/>
      <c r="C229" s="133" t="s">
        <v>373</v>
      </c>
      <c r="D229" s="133" t="s">
        <v>151</v>
      </c>
      <c r="E229" s="134" t="s">
        <v>374</v>
      </c>
      <c r="F229" s="135" t="s">
        <v>375</v>
      </c>
      <c r="G229" s="136" t="s">
        <v>365</v>
      </c>
      <c r="H229" s="137">
        <v>1</v>
      </c>
      <c r="I229" s="138"/>
      <c r="J229" s="139">
        <f>ROUND(I229*H229,2)</f>
        <v>0</v>
      </c>
      <c r="K229" s="135" t="s">
        <v>155</v>
      </c>
      <c r="L229" s="29"/>
      <c r="M229" s="140" t="s">
        <v>1</v>
      </c>
      <c r="N229" s="141" t="s">
        <v>45</v>
      </c>
      <c r="P229" s="142">
        <f>O229*H229</f>
        <v>0</v>
      </c>
      <c r="Q229" s="142">
        <v>0.109405</v>
      </c>
      <c r="R229" s="142">
        <f>Q229*H229</f>
        <v>0.109405</v>
      </c>
      <c r="S229" s="142">
        <v>0</v>
      </c>
      <c r="T229" s="143">
        <f>S229*H229</f>
        <v>0</v>
      </c>
      <c r="AR229" s="144" t="s">
        <v>156</v>
      </c>
      <c r="AT229" s="144" t="s">
        <v>151</v>
      </c>
      <c r="AU229" s="144" t="s">
        <v>89</v>
      </c>
      <c r="AY229" s="14" t="s">
        <v>149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4" t="s">
        <v>87</v>
      </c>
      <c r="BK229" s="145">
        <f>ROUND(I229*H229,2)</f>
        <v>0</v>
      </c>
      <c r="BL229" s="14" t="s">
        <v>156</v>
      </c>
      <c r="BM229" s="144" t="s">
        <v>376</v>
      </c>
    </row>
    <row r="230" spans="2:65" s="1" customFormat="1" ht="11.25">
      <c r="B230" s="29"/>
      <c r="D230" s="146" t="s">
        <v>158</v>
      </c>
      <c r="F230" s="147" t="s">
        <v>377</v>
      </c>
      <c r="I230" s="148"/>
      <c r="L230" s="29"/>
      <c r="M230" s="149"/>
      <c r="T230" s="53"/>
      <c r="AT230" s="14" t="s">
        <v>158</v>
      </c>
      <c r="AU230" s="14" t="s">
        <v>89</v>
      </c>
    </row>
    <row r="231" spans="2:65" s="1" customFormat="1" ht="87.75">
      <c r="B231" s="29"/>
      <c r="D231" s="150" t="s">
        <v>174</v>
      </c>
      <c r="F231" s="151" t="s">
        <v>378</v>
      </c>
      <c r="I231" s="148"/>
      <c r="L231" s="29"/>
      <c r="M231" s="149"/>
      <c r="T231" s="53"/>
      <c r="AT231" s="14" t="s">
        <v>174</v>
      </c>
      <c r="AU231" s="14" t="s">
        <v>89</v>
      </c>
    </row>
    <row r="232" spans="2:65" s="1" customFormat="1" ht="21.75" customHeight="1">
      <c r="B232" s="29"/>
      <c r="C232" s="159" t="s">
        <v>379</v>
      </c>
      <c r="D232" s="159" t="s">
        <v>220</v>
      </c>
      <c r="E232" s="160" t="s">
        <v>380</v>
      </c>
      <c r="F232" s="161" t="s">
        <v>381</v>
      </c>
      <c r="G232" s="162" t="s">
        <v>365</v>
      </c>
      <c r="H232" s="163">
        <v>1</v>
      </c>
      <c r="I232" s="164"/>
      <c r="J232" s="165">
        <f>ROUND(I232*H232,2)</f>
        <v>0</v>
      </c>
      <c r="K232" s="161" t="s">
        <v>155</v>
      </c>
      <c r="L232" s="166"/>
      <c r="M232" s="167" t="s">
        <v>1</v>
      </c>
      <c r="N232" s="168" t="s">
        <v>45</v>
      </c>
      <c r="P232" s="142">
        <f>O232*H232</f>
        <v>0</v>
      </c>
      <c r="Q232" s="142">
        <v>6.4999999999999997E-3</v>
      </c>
      <c r="R232" s="142">
        <f>Q232*H232</f>
        <v>6.4999999999999997E-3</v>
      </c>
      <c r="S232" s="142">
        <v>0</v>
      </c>
      <c r="T232" s="143">
        <f>S232*H232</f>
        <v>0</v>
      </c>
      <c r="AR232" s="144" t="s">
        <v>192</v>
      </c>
      <c r="AT232" s="144" t="s">
        <v>220</v>
      </c>
      <c r="AU232" s="144" t="s">
        <v>89</v>
      </c>
      <c r="AY232" s="14" t="s">
        <v>149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4" t="s">
        <v>87</v>
      </c>
      <c r="BK232" s="145">
        <f>ROUND(I232*H232,2)</f>
        <v>0</v>
      </c>
      <c r="BL232" s="14" t="s">
        <v>156</v>
      </c>
      <c r="BM232" s="144" t="s">
        <v>382</v>
      </c>
    </row>
    <row r="233" spans="2:65" s="1" customFormat="1" ht="16.5" customHeight="1">
      <c r="B233" s="29"/>
      <c r="C233" s="159" t="s">
        <v>383</v>
      </c>
      <c r="D233" s="159" t="s">
        <v>220</v>
      </c>
      <c r="E233" s="160" t="s">
        <v>384</v>
      </c>
      <c r="F233" s="161" t="s">
        <v>385</v>
      </c>
      <c r="G233" s="162" t="s">
        <v>365</v>
      </c>
      <c r="H233" s="163">
        <v>1</v>
      </c>
      <c r="I233" s="164"/>
      <c r="J233" s="165">
        <f>ROUND(I233*H233,2)</f>
        <v>0</v>
      </c>
      <c r="K233" s="161" t="s">
        <v>155</v>
      </c>
      <c r="L233" s="166"/>
      <c r="M233" s="167" t="s">
        <v>1</v>
      </c>
      <c r="N233" s="168" t="s">
        <v>45</v>
      </c>
      <c r="P233" s="142">
        <f>O233*H233</f>
        <v>0</v>
      </c>
      <c r="Q233" s="142">
        <v>1.4999999999999999E-4</v>
      </c>
      <c r="R233" s="142">
        <f>Q233*H233</f>
        <v>1.4999999999999999E-4</v>
      </c>
      <c r="S233" s="142">
        <v>0</v>
      </c>
      <c r="T233" s="143">
        <f>S233*H233</f>
        <v>0</v>
      </c>
      <c r="AR233" s="144" t="s">
        <v>192</v>
      </c>
      <c r="AT233" s="144" t="s">
        <v>220</v>
      </c>
      <c r="AU233" s="144" t="s">
        <v>89</v>
      </c>
      <c r="AY233" s="14" t="s">
        <v>149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4" t="s">
        <v>87</v>
      </c>
      <c r="BK233" s="145">
        <f>ROUND(I233*H233,2)</f>
        <v>0</v>
      </c>
      <c r="BL233" s="14" t="s">
        <v>156</v>
      </c>
      <c r="BM233" s="144" t="s">
        <v>386</v>
      </c>
    </row>
    <row r="234" spans="2:65" s="1" customFormat="1" ht="24.2" customHeight="1">
      <c r="B234" s="29"/>
      <c r="C234" s="133" t="s">
        <v>387</v>
      </c>
      <c r="D234" s="133" t="s">
        <v>151</v>
      </c>
      <c r="E234" s="134" t="s">
        <v>388</v>
      </c>
      <c r="F234" s="135" t="s">
        <v>389</v>
      </c>
      <c r="G234" s="136" t="s">
        <v>171</v>
      </c>
      <c r="H234" s="137">
        <v>22</v>
      </c>
      <c r="I234" s="138"/>
      <c r="J234" s="139">
        <f>ROUND(I234*H234,2)</f>
        <v>0</v>
      </c>
      <c r="K234" s="135" t="s">
        <v>155</v>
      </c>
      <c r="L234" s="29"/>
      <c r="M234" s="140" t="s">
        <v>1</v>
      </c>
      <c r="N234" s="141" t="s">
        <v>45</v>
      </c>
      <c r="P234" s="142">
        <f>O234*H234</f>
        <v>0</v>
      </c>
      <c r="Q234" s="142">
        <v>4.0000000000000002E-4</v>
      </c>
      <c r="R234" s="142">
        <f>Q234*H234</f>
        <v>8.8000000000000005E-3</v>
      </c>
      <c r="S234" s="142">
        <v>0</v>
      </c>
      <c r="T234" s="143">
        <f>S234*H234</f>
        <v>0</v>
      </c>
      <c r="AR234" s="144" t="s">
        <v>156</v>
      </c>
      <c r="AT234" s="144" t="s">
        <v>151</v>
      </c>
      <c r="AU234" s="144" t="s">
        <v>89</v>
      </c>
      <c r="AY234" s="14" t="s">
        <v>149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4" t="s">
        <v>87</v>
      </c>
      <c r="BK234" s="145">
        <f>ROUND(I234*H234,2)</f>
        <v>0</v>
      </c>
      <c r="BL234" s="14" t="s">
        <v>156</v>
      </c>
      <c r="BM234" s="144" t="s">
        <v>390</v>
      </c>
    </row>
    <row r="235" spans="2:65" s="1" customFormat="1" ht="11.25">
      <c r="B235" s="29"/>
      <c r="D235" s="146" t="s">
        <v>158</v>
      </c>
      <c r="F235" s="147" t="s">
        <v>391</v>
      </c>
      <c r="I235" s="148"/>
      <c r="L235" s="29"/>
      <c r="M235" s="149"/>
      <c r="T235" s="53"/>
      <c r="AT235" s="14" t="s">
        <v>158</v>
      </c>
      <c r="AU235" s="14" t="s">
        <v>89</v>
      </c>
    </row>
    <row r="236" spans="2:65" s="1" customFormat="1" ht="107.25">
      <c r="B236" s="29"/>
      <c r="D236" s="150" t="s">
        <v>174</v>
      </c>
      <c r="F236" s="151" t="s">
        <v>392</v>
      </c>
      <c r="I236" s="148"/>
      <c r="L236" s="29"/>
      <c r="M236" s="149"/>
      <c r="T236" s="53"/>
      <c r="AT236" s="14" t="s">
        <v>174</v>
      </c>
      <c r="AU236" s="14" t="s">
        <v>89</v>
      </c>
    </row>
    <row r="237" spans="2:65" s="1" customFormat="1" ht="16.5" customHeight="1">
      <c r="B237" s="29"/>
      <c r="C237" s="133" t="s">
        <v>393</v>
      </c>
      <c r="D237" s="133" t="s">
        <v>151</v>
      </c>
      <c r="E237" s="134" t="s">
        <v>394</v>
      </c>
      <c r="F237" s="135" t="s">
        <v>395</v>
      </c>
      <c r="G237" s="136" t="s">
        <v>171</v>
      </c>
      <c r="H237" s="137">
        <v>22</v>
      </c>
      <c r="I237" s="138"/>
      <c r="J237" s="139">
        <f>ROUND(I237*H237,2)</f>
        <v>0</v>
      </c>
      <c r="K237" s="135" t="s">
        <v>155</v>
      </c>
      <c r="L237" s="29"/>
      <c r="M237" s="140" t="s">
        <v>1</v>
      </c>
      <c r="N237" s="141" t="s">
        <v>45</v>
      </c>
      <c r="P237" s="142">
        <f>O237*H237</f>
        <v>0</v>
      </c>
      <c r="Q237" s="142">
        <v>4.8799999999999999E-6</v>
      </c>
      <c r="R237" s="142">
        <f>Q237*H237</f>
        <v>1.0736E-4</v>
      </c>
      <c r="S237" s="142">
        <v>0</v>
      </c>
      <c r="T237" s="143">
        <f>S237*H237</f>
        <v>0</v>
      </c>
      <c r="AR237" s="144" t="s">
        <v>156</v>
      </c>
      <c r="AT237" s="144" t="s">
        <v>151</v>
      </c>
      <c r="AU237" s="144" t="s">
        <v>89</v>
      </c>
      <c r="AY237" s="14" t="s">
        <v>149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4" t="s">
        <v>87</v>
      </c>
      <c r="BK237" s="145">
        <f>ROUND(I237*H237,2)</f>
        <v>0</v>
      </c>
      <c r="BL237" s="14" t="s">
        <v>156</v>
      </c>
      <c r="BM237" s="144" t="s">
        <v>396</v>
      </c>
    </row>
    <row r="238" spans="2:65" s="1" customFormat="1" ht="11.25">
      <c r="B238" s="29"/>
      <c r="D238" s="146" t="s">
        <v>158</v>
      </c>
      <c r="F238" s="147" t="s">
        <v>397</v>
      </c>
      <c r="I238" s="148"/>
      <c r="L238" s="29"/>
      <c r="M238" s="149"/>
      <c r="T238" s="53"/>
      <c r="AT238" s="14" t="s">
        <v>158</v>
      </c>
      <c r="AU238" s="14" t="s">
        <v>89</v>
      </c>
    </row>
    <row r="239" spans="2:65" s="1" customFormat="1" ht="39">
      <c r="B239" s="29"/>
      <c r="D239" s="150" t="s">
        <v>174</v>
      </c>
      <c r="F239" s="151" t="s">
        <v>398</v>
      </c>
      <c r="I239" s="148"/>
      <c r="L239" s="29"/>
      <c r="M239" s="149"/>
      <c r="T239" s="53"/>
      <c r="AT239" s="14" t="s">
        <v>174</v>
      </c>
      <c r="AU239" s="14" t="s">
        <v>89</v>
      </c>
    </row>
    <row r="240" spans="2:65" s="1" customFormat="1" ht="33" customHeight="1">
      <c r="B240" s="29"/>
      <c r="C240" s="133" t="s">
        <v>399</v>
      </c>
      <c r="D240" s="133" t="s">
        <v>151</v>
      </c>
      <c r="E240" s="134" t="s">
        <v>400</v>
      </c>
      <c r="F240" s="135" t="s">
        <v>401</v>
      </c>
      <c r="G240" s="136" t="s">
        <v>171</v>
      </c>
      <c r="H240" s="137">
        <v>218</v>
      </c>
      <c r="I240" s="138"/>
      <c r="J240" s="139">
        <f>ROUND(I240*H240,2)</f>
        <v>0</v>
      </c>
      <c r="K240" s="135" t="s">
        <v>155</v>
      </c>
      <c r="L240" s="29"/>
      <c r="M240" s="140" t="s">
        <v>1</v>
      </c>
      <c r="N240" s="141" t="s">
        <v>45</v>
      </c>
      <c r="P240" s="142">
        <f>O240*H240</f>
        <v>0</v>
      </c>
      <c r="Q240" s="142">
        <v>0.15539952000000001</v>
      </c>
      <c r="R240" s="142">
        <f>Q240*H240</f>
        <v>33.877095360000006</v>
      </c>
      <c r="S240" s="142">
        <v>0</v>
      </c>
      <c r="T240" s="143">
        <f>S240*H240</f>
        <v>0</v>
      </c>
      <c r="AR240" s="144" t="s">
        <v>156</v>
      </c>
      <c r="AT240" s="144" t="s">
        <v>151</v>
      </c>
      <c r="AU240" s="144" t="s">
        <v>89</v>
      </c>
      <c r="AY240" s="14" t="s">
        <v>149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4" t="s">
        <v>87</v>
      </c>
      <c r="BK240" s="145">
        <f>ROUND(I240*H240,2)</f>
        <v>0</v>
      </c>
      <c r="BL240" s="14" t="s">
        <v>156</v>
      </c>
      <c r="BM240" s="144" t="s">
        <v>402</v>
      </c>
    </row>
    <row r="241" spans="2:65" s="1" customFormat="1" ht="11.25">
      <c r="B241" s="29"/>
      <c r="D241" s="146" t="s">
        <v>158</v>
      </c>
      <c r="F241" s="147" t="s">
        <v>403</v>
      </c>
      <c r="I241" s="148"/>
      <c r="L241" s="29"/>
      <c r="M241" s="149"/>
      <c r="T241" s="53"/>
      <c r="AT241" s="14" t="s">
        <v>158</v>
      </c>
      <c r="AU241" s="14" t="s">
        <v>89</v>
      </c>
    </row>
    <row r="242" spans="2:65" s="1" customFormat="1" ht="97.5">
      <c r="B242" s="29"/>
      <c r="D242" s="150" t="s">
        <v>174</v>
      </c>
      <c r="F242" s="151" t="s">
        <v>404</v>
      </c>
      <c r="I242" s="148"/>
      <c r="L242" s="29"/>
      <c r="M242" s="149"/>
      <c r="T242" s="53"/>
      <c r="AT242" s="14" t="s">
        <v>174</v>
      </c>
      <c r="AU242" s="14" t="s">
        <v>89</v>
      </c>
    </row>
    <row r="243" spans="2:65" s="1" customFormat="1" ht="16.5" customHeight="1">
      <c r="B243" s="29"/>
      <c r="C243" s="159" t="s">
        <v>405</v>
      </c>
      <c r="D243" s="159" t="s">
        <v>220</v>
      </c>
      <c r="E243" s="160" t="s">
        <v>406</v>
      </c>
      <c r="F243" s="161" t="s">
        <v>407</v>
      </c>
      <c r="G243" s="162" t="s">
        <v>171</v>
      </c>
      <c r="H243" s="163">
        <v>192</v>
      </c>
      <c r="I243" s="164"/>
      <c r="J243" s="165">
        <f>ROUND(I243*H243,2)</f>
        <v>0</v>
      </c>
      <c r="K243" s="161" t="s">
        <v>155</v>
      </c>
      <c r="L243" s="166"/>
      <c r="M243" s="167" t="s">
        <v>1</v>
      </c>
      <c r="N243" s="168" t="s">
        <v>45</v>
      </c>
      <c r="P243" s="142">
        <f>O243*H243</f>
        <v>0</v>
      </c>
      <c r="Q243" s="142">
        <v>0.08</v>
      </c>
      <c r="R243" s="142">
        <f>Q243*H243</f>
        <v>15.36</v>
      </c>
      <c r="S243" s="142">
        <v>0</v>
      </c>
      <c r="T243" s="143">
        <f>S243*H243</f>
        <v>0</v>
      </c>
      <c r="AR243" s="144" t="s">
        <v>192</v>
      </c>
      <c r="AT243" s="144" t="s">
        <v>220</v>
      </c>
      <c r="AU243" s="144" t="s">
        <v>89</v>
      </c>
      <c r="AY243" s="14" t="s">
        <v>149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4" t="s">
        <v>87</v>
      </c>
      <c r="BK243" s="145">
        <f>ROUND(I243*H243,2)</f>
        <v>0</v>
      </c>
      <c r="BL243" s="14" t="s">
        <v>156</v>
      </c>
      <c r="BM243" s="144" t="s">
        <v>408</v>
      </c>
    </row>
    <row r="244" spans="2:65" s="1" customFormat="1" ht="16.5" customHeight="1">
      <c r="B244" s="29"/>
      <c r="C244" s="159" t="s">
        <v>409</v>
      </c>
      <c r="D244" s="159" t="s">
        <v>220</v>
      </c>
      <c r="E244" s="160" t="s">
        <v>410</v>
      </c>
      <c r="F244" s="161" t="s">
        <v>411</v>
      </c>
      <c r="G244" s="162" t="s">
        <v>171</v>
      </c>
      <c r="H244" s="163">
        <v>26</v>
      </c>
      <c r="I244" s="164"/>
      <c r="J244" s="165">
        <f>ROUND(I244*H244,2)</f>
        <v>0</v>
      </c>
      <c r="K244" s="161" t="s">
        <v>155</v>
      </c>
      <c r="L244" s="166"/>
      <c r="M244" s="167" t="s">
        <v>1</v>
      </c>
      <c r="N244" s="168" t="s">
        <v>45</v>
      </c>
      <c r="P244" s="142">
        <f>O244*H244</f>
        <v>0</v>
      </c>
      <c r="Q244" s="142">
        <v>0.04</v>
      </c>
      <c r="R244" s="142">
        <f>Q244*H244</f>
        <v>1.04</v>
      </c>
      <c r="S244" s="142">
        <v>0</v>
      </c>
      <c r="T244" s="143">
        <f>S244*H244</f>
        <v>0</v>
      </c>
      <c r="AR244" s="144" t="s">
        <v>192</v>
      </c>
      <c r="AT244" s="144" t="s">
        <v>220</v>
      </c>
      <c r="AU244" s="144" t="s">
        <v>89</v>
      </c>
      <c r="AY244" s="14" t="s">
        <v>149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4" t="s">
        <v>87</v>
      </c>
      <c r="BK244" s="145">
        <f>ROUND(I244*H244,2)</f>
        <v>0</v>
      </c>
      <c r="BL244" s="14" t="s">
        <v>156</v>
      </c>
      <c r="BM244" s="144" t="s">
        <v>412</v>
      </c>
    </row>
    <row r="245" spans="2:65" s="1" customFormat="1" ht="33" customHeight="1">
      <c r="B245" s="29"/>
      <c r="C245" s="133" t="s">
        <v>413</v>
      </c>
      <c r="D245" s="133" t="s">
        <v>151</v>
      </c>
      <c r="E245" s="134" t="s">
        <v>414</v>
      </c>
      <c r="F245" s="135" t="s">
        <v>415</v>
      </c>
      <c r="G245" s="136" t="s">
        <v>171</v>
      </c>
      <c r="H245" s="137">
        <v>47</v>
      </c>
      <c r="I245" s="138"/>
      <c r="J245" s="139">
        <f>ROUND(I245*H245,2)</f>
        <v>0</v>
      </c>
      <c r="K245" s="135" t="s">
        <v>155</v>
      </c>
      <c r="L245" s="29"/>
      <c r="M245" s="140" t="s">
        <v>1</v>
      </c>
      <c r="N245" s="141" t="s">
        <v>45</v>
      </c>
      <c r="P245" s="142">
        <f>O245*H245</f>
        <v>0</v>
      </c>
      <c r="Q245" s="142">
        <v>0.12949959999999999</v>
      </c>
      <c r="R245" s="142">
        <f>Q245*H245</f>
        <v>6.0864811999999997</v>
      </c>
      <c r="S245" s="142">
        <v>0</v>
      </c>
      <c r="T245" s="143">
        <f>S245*H245</f>
        <v>0</v>
      </c>
      <c r="AR245" s="144" t="s">
        <v>156</v>
      </c>
      <c r="AT245" s="144" t="s">
        <v>151</v>
      </c>
      <c r="AU245" s="144" t="s">
        <v>89</v>
      </c>
      <c r="AY245" s="14" t="s">
        <v>149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4" t="s">
        <v>87</v>
      </c>
      <c r="BK245" s="145">
        <f>ROUND(I245*H245,2)</f>
        <v>0</v>
      </c>
      <c r="BL245" s="14" t="s">
        <v>156</v>
      </c>
      <c r="BM245" s="144" t="s">
        <v>416</v>
      </c>
    </row>
    <row r="246" spans="2:65" s="1" customFormat="1" ht="11.25">
      <c r="B246" s="29"/>
      <c r="D246" s="146" t="s">
        <v>158</v>
      </c>
      <c r="F246" s="147" t="s">
        <v>417</v>
      </c>
      <c r="I246" s="148"/>
      <c r="L246" s="29"/>
      <c r="M246" s="149"/>
      <c r="T246" s="53"/>
      <c r="AT246" s="14" t="s">
        <v>158</v>
      </c>
      <c r="AU246" s="14" t="s">
        <v>89</v>
      </c>
    </row>
    <row r="247" spans="2:65" s="1" customFormat="1" ht="107.25">
      <c r="B247" s="29"/>
      <c r="D247" s="150" t="s">
        <v>174</v>
      </c>
      <c r="F247" s="151" t="s">
        <v>418</v>
      </c>
      <c r="I247" s="148"/>
      <c r="L247" s="29"/>
      <c r="M247" s="149"/>
      <c r="T247" s="53"/>
      <c r="AT247" s="14" t="s">
        <v>174</v>
      </c>
      <c r="AU247" s="14" t="s">
        <v>89</v>
      </c>
    </row>
    <row r="248" spans="2:65" s="1" customFormat="1" ht="16.5" customHeight="1">
      <c r="B248" s="29"/>
      <c r="C248" s="159" t="s">
        <v>419</v>
      </c>
      <c r="D248" s="159" t="s">
        <v>220</v>
      </c>
      <c r="E248" s="160" t="s">
        <v>420</v>
      </c>
      <c r="F248" s="161" t="s">
        <v>421</v>
      </c>
      <c r="G248" s="162" t="s">
        <v>171</v>
      </c>
      <c r="H248" s="163">
        <v>7</v>
      </c>
      <c r="I248" s="164"/>
      <c r="J248" s="165">
        <f>ROUND(I248*H248,2)</f>
        <v>0</v>
      </c>
      <c r="K248" s="161" t="s">
        <v>155</v>
      </c>
      <c r="L248" s="166"/>
      <c r="M248" s="167" t="s">
        <v>1</v>
      </c>
      <c r="N248" s="168" t="s">
        <v>45</v>
      </c>
      <c r="P248" s="142">
        <f>O248*H248</f>
        <v>0</v>
      </c>
      <c r="Q248" s="142">
        <v>4.4999999999999998E-2</v>
      </c>
      <c r="R248" s="142">
        <f>Q248*H248</f>
        <v>0.315</v>
      </c>
      <c r="S248" s="142">
        <v>0</v>
      </c>
      <c r="T248" s="143">
        <f>S248*H248</f>
        <v>0</v>
      </c>
      <c r="AR248" s="144" t="s">
        <v>192</v>
      </c>
      <c r="AT248" s="144" t="s">
        <v>220</v>
      </c>
      <c r="AU248" s="144" t="s">
        <v>89</v>
      </c>
      <c r="AY248" s="14" t="s">
        <v>149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4" t="s">
        <v>87</v>
      </c>
      <c r="BK248" s="145">
        <f>ROUND(I248*H248,2)</f>
        <v>0</v>
      </c>
      <c r="BL248" s="14" t="s">
        <v>156</v>
      </c>
      <c r="BM248" s="144" t="s">
        <v>422</v>
      </c>
    </row>
    <row r="249" spans="2:65" s="1" customFormat="1" ht="21.75" customHeight="1">
      <c r="B249" s="29"/>
      <c r="C249" s="159" t="s">
        <v>423</v>
      </c>
      <c r="D249" s="159" t="s">
        <v>220</v>
      </c>
      <c r="E249" s="160" t="s">
        <v>424</v>
      </c>
      <c r="F249" s="161" t="s">
        <v>425</v>
      </c>
      <c r="G249" s="162" t="s">
        <v>171</v>
      </c>
      <c r="H249" s="163">
        <v>40</v>
      </c>
      <c r="I249" s="164"/>
      <c r="J249" s="165">
        <f>ROUND(I249*H249,2)</f>
        <v>0</v>
      </c>
      <c r="K249" s="161" t="s">
        <v>155</v>
      </c>
      <c r="L249" s="166"/>
      <c r="M249" s="167" t="s">
        <v>1</v>
      </c>
      <c r="N249" s="168" t="s">
        <v>45</v>
      </c>
      <c r="P249" s="142">
        <f>O249*H249</f>
        <v>0</v>
      </c>
      <c r="Q249" s="142">
        <v>4.8000000000000001E-2</v>
      </c>
      <c r="R249" s="142">
        <f>Q249*H249</f>
        <v>1.92</v>
      </c>
      <c r="S249" s="142">
        <v>0</v>
      </c>
      <c r="T249" s="143">
        <f>S249*H249</f>
        <v>0</v>
      </c>
      <c r="AR249" s="144" t="s">
        <v>192</v>
      </c>
      <c r="AT249" s="144" t="s">
        <v>220</v>
      </c>
      <c r="AU249" s="144" t="s">
        <v>89</v>
      </c>
      <c r="AY249" s="14" t="s">
        <v>149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4" t="s">
        <v>87</v>
      </c>
      <c r="BK249" s="145">
        <f>ROUND(I249*H249,2)</f>
        <v>0</v>
      </c>
      <c r="BL249" s="14" t="s">
        <v>156</v>
      </c>
      <c r="BM249" s="144" t="s">
        <v>426</v>
      </c>
    </row>
    <row r="250" spans="2:65" s="1" customFormat="1" ht="24.2" customHeight="1">
      <c r="B250" s="29"/>
      <c r="C250" s="133" t="s">
        <v>427</v>
      </c>
      <c r="D250" s="133" t="s">
        <v>151</v>
      </c>
      <c r="E250" s="134" t="s">
        <v>428</v>
      </c>
      <c r="F250" s="135" t="s">
        <v>429</v>
      </c>
      <c r="G250" s="136" t="s">
        <v>365</v>
      </c>
      <c r="H250" s="137">
        <v>3</v>
      </c>
      <c r="I250" s="138"/>
      <c r="J250" s="139">
        <f>ROUND(I250*H250,2)</f>
        <v>0</v>
      </c>
      <c r="K250" s="135" t="s">
        <v>155</v>
      </c>
      <c r="L250" s="29"/>
      <c r="M250" s="140" t="s">
        <v>1</v>
      </c>
      <c r="N250" s="141" t="s">
        <v>45</v>
      </c>
      <c r="P250" s="142">
        <f>O250*H250</f>
        <v>0</v>
      </c>
      <c r="Q250" s="142">
        <v>7.005658135</v>
      </c>
      <c r="R250" s="142">
        <f>Q250*H250</f>
        <v>21.016974404999999</v>
      </c>
      <c r="S250" s="142">
        <v>0</v>
      </c>
      <c r="T250" s="143">
        <f>S250*H250</f>
        <v>0</v>
      </c>
      <c r="AR250" s="144" t="s">
        <v>156</v>
      </c>
      <c r="AT250" s="144" t="s">
        <v>151</v>
      </c>
      <c r="AU250" s="144" t="s">
        <v>89</v>
      </c>
      <c r="AY250" s="14" t="s">
        <v>149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4" t="s">
        <v>87</v>
      </c>
      <c r="BK250" s="145">
        <f>ROUND(I250*H250,2)</f>
        <v>0</v>
      </c>
      <c r="BL250" s="14" t="s">
        <v>156</v>
      </c>
      <c r="BM250" s="144" t="s">
        <v>430</v>
      </c>
    </row>
    <row r="251" spans="2:65" s="1" customFormat="1" ht="11.25">
      <c r="B251" s="29"/>
      <c r="D251" s="146" t="s">
        <v>158</v>
      </c>
      <c r="F251" s="147" t="s">
        <v>431</v>
      </c>
      <c r="I251" s="148"/>
      <c r="L251" s="29"/>
      <c r="M251" s="149"/>
      <c r="T251" s="53"/>
      <c r="AT251" s="14" t="s">
        <v>158</v>
      </c>
      <c r="AU251" s="14" t="s">
        <v>89</v>
      </c>
    </row>
    <row r="252" spans="2:65" s="1" customFormat="1" ht="33" customHeight="1">
      <c r="B252" s="29"/>
      <c r="C252" s="133" t="s">
        <v>432</v>
      </c>
      <c r="D252" s="133" t="s">
        <v>151</v>
      </c>
      <c r="E252" s="134" t="s">
        <v>433</v>
      </c>
      <c r="F252" s="135" t="s">
        <v>434</v>
      </c>
      <c r="G252" s="136" t="s">
        <v>171</v>
      </c>
      <c r="H252" s="137">
        <v>20</v>
      </c>
      <c r="I252" s="138"/>
      <c r="J252" s="139">
        <f>ROUND(I252*H252,2)</f>
        <v>0</v>
      </c>
      <c r="K252" s="135" t="s">
        <v>155</v>
      </c>
      <c r="L252" s="29"/>
      <c r="M252" s="140" t="s">
        <v>1</v>
      </c>
      <c r="N252" s="141" t="s">
        <v>45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156</v>
      </c>
      <c r="AT252" s="144" t="s">
        <v>151</v>
      </c>
      <c r="AU252" s="144" t="s">
        <v>89</v>
      </c>
      <c r="AY252" s="14" t="s">
        <v>149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4" t="s">
        <v>87</v>
      </c>
      <c r="BK252" s="145">
        <f>ROUND(I252*H252,2)</f>
        <v>0</v>
      </c>
      <c r="BL252" s="14" t="s">
        <v>156</v>
      </c>
      <c r="BM252" s="144" t="s">
        <v>435</v>
      </c>
    </row>
    <row r="253" spans="2:65" s="1" customFormat="1" ht="11.25">
      <c r="B253" s="29"/>
      <c r="D253" s="146" t="s">
        <v>158</v>
      </c>
      <c r="F253" s="147" t="s">
        <v>436</v>
      </c>
      <c r="I253" s="148"/>
      <c r="L253" s="29"/>
      <c r="M253" s="149"/>
      <c r="T253" s="53"/>
      <c r="AT253" s="14" t="s">
        <v>158</v>
      </c>
      <c r="AU253" s="14" t="s">
        <v>89</v>
      </c>
    </row>
    <row r="254" spans="2:65" s="1" customFormat="1" ht="16.5" customHeight="1">
      <c r="B254" s="29"/>
      <c r="C254" s="159" t="s">
        <v>437</v>
      </c>
      <c r="D254" s="159" t="s">
        <v>220</v>
      </c>
      <c r="E254" s="160" t="s">
        <v>438</v>
      </c>
      <c r="F254" s="161" t="s">
        <v>439</v>
      </c>
      <c r="G254" s="162" t="s">
        <v>171</v>
      </c>
      <c r="H254" s="163">
        <v>20.3</v>
      </c>
      <c r="I254" s="164"/>
      <c r="J254" s="165">
        <f>ROUND(I254*H254,2)</f>
        <v>0</v>
      </c>
      <c r="K254" s="161" t="s">
        <v>155</v>
      </c>
      <c r="L254" s="166"/>
      <c r="M254" s="167" t="s">
        <v>1</v>
      </c>
      <c r="N254" s="168" t="s">
        <v>45</v>
      </c>
      <c r="P254" s="142">
        <f>O254*H254</f>
        <v>0</v>
      </c>
      <c r="Q254" s="142">
        <v>5.3E-3</v>
      </c>
      <c r="R254" s="142">
        <f>Q254*H254</f>
        <v>0.10759000000000001</v>
      </c>
      <c r="S254" s="142">
        <v>0</v>
      </c>
      <c r="T254" s="143">
        <f>S254*H254</f>
        <v>0</v>
      </c>
      <c r="AR254" s="144" t="s">
        <v>192</v>
      </c>
      <c r="AT254" s="144" t="s">
        <v>220</v>
      </c>
      <c r="AU254" s="144" t="s">
        <v>89</v>
      </c>
      <c r="AY254" s="14" t="s">
        <v>149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4" t="s">
        <v>87</v>
      </c>
      <c r="BK254" s="145">
        <f>ROUND(I254*H254,2)</f>
        <v>0</v>
      </c>
      <c r="BL254" s="14" t="s">
        <v>156</v>
      </c>
      <c r="BM254" s="144" t="s">
        <v>440</v>
      </c>
    </row>
    <row r="255" spans="2:65" s="12" customFormat="1" ht="11.25">
      <c r="B255" s="152"/>
      <c r="D255" s="150" t="s">
        <v>202</v>
      </c>
      <c r="F255" s="154" t="s">
        <v>441</v>
      </c>
      <c r="H255" s="155">
        <v>20.3</v>
      </c>
      <c r="I255" s="156"/>
      <c r="L255" s="152"/>
      <c r="M255" s="157"/>
      <c r="T255" s="158"/>
      <c r="AT255" s="153" t="s">
        <v>202</v>
      </c>
      <c r="AU255" s="153" t="s">
        <v>89</v>
      </c>
      <c r="AV255" s="12" t="s">
        <v>89</v>
      </c>
      <c r="AW255" s="12" t="s">
        <v>4</v>
      </c>
      <c r="AX255" s="12" t="s">
        <v>87</v>
      </c>
      <c r="AY255" s="153" t="s">
        <v>149</v>
      </c>
    </row>
    <row r="256" spans="2:65" s="1" customFormat="1" ht="33" customHeight="1">
      <c r="B256" s="29"/>
      <c r="C256" s="133" t="s">
        <v>442</v>
      </c>
      <c r="D256" s="133" t="s">
        <v>151</v>
      </c>
      <c r="E256" s="134" t="s">
        <v>443</v>
      </c>
      <c r="F256" s="135" t="s">
        <v>444</v>
      </c>
      <c r="G256" s="136" t="s">
        <v>171</v>
      </c>
      <c r="H256" s="137">
        <v>7</v>
      </c>
      <c r="I256" s="138"/>
      <c r="J256" s="139">
        <f>ROUND(I256*H256,2)</f>
        <v>0</v>
      </c>
      <c r="K256" s="135" t="s">
        <v>155</v>
      </c>
      <c r="L256" s="29"/>
      <c r="M256" s="140" t="s">
        <v>1</v>
      </c>
      <c r="N256" s="141" t="s">
        <v>45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156</v>
      </c>
      <c r="AT256" s="144" t="s">
        <v>151</v>
      </c>
      <c r="AU256" s="144" t="s">
        <v>89</v>
      </c>
      <c r="AY256" s="14" t="s">
        <v>149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4" t="s">
        <v>87</v>
      </c>
      <c r="BK256" s="145">
        <f>ROUND(I256*H256,2)</f>
        <v>0</v>
      </c>
      <c r="BL256" s="14" t="s">
        <v>156</v>
      </c>
      <c r="BM256" s="144" t="s">
        <v>445</v>
      </c>
    </row>
    <row r="257" spans="2:65" s="1" customFormat="1" ht="11.25">
      <c r="B257" s="29"/>
      <c r="D257" s="146" t="s">
        <v>158</v>
      </c>
      <c r="F257" s="147" t="s">
        <v>446</v>
      </c>
      <c r="I257" s="148"/>
      <c r="L257" s="29"/>
      <c r="M257" s="149"/>
      <c r="T257" s="53"/>
      <c r="AT257" s="14" t="s">
        <v>158</v>
      </c>
      <c r="AU257" s="14" t="s">
        <v>89</v>
      </c>
    </row>
    <row r="258" spans="2:65" s="1" customFormat="1" ht="16.5" customHeight="1">
      <c r="B258" s="29"/>
      <c r="C258" s="159" t="s">
        <v>447</v>
      </c>
      <c r="D258" s="159" t="s">
        <v>220</v>
      </c>
      <c r="E258" s="160" t="s">
        <v>448</v>
      </c>
      <c r="F258" s="161" t="s">
        <v>449</v>
      </c>
      <c r="G258" s="162" t="s">
        <v>171</v>
      </c>
      <c r="H258" s="163">
        <v>7.1050000000000004</v>
      </c>
      <c r="I258" s="164"/>
      <c r="J258" s="165">
        <f>ROUND(I258*H258,2)</f>
        <v>0</v>
      </c>
      <c r="K258" s="161" t="s">
        <v>155</v>
      </c>
      <c r="L258" s="166"/>
      <c r="M258" s="167" t="s">
        <v>1</v>
      </c>
      <c r="N258" s="168" t="s">
        <v>45</v>
      </c>
      <c r="P258" s="142">
        <f>O258*H258</f>
        <v>0</v>
      </c>
      <c r="Q258" s="142">
        <v>8.6999999999999994E-3</v>
      </c>
      <c r="R258" s="142">
        <f>Q258*H258</f>
        <v>6.18135E-2</v>
      </c>
      <c r="S258" s="142">
        <v>0</v>
      </c>
      <c r="T258" s="143">
        <f>S258*H258</f>
        <v>0</v>
      </c>
      <c r="AR258" s="144" t="s">
        <v>192</v>
      </c>
      <c r="AT258" s="144" t="s">
        <v>220</v>
      </c>
      <c r="AU258" s="144" t="s">
        <v>89</v>
      </c>
      <c r="AY258" s="14" t="s">
        <v>149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4" t="s">
        <v>87</v>
      </c>
      <c r="BK258" s="145">
        <f>ROUND(I258*H258,2)</f>
        <v>0</v>
      </c>
      <c r="BL258" s="14" t="s">
        <v>156</v>
      </c>
      <c r="BM258" s="144" t="s">
        <v>450</v>
      </c>
    </row>
    <row r="259" spans="2:65" s="12" customFormat="1" ht="11.25">
      <c r="B259" s="152"/>
      <c r="D259" s="150" t="s">
        <v>202</v>
      </c>
      <c r="F259" s="154" t="s">
        <v>451</v>
      </c>
      <c r="H259" s="155">
        <v>7.1050000000000004</v>
      </c>
      <c r="I259" s="156"/>
      <c r="L259" s="152"/>
      <c r="M259" s="157"/>
      <c r="T259" s="158"/>
      <c r="AT259" s="153" t="s">
        <v>202</v>
      </c>
      <c r="AU259" s="153" t="s">
        <v>89</v>
      </c>
      <c r="AV259" s="12" t="s">
        <v>89</v>
      </c>
      <c r="AW259" s="12" t="s">
        <v>4</v>
      </c>
      <c r="AX259" s="12" t="s">
        <v>87</v>
      </c>
      <c r="AY259" s="153" t="s">
        <v>149</v>
      </c>
    </row>
    <row r="260" spans="2:65" s="1" customFormat="1" ht="24.2" customHeight="1">
      <c r="B260" s="29"/>
      <c r="C260" s="133" t="s">
        <v>452</v>
      </c>
      <c r="D260" s="133" t="s">
        <v>151</v>
      </c>
      <c r="E260" s="134" t="s">
        <v>453</v>
      </c>
      <c r="F260" s="135" t="s">
        <v>454</v>
      </c>
      <c r="G260" s="136" t="s">
        <v>171</v>
      </c>
      <c r="H260" s="137">
        <v>22</v>
      </c>
      <c r="I260" s="138"/>
      <c r="J260" s="139">
        <f>ROUND(I260*H260,2)</f>
        <v>0</v>
      </c>
      <c r="K260" s="135" t="s">
        <v>155</v>
      </c>
      <c r="L260" s="29"/>
      <c r="M260" s="140" t="s">
        <v>1</v>
      </c>
      <c r="N260" s="141" t="s">
        <v>45</v>
      </c>
      <c r="P260" s="142">
        <f>O260*H260</f>
        <v>0</v>
      </c>
      <c r="Q260" s="142">
        <v>1.995E-6</v>
      </c>
      <c r="R260" s="142">
        <f>Q260*H260</f>
        <v>4.3890000000000002E-5</v>
      </c>
      <c r="S260" s="142">
        <v>0</v>
      </c>
      <c r="T260" s="143">
        <f>S260*H260</f>
        <v>0</v>
      </c>
      <c r="AR260" s="144" t="s">
        <v>156</v>
      </c>
      <c r="AT260" s="144" t="s">
        <v>151</v>
      </c>
      <c r="AU260" s="144" t="s">
        <v>89</v>
      </c>
      <c r="AY260" s="14" t="s">
        <v>149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4" t="s">
        <v>87</v>
      </c>
      <c r="BK260" s="145">
        <f>ROUND(I260*H260,2)</f>
        <v>0</v>
      </c>
      <c r="BL260" s="14" t="s">
        <v>156</v>
      </c>
      <c r="BM260" s="144" t="s">
        <v>455</v>
      </c>
    </row>
    <row r="261" spans="2:65" s="1" customFormat="1" ht="11.25">
      <c r="B261" s="29"/>
      <c r="D261" s="146" t="s">
        <v>158</v>
      </c>
      <c r="F261" s="147" t="s">
        <v>456</v>
      </c>
      <c r="I261" s="148"/>
      <c r="L261" s="29"/>
      <c r="M261" s="149"/>
      <c r="T261" s="53"/>
      <c r="AT261" s="14" t="s">
        <v>158</v>
      </c>
      <c r="AU261" s="14" t="s">
        <v>89</v>
      </c>
    </row>
    <row r="262" spans="2:65" s="1" customFormat="1" ht="19.5">
      <c r="B262" s="29"/>
      <c r="D262" s="150" t="s">
        <v>174</v>
      </c>
      <c r="F262" s="151" t="s">
        <v>457</v>
      </c>
      <c r="I262" s="148"/>
      <c r="L262" s="29"/>
      <c r="M262" s="149"/>
      <c r="T262" s="53"/>
      <c r="AT262" s="14" t="s">
        <v>174</v>
      </c>
      <c r="AU262" s="14" t="s">
        <v>89</v>
      </c>
    </row>
    <row r="263" spans="2:65" s="1" customFormat="1" ht="33" customHeight="1">
      <c r="B263" s="29"/>
      <c r="C263" s="133" t="s">
        <v>458</v>
      </c>
      <c r="D263" s="133" t="s">
        <v>151</v>
      </c>
      <c r="E263" s="134" t="s">
        <v>459</v>
      </c>
      <c r="F263" s="135" t="s">
        <v>460</v>
      </c>
      <c r="G263" s="136" t="s">
        <v>171</v>
      </c>
      <c r="H263" s="137">
        <v>22</v>
      </c>
      <c r="I263" s="138"/>
      <c r="J263" s="139">
        <f>ROUND(I263*H263,2)</f>
        <v>0</v>
      </c>
      <c r="K263" s="135" t="s">
        <v>155</v>
      </c>
      <c r="L263" s="29"/>
      <c r="M263" s="140" t="s">
        <v>1</v>
      </c>
      <c r="N263" s="141" t="s">
        <v>45</v>
      </c>
      <c r="P263" s="142">
        <f>O263*H263</f>
        <v>0</v>
      </c>
      <c r="Q263" s="142">
        <v>6.0506299999999998E-4</v>
      </c>
      <c r="R263" s="142">
        <f>Q263*H263</f>
        <v>1.3311386E-2</v>
      </c>
      <c r="S263" s="142">
        <v>0</v>
      </c>
      <c r="T263" s="143">
        <f>S263*H263</f>
        <v>0</v>
      </c>
      <c r="AR263" s="144" t="s">
        <v>156</v>
      </c>
      <c r="AT263" s="144" t="s">
        <v>151</v>
      </c>
      <c r="AU263" s="144" t="s">
        <v>89</v>
      </c>
      <c r="AY263" s="14" t="s">
        <v>149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4" t="s">
        <v>87</v>
      </c>
      <c r="BK263" s="145">
        <f>ROUND(I263*H263,2)</f>
        <v>0</v>
      </c>
      <c r="BL263" s="14" t="s">
        <v>156</v>
      </c>
      <c r="BM263" s="144" t="s">
        <v>461</v>
      </c>
    </row>
    <row r="264" spans="2:65" s="1" customFormat="1" ht="11.25">
      <c r="B264" s="29"/>
      <c r="D264" s="146" t="s">
        <v>158</v>
      </c>
      <c r="F264" s="147" t="s">
        <v>462</v>
      </c>
      <c r="I264" s="148"/>
      <c r="L264" s="29"/>
      <c r="M264" s="149"/>
      <c r="T264" s="53"/>
      <c r="AT264" s="14" t="s">
        <v>158</v>
      </c>
      <c r="AU264" s="14" t="s">
        <v>89</v>
      </c>
    </row>
    <row r="265" spans="2:65" s="1" customFormat="1" ht="21.75" customHeight="1">
      <c r="B265" s="29"/>
      <c r="C265" s="133" t="s">
        <v>463</v>
      </c>
      <c r="D265" s="133" t="s">
        <v>151</v>
      </c>
      <c r="E265" s="134" t="s">
        <v>464</v>
      </c>
      <c r="F265" s="135" t="s">
        <v>465</v>
      </c>
      <c r="G265" s="136" t="s">
        <v>189</v>
      </c>
      <c r="H265" s="137">
        <v>3</v>
      </c>
      <c r="I265" s="138"/>
      <c r="J265" s="139">
        <f>ROUND(I265*H265,2)</f>
        <v>0</v>
      </c>
      <c r="K265" s="135" t="s">
        <v>155</v>
      </c>
      <c r="L265" s="29"/>
      <c r="M265" s="140" t="s">
        <v>1</v>
      </c>
      <c r="N265" s="141" t="s">
        <v>45</v>
      </c>
      <c r="P265" s="142">
        <f>O265*H265</f>
        <v>0</v>
      </c>
      <c r="Q265" s="142">
        <v>0</v>
      </c>
      <c r="R265" s="142">
        <f>Q265*H265</f>
        <v>0</v>
      </c>
      <c r="S265" s="142">
        <v>2.4</v>
      </c>
      <c r="T265" s="143">
        <f>S265*H265</f>
        <v>7.1999999999999993</v>
      </c>
      <c r="AR265" s="144" t="s">
        <v>156</v>
      </c>
      <c r="AT265" s="144" t="s">
        <v>151</v>
      </c>
      <c r="AU265" s="144" t="s">
        <v>89</v>
      </c>
      <c r="AY265" s="14" t="s">
        <v>149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4" t="s">
        <v>87</v>
      </c>
      <c r="BK265" s="145">
        <f>ROUND(I265*H265,2)</f>
        <v>0</v>
      </c>
      <c r="BL265" s="14" t="s">
        <v>156</v>
      </c>
      <c r="BM265" s="144" t="s">
        <v>466</v>
      </c>
    </row>
    <row r="266" spans="2:65" s="1" customFormat="1" ht="11.25">
      <c r="B266" s="29"/>
      <c r="D266" s="146" t="s">
        <v>158</v>
      </c>
      <c r="F266" s="147" t="s">
        <v>467</v>
      </c>
      <c r="I266" s="148"/>
      <c r="L266" s="29"/>
      <c r="M266" s="149"/>
      <c r="T266" s="53"/>
      <c r="AT266" s="14" t="s">
        <v>158</v>
      </c>
      <c r="AU266" s="14" t="s">
        <v>89</v>
      </c>
    </row>
    <row r="267" spans="2:65" s="11" customFormat="1" ht="22.9" customHeight="1">
      <c r="B267" s="121"/>
      <c r="D267" s="122" t="s">
        <v>79</v>
      </c>
      <c r="E267" s="131" t="s">
        <v>468</v>
      </c>
      <c r="F267" s="131" t="s">
        <v>469</v>
      </c>
      <c r="I267" s="124"/>
      <c r="J267" s="132">
        <f>BK267</f>
        <v>0</v>
      </c>
      <c r="L267" s="121"/>
      <c r="M267" s="126"/>
      <c r="P267" s="127">
        <f>SUM(P268:P276)</f>
        <v>0</v>
      </c>
      <c r="R267" s="127">
        <f>SUM(R268:R276)</f>
        <v>0</v>
      </c>
      <c r="T267" s="128">
        <f>SUM(T268:T276)</f>
        <v>0</v>
      </c>
      <c r="AR267" s="122" t="s">
        <v>87</v>
      </c>
      <c r="AT267" s="129" t="s">
        <v>79</v>
      </c>
      <c r="AU267" s="129" t="s">
        <v>87</v>
      </c>
      <c r="AY267" s="122" t="s">
        <v>149</v>
      </c>
      <c r="BK267" s="130">
        <f>SUM(BK268:BK276)</f>
        <v>0</v>
      </c>
    </row>
    <row r="268" spans="2:65" s="1" customFormat="1" ht="21.75" customHeight="1">
      <c r="B268" s="29"/>
      <c r="C268" s="133" t="s">
        <v>470</v>
      </c>
      <c r="D268" s="133" t="s">
        <v>151</v>
      </c>
      <c r="E268" s="134" t="s">
        <v>471</v>
      </c>
      <c r="F268" s="135" t="s">
        <v>472</v>
      </c>
      <c r="G268" s="136" t="s">
        <v>223</v>
      </c>
      <c r="H268" s="137">
        <v>31.51</v>
      </c>
      <c r="I268" s="138"/>
      <c r="J268" s="139">
        <f>ROUND(I268*H268,2)</f>
        <v>0</v>
      </c>
      <c r="K268" s="135" t="s">
        <v>155</v>
      </c>
      <c r="L268" s="29"/>
      <c r="M268" s="140" t="s">
        <v>1</v>
      </c>
      <c r="N268" s="141" t="s">
        <v>45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156</v>
      </c>
      <c r="AT268" s="144" t="s">
        <v>151</v>
      </c>
      <c r="AU268" s="144" t="s">
        <v>89</v>
      </c>
      <c r="AY268" s="14" t="s">
        <v>149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4" t="s">
        <v>87</v>
      </c>
      <c r="BK268" s="145">
        <f>ROUND(I268*H268,2)</f>
        <v>0</v>
      </c>
      <c r="BL268" s="14" t="s">
        <v>156</v>
      </c>
      <c r="BM268" s="144" t="s">
        <v>473</v>
      </c>
    </row>
    <row r="269" spans="2:65" s="1" customFormat="1" ht="11.25">
      <c r="B269" s="29"/>
      <c r="D269" s="146" t="s">
        <v>158</v>
      </c>
      <c r="F269" s="147" t="s">
        <v>474</v>
      </c>
      <c r="I269" s="148"/>
      <c r="L269" s="29"/>
      <c r="M269" s="149"/>
      <c r="T269" s="53"/>
      <c r="AT269" s="14" t="s">
        <v>158</v>
      </c>
      <c r="AU269" s="14" t="s">
        <v>89</v>
      </c>
    </row>
    <row r="270" spans="2:65" s="1" customFormat="1" ht="24.2" customHeight="1">
      <c r="B270" s="29"/>
      <c r="C270" s="133" t="s">
        <v>475</v>
      </c>
      <c r="D270" s="133" t="s">
        <v>151</v>
      </c>
      <c r="E270" s="134" t="s">
        <v>476</v>
      </c>
      <c r="F270" s="135" t="s">
        <v>477</v>
      </c>
      <c r="G270" s="136" t="s">
        <v>223</v>
      </c>
      <c r="H270" s="137">
        <v>598.69000000000005</v>
      </c>
      <c r="I270" s="138"/>
      <c r="J270" s="139">
        <f>ROUND(I270*H270,2)</f>
        <v>0</v>
      </c>
      <c r="K270" s="135" t="s">
        <v>155</v>
      </c>
      <c r="L270" s="29"/>
      <c r="M270" s="140" t="s">
        <v>1</v>
      </c>
      <c r="N270" s="141" t="s">
        <v>45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156</v>
      </c>
      <c r="AT270" s="144" t="s">
        <v>151</v>
      </c>
      <c r="AU270" s="144" t="s">
        <v>89</v>
      </c>
      <c r="AY270" s="14" t="s">
        <v>149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4" t="s">
        <v>87</v>
      </c>
      <c r="BK270" s="145">
        <f>ROUND(I270*H270,2)</f>
        <v>0</v>
      </c>
      <c r="BL270" s="14" t="s">
        <v>156</v>
      </c>
      <c r="BM270" s="144" t="s">
        <v>478</v>
      </c>
    </row>
    <row r="271" spans="2:65" s="1" customFormat="1" ht="11.25">
      <c r="B271" s="29"/>
      <c r="D271" s="146" t="s">
        <v>158</v>
      </c>
      <c r="F271" s="147" t="s">
        <v>479</v>
      </c>
      <c r="I271" s="148"/>
      <c r="L271" s="29"/>
      <c r="M271" s="149"/>
      <c r="T271" s="53"/>
      <c r="AT271" s="14" t="s">
        <v>158</v>
      </c>
      <c r="AU271" s="14" t="s">
        <v>89</v>
      </c>
    </row>
    <row r="272" spans="2:65" s="12" customFormat="1" ht="11.25">
      <c r="B272" s="152"/>
      <c r="D272" s="150" t="s">
        <v>202</v>
      </c>
      <c r="F272" s="154" t="s">
        <v>480</v>
      </c>
      <c r="H272" s="155">
        <v>598.69000000000005</v>
      </c>
      <c r="I272" s="156"/>
      <c r="L272" s="152"/>
      <c r="M272" s="157"/>
      <c r="T272" s="158"/>
      <c r="AT272" s="153" t="s">
        <v>202</v>
      </c>
      <c r="AU272" s="153" t="s">
        <v>89</v>
      </c>
      <c r="AV272" s="12" t="s">
        <v>89</v>
      </c>
      <c r="AW272" s="12" t="s">
        <v>4</v>
      </c>
      <c r="AX272" s="12" t="s">
        <v>87</v>
      </c>
      <c r="AY272" s="153" t="s">
        <v>149</v>
      </c>
    </row>
    <row r="273" spans="2:65" s="1" customFormat="1" ht="33" customHeight="1">
      <c r="B273" s="29"/>
      <c r="C273" s="133" t="s">
        <v>481</v>
      </c>
      <c r="D273" s="133" t="s">
        <v>151</v>
      </c>
      <c r="E273" s="134" t="s">
        <v>482</v>
      </c>
      <c r="F273" s="135" t="s">
        <v>483</v>
      </c>
      <c r="G273" s="136" t="s">
        <v>223</v>
      </c>
      <c r="H273" s="137">
        <v>24.31</v>
      </c>
      <c r="I273" s="138"/>
      <c r="J273" s="139">
        <f>ROUND(I273*H273,2)</f>
        <v>0</v>
      </c>
      <c r="K273" s="135" t="s">
        <v>155</v>
      </c>
      <c r="L273" s="29"/>
      <c r="M273" s="140" t="s">
        <v>1</v>
      </c>
      <c r="N273" s="141" t="s">
        <v>45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156</v>
      </c>
      <c r="AT273" s="144" t="s">
        <v>151</v>
      </c>
      <c r="AU273" s="144" t="s">
        <v>89</v>
      </c>
      <c r="AY273" s="14" t="s">
        <v>149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4" t="s">
        <v>87</v>
      </c>
      <c r="BK273" s="145">
        <f>ROUND(I273*H273,2)</f>
        <v>0</v>
      </c>
      <c r="BL273" s="14" t="s">
        <v>156</v>
      </c>
      <c r="BM273" s="144" t="s">
        <v>484</v>
      </c>
    </row>
    <row r="274" spans="2:65" s="1" customFormat="1" ht="11.25">
      <c r="B274" s="29"/>
      <c r="D274" s="146" t="s">
        <v>158</v>
      </c>
      <c r="F274" s="147" t="s">
        <v>485</v>
      </c>
      <c r="I274" s="148"/>
      <c r="L274" s="29"/>
      <c r="M274" s="149"/>
      <c r="T274" s="53"/>
      <c r="AT274" s="14" t="s">
        <v>158</v>
      </c>
      <c r="AU274" s="14" t="s">
        <v>89</v>
      </c>
    </row>
    <row r="275" spans="2:65" s="1" customFormat="1" ht="37.9" customHeight="1">
      <c r="B275" s="29"/>
      <c r="C275" s="133" t="s">
        <v>486</v>
      </c>
      <c r="D275" s="133" t="s">
        <v>151</v>
      </c>
      <c r="E275" s="134" t="s">
        <v>487</v>
      </c>
      <c r="F275" s="135" t="s">
        <v>488</v>
      </c>
      <c r="G275" s="136" t="s">
        <v>223</v>
      </c>
      <c r="H275" s="137">
        <v>7.2</v>
      </c>
      <c r="I275" s="138"/>
      <c r="J275" s="139">
        <f>ROUND(I275*H275,2)</f>
        <v>0</v>
      </c>
      <c r="K275" s="135" t="s">
        <v>155</v>
      </c>
      <c r="L275" s="29"/>
      <c r="M275" s="140" t="s">
        <v>1</v>
      </c>
      <c r="N275" s="141" t="s">
        <v>45</v>
      </c>
      <c r="P275" s="142">
        <f>O275*H275</f>
        <v>0</v>
      </c>
      <c r="Q275" s="142">
        <v>0</v>
      </c>
      <c r="R275" s="142">
        <f>Q275*H275</f>
        <v>0</v>
      </c>
      <c r="S275" s="142">
        <v>0</v>
      </c>
      <c r="T275" s="143">
        <f>S275*H275</f>
        <v>0</v>
      </c>
      <c r="AR275" s="144" t="s">
        <v>156</v>
      </c>
      <c r="AT275" s="144" t="s">
        <v>151</v>
      </c>
      <c r="AU275" s="144" t="s">
        <v>89</v>
      </c>
      <c r="AY275" s="14" t="s">
        <v>149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4" t="s">
        <v>87</v>
      </c>
      <c r="BK275" s="145">
        <f>ROUND(I275*H275,2)</f>
        <v>0</v>
      </c>
      <c r="BL275" s="14" t="s">
        <v>156</v>
      </c>
      <c r="BM275" s="144" t="s">
        <v>489</v>
      </c>
    </row>
    <row r="276" spans="2:65" s="1" customFormat="1" ht="11.25">
      <c r="B276" s="29"/>
      <c r="D276" s="146" t="s">
        <v>158</v>
      </c>
      <c r="F276" s="147" t="s">
        <v>490</v>
      </c>
      <c r="I276" s="148"/>
      <c r="L276" s="29"/>
      <c r="M276" s="149"/>
      <c r="T276" s="53"/>
      <c r="AT276" s="14" t="s">
        <v>158</v>
      </c>
      <c r="AU276" s="14" t="s">
        <v>89</v>
      </c>
    </row>
    <row r="277" spans="2:65" s="11" customFormat="1" ht="22.9" customHeight="1">
      <c r="B277" s="121"/>
      <c r="D277" s="122" t="s">
        <v>79</v>
      </c>
      <c r="E277" s="131" t="s">
        <v>491</v>
      </c>
      <c r="F277" s="131" t="s">
        <v>492</v>
      </c>
      <c r="I277" s="124"/>
      <c r="J277" s="132">
        <f>BK277</f>
        <v>0</v>
      </c>
      <c r="L277" s="121"/>
      <c r="M277" s="126"/>
      <c r="P277" s="127">
        <f>SUM(P278:P280)</f>
        <v>0</v>
      </c>
      <c r="R277" s="127">
        <f>SUM(R278:R280)</f>
        <v>0</v>
      </c>
      <c r="T277" s="128">
        <f>SUM(T278:T280)</f>
        <v>0</v>
      </c>
      <c r="AR277" s="122" t="s">
        <v>87</v>
      </c>
      <c r="AT277" s="129" t="s">
        <v>79</v>
      </c>
      <c r="AU277" s="129" t="s">
        <v>87</v>
      </c>
      <c r="AY277" s="122" t="s">
        <v>149</v>
      </c>
      <c r="BK277" s="130">
        <f>SUM(BK278:BK280)</f>
        <v>0</v>
      </c>
    </row>
    <row r="278" spans="2:65" s="1" customFormat="1" ht="33" customHeight="1">
      <c r="B278" s="29"/>
      <c r="C278" s="133" t="s">
        <v>493</v>
      </c>
      <c r="D278" s="133" t="s">
        <v>151</v>
      </c>
      <c r="E278" s="134" t="s">
        <v>494</v>
      </c>
      <c r="F278" s="135" t="s">
        <v>495</v>
      </c>
      <c r="G278" s="136" t="s">
        <v>223</v>
      </c>
      <c r="H278" s="137">
        <v>7099.2820000000002</v>
      </c>
      <c r="I278" s="138"/>
      <c r="J278" s="139">
        <f>ROUND(I278*H278,2)</f>
        <v>0</v>
      </c>
      <c r="K278" s="135" t="s">
        <v>155</v>
      </c>
      <c r="L278" s="29"/>
      <c r="M278" s="140" t="s">
        <v>1</v>
      </c>
      <c r="N278" s="141" t="s">
        <v>45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156</v>
      </c>
      <c r="AT278" s="144" t="s">
        <v>151</v>
      </c>
      <c r="AU278" s="144" t="s">
        <v>89</v>
      </c>
      <c r="AY278" s="14" t="s">
        <v>149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4" t="s">
        <v>87</v>
      </c>
      <c r="BK278" s="145">
        <f>ROUND(I278*H278,2)</f>
        <v>0</v>
      </c>
      <c r="BL278" s="14" t="s">
        <v>156</v>
      </c>
      <c r="BM278" s="144" t="s">
        <v>496</v>
      </c>
    </row>
    <row r="279" spans="2:65" s="1" customFormat="1" ht="11.25">
      <c r="B279" s="29"/>
      <c r="D279" s="146" t="s">
        <v>158</v>
      </c>
      <c r="F279" s="147" t="s">
        <v>497</v>
      </c>
      <c r="I279" s="148"/>
      <c r="L279" s="29"/>
      <c r="M279" s="149"/>
      <c r="T279" s="53"/>
      <c r="AT279" s="14" t="s">
        <v>158</v>
      </c>
      <c r="AU279" s="14" t="s">
        <v>89</v>
      </c>
    </row>
    <row r="280" spans="2:65" s="1" customFormat="1" ht="29.25">
      <c r="B280" s="29"/>
      <c r="D280" s="150" t="s">
        <v>174</v>
      </c>
      <c r="F280" s="151" t="s">
        <v>498</v>
      </c>
      <c r="I280" s="148"/>
      <c r="L280" s="29"/>
      <c r="M280" s="169"/>
      <c r="N280" s="170"/>
      <c r="O280" s="170"/>
      <c r="P280" s="170"/>
      <c r="Q280" s="170"/>
      <c r="R280" s="170"/>
      <c r="S280" s="170"/>
      <c r="T280" s="171"/>
      <c r="AT280" s="14" t="s">
        <v>174</v>
      </c>
      <c r="AU280" s="14" t="s">
        <v>89</v>
      </c>
    </row>
    <row r="281" spans="2:65" s="1" customFormat="1" ht="6.95" customHeight="1">
      <c r="B281" s="41"/>
      <c r="C281" s="42"/>
      <c r="D281" s="42"/>
      <c r="E281" s="42"/>
      <c r="F281" s="42"/>
      <c r="G281" s="42"/>
      <c r="H281" s="42"/>
      <c r="I281" s="42"/>
      <c r="J281" s="42"/>
      <c r="K281" s="42"/>
      <c r="L281" s="29"/>
    </row>
  </sheetData>
  <sheetProtection algorithmName="SHA-512" hashValue="XxcgWS/eTelmpVcUme/i20AjAVKQcmUdq3QaPka9IEvctC1ElIenpeLAGgRlm8ksUztKBXbNTK8Kte0GFBi7Wg==" saltValue="VQYcPI+IkN+7DttfA8ki+KjVP3lLpsnQN2vFlQ/sw1zQvFGOIl2HiP9zB1X+56GXBO+kiw6XvurKnaZK3be+Kw==" spinCount="100000" sheet="1" objects="1" scenarios="1" formatColumns="0" formatRows="0" autoFilter="0"/>
  <autoFilter ref="C126:K280" xr:uid="{00000000-0009-0000-0000-000001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hyperlinks>
    <hyperlink ref="F131" r:id="rId1" xr:uid="{00000000-0004-0000-0100-000000000000}"/>
    <hyperlink ref="F133" r:id="rId2" xr:uid="{00000000-0004-0000-0100-000001000000}"/>
    <hyperlink ref="F135" r:id="rId3" xr:uid="{00000000-0004-0000-0100-000002000000}"/>
    <hyperlink ref="F137" r:id="rId4" xr:uid="{00000000-0004-0000-0100-000003000000}"/>
    <hyperlink ref="F140" r:id="rId5" xr:uid="{00000000-0004-0000-0100-000004000000}"/>
    <hyperlink ref="F143" r:id="rId6" xr:uid="{00000000-0004-0000-0100-000005000000}"/>
    <hyperlink ref="F145" r:id="rId7" xr:uid="{00000000-0004-0000-0100-000006000000}"/>
    <hyperlink ref="F147" r:id="rId8" xr:uid="{00000000-0004-0000-0100-000007000000}"/>
    <hyperlink ref="F149" r:id="rId9" xr:uid="{00000000-0004-0000-0100-000008000000}"/>
    <hyperlink ref="F152" r:id="rId10" xr:uid="{00000000-0004-0000-0100-000009000000}"/>
    <hyperlink ref="F155" r:id="rId11" xr:uid="{00000000-0004-0000-0100-00000A000000}"/>
    <hyperlink ref="F157" r:id="rId12" xr:uid="{00000000-0004-0000-0100-00000B000000}"/>
    <hyperlink ref="F161" r:id="rId13" xr:uid="{00000000-0004-0000-0100-00000C000000}"/>
    <hyperlink ref="F164" r:id="rId14" xr:uid="{00000000-0004-0000-0100-00000D000000}"/>
    <hyperlink ref="F167" r:id="rId15" xr:uid="{00000000-0004-0000-0100-00000E000000}"/>
    <hyperlink ref="F171" r:id="rId16" xr:uid="{00000000-0004-0000-0100-00000F000000}"/>
    <hyperlink ref="F177" r:id="rId17" xr:uid="{00000000-0004-0000-0100-000010000000}"/>
    <hyperlink ref="F180" r:id="rId18" xr:uid="{00000000-0004-0000-0100-000011000000}"/>
    <hyperlink ref="F183" r:id="rId19" xr:uid="{00000000-0004-0000-0100-000012000000}"/>
    <hyperlink ref="F185" r:id="rId20" xr:uid="{00000000-0004-0000-0100-000013000000}"/>
    <hyperlink ref="F187" r:id="rId21" xr:uid="{00000000-0004-0000-0100-000014000000}"/>
    <hyperlink ref="F189" r:id="rId22" xr:uid="{00000000-0004-0000-0100-000015000000}"/>
    <hyperlink ref="F191" r:id="rId23" xr:uid="{00000000-0004-0000-0100-000016000000}"/>
    <hyperlink ref="F193" r:id="rId24" xr:uid="{00000000-0004-0000-0100-000017000000}"/>
    <hyperlink ref="F195" r:id="rId25" xr:uid="{00000000-0004-0000-0100-000018000000}"/>
    <hyperlink ref="F197" r:id="rId26" xr:uid="{00000000-0004-0000-0100-000019000000}"/>
    <hyperlink ref="F200" r:id="rId27" xr:uid="{00000000-0004-0000-0100-00001A000000}"/>
    <hyperlink ref="F206" r:id="rId28" xr:uid="{00000000-0004-0000-0100-00001B000000}"/>
    <hyperlink ref="F209" r:id="rId29" xr:uid="{00000000-0004-0000-0100-00001C000000}"/>
    <hyperlink ref="F211" r:id="rId30" xr:uid="{00000000-0004-0000-0100-00001D000000}"/>
    <hyperlink ref="F214" r:id="rId31" xr:uid="{00000000-0004-0000-0100-00001E000000}"/>
    <hyperlink ref="F217" r:id="rId32" xr:uid="{00000000-0004-0000-0100-00001F000000}"/>
    <hyperlink ref="F220" r:id="rId33" xr:uid="{00000000-0004-0000-0100-000020000000}"/>
    <hyperlink ref="F223" r:id="rId34" xr:uid="{00000000-0004-0000-0100-000021000000}"/>
    <hyperlink ref="F226" r:id="rId35" xr:uid="{00000000-0004-0000-0100-000022000000}"/>
    <hyperlink ref="F230" r:id="rId36" xr:uid="{00000000-0004-0000-0100-000023000000}"/>
    <hyperlink ref="F235" r:id="rId37" xr:uid="{00000000-0004-0000-0100-000024000000}"/>
    <hyperlink ref="F238" r:id="rId38" xr:uid="{00000000-0004-0000-0100-000025000000}"/>
    <hyperlink ref="F241" r:id="rId39" xr:uid="{00000000-0004-0000-0100-000026000000}"/>
    <hyperlink ref="F246" r:id="rId40" xr:uid="{00000000-0004-0000-0100-000027000000}"/>
    <hyperlink ref="F251" r:id="rId41" xr:uid="{00000000-0004-0000-0100-000028000000}"/>
    <hyperlink ref="F253" r:id="rId42" xr:uid="{00000000-0004-0000-0100-000029000000}"/>
    <hyperlink ref="F257" r:id="rId43" xr:uid="{00000000-0004-0000-0100-00002A000000}"/>
    <hyperlink ref="F261" r:id="rId44" xr:uid="{00000000-0004-0000-0100-00002B000000}"/>
    <hyperlink ref="F264" r:id="rId45" xr:uid="{00000000-0004-0000-0100-00002C000000}"/>
    <hyperlink ref="F266" r:id="rId46" xr:uid="{00000000-0004-0000-0100-00002D000000}"/>
    <hyperlink ref="F269" r:id="rId47" xr:uid="{00000000-0004-0000-0100-00002E000000}"/>
    <hyperlink ref="F271" r:id="rId48" xr:uid="{00000000-0004-0000-0100-00002F000000}"/>
    <hyperlink ref="F274" r:id="rId49" xr:uid="{00000000-0004-0000-0100-000030000000}"/>
    <hyperlink ref="F276" r:id="rId50" xr:uid="{00000000-0004-0000-0100-000031000000}"/>
    <hyperlink ref="F279" r:id="rId51" xr:uid="{00000000-0004-0000-0100-00003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117</v>
      </c>
      <c r="L4" s="17"/>
      <c r="M4" s="90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Habartov, cesta a stezky</v>
      </c>
      <c r="F7" s="219"/>
      <c r="G7" s="219"/>
      <c r="H7" s="219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18" t="s">
        <v>119</v>
      </c>
      <c r="F9" s="220"/>
      <c r="G9" s="220"/>
      <c r="H9" s="220"/>
      <c r="L9" s="29"/>
    </row>
    <row r="10" spans="2:46" s="1" customFormat="1" ht="12" customHeight="1">
      <c r="B10" s="29"/>
      <c r="D10" s="24" t="s">
        <v>120</v>
      </c>
      <c r="L10" s="29"/>
    </row>
    <row r="11" spans="2:46" s="1" customFormat="1" ht="16.5" customHeight="1">
      <c r="B11" s="29"/>
      <c r="E11" s="181" t="s">
        <v>499</v>
      </c>
      <c r="F11" s="220"/>
      <c r="G11" s="220"/>
      <c r="H11" s="220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">
        <v>26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29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30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21" t="str">
        <f>'Rekapitulace stavby'!E14</f>
        <v>Vyplň údaj</v>
      </c>
      <c r="F20" s="186"/>
      <c r="G20" s="186"/>
      <c r="H20" s="186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35</v>
      </c>
      <c r="I25" s="24" t="s">
        <v>25</v>
      </c>
      <c r="J25" s="22" t="s">
        <v>36</v>
      </c>
      <c r="L25" s="29"/>
    </row>
    <row r="26" spans="2:12" s="1" customFormat="1" ht="18" customHeight="1">
      <c r="B26" s="29"/>
      <c r="E26" s="22" t="s">
        <v>37</v>
      </c>
      <c r="I26" s="24" t="s">
        <v>28</v>
      </c>
      <c r="J26" s="22" t="s">
        <v>38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39</v>
      </c>
      <c r="L28" s="29"/>
    </row>
    <row r="29" spans="2:12" s="7" customFormat="1" ht="16.5" customHeight="1">
      <c r="B29" s="91"/>
      <c r="E29" s="191" t="s">
        <v>1</v>
      </c>
      <c r="F29" s="191"/>
      <c r="G29" s="191"/>
      <c r="H29" s="191"/>
      <c r="L29" s="91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2" t="s">
        <v>40</v>
      </c>
      <c r="J32" s="63">
        <f>ROUND(J126,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52" t="s">
        <v>44</v>
      </c>
      <c r="E35" s="24" t="s">
        <v>45</v>
      </c>
      <c r="F35" s="83">
        <f>ROUND((SUM(BE126:BE208)),  2)</f>
        <v>0</v>
      </c>
      <c r="I35" s="93">
        <v>0.21</v>
      </c>
      <c r="J35" s="83">
        <f>ROUND(((SUM(BE126:BE208))*I35),  2)</f>
        <v>0</v>
      </c>
      <c r="L35" s="29"/>
    </row>
    <row r="36" spans="2:12" s="1" customFormat="1" ht="14.45" customHeight="1">
      <c r="B36" s="29"/>
      <c r="E36" s="24" t="s">
        <v>46</v>
      </c>
      <c r="F36" s="83">
        <f>ROUND((SUM(BF126:BF208)),  2)</f>
        <v>0</v>
      </c>
      <c r="I36" s="93">
        <v>0.12</v>
      </c>
      <c r="J36" s="83">
        <f>ROUND(((SUM(BF126:BF208))*I36),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3">
        <f>ROUND((SUM(BG126:BG208)),  2)</f>
        <v>0</v>
      </c>
      <c r="I37" s="93">
        <v>0.21</v>
      </c>
      <c r="J37" s="83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3">
        <f>ROUND((SUM(BH126:BH208)),  2)</f>
        <v>0</v>
      </c>
      <c r="I38" s="93">
        <v>0.12</v>
      </c>
      <c r="J38" s="83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3">
        <f>ROUND((SUM(BI126:BI208)),  2)</f>
        <v>0</v>
      </c>
      <c r="I39" s="93">
        <v>0</v>
      </c>
      <c r="J39" s="83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4"/>
      <c r="D41" s="95" t="s">
        <v>50</v>
      </c>
      <c r="E41" s="54"/>
      <c r="F41" s="54"/>
      <c r="G41" s="96" t="s">
        <v>51</v>
      </c>
      <c r="H41" s="97" t="s">
        <v>52</v>
      </c>
      <c r="I41" s="54"/>
      <c r="J41" s="98">
        <f>SUM(J32:J39)</f>
        <v>0</v>
      </c>
      <c r="K41" s="99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53</v>
      </c>
      <c r="E50" s="39"/>
      <c r="F50" s="39"/>
      <c r="G50" s="38" t="s">
        <v>54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55</v>
      </c>
      <c r="E61" s="31"/>
      <c r="F61" s="100" t="s">
        <v>56</v>
      </c>
      <c r="G61" s="40" t="s">
        <v>55</v>
      </c>
      <c r="H61" s="31"/>
      <c r="I61" s="31"/>
      <c r="J61" s="101" t="s">
        <v>56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57</v>
      </c>
      <c r="E65" s="39"/>
      <c r="F65" s="39"/>
      <c r="G65" s="38" t="s">
        <v>58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55</v>
      </c>
      <c r="E76" s="31"/>
      <c r="F76" s="100" t="s">
        <v>56</v>
      </c>
      <c r="G76" s="40" t="s">
        <v>55</v>
      </c>
      <c r="H76" s="31"/>
      <c r="I76" s="31"/>
      <c r="J76" s="101" t="s">
        <v>56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122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18" t="str">
        <f>E7</f>
        <v>Habartov, cesta a stezky</v>
      </c>
      <c r="F85" s="219"/>
      <c r="G85" s="219"/>
      <c r="H85" s="219"/>
      <c r="L85" s="29"/>
    </row>
    <row r="86" spans="2:12" ht="12" customHeight="1">
      <c r="B86" s="17"/>
      <c r="C86" s="24" t="s">
        <v>118</v>
      </c>
      <c r="L86" s="17"/>
    </row>
    <row r="87" spans="2:12" s="1" customFormat="1" ht="16.5" customHeight="1">
      <c r="B87" s="29"/>
      <c r="E87" s="218" t="s">
        <v>119</v>
      </c>
      <c r="F87" s="220"/>
      <c r="G87" s="220"/>
      <c r="H87" s="220"/>
      <c r="L87" s="29"/>
    </row>
    <row r="88" spans="2:12" s="1" customFormat="1" ht="12" customHeight="1">
      <c r="B88" s="29"/>
      <c r="C88" s="24" t="s">
        <v>120</v>
      </c>
      <c r="L88" s="29"/>
    </row>
    <row r="89" spans="2:12" s="1" customFormat="1" ht="16.5" customHeight="1">
      <c r="B89" s="29"/>
      <c r="E89" s="181" t="str">
        <f>E11</f>
        <v>SO 102 - Smíšená stezka</v>
      </c>
      <c r="F89" s="220"/>
      <c r="G89" s="220"/>
      <c r="H89" s="220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>Habartov</v>
      </c>
      <c r="I91" s="24" t="s">
        <v>22</v>
      </c>
      <c r="J91" s="49" t="str">
        <f>IF(J14="","",J14)</f>
        <v>1. 3. 2024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>Město Habartov</v>
      </c>
      <c r="I93" s="24" t="s">
        <v>32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30</v>
      </c>
      <c r="F94" s="22" t="str">
        <f>IF(E20="","",E20)</f>
        <v>Vyplň údaj</v>
      </c>
      <c r="I94" s="24" t="s">
        <v>35</v>
      </c>
      <c r="J94" s="27" t="str">
        <f>E26</f>
        <v>GEOprojectKV, s.r.o.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2" t="s">
        <v>123</v>
      </c>
      <c r="D96" s="94"/>
      <c r="E96" s="94"/>
      <c r="F96" s="94"/>
      <c r="G96" s="94"/>
      <c r="H96" s="94"/>
      <c r="I96" s="94"/>
      <c r="J96" s="103" t="s">
        <v>124</v>
      </c>
      <c r="K96" s="94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4" t="s">
        <v>125</v>
      </c>
      <c r="J98" s="63">
        <f>J126</f>
        <v>0</v>
      </c>
      <c r="L98" s="29"/>
      <c r="AU98" s="14" t="s">
        <v>126</v>
      </c>
    </row>
    <row r="99" spans="2:47" s="8" customFormat="1" ht="24.95" customHeight="1">
      <c r="B99" s="105"/>
      <c r="D99" s="106" t="s">
        <v>127</v>
      </c>
      <c r="E99" s="107"/>
      <c r="F99" s="107"/>
      <c r="G99" s="107"/>
      <c r="H99" s="107"/>
      <c r="I99" s="107"/>
      <c r="J99" s="108">
        <f>J127</f>
        <v>0</v>
      </c>
      <c r="L99" s="105"/>
    </row>
    <row r="100" spans="2:47" s="9" customFormat="1" ht="19.899999999999999" customHeight="1">
      <c r="B100" s="109"/>
      <c r="D100" s="110" t="s">
        <v>128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2:47" s="9" customFormat="1" ht="19.899999999999999" customHeight="1">
      <c r="B101" s="109"/>
      <c r="D101" s="110" t="s">
        <v>129</v>
      </c>
      <c r="E101" s="111"/>
      <c r="F101" s="111"/>
      <c r="G101" s="111"/>
      <c r="H101" s="111"/>
      <c r="I101" s="111"/>
      <c r="J101" s="112">
        <f>J161</f>
        <v>0</v>
      </c>
      <c r="L101" s="109"/>
    </row>
    <row r="102" spans="2:47" s="9" customFormat="1" ht="14.85" customHeight="1">
      <c r="B102" s="109"/>
      <c r="D102" s="110" t="s">
        <v>130</v>
      </c>
      <c r="E102" s="111"/>
      <c r="F102" s="111"/>
      <c r="G102" s="111"/>
      <c r="H102" s="111"/>
      <c r="I102" s="111"/>
      <c r="J102" s="112">
        <f>J173</f>
        <v>0</v>
      </c>
      <c r="L102" s="109"/>
    </row>
    <row r="103" spans="2:47" s="9" customFormat="1" ht="19.899999999999999" customHeight="1">
      <c r="B103" s="109"/>
      <c r="D103" s="110" t="s">
        <v>131</v>
      </c>
      <c r="E103" s="111"/>
      <c r="F103" s="111"/>
      <c r="G103" s="111"/>
      <c r="H103" s="111"/>
      <c r="I103" s="111"/>
      <c r="J103" s="112">
        <f>J190</f>
        <v>0</v>
      </c>
      <c r="L103" s="109"/>
    </row>
    <row r="104" spans="2:47" s="9" customFormat="1" ht="19.899999999999999" customHeight="1">
      <c r="B104" s="109"/>
      <c r="D104" s="110" t="s">
        <v>133</v>
      </c>
      <c r="E104" s="111"/>
      <c r="F104" s="111"/>
      <c r="G104" s="111"/>
      <c r="H104" s="111"/>
      <c r="I104" s="111"/>
      <c r="J104" s="112">
        <f>J205</f>
        <v>0</v>
      </c>
      <c r="L104" s="109"/>
    </row>
    <row r="105" spans="2:47" s="1" customFormat="1" ht="21.75" customHeight="1">
      <c r="B105" s="29"/>
      <c r="L105" s="29"/>
    </row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47" s="1" customFormat="1" ht="24.95" customHeight="1">
      <c r="B111" s="29"/>
      <c r="C111" s="18" t="s">
        <v>134</v>
      </c>
      <c r="L111" s="29"/>
    </row>
    <row r="112" spans="2:47" s="1" customFormat="1" ht="6.95" customHeight="1">
      <c r="B112" s="29"/>
      <c r="L112" s="29"/>
    </row>
    <row r="113" spans="2:63" s="1" customFormat="1" ht="12" customHeight="1">
      <c r="B113" s="29"/>
      <c r="C113" s="24" t="s">
        <v>16</v>
      </c>
      <c r="L113" s="29"/>
    </row>
    <row r="114" spans="2:63" s="1" customFormat="1" ht="16.5" customHeight="1">
      <c r="B114" s="29"/>
      <c r="E114" s="218" t="str">
        <f>E7</f>
        <v>Habartov, cesta a stezky</v>
      </c>
      <c r="F114" s="219"/>
      <c r="G114" s="219"/>
      <c r="H114" s="219"/>
      <c r="L114" s="29"/>
    </row>
    <row r="115" spans="2:63" ht="12" customHeight="1">
      <c r="B115" s="17"/>
      <c r="C115" s="24" t="s">
        <v>118</v>
      </c>
      <c r="L115" s="17"/>
    </row>
    <row r="116" spans="2:63" s="1" customFormat="1" ht="16.5" customHeight="1">
      <c r="B116" s="29"/>
      <c r="E116" s="218" t="s">
        <v>119</v>
      </c>
      <c r="F116" s="220"/>
      <c r="G116" s="220"/>
      <c r="H116" s="220"/>
      <c r="L116" s="29"/>
    </row>
    <row r="117" spans="2:63" s="1" customFormat="1" ht="12" customHeight="1">
      <c r="B117" s="29"/>
      <c r="C117" s="24" t="s">
        <v>120</v>
      </c>
      <c r="L117" s="29"/>
    </row>
    <row r="118" spans="2:63" s="1" customFormat="1" ht="16.5" customHeight="1">
      <c r="B118" s="29"/>
      <c r="E118" s="181" t="str">
        <f>E11</f>
        <v>SO 102 - Smíšená stezka</v>
      </c>
      <c r="F118" s="220"/>
      <c r="G118" s="220"/>
      <c r="H118" s="220"/>
      <c r="L118" s="29"/>
    </row>
    <row r="119" spans="2:63" s="1" customFormat="1" ht="6.95" customHeight="1">
      <c r="B119" s="29"/>
      <c r="L119" s="29"/>
    </row>
    <row r="120" spans="2:63" s="1" customFormat="1" ht="12" customHeight="1">
      <c r="B120" s="29"/>
      <c r="C120" s="24" t="s">
        <v>20</v>
      </c>
      <c r="F120" s="22" t="str">
        <f>F14</f>
        <v>Habartov</v>
      </c>
      <c r="I120" s="24" t="s">
        <v>22</v>
      </c>
      <c r="J120" s="49" t="str">
        <f>IF(J14="","",J14)</f>
        <v>1. 3. 2024</v>
      </c>
      <c r="L120" s="29"/>
    </row>
    <row r="121" spans="2:63" s="1" customFormat="1" ht="6.95" customHeight="1">
      <c r="B121" s="29"/>
      <c r="L121" s="29"/>
    </row>
    <row r="122" spans="2:63" s="1" customFormat="1" ht="15.2" customHeight="1">
      <c r="B122" s="29"/>
      <c r="C122" s="24" t="s">
        <v>24</v>
      </c>
      <c r="F122" s="22" t="str">
        <f>E17</f>
        <v>Město Habartov</v>
      </c>
      <c r="I122" s="24" t="s">
        <v>32</v>
      </c>
      <c r="J122" s="27" t="str">
        <f>E23</f>
        <v xml:space="preserve"> </v>
      </c>
      <c r="L122" s="29"/>
    </row>
    <row r="123" spans="2:63" s="1" customFormat="1" ht="15.2" customHeight="1">
      <c r="B123" s="29"/>
      <c r="C123" s="24" t="s">
        <v>30</v>
      </c>
      <c r="F123" s="22" t="str">
        <f>IF(E20="","",E20)</f>
        <v>Vyplň údaj</v>
      </c>
      <c r="I123" s="24" t="s">
        <v>35</v>
      </c>
      <c r="J123" s="27" t="str">
        <f>E26</f>
        <v>GEOprojectKV, s.r.o.</v>
      </c>
      <c r="L123" s="29"/>
    </row>
    <row r="124" spans="2:63" s="1" customFormat="1" ht="10.35" customHeight="1">
      <c r="B124" s="29"/>
      <c r="L124" s="29"/>
    </row>
    <row r="125" spans="2:63" s="10" customFormat="1" ht="29.25" customHeight="1">
      <c r="B125" s="113"/>
      <c r="C125" s="114" t="s">
        <v>135</v>
      </c>
      <c r="D125" s="115" t="s">
        <v>65</v>
      </c>
      <c r="E125" s="115" t="s">
        <v>61</v>
      </c>
      <c r="F125" s="115" t="s">
        <v>62</v>
      </c>
      <c r="G125" s="115" t="s">
        <v>136</v>
      </c>
      <c r="H125" s="115" t="s">
        <v>137</v>
      </c>
      <c r="I125" s="115" t="s">
        <v>138</v>
      </c>
      <c r="J125" s="115" t="s">
        <v>124</v>
      </c>
      <c r="K125" s="116" t="s">
        <v>139</v>
      </c>
      <c r="L125" s="113"/>
      <c r="M125" s="56" t="s">
        <v>1</v>
      </c>
      <c r="N125" s="57" t="s">
        <v>44</v>
      </c>
      <c r="O125" s="57" t="s">
        <v>140</v>
      </c>
      <c r="P125" s="57" t="s">
        <v>141</v>
      </c>
      <c r="Q125" s="57" t="s">
        <v>142</v>
      </c>
      <c r="R125" s="57" t="s">
        <v>143</v>
      </c>
      <c r="S125" s="57" t="s">
        <v>144</v>
      </c>
      <c r="T125" s="58" t="s">
        <v>145</v>
      </c>
    </row>
    <row r="126" spans="2:63" s="1" customFormat="1" ht="22.9" customHeight="1">
      <c r="B126" s="29"/>
      <c r="C126" s="61" t="s">
        <v>146</v>
      </c>
      <c r="J126" s="117">
        <f>BK126</f>
        <v>0</v>
      </c>
      <c r="L126" s="29"/>
      <c r="M126" s="59"/>
      <c r="N126" s="50"/>
      <c r="O126" s="50"/>
      <c r="P126" s="118">
        <f>P127</f>
        <v>0</v>
      </c>
      <c r="Q126" s="50"/>
      <c r="R126" s="118">
        <f>R127</f>
        <v>598.05422439999995</v>
      </c>
      <c r="S126" s="50"/>
      <c r="T126" s="119">
        <f>T127</f>
        <v>0</v>
      </c>
      <c r="AT126" s="14" t="s">
        <v>79</v>
      </c>
      <c r="AU126" s="14" t="s">
        <v>126</v>
      </c>
      <c r="BK126" s="120">
        <f>BK127</f>
        <v>0</v>
      </c>
    </row>
    <row r="127" spans="2:63" s="11" customFormat="1" ht="25.9" customHeight="1">
      <c r="B127" s="121"/>
      <c r="D127" s="122" t="s">
        <v>79</v>
      </c>
      <c r="E127" s="123" t="s">
        <v>147</v>
      </c>
      <c r="F127" s="123" t="s">
        <v>148</v>
      </c>
      <c r="I127" s="124"/>
      <c r="J127" s="125">
        <f>BK127</f>
        <v>0</v>
      </c>
      <c r="L127" s="121"/>
      <c r="M127" s="126"/>
      <c r="P127" s="127">
        <f>P128+P161+P190+P205</f>
        <v>0</v>
      </c>
      <c r="R127" s="127">
        <f>R128+R161+R190+R205</f>
        <v>598.05422439999995</v>
      </c>
      <c r="T127" s="128">
        <f>T128+T161+T190+T205</f>
        <v>0</v>
      </c>
      <c r="AR127" s="122" t="s">
        <v>87</v>
      </c>
      <c r="AT127" s="129" t="s">
        <v>79</v>
      </c>
      <c r="AU127" s="129" t="s">
        <v>80</v>
      </c>
      <c r="AY127" s="122" t="s">
        <v>149</v>
      </c>
      <c r="BK127" s="130">
        <f>BK128+BK161+BK190+BK205</f>
        <v>0</v>
      </c>
    </row>
    <row r="128" spans="2:63" s="11" customFormat="1" ht="22.9" customHeight="1">
      <c r="B128" s="121"/>
      <c r="D128" s="122" t="s">
        <v>79</v>
      </c>
      <c r="E128" s="131" t="s">
        <v>87</v>
      </c>
      <c r="F128" s="131" t="s">
        <v>150</v>
      </c>
      <c r="I128" s="124"/>
      <c r="J128" s="132">
        <f>BK128</f>
        <v>0</v>
      </c>
      <c r="L128" s="121"/>
      <c r="M128" s="126"/>
      <c r="P128" s="127">
        <f>SUM(P129:P160)</f>
        <v>0</v>
      </c>
      <c r="R128" s="127">
        <f>SUM(R129:R160)</f>
        <v>180.40504000000001</v>
      </c>
      <c r="T128" s="128">
        <f>SUM(T129:T160)</f>
        <v>0</v>
      </c>
      <c r="AR128" s="122" t="s">
        <v>87</v>
      </c>
      <c r="AT128" s="129" t="s">
        <v>79</v>
      </c>
      <c r="AU128" s="129" t="s">
        <v>87</v>
      </c>
      <c r="AY128" s="122" t="s">
        <v>149</v>
      </c>
      <c r="BK128" s="130">
        <f>SUM(BK129:BK160)</f>
        <v>0</v>
      </c>
    </row>
    <row r="129" spans="2:65" s="1" customFormat="1" ht="24.2" customHeight="1">
      <c r="B129" s="29"/>
      <c r="C129" s="133" t="s">
        <v>87</v>
      </c>
      <c r="D129" s="133" t="s">
        <v>151</v>
      </c>
      <c r="E129" s="134" t="s">
        <v>182</v>
      </c>
      <c r="F129" s="135" t="s">
        <v>183</v>
      </c>
      <c r="G129" s="136" t="s">
        <v>154</v>
      </c>
      <c r="H129" s="137">
        <v>600</v>
      </c>
      <c r="I129" s="138"/>
      <c r="J129" s="139">
        <f>ROUND(I129*H129,2)</f>
        <v>0</v>
      </c>
      <c r="K129" s="135" t="s">
        <v>155</v>
      </c>
      <c r="L129" s="29"/>
      <c r="M129" s="140" t="s">
        <v>1</v>
      </c>
      <c r="N129" s="141" t="s">
        <v>45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156</v>
      </c>
      <c r="AT129" s="144" t="s">
        <v>151</v>
      </c>
      <c r="AU129" s="144" t="s">
        <v>89</v>
      </c>
      <c r="AY129" s="14" t="s">
        <v>149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4" t="s">
        <v>87</v>
      </c>
      <c r="BK129" s="145">
        <f>ROUND(I129*H129,2)</f>
        <v>0</v>
      </c>
      <c r="BL129" s="14" t="s">
        <v>156</v>
      </c>
      <c r="BM129" s="144" t="s">
        <v>184</v>
      </c>
    </row>
    <row r="130" spans="2:65" s="1" customFormat="1" ht="11.25">
      <c r="B130" s="29"/>
      <c r="D130" s="146" t="s">
        <v>158</v>
      </c>
      <c r="F130" s="147" t="s">
        <v>185</v>
      </c>
      <c r="I130" s="148"/>
      <c r="L130" s="29"/>
      <c r="M130" s="149"/>
      <c r="T130" s="53"/>
      <c r="AT130" s="14" t="s">
        <v>158</v>
      </c>
      <c r="AU130" s="14" t="s">
        <v>89</v>
      </c>
    </row>
    <row r="131" spans="2:65" s="1" customFormat="1" ht="37.9" customHeight="1">
      <c r="B131" s="29"/>
      <c r="C131" s="133" t="s">
        <v>89</v>
      </c>
      <c r="D131" s="133" t="s">
        <v>151</v>
      </c>
      <c r="E131" s="134" t="s">
        <v>330</v>
      </c>
      <c r="F131" s="135" t="s">
        <v>331</v>
      </c>
      <c r="G131" s="136" t="s">
        <v>189</v>
      </c>
      <c r="H131" s="137">
        <v>25</v>
      </c>
      <c r="I131" s="138"/>
      <c r="J131" s="139">
        <f>ROUND(I131*H131,2)</f>
        <v>0</v>
      </c>
      <c r="K131" s="135" t="s">
        <v>155</v>
      </c>
      <c r="L131" s="29"/>
      <c r="M131" s="140" t="s">
        <v>1</v>
      </c>
      <c r="N131" s="141" t="s">
        <v>45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156</v>
      </c>
      <c r="AT131" s="144" t="s">
        <v>151</v>
      </c>
      <c r="AU131" s="144" t="s">
        <v>89</v>
      </c>
      <c r="AY131" s="14" t="s">
        <v>149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4" t="s">
        <v>87</v>
      </c>
      <c r="BK131" s="145">
        <f>ROUND(I131*H131,2)</f>
        <v>0</v>
      </c>
      <c r="BL131" s="14" t="s">
        <v>156</v>
      </c>
      <c r="BM131" s="144" t="s">
        <v>500</v>
      </c>
    </row>
    <row r="132" spans="2:65" s="1" customFormat="1" ht="11.25">
      <c r="B132" s="29"/>
      <c r="D132" s="146" t="s">
        <v>158</v>
      </c>
      <c r="F132" s="147" t="s">
        <v>333</v>
      </c>
      <c r="I132" s="148"/>
      <c r="L132" s="29"/>
      <c r="M132" s="149"/>
      <c r="T132" s="53"/>
      <c r="AT132" s="14" t="s">
        <v>158</v>
      </c>
      <c r="AU132" s="14" t="s">
        <v>89</v>
      </c>
    </row>
    <row r="133" spans="2:65" s="1" customFormat="1" ht="37.9" customHeight="1">
      <c r="B133" s="29"/>
      <c r="C133" s="133" t="s">
        <v>164</v>
      </c>
      <c r="D133" s="133" t="s">
        <v>151</v>
      </c>
      <c r="E133" s="134" t="s">
        <v>193</v>
      </c>
      <c r="F133" s="135" t="s">
        <v>194</v>
      </c>
      <c r="G133" s="136" t="s">
        <v>189</v>
      </c>
      <c r="H133" s="137">
        <v>65</v>
      </c>
      <c r="I133" s="138"/>
      <c r="J133" s="139">
        <f>ROUND(I133*H133,2)</f>
        <v>0</v>
      </c>
      <c r="K133" s="135" t="s">
        <v>155</v>
      </c>
      <c r="L133" s="29"/>
      <c r="M133" s="140" t="s">
        <v>1</v>
      </c>
      <c r="N133" s="141" t="s">
        <v>45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156</v>
      </c>
      <c r="AT133" s="144" t="s">
        <v>151</v>
      </c>
      <c r="AU133" s="144" t="s">
        <v>89</v>
      </c>
      <c r="AY133" s="14" t="s">
        <v>149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4" t="s">
        <v>87</v>
      </c>
      <c r="BK133" s="145">
        <f>ROUND(I133*H133,2)</f>
        <v>0</v>
      </c>
      <c r="BL133" s="14" t="s">
        <v>156</v>
      </c>
      <c r="BM133" s="144" t="s">
        <v>195</v>
      </c>
    </row>
    <row r="134" spans="2:65" s="1" customFormat="1" ht="11.25">
      <c r="B134" s="29"/>
      <c r="D134" s="146" t="s">
        <v>158</v>
      </c>
      <c r="F134" s="147" t="s">
        <v>196</v>
      </c>
      <c r="I134" s="148"/>
      <c r="L134" s="29"/>
      <c r="M134" s="149"/>
      <c r="T134" s="53"/>
      <c r="AT134" s="14" t="s">
        <v>158</v>
      </c>
      <c r="AU134" s="14" t="s">
        <v>89</v>
      </c>
    </row>
    <row r="135" spans="2:65" s="1" customFormat="1" ht="37.9" customHeight="1">
      <c r="B135" s="29"/>
      <c r="C135" s="133" t="s">
        <v>156</v>
      </c>
      <c r="D135" s="133" t="s">
        <v>151</v>
      </c>
      <c r="E135" s="134" t="s">
        <v>198</v>
      </c>
      <c r="F135" s="135" t="s">
        <v>199</v>
      </c>
      <c r="G135" s="136" t="s">
        <v>189</v>
      </c>
      <c r="H135" s="137">
        <v>85</v>
      </c>
      <c r="I135" s="138"/>
      <c r="J135" s="139">
        <f>ROUND(I135*H135,2)</f>
        <v>0</v>
      </c>
      <c r="K135" s="135" t="s">
        <v>155</v>
      </c>
      <c r="L135" s="29"/>
      <c r="M135" s="140" t="s">
        <v>1</v>
      </c>
      <c r="N135" s="141" t="s">
        <v>45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156</v>
      </c>
      <c r="AT135" s="144" t="s">
        <v>151</v>
      </c>
      <c r="AU135" s="144" t="s">
        <v>89</v>
      </c>
      <c r="AY135" s="14" t="s">
        <v>149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4" t="s">
        <v>87</v>
      </c>
      <c r="BK135" s="145">
        <f>ROUND(I135*H135,2)</f>
        <v>0</v>
      </c>
      <c r="BL135" s="14" t="s">
        <v>156</v>
      </c>
      <c r="BM135" s="144" t="s">
        <v>200</v>
      </c>
    </row>
    <row r="136" spans="2:65" s="1" customFormat="1" ht="11.25">
      <c r="B136" s="29"/>
      <c r="D136" s="146" t="s">
        <v>158</v>
      </c>
      <c r="F136" s="147" t="s">
        <v>201</v>
      </c>
      <c r="I136" s="148"/>
      <c r="L136" s="29"/>
      <c r="M136" s="149"/>
      <c r="T136" s="53"/>
      <c r="AT136" s="14" t="s">
        <v>158</v>
      </c>
      <c r="AU136" s="14" t="s">
        <v>89</v>
      </c>
    </row>
    <row r="137" spans="2:65" s="12" customFormat="1" ht="11.25">
      <c r="B137" s="152"/>
      <c r="D137" s="150" t="s">
        <v>202</v>
      </c>
      <c r="E137" s="153" t="s">
        <v>1</v>
      </c>
      <c r="F137" s="154" t="s">
        <v>501</v>
      </c>
      <c r="H137" s="155">
        <v>85</v>
      </c>
      <c r="I137" s="156"/>
      <c r="L137" s="152"/>
      <c r="M137" s="157"/>
      <c r="T137" s="158"/>
      <c r="AT137" s="153" t="s">
        <v>202</v>
      </c>
      <c r="AU137" s="153" t="s">
        <v>89</v>
      </c>
      <c r="AV137" s="12" t="s">
        <v>89</v>
      </c>
      <c r="AW137" s="12" t="s">
        <v>34</v>
      </c>
      <c r="AX137" s="12" t="s">
        <v>87</v>
      </c>
      <c r="AY137" s="153" t="s">
        <v>149</v>
      </c>
    </row>
    <row r="138" spans="2:65" s="1" customFormat="1" ht="37.9" customHeight="1">
      <c r="B138" s="29"/>
      <c r="C138" s="133" t="s">
        <v>176</v>
      </c>
      <c r="D138" s="133" t="s">
        <v>151</v>
      </c>
      <c r="E138" s="134" t="s">
        <v>205</v>
      </c>
      <c r="F138" s="135" t="s">
        <v>206</v>
      </c>
      <c r="G138" s="136" t="s">
        <v>189</v>
      </c>
      <c r="H138" s="137">
        <v>850</v>
      </c>
      <c r="I138" s="138"/>
      <c r="J138" s="139">
        <f>ROUND(I138*H138,2)</f>
        <v>0</v>
      </c>
      <c r="K138" s="135" t="s">
        <v>155</v>
      </c>
      <c r="L138" s="29"/>
      <c r="M138" s="140" t="s">
        <v>1</v>
      </c>
      <c r="N138" s="141" t="s">
        <v>45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156</v>
      </c>
      <c r="AT138" s="144" t="s">
        <v>151</v>
      </c>
      <c r="AU138" s="144" t="s">
        <v>89</v>
      </c>
      <c r="AY138" s="14" t="s">
        <v>149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4" t="s">
        <v>87</v>
      </c>
      <c r="BK138" s="145">
        <f>ROUND(I138*H138,2)</f>
        <v>0</v>
      </c>
      <c r="BL138" s="14" t="s">
        <v>156</v>
      </c>
      <c r="BM138" s="144" t="s">
        <v>207</v>
      </c>
    </row>
    <row r="139" spans="2:65" s="1" customFormat="1" ht="11.25">
      <c r="B139" s="29"/>
      <c r="D139" s="146" t="s">
        <v>158</v>
      </c>
      <c r="F139" s="147" t="s">
        <v>208</v>
      </c>
      <c r="I139" s="148"/>
      <c r="L139" s="29"/>
      <c r="M139" s="149"/>
      <c r="T139" s="53"/>
      <c r="AT139" s="14" t="s">
        <v>158</v>
      </c>
      <c r="AU139" s="14" t="s">
        <v>89</v>
      </c>
    </row>
    <row r="140" spans="2:65" s="12" customFormat="1" ht="11.25">
      <c r="B140" s="152"/>
      <c r="D140" s="150" t="s">
        <v>202</v>
      </c>
      <c r="F140" s="154" t="s">
        <v>502</v>
      </c>
      <c r="H140" s="155">
        <v>850</v>
      </c>
      <c r="I140" s="156"/>
      <c r="L140" s="152"/>
      <c r="M140" s="157"/>
      <c r="T140" s="158"/>
      <c r="AT140" s="153" t="s">
        <v>202</v>
      </c>
      <c r="AU140" s="153" t="s">
        <v>89</v>
      </c>
      <c r="AV140" s="12" t="s">
        <v>89</v>
      </c>
      <c r="AW140" s="12" t="s">
        <v>4</v>
      </c>
      <c r="AX140" s="12" t="s">
        <v>87</v>
      </c>
      <c r="AY140" s="153" t="s">
        <v>149</v>
      </c>
    </row>
    <row r="141" spans="2:65" s="1" customFormat="1" ht="24.2" customHeight="1">
      <c r="B141" s="29"/>
      <c r="C141" s="133" t="s">
        <v>181</v>
      </c>
      <c r="D141" s="133" t="s">
        <v>151</v>
      </c>
      <c r="E141" s="134" t="s">
        <v>211</v>
      </c>
      <c r="F141" s="135" t="s">
        <v>212</v>
      </c>
      <c r="G141" s="136" t="s">
        <v>189</v>
      </c>
      <c r="H141" s="137">
        <v>65</v>
      </c>
      <c r="I141" s="138"/>
      <c r="J141" s="139">
        <f>ROUND(I141*H141,2)</f>
        <v>0</v>
      </c>
      <c r="K141" s="135" t="s">
        <v>155</v>
      </c>
      <c r="L141" s="29"/>
      <c r="M141" s="140" t="s">
        <v>1</v>
      </c>
      <c r="N141" s="141" t="s">
        <v>45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156</v>
      </c>
      <c r="AT141" s="144" t="s">
        <v>151</v>
      </c>
      <c r="AU141" s="144" t="s">
        <v>89</v>
      </c>
      <c r="AY141" s="14" t="s">
        <v>149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4" t="s">
        <v>87</v>
      </c>
      <c r="BK141" s="145">
        <f>ROUND(I141*H141,2)</f>
        <v>0</v>
      </c>
      <c r="BL141" s="14" t="s">
        <v>156</v>
      </c>
      <c r="BM141" s="144" t="s">
        <v>213</v>
      </c>
    </row>
    <row r="142" spans="2:65" s="1" customFormat="1" ht="11.25">
      <c r="B142" s="29"/>
      <c r="D142" s="146" t="s">
        <v>158</v>
      </c>
      <c r="F142" s="147" t="s">
        <v>214</v>
      </c>
      <c r="I142" s="148"/>
      <c r="L142" s="29"/>
      <c r="M142" s="149"/>
      <c r="T142" s="53"/>
      <c r="AT142" s="14" t="s">
        <v>158</v>
      </c>
      <c r="AU142" s="14" t="s">
        <v>89</v>
      </c>
    </row>
    <row r="143" spans="2:65" s="1" customFormat="1" ht="24.2" customHeight="1">
      <c r="B143" s="29"/>
      <c r="C143" s="133" t="s">
        <v>186</v>
      </c>
      <c r="D143" s="133" t="s">
        <v>151</v>
      </c>
      <c r="E143" s="134" t="s">
        <v>215</v>
      </c>
      <c r="F143" s="135" t="s">
        <v>216</v>
      </c>
      <c r="G143" s="136" t="s">
        <v>189</v>
      </c>
      <c r="H143" s="137">
        <v>65</v>
      </c>
      <c r="I143" s="138"/>
      <c r="J143" s="139">
        <f>ROUND(I143*H143,2)</f>
        <v>0</v>
      </c>
      <c r="K143" s="135" t="s">
        <v>155</v>
      </c>
      <c r="L143" s="29"/>
      <c r="M143" s="140" t="s">
        <v>1</v>
      </c>
      <c r="N143" s="141" t="s">
        <v>45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156</v>
      </c>
      <c r="AT143" s="144" t="s">
        <v>151</v>
      </c>
      <c r="AU143" s="144" t="s">
        <v>89</v>
      </c>
      <c r="AY143" s="14" t="s">
        <v>149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4" t="s">
        <v>87</v>
      </c>
      <c r="BK143" s="145">
        <f>ROUND(I143*H143,2)</f>
        <v>0</v>
      </c>
      <c r="BL143" s="14" t="s">
        <v>156</v>
      </c>
      <c r="BM143" s="144" t="s">
        <v>217</v>
      </c>
    </row>
    <row r="144" spans="2:65" s="1" customFormat="1" ht="11.25">
      <c r="B144" s="29"/>
      <c r="D144" s="146" t="s">
        <v>158</v>
      </c>
      <c r="F144" s="147" t="s">
        <v>218</v>
      </c>
      <c r="I144" s="148"/>
      <c r="L144" s="29"/>
      <c r="M144" s="149"/>
      <c r="T144" s="53"/>
      <c r="AT144" s="14" t="s">
        <v>158</v>
      </c>
      <c r="AU144" s="14" t="s">
        <v>89</v>
      </c>
    </row>
    <row r="145" spans="2:65" s="1" customFormat="1" ht="16.5" customHeight="1">
      <c r="B145" s="29"/>
      <c r="C145" s="159" t="s">
        <v>192</v>
      </c>
      <c r="D145" s="159" t="s">
        <v>220</v>
      </c>
      <c r="E145" s="160" t="s">
        <v>221</v>
      </c>
      <c r="F145" s="161" t="s">
        <v>222</v>
      </c>
      <c r="G145" s="162" t="s">
        <v>223</v>
      </c>
      <c r="H145" s="163">
        <v>130</v>
      </c>
      <c r="I145" s="164"/>
      <c r="J145" s="165">
        <f>ROUND(I145*H145,2)</f>
        <v>0</v>
      </c>
      <c r="K145" s="161" t="s">
        <v>155</v>
      </c>
      <c r="L145" s="166"/>
      <c r="M145" s="167" t="s">
        <v>1</v>
      </c>
      <c r="N145" s="168" t="s">
        <v>45</v>
      </c>
      <c r="P145" s="142">
        <f>O145*H145</f>
        <v>0</v>
      </c>
      <c r="Q145" s="142">
        <v>1</v>
      </c>
      <c r="R145" s="142">
        <f>Q145*H145</f>
        <v>130</v>
      </c>
      <c r="S145" s="142">
        <v>0</v>
      </c>
      <c r="T145" s="143">
        <f>S145*H145</f>
        <v>0</v>
      </c>
      <c r="AR145" s="144" t="s">
        <v>192</v>
      </c>
      <c r="AT145" s="144" t="s">
        <v>220</v>
      </c>
      <c r="AU145" s="144" t="s">
        <v>89</v>
      </c>
      <c r="AY145" s="14" t="s">
        <v>149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4" t="s">
        <v>87</v>
      </c>
      <c r="BK145" s="145">
        <f>ROUND(I145*H145,2)</f>
        <v>0</v>
      </c>
      <c r="BL145" s="14" t="s">
        <v>156</v>
      </c>
      <c r="BM145" s="144" t="s">
        <v>224</v>
      </c>
    </row>
    <row r="146" spans="2:65" s="12" customFormat="1" ht="11.25">
      <c r="B146" s="152"/>
      <c r="D146" s="150" t="s">
        <v>202</v>
      </c>
      <c r="F146" s="154" t="s">
        <v>503</v>
      </c>
      <c r="H146" s="155">
        <v>130</v>
      </c>
      <c r="I146" s="156"/>
      <c r="L146" s="152"/>
      <c r="M146" s="157"/>
      <c r="T146" s="158"/>
      <c r="AT146" s="153" t="s">
        <v>202</v>
      </c>
      <c r="AU146" s="153" t="s">
        <v>89</v>
      </c>
      <c r="AV146" s="12" t="s">
        <v>89</v>
      </c>
      <c r="AW146" s="12" t="s">
        <v>4</v>
      </c>
      <c r="AX146" s="12" t="s">
        <v>87</v>
      </c>
      <c r="AY146" s="153" t="s">
        <v>149</v>
      </c>
    </row>
    <row r="147" spans="2:65" s="1" customFormat="1" ht="24.2" customHeight="1">
      <c r="B147" s="29"/>
      <c r="C147" s="133" t="s">
        <v>197</v>
      </c>
      <c r="D147" s="133" t="s">
        <v>151</v>
      </c>
      <c r="E147" s="134" t="s">
        <v>227</v>
      </c>
      <c r="F147" s="135" t="s">
        <v>228</v>
      </c>
      <c r="G147" s="136" t="s">
        <v>223</v>
      </c>
      <c r="H147" s="137">
        <v>170</v>
      </c>
      <c r="I147" s="138"/>
      <c r="J147" s="139">
        <f>ROUND(I147*H147,2)</f>
        <v>0</v>
      </c>
      <c r="K147" s="135" t="s">
        <v>155</v>
      </c>
      <c r="L147" s="29"/>
      <c r="M147" s="140" t="s">
        <v>1</v>
      </c>
      <c r="N147" s="141" t="s">
        <v>45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156</v>
      </c>
      <c r="AT147" s="144" t="s">
        <v>151</v>
      </c>
      <c r="AU147" s="144" t="s">
        <v>89</v>
      </c>
      <c r="AY147" s="14" t="s">
        <v>149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4" t="s">
        <v>87</v>
      </c>
      <c r="BK147" s="145">
        <f>ROUND(I147*H147,2)</f>
        <v>0</v>
      </c>
      <c r="BL147" s="14" t="s">
        <v>156</v>
      </c>
      <c r="BM147" s="144" t="s">
        <v>229</v>
      </c>
    </row>
    <row r="148" spans="2:65" s="1" customFormat="1" ht="11.25">
      <c r="B148" s="29"/>
      <c r="D148" s="146" t="s">
        <v>158</v>
      </c>
      <c r="F148" s="147" t="s">
        <v>230</v>
      </c>
      <c r="I148" s="148"/>
      <c r="L148" s="29"/>
      <c r="M148" s="149"/>
      <c r="T148" s="53"/>
      <c r="AT148" s="14" t="s">
        <v>158</v>
      </c>
      <c r="AU148" s="14" t="s">
        <v>89</v>
      </c>
    </row>
    <row r="149" spans="2:65" s="12" customFormat="1" ht="11.25">
      <c r="B149" s="152"/>
      <c r="D149" s="150" t="s">
        <v>202</v>
      </c>
      <c r="F149" s="154" t="s">
        <v>504</v>
      </c>
      <c r="H149" s="155">
        <v>170</v>
      </c>
      <c r="I149" s="156"/>
      <c r="L149" s="152"/>
      <c r="M149" s="157"/>
      <c r="T149" s="158"/>
      <c r="AT149" s="153" t="s">
        <v>202</v>
      </c>
      <c r="AU149" s="153" t="s">
        <v>89</v>
      </c>
      <c r="AV149" s="12" t="s">
        <v>89</v>
      </c>
      <c r="AW149" s="12" t="s">
        <v>4</v>
      </c>
      <c r="AX149" s="12" t="s">
        <v>87</v>
      </c>
      <c r="AY149" s="153" t="s">
        <v>149</v>
      </c>
    </row>
    <row r="150" spans="2:65" s="1" customFormat="1" ht="24.2" customHeight="1">
      <c r="B150" s="29"/>
      <c r="C150" s="133" t="s">
        <v>204</v>
      </c>
      <c r="D150" s="133" t="s">
        <v>151</v>
      </c>
      <c r="E150" s="134" t="s">
        <v>233</v>
      </c>
      <c r="F150" s="135" t="s">
        <v>234</v>
      </c>
      <c r="G150" s="136" t="s">
        <v>154</v>
      </c>
      <c r="H150" s="137">
        <v>357</v>
      </c>
      <c r="I150" s="138"/>
      <c r="J150" s="139">
        <f>ROUND(I150*H150,2)</f>
        <v>0</v>
      </c>
      <c r="K150" s="135" t="s">
        <v>155</v>
      </c>
      <c r="L150" s="29"/>
      <c r="M150" s="140" t="s">
        <v>1</v>
      </c>
      <c r="N150" s="141" t="s">
        <v>45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156</v>
      </c>
      <c r="AT150" s="144" t="s">
        <v>151</v>
      </c>
      <c r="AU150" s="144" t="s">
        <v>89</v>
      </c>
      <c r="AY150" s="14" t="s">
        <v>149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4" t="s">
        <v>87</v>
      </c>
      <c r="BK150" s="145">
        <f>ROUND(I150*H150,2)</f>
        <v>0</v>
      </c>
      <c r="BL150" s="14" t="s">
        <v>156</v>
      </c>
      <c r="BM150" s="144" t="s">
        <v>235</v>
      </c>
    </row>
    <row r="151" spans="2:65" s="1" customFormat="1" ht="11.25">
      <c r="B151" s="29"/>
      <c r="D151" s="146" t="s">
        <v>158</v>
      </c>
      <c r="F151" s="147" t="s">
        <v>236</v>
      </c>
      <c r="I151" s="148"/>
      <c r="L151" s="29"/>
      <c r="M151" s="149"/>
      <c r="T151" s="53"/>
      <c r="AT151" s="14" t="s">
        <v>158</v>
      </c>
      <c r="AU151" s="14" t="s">
        <v>89</v>
      </c>
    </row>
    <row r="152" spans="2:65" s="1" customFormat="1" ht="33" customHeight="1">
      <c r="B152" s="29"/>
      <c r="C152" s="133" t="s">
        <v>210</v>
      </c>
      <c r="D152" s="133" t="s">
        <v>151</v>
      </c>
      <c r="E152" s="134" t="s">
        <v>239</v>
      </c>
      <c r="F152" s="135" t="s">
        <v>240</v>
      </c>
      <c r="G152" s="136" t="s">
        <v>154</v>
      </c>
      <c r="H152" s="137">
        <v>252</v>
      </c>
      <c r="I152" s="138"/>
      <c r="J152" s="139">
        <f>ROUND(I152*H152,2)</f>
        <v>0</v>
      </c>
      <c r="K152" s="135" t="s">
        <v>155</v>
      </c>
      <c r="L152" s="29"/>
      <c r="M152" s="140" t="s">
        <v>1</v>
      </c>
      <c r="N152" s="141" t="s">
        <v>45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156</v>
      </c>
      <c r="AT152" s="144" t="s">
        <v>151</v>
      </c>
      <c r="AU152" s="144" t="s">
        <v>89</v>
      </c>
      <c r="AY152" s="14" t="s">
        <v>149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4" t="s">
        <v>87</v>
      </c>
      <c r="BK152" s="145">
        <f>ROUND(I152*H152,2)</f>
        <v>0</v>
      </c>
      <c r="BL152" s="14" t="s">
        <v>156</v>
      </c>
      <c r="BM152" s="144" t="s">
        <v>241</v>
      </c>
    </row>
    <row r="153" spans="2:65" s="1" customFormat="1" ht="11.25">
      <c r="B153" s="29"/>
      <c r="D153" s="146" t="s">
        <v>158</v>
      </c>
      <c r="F153" s="147" t="s">
        <v>242</v>
      </c>
      <c r="I153" s="148"/>
      <c r="L153" s="29"/>
      <c r="M153" s="149"/>
      <c r="T153" s="53"/>
      <c r="AT153" s="14" t="s">
        <v>158</v>
      </c>
      <c r="AU153" s="14" t="s">
        <v>89</v>
      </c>
    </row>
    <row r="154" spans="2:65" s="1" customFormat="1" ht="16.5" customHeight="1">
      <c r="B154" s="29"/>
      <c r="C154" s="159" t="s">
        <v>8</v>
      </c>
      <c r="D154" s="159" t="s">
        <v>220</v>
      </c>
      <c r="E154" s="160" t="s">
        <v>244</v>
      </c>
      <c r="F154" s="161" t="s">
        <v>245</v>
      </c>
      <c r="G154" s="162" t="s">
        <v>223</v>
      </c>
      <c r="H154" s="163">
        <v>50.4</v>
      </c>
      <c r="I154" s="164"/>
      <c r="J154" s="165">
        <f>ROUND(I154*H154,2)</f>
        <v>0</v>
      </c>
      <c r="K154" s="161" t="s">
        <v>155</v>
      </c>
      <c r="L154" s="166"/>
      <c r="M154" s="167" t="s">
        <v>1</v>
      </c>
      <c r="N154" s="168" t="s">
        <v>45</v>
      </c>
      <c r="P154" s="142">
        <f>O154*H154</f>
        <v>0</v>
      </c>
      <c r="Q154" s="142">
        <v>1</v>
      </c>
      <c r="R154" s="142">
        <f>Q154*H154</f>
        <v>50.4</v>
      </c>
      <c r="S154" s="142">
        <v>0</v>
      </c>
      <c r="T154" s="143">
        <f>S154*H154</f>
        <v>0</v>
      </c>
      <c r="AR154" s="144" t="s">
        <v>192</v>
      </c>
      <c r="AT154" s="144" t="s">
        <v>220</v>
      </c>
      <c r="AU154" s="144" t="s">
        <v>89</v>
      </c>
      <c r="AY154" s="14" t="s">
        <v>149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4" t="s">
        <v>87</v>
      </c>
      <c r="BK154" s="145">
        <f>ROUND(I154*H154,2)</f>
        <v>0</v>
      </c>
      <c r="BL154" s="14" t="s">
        <v>156</v>
      </c>
      <c r="BM154" s="144" t="s">
        <v>246</v>
      </c>
    </row>
    <row r="155" spans="2:65" s="12" customFormat="1" ht="11.25">
      <c r="B155" s="152"/>
      <c r="D155" s="150" t="s">
        <v>202</v>
      </c>
      <c r="E155" s="153" t="s">
        <v>1</v>
      </c>
      <c r="F155" s="154" t="s">
        <v>505</v>
      </c>
      <c r="H155" s="155">
        <v>50.4</v>
      </c>
      <c r="I155" s="156"/>
      <c r="L155" s="152"/>
      <c r="M155" s="157"/>
      <c r="T155" s="158"/>
      <c r="AT155" s="153" t="s">
        <v>202</v>
      </c>
      <c r="AU155" s="153" t="s">
        <v>89</v>
      </c>
      <c r="AV155" s="12" t="s">
        <v>89</v>
      </c>
      <c r="AW155" s="12" t="s">
        <v>34</v>
      </c>
      <c r="AX155" s="12" t="s">
        <v>87</v>
      </c>
      <c r="AY155" s="153" t="s">
        <v>149</v>
      </c>
    </row>
    <row r="156" spans="2:65" s="1" customFormat="1" ht="24.2" customHeight="1">
      <c r="B156" s="29"/>
      <c r="C156" s="133" t="s">
        <v>219</v>
      </c>
      <c r="D156" s="133" t="s">
        <v>151</v>
      </c>
      <c r="E156" s="134" t="s">
        <v>249</v>
      </c>
      <c r="F156" s="135" t="s">
        <v>250</v>
      </c>
      <c r="G156" s="136" t="s">
        <v>154</v>
      </c>
      <c r="H156" s="137">
        <v>252</v>
      </c>
      <c r="I156" s="138"/>
      <c r="J156" s="139">
        <f>ROUND(I156*H156,2)</f>
        <v>0</v>
      </c>
      <c r="K156" s="135" t="s">
        <v>155</v>
      </c>
      <c r="L156" s="29"/>
      <c r="M156" s="140" t="s">
        <v>1</v>
      </c>
      <c r="N156" s="141" t="s">
        <v>45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156</v>
      </c>
      <c r="AT156" s="144" t="s">
        <v>151</v>
      </c>
      <c r="AU156" s="144" t="s">
        <v>89</v>
      </c>
      <c r="AY156" s="14" t="s">
        <v>149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4" t="s">
        <v>87</v>
      </c>
      <c r="BK156" s="145">
        <f>ROUND(I156*H156,2)</f>
        <v>0</v>
      </c>
      <c r="BL156" s="14" t="s">
        <v>156</v>
      </c>
      <c r="BM156" s="144" t="s">
        <v>251</v>
      </c>
    </row>
    <row r="157" spans="2:65" s="1" customFormat="1" ht="11.25">
      <c r="B157" s="29"/>
      <c r="D157" s="146" t="s">
        <v>158</v>
      </c>
      <c r="F157" s="147" t="s">
        <v>252</v>
      </c>
      <c r="I157" s="148"/>
      <c r="L157" s="29"/>
      <c r="M157" s="149"/>
      <c r="T157" s="53"/>
      <c r="AT157" s="14" t="s">
        <v>158</v>
      </c>
      <c r="AU157" s="14" t="s">
        <v>89</v>
      </c>
    </row>
    <row r="158" spans="2:65" s="1" customFormat="1" ht="117">
      <c r="B158" s="29"/>
      <c r="D158" s="150" t="s">
        <v>174</v>
      </c>
      <c r="F158" s="151" t="s">
        <v>253</v>
      </c>
      <c r="I158" s="148"/>
      <c r="L158" s="29"/>
      <c r="M158" s="149"/>
      <c r="T158" s="53"/>
      <c r="AT158" s="14" t="s">
        <v>174</v>
      </c>
      <c r="AU158" s="14" t="s">
        <v>89</v>
      </c>
    </row>
    <row r="159" spans="2:65" s="1" customFormat="1" ht="16.5" customHeight="1">
      <c r="B159" s="29"/>
      <c r="C159" s="159" t="s">
        <v>226</v>
      </c>
      <c r="D159" s="159" t="s">
        <v>220</v>
      </c>
      <c r="E159" s="160" t="s">
        <v>255</v>
      </c>
      <c r="F159" s="161" t="s">
        <v>256</v>
      </c>
      <c r="G159" s="162" t="s">
        <v>257</v>
      </c>
      <c r="H159" s="163">
        <v>5.04</v>
      </c>
      <c r="I159" s="164"/>
      <c r="J159" s="165">
        <f>ROUND(I159*H159,2)</f>
        <v>0</v>
      </c>
      <c r="K159" s="161" t="s">
        <v>155</v>
      </c>
      <c r="L159" s="166"/>
      <c r="M159" s="167" t="s">
        <v>1</v>
      </c>
      <c r="N159" s="168" t="s">
        <v>45</v>
      </c>
      <c r="P159" s="142">
        <f>O159*H159</f>
        <v>0</v>
      </c>
      <c r="Q159" s="142">
        <v>1E-3</v>
      </c>
      <c r="R159" s="142">
        <f>Q159*H159</f>
        <v>5.0400000000000002E-3</v>
      </c>
      <c r="S159" s="142">
        <v>0</v>
      </c>
      <c r="T159" s="143">
        <f>S159*H159</f>
        <v>0</v>
      </c>
      <c r="AR159" s="144" t="s">
        <v>192</v>
      </c>
      <c r="AT159" s="144" t="s">
        <v>220</v>
      </c>
      <c r="AU159" s="144" t="s">
        <v>89</v>
      </c>
      <c r="AY159" s="14" t="s">
        <v>149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4" t="s">
        <v>87</v>
      </c>
      <c r="BK159" s="145">
        <f>ROUND(I159*H159,2)</f>
        <v>0</v>
      </c>
      <c r="BL159" s="14" t="s">
        <v>156</v>
      </c>
      <c r="BM159" s="144" t="s">
        <v>258</v>
      </c>
    </row>
    <row r="160" spans="2:65" s="12" customFormat="1" ht="11.25">
      <c r="B160" s="152"/>
      <c r="D160" s="150" t="s">
        <v>202</v>
      </c>
      <c r="F160" s="154" t="s">
        <v>506</v>
      </c>
      <c r="H160" s="155">
        <v>5.04</v>
      </c>
      <c r="I160" s="156"/>
      <c r="L160" s="152"/>
      <c r="M160" s="157"/>
      <c r="T160" s="158"/>
      <c r="AT160" s="153" t="s">
        <v>202</v>
      </c>
      <c r="AU160" s="153" t="s">
        <v>89</v>
      </c>
      <c r="AV160" s="12" t="s">
        <v>89</v>
      </c>
      <c r="AW160" s="12" t="s">
        <v>4</v>
      </c>
      <c r="AX160" s="12" t="s">
        <v>87</v>
      </c>
      <c r="AY160" s="153" t="s">
        <v>149</v>
      </c>
    </row>
    <row r="161" spans="2:65" s="11" customFormat="1" ht="22.9" customHeight="1">
      <c r="B161" s="121"/>
      <c r="D161" s="122" t="s">
        <v>79</v>
      </c>
      <c r="E161" s="131" t="s">
        <v>176</v>
      </c>
      <c r="F161" s="131" t="s">
        <v>260</v>
      </c>
      <c r="I161" s="124"/>
      <c r="J161" s="132">
        <f>BK161</f>
        <v>0</v>
      </c>
      <c r="L161" s="121"/>
      <c r="M161" s="126"/>
      <c r="P161" s="127">
        <f>P162+SUM(P163:P173)</f>
        <v>0</v>
      </c>
      <c r="R161" s="127">
        <f>R162+SUM(R163:R173)</f>
        <v>380.01936000000001</v>
      </c>
      <c r="T161" s="128">
        <f>T162+SUM(T163:T173)</f>
        <v>0</v>
      </c>
      <c r="AR161" s="122" t="s">
        <v>87</v>
      </c>
      <c r="AT161" s="129" t="s">
        <v>79</v>
      </c>
      <c r="AU161" s="129" t="s">
        <v>87</v>
      </c>
      <c r="AY161" s="122" t="s">
        <v>149</v>
      </c>
      <c r="BK161" s="130">
        <f>BK162+SUM(BK163:BK173)</f>
        <v>0</v>
      </c>
    </row>
    <row r="162" spans="2:65" s="1" customFormat="1" ht="24.2" customHeight="1">
      <c r="B162" s="29"/>
      <c r="C162" s="133" t="s">
        <v>232</v>
      </c>
      <c r="D162" s="133" t="s">
        <v>151</v>
      </c>
      <c r="E162" s="134" t="s">
        <v>262</v>
      </c>
      <c r="F162" s="135" t="s">
        <v>263</v>
      </c>
      <c r="G162" s="136" t="s">
        <v>154</v>
      </c>
      <c r="H162" s="137">
        <v>357</v>
      </c>
      <c r="I162" s="138"/>
      <c r="J162" s="139">
        <f>ROUND(I162*H162,2)</f>
        <v>0</v>
      </c>
      <c r="K162" s="135" t="s">
        <v>155</v>
      </c>
      <c r="L162" s="29"/>
      <c r="M162" s="140" t="s">
        <v>1</v>
      </c>
      <c r="N162" s="141" t="s">
        <v>45</v>
      </c>
      <c r="P162" s="142">
        <f>O162*H162</f>
        <v>0</v>
      </c>
      <c r="Q162" s="142">
        <v>0.34499999999999997</v>
      </c>
      <c r="R162" s="142">
        <f>Q162*H162</f>
        <v>123.16499999999999</v>
      </c>
      <c r="S162" s="142">
        <v>0</v>
      </c>
      <c r="T162" s="143">
        <f>S162*H162</f>
        <v>0</v>
      </c>
      <c r="AR162" s="144" t="s">
        <v>156</v>
      </c>
      <c r="AT162" s="144" t="s">
        <v>151</v>
      </c>
      <c r="AU162" s="144" t="s">
        <v>89</v>
      </c>
      <c r="AY162" s="14" t="s">
        <v>149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4" t="s">
        <v>87</v>
      </c>
      <c r="BK162" s="145">
        <f>ROUND(I162*H162,2)</f>
        <v>0</v>
      </c>
      <c r="BL162" s="14" t="s">
        <v>156</v>
      </c>
      <c r="BM162" s="144" t="s">
        <v>264</v>
      </c>
    </row>
    <row r="163" spans="2:65" s="1" customFormat="1" ht="11.25">
      <c r="B163" s="29"/>
      <c r="D163" s="146" t="s">
        <v>158</v>
      </c>
      <c r="F163" s="147" t="s">
        <v>265</v>
      </c>
      <c r="I163" s="148"/>
      <c r="L163" s="29"/>
      <c r="M163" s="149"/>
      <c r="T163" s="53"/>
      <c r="AT163" s="14" t="s">
        <v>158</v>
      </c>
      <c r="AU163" s="14" t="s">
        <v>89</v>
      </c>
    </row>
    <row r="164" spans="2:65" s="1" customFormat="1" ht="21.75" customHeight="1">
      <c r="B164" s="29"/>
      <c r="C164" s="133" t="s">
        <v>238</v>
      </c>
      <c r="D164" s="133" t="s">
        <v>151</v>
      </c>
      <c r="E164" s="134" t="s">
        <v>507</v>
      </c>
      <c r="F164" s="135" t="s">
        <v>508</v>
      </c>
      <c r="G164" s="136" t="s">
        <v>154</v>
      </c>
      <c r="H164" s="137">
        <v>357</v>
      </c>
      <c r="I164" s="138"/>
      <c r="J164" s="139">
        <f>ROUND(I164*H164,2)</f>
        <v>0</v>
      </c>
      <c r="K164" s="135" t="s">
        <v>155</v>
      </c>
      <c r="L164" s="29"/>
      <c r="M164" s="140" t="s">
        <v>1</v>
      </c>
      <c r="N164" s="141" t="s">
        <v>45</v>
      </c>
      <c r="P164" s="142">
        <f>O164*H164</f>
        <v>0</v>
      </c>
      <c r="Q164" s="142">
        <v>0.14399999999999999</v>
      </c>
      <c r="R164" s="142">
        <f>Q164*H164</f>
        <v>51.407999999999994</v>
      </c>
      <c r="S164" s="142">
        <v>0</v>
      </c>
      <c r="T164" s="143">
        <f>S164*H164</f>
        <v>0</v>
      </c>
      <c r="AR164" s="144" t="s">
        <v>156</v>
      </c>
      <c r="AT164" s="144" t="s">
        <v>151</v>
      </c>
      <c r="AU164" s="144" t="s">
        <v>89</v>
      </c>
      <c r="AY164" s="14" t="s">
        <v>149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4" t="s">
        <v>87</v>
      </c>
      <c r="BK164" s="145">
        <f>ROUND(I164*H164,2)</f>
        <v>0</v>
      </c>
      <c r="BL164" s="14" t="s">
        <v>156</v>
      </c>
      <c r="BM164" s="144" t="s">
        <v>509</v>
      </c>
    </row>
    <row r="165" spans="2:65" s="1" customFormat="1" ht="11.25">
      <c r="B165" s="29"/>
      <c r="D165" s="146" t="s">
        <v>158</v>
      </c>
      <c r="F165" s="147" t="s">
        <v>510</v>
      </c>
      <c r="I165" s="148"/>
      <c r="L165" s="29"/>
      <c r="M165" s="149"/>
      <c r="T165" s="53"/>
      <c r="AT165" s="14" t="s">
        <v>158</v>
      </c>
      <c r="AU165" s="14" t="s">
        <v>89</v>
      </c>
    </row>
    <row r="166" spans="2:65" s="1" customFormat="1" ht="24.2" customHeight="1">
      <c r="B166" s="29"/>
      <c r="C166" s="133" t="s">
        <v>243</v>
      </c>
      <c r="D166" s="133" t="s">
        <v>151</v>
      </c>
      <c r="E166" s="134" t="s">
        <v>298</v>
      </c>
      <c r="F166" s="135" t="s">
        <v>299</v>
      </c>
      <c r="G166" s="136" t="s">
        <v>154</v>
      </c>
      <c r="H166" s="137">
        <v>357</v>
      </c>
      <c r="I166" s="138"/>
      <c r="J166" s="139">
        <f>ROUND(I166*H166,2)</f>
        <v>0</v>
      </c>
      <c r="K166" s="135" t="s">
        <v>155</v>
      </c>
      <c r="L166" s="29"/>
      <c r="M166" s="140" t="s">
        <v>1</v>
      </c>
      <c r="N166" s="141" t="s">
        <v>45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156</v>
      </c>
      <c r="AT166" s="144" t="s">
        <v>151</v>
      </c>
      <c r="AU166" s="144" t="s">
        <v>89</v>
      </c>
      <c r="AY166" s="14" t="s">
        <v>149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4" t="s">
        <v>87</v>
      </c>
      <c r="BK166" s="145">
        <f>ROUND(I166*H166,2)</f>
        <v>0</v>
      </c>
      <c r="BL166" s="14" t="s">
        <v>156</v>
      </c>
      <c r="BM166" s="144" t="s">
        <v>300</v>
      </c>
    </row>
    <row r="167" spans="2:65" s="1" customFormat="1" ht="11.25">
      <c r="B167" s="29"/>
      <c r="D167" s="146" t="s">
        <v>158</v>
      </c>
      <c r="F167" s="147" t="s">
        <v>301</v>
      </c>
      <c r="I167" s="148"/>
      <c r="L167" s="29"/>
      <c r="M167" s="149"/>
      <c r="T167" s="53"/>
      <c r="AT167" s="14" t="s">
        <v>158</v>
      </c>
      <c r="AU167" s="14" t="s">
        <v>89</v>
      </c>
    </row>
    <row r="168" spans="2:65" s="1" customFormat="1" ht="21.75" customHeight="1">
      <c r="B168" s="29"/>
      <c r="C168" s="133" t="s">
        <v>248</v>
      </c>
      <c r="D168" s="133" t="s">
        <v>151</v>
      </c>
      <c r="E168" s="134" t="s">
        <v>303</v>
      </c>
      <c r="F168" s="135" t="s">
        <v>304</v>
      </c>
      <c r="G168" s="136" t="s">
        <v>154</v>
      </c>
      <c r="H168" s="137">
        <v>357</v>
      </c>
      <c r="I168" s="138"/>
      <c r="J168" s="139">
        <f>ROUND(I168*H168,2)</f>
        <v>0</v>
      </c>
      <c r="K168" s="135" t="s">
        <v>155</v>
      </c>
      <c r="L168" s="29"/>
      <c r="M168" s="140" t="s">
        <v>1</v>
      </c>
      <c r="N168" s="141" t="s">
        <v>45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156</v>
      </c>
      <c r="AT168" s="144" t="s">
        <v>151</v>
      </c>
      <c r="AU168" s="144" t="s">
        <v>89</v>
      </c>
      <c r="AY168" s="14" t="s">
        <v>149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4" t="s">
        <v>87</v>
      </c>
      <c r="BK168" s="145">
        <f>ROUND(I168*H168,2)</f>
        <v>0</v>
      </c>
      <c r="BL168" s="14" t="s">
        <v>156</v>
      </c>
      <c r="BM168" s="144" t="s">
        <v>305</v>
      </c>
    </row>
    <row r="169" spans="2:65" s="1" customFormat="1" ht="11.25">
      <c r="B169" s="29"/>
      <c r="D169" s="146" t="s">
        <v>158</v>
      </c>
      <c r="F169" s="147" t="s">
        <v>306</v>
      </c>
      <c r="I169" s="148"/>
      <c r="L169" s="29"/>
      <c r="M169" s="149"/>
      <c r="T169" s="53"/>
      <c r="AT169" s="14" t="s">
        <v>158</v>
      </c>
      <c r="AU169" s="14" t="s">
        <v>89</v>
      </c>
    </row>
    <row r="170" spans="2:65" s="1" customFormat="1" ht="24.2" customHeight="1">
      <c r="B170" s="29"/>
      <c r="C170" s="133" t="s">
        <v>254</v>
      </c>
      <c r="D170" s="133" t="s">
        <v>151</v>
      </c>
      <c r="E170" s="134" t="s">
        <v>511</v>
      </c>
      <c r="F170" s="135" t="s">
        <v>512</v>
      </c>
      <c r="G170" s="136" t="s">
        <v>154</v>
      </c>
      <c r="H170" s="137">
        <v>357</v>
      </c>
      <c r="I170" s="138"/>
      <c r="J170" s="139">
        <f>ROUND(I170*H170,2)</f>
        <v>0</v>
      </c>
      <c r="K170" s="135" t="s">
        <v>155</v>
      </c>
      <c r="L170" s="29"/>
      <c r="M170" s="140" t="s">
        <v>1</v>
      </c>
      <c r="N170" s="141" t="s">
        <v>45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156</v>
      </c>
      <c r="AT170" s="144" t="s">
        <v>151</v>
      </c>
      <c r="AU170" s="144" t="s">
        <v>89</v>
      </c>
      <c r="AY170" s="14" t="s">
        <v>149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4" t="s">
        <v>87</v>
      </c>
      <c r="BK170" s="145">
        <f>ROUND(I170*H170,2)</f>
        <v>0</v>
      </c>
      <c r="BL170" s="14" t="s">
        <v>156</v>
      </c>
      <c r="BM170" s="144" t="s">
        <v>513</v>
      </c>
    </row>
    <row r="171" spans="2:65" s="1" customFormat="1" ht="11.25">
      <c r="B171" s="29"/>
      <c r="D171" s="146" t="s">
        <v>158</v>
      </c>
      <c r="F171" s="147" t="s">
        <v>514</v>
      </c>
      <c r="I171" s="148"/>
      <c r="L171" s="29"/>
      <c r="M171" s="149"/>
      <c r="T171" s="53"/>
      <c r="AT171" s="14" t="s">
        <v>158</v>
      </c>
      <c r="AU171" s="14" t="s">
        <v>89</v>
      </c>
    </row>
    <row r="172" spans="2:65" s="1" customFormat="1" ht="19.5">
      <c r="B172" s="29"/>
      <c r="D172" s="150" t="s">
        <v>351</v>
      </c>
      <c r="F172" s="151" t="s">
        <v>515</v>
      </c>
      <c r="I172" s="148"/>
      <c r="L172" s="29"/>
      <c r="M172" s="149"/>
      <c r="T172" s="53"/>
      <c r="AT172" s="14" t="s">
        <v>351</v>
      </c>
      <c r="AU172" s="14" t="s">
        <v>89</v>
      </c>
    </row>
    <row r="173" spans="2:65" s="11" customFormat="1" ht="20.85" customHeight="1">
      <c r="B173" s="121"/>
      <c r="D173" s="122" t="s">
        <v>79</v>
      </c>
      <c r="E173" s="131" t="s">
        <v>327</v>
      </c>
      <c r="F173" s="131" t="s">
        <v>328</v>
      </c>
      <c r="I173" s="124"/>
      <c r="J173" s="132">
        <f>BK173</f>
        <v>0</v>
      </c>
      <c r="L173" s="121"/>
      <c r="M173" s="126"/>
      <c r="P173" s="127">
        <f>SUM(P174:P189)</f>
        <v>0</v>
      </c>
      <c r="R173" s="127">
        <f>SUM(R174:R189)</f>
        <v>205.44635999999997</v>
      </c>
      <c r="T173" s="128">
        <f>SUM(T174:T189)</f>
        <v>0</v>
      </c>
      <c r="AR173" s="122" t="s">
        <v>87</v>
      </c>
      <c r="AT173" s="129" t="s">
        <v>79</v>
      </c>
      <c r="AU173" s="129" t="s">
        <v>89</v>
      </c>
      <c r="AY173" s="122" t="s">
        <v>149</v>
      </c>
      <c r="BK173" s="130">
        <f>SUM(BK174:BK189)</f>
        <v>0</v>
      </c>
    </row>
    <row r="174" spans="2:65" s="1" customFormat="1" ht="37.9" customHeight="1">
      <c r="B174" s="29"/>
      <c r="C174" s="133" t="s">
        <v>261</v>
      </c>
      <c r="D174" s="133" t="s">
        <v>151</v>
      </c>
      <c r="E174" s="134" t="s">
        <v>516</v>
      </c>
      <c r="F174" s="135" t="s">
        <v>331</v>
      </c>
      <c r="G174" s="136" t="s">
        <v>189</v>
      </c>
      <c r="H174" s="137">
        <v>89.25</v>
      </c>
      <c r="I174" s="138"/>
      <c r="J174" s="139">
        <f>ROUND(I174*H174,2)</f>
        <v>0</v>
      </c>
      <c r="K174" s="135" t="s">
        <v>155</v>
      </c>
      <c r="L174" s="29"/>
      <c r="M174" s="140" t="s">
        <v>1</v>
      </c>
      <c r="N174" s="141" t="s">
        <v>45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156</v>
      </c>
      <c r="AT174" s="144" t="s">
        <v>151</v>
      </c>
      <c r="AU174" s="144" t="s">
        <v>164</v>
      </c>
      <c r="AY174" s="14" t="s">
        <v>149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4" t="s">
        <v>87</v>
      </c>
      <c r="BK174" s="145">
        <f>ROUND(I174*H174,2)</f>
        <v>0</v>
      </c>
      <c r="BL174" s="14" t="s">
        <v>156</v>
      </c>
      <c r="BM174" s="144" t="s">
        <v>517</v>
      </c>
    </row>
    <row r="175" spans="2:65" s="1" customFormat="1" ht="11.25">
      <c r="B175" s="29"/>
      <c r="D175" s="146" t="s">
        <v>158</v>
      </c>
      <c r="F175" s="147" t="s">
        <v>518</v>
      </c>
      <c r="I175" s="148"/>
      <c r="L175" s="29"/>
      <c r="M175" s="149"/>
      <c r="T175" s="53"/>
      <c r="AT175" s="14" t="s">
        <v>158</v>
      </c>
      <c r="AU175" s="14" t="s">
        <v>164</v>
      </c>
    </row>
    <row r="176" spans="2:65" s="12" customFormat="1" ht="11.25">
      <c r="B176" s="152"/>
      <c r="D176" s="150" t="s">
        <v>202</v>
      </c>
      <c r="E176" s="153" t="s">
        <v>1</v>
      </c>
      <c r="F176" s="154" t="s">
        <v>519</v>
      </c>
      <c r="H176" s="155">
        <v>89.25</v>
      </c>
      <c r="I176" s="156"/>
      <c r="L176" s="152"/>
      <c r="M176" s="157"/>
      <c r="T176" s="158"/>
      <c r="AT176" s="153" t="s">
        <v>202</v>
      </c>
      <c r="AU176" s="153" t="s">
        <v>164</v>
      </c>
      <c r="AV176" s="12" t="s">
        <v>89</v>
      </c>
      <c r="AW176" s="12" t="s">
        <v>34</v>
      </c>
      <c r="AX176" s="12" t="s">
        <v>87</v>
      </c>
      <c r="AY176" s="153" t="s">
        <v>149</v>
      </c>
    </row>
    <row r="177" spans="2:65" s="1" customFormat="1" ht="37.9" customHeight="1">
      <c r="B177" s="29"/>
      <c r="C177" s="133" t="s">
        <v>7</v>
      </c>
      <c r="D177" s="133" t="s">
        <v>151</v>
      </c>
      <c r="E177" s="134" t="s">
        <v>198</v>
      </c>
      <c r="F177" s="135" t="s">
        <v>199</v>
      </c>
      <c r="G177" s="136" t="s">
        <v>189</v>
      </c>
      <c r="H177" s="137">
        <v>89.25</v>
      </c>
      <c r="I177" s="138"/>
      <c r="J177" s="139">
        <f>ROUND(I177*H177,2)</f>
        <v>0</v>
      </c>
      <c r="K177" s="135" t="s">
        <v>155</v>
      </c>
      <c r="L177" s="29"/>
      <c r="M177" s="140" t="s">
        <v>1</v>
      </c>
      <c r="N177" s="141" t="s">
        <v>45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156</v>
      </c>
      <c r="AT177" s="144" t="s">
        <v>151</v>
      </c>
      <c r="AU177" s="144" t="s">
        <v>164</v>
      </c>
      <c r="AY177" s="14" t="s">
        <v>149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4" t="s">
        <v>87</v>
      </c>
      <c r="BK177" s="145">
        <f>ROUND(I177*H177,2)</f>
        <v>0</v>
      </c>
      <c r="BL177" s="14" t="s">
        <v>156</v>
      </c>
      <c r="BM177" s="144" t="s">
        <v>520</v>
      </c>
    </row>
    <row r="178" spans="2:65" s="1" customFormat="1" ht="11.25">
      <c r="B178" s="29"/>
      <c r="D178" s="146" t="s">
        <v>158</v>
      </c>
      <c r="F178" s="147" t="s">
        <v>201</v>
      </c>
      <c r="I178" s="148"/>
      <c r="L178" s="29"/>
      <c r="M178" s="149"/>
      <c r="T178" s="53"/>
      <c r="AT178" s="14" t="s">
        <v>158</v>
      </c>
      <c r="AU178" s="14" t="s">
        <v>164</v>
      </c>
    </row>
    <row r="179" spans="2:65" s="1" customFormat="1" ht="37.9" customHeight="1">
      <c r="B179" s="29"/>
      <c r="C179" s="133" t="s">
        <v>272</v>
      </c>
      <c r="D179" s="133" t="s">
        <v>151</v>
      </c>
      <c r="E179" s="134" t="s">
        <v>205</v>
      </c>
      <c r="F179" s="135" t="s">
        <v>206</v>
      </c>
      <c r="G179" s="136" t="s">
        <v>189</v>
      </c>
      <c r="H179" s="137">
        <v>892.5</v>
      </c>
      <c r="I179" s="138"/>
      <c r="J179" s="139">
        <f>ROUND(I179*H179,2)</f>
        <v>0</v>
      </c>
      <c r="K179" s="135" t="s">
        <v>155</v>
      </c>
      <c r="L179" s="29"/>
      <c r="M179" s="140" t="s">
        <v>1</v>
      </c>
      <c r="N179" s="141" t="s">
        <v>45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156</v>
      </c>
      <c r="AT179" s="144" t="s">
        <v>151</v>
      </c>
      <c r="AU179" s="144" t="s">
        <v>164</v>
      </c>
      <c r="AY179" s="14" t="s">
        <v>149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4" t="s">
        <v>87</v>
      </c>
      <c r="BK179" s="145">
        <f>ROUND(I179*H179,2)</f>
        <v>0</v>
      </c>
      <c r="BL179" s="14" t="s">
        <v>156</v>
      </c>
      <c r="BM179" s="144" t="s">
        <v>521</v>
      </c>
    </row>
    <row r="180" spans="2:65" s="1" customFormat="1" ht="11.25">
      <c r="B180" s="29"/>
      <c r="D180" s="146" t="s">
        <v>158</v>
      </c>
      <c r="F180" s="147" t="s">
        <v>208</v>
      </c>
      <c r="I180" s="148"/>
      <c r="L180" s="29"/>
      <c r="M180" s="149"/>
      <c r="T180" s="53"/>
      <c r="AT180" s="14" t="s">
        <v>158</v>
      </c>
      <c r="AU180" s="14" t="s">
        <v>164</v>
      </c>
    </row>
    <row r="181" spans="2:65" s="12" customFormat="1" ht="11.25">
      <c r="B181" s="152"/>
      <c r="D181" s="150" t="s">
        <v>202</v>
      </c>
      <c r="F181" s="154" t="s">
        <v>522</v>
      </c>
      <c r="H181" s="155">
        <v>892.5</v>
      </c>
      <c r="I181" s="156"/>
      <c r="L181" s="152"/>
      <c r="M181" s="157"/>
      <c r="T181" s="158"/>
      <c r="AT181" s="153" t="s">
        <v>202</v>
      </c>
      <c r="AU181" s="153" t="s">
        <v>164</v>
      </c>
      <c r="AV181" s="12" t="s">
        <v>89</v>
      </c>
      <c r="AW181" s="12" t="s">
        <v>4</v>
      </c>
      <c r="AX181" s="12" t="s">
        <v>87</v>
      </c>
      <c r="AY181" s="153" t="s">
        <v>149</v>
      </c>
    </row>
    <row r="182" spans="2:65" s="1" customFormat="1" ht="33" customHeight="1">
      <c r="B182" s="29"/>
      <c r="C182" s="133" t="s">
        <v>277</v>
      </c>
      <c r="D182" s="133" t="s">
        <v>151</v>
      </c>
      <c r="E182" s="134" t="s">
        <v>341</v>
      </c>
      <c r="F182" s="135" t="s">
        <v>342</v>
      </c>
      <c r="G182" s="136" t="s">
        <v>223</v>
      </c>
      <c r="H182" s="137">
        <v>178.5</v>
      </c>
      <c r="I182" s="138"/>
      <c r="J182" s="139">
        <f>ROUND(I182*H182,2)</f>
        <v>0</v>
      </c>
      <c r="K182" s="135" t="s">
        <v>155</v>
      </c>
      <c r="L182" s="29"/>
      <c r="M182" s="140" t="s">
        <v>1</v>
      </c>
      <c r="N182" s="141" t="s">
        <v>45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156</v>
      </c>
      <c r="AT182" s="144" t="s">
        <v>151</v>
      </c>
      <c r="AU182" s="144" t="s">
        <v>164</v>
      </c>
      <c r="AY182" s="14" t="s">
        <v>149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4" t="s">
        <v>87</v>
      </c>
      <c r="BK182" s="145">
        <f>ROUND(I182*H182,2)</f>
        <v>0</v>
      </c>
      <c r="BL182" s="14" t="s">
        <v>156</v>
      </c>
      <c r="BM182" s="144" t="s">
        <v>523</v>
      </c>
    </row>
    <row r="183" spans="2:65" s="1" customFormat="1" ht="11.25">
      <c r="B183" s="29"/>
      <c r="D183" s="146" t="s">
        <v>158</v>
      </c>
      <c r="F183" s="147" t="s">
        <v>344</v>
      </c>
      <c r="I183" s="148"/>
      <c r="L183" s="29"/>
      <c r="M183" s="149"/>
      <c r="T183" s="53"/>
      <c r="AT183" s="14" t="s">
        <v>158</v>
      </c>
      <c r="AU183" s="14" t="s">
        <v>164</v>
      </c>
    </row>
    <row r="184" spans="2:65" s="12" customFormat="1" ht="11.25">
      <c r="B184" s="152"/>
      <c r="D184" s="150" t="s">
        <v>202</v>
      </c>
      <c r="F184" s="154" t="s">
        <v>524</v>
      </c>
      <c r="H184" s="155">
        <v>178.5</v>
      </c>
      <c r="I184" s="156"/>
      <c r="L184" s="152"/>
      <c r="M184" s="157"/>
      <c r="T184" s="158"/>
      <c r="AT184" s="153" t="s">
        <v>202</v>
      </c>
      <c r="AU184" s="153" t="s">
        <v>164</v>
      </c>
      <c r="AV184" s="12" t="s">
        <v>89</v>
      </c>
      <c r="AW184" s="12" t="s">
        <v>4</v>
      </c>
      <c r="AX184" s="12" t="s">
        <v>87</v>
      </c>
      <c r="AY184" s="153" t="s">
        <v>149</v>
      </c>
    </row>
    <row r="185" spans="2:65" s="1" customFormat="1" ht="24.2" customHeight="1">
      <c r="B185" s="29"/>
      <c r="C185" s="133" t="s">
        <v>282</v>
      </c>
      <c r="D185" s="133" t="s">
        <v>151</v>
      </c>
      <c r="E185" s="134" t="s">
        <v>347</v>
      </c>
      <c r="F185" s="135" t="s">
        <v>348</v>
      </c>
      <c r="G185" s="136" t="s">
        <v>154</v>
      </c>
      <c r="H185" s="137">
        <v>357</v>
      </c>
      <c r="I185" s="138"/>
      <c r="J185" s="139">
        <f>ROUND(I185*H185,2)</f>
        <v>0</v>
      </c>
      <c r="K185" s="135" t="s">
        <v>155</v>
      </c>
      <c r="L185" s="29"/>
      <c r="M185" s="140" t="s">
        <v>1</v>
      </c>
      <c r="N185" s="141" t="s">
        <v>45</v>
      </c>
      <c r="P185" s="142">
        <f>O185*H185</f>
        <v>0</v>
      </c>
      <c r="Q185" s="142">
        <v>0.57499999999999996</v>
      </c>
      <c r="R185" s="142">
        <f>Q185*H185</f>
        <v>205.27499999999998</v>
      </c>
      <c r="S185" s="142">
        <v>0</v>
      </c>
      <c r="T185" s="143">
        <f>S185*H185</f>
        <v>0</v>
      </c>
      <c r="AR185" s="144" t="s">
        <v>156</v>
      </c>
      <c r="AT185" s="144" t="s">
        <v>151</v>
      </c>
      <c r="AU185" s="144" t="s">
        <v>164</v>
      </c>
      <c r="AY185" s="14" t="s">
        <v>149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4" t="s">
        <v>87</v>
      </c>
      <c r="BK185" s="145">
        <f>ROUND(I185*H185,2)</f>
        <v>0</v>
      </c>
      <c r="BL185" s="14" t="s">
        <v>156</v>
      </c>
      <c r="BM185" s="144" t="s">
        <v>525</v>
      </c>
    </row>
    <row r="186" spans="2:65" s="1" customFormat="1" ht="11.25">
      <c r="B186" s="29"/>
      <c r="D186" s="146" t="s">
        <v>158</v>
      </c>
      <c r="F186" s="147" t="s">
        <v>350</v>
      </c>
      <c r="I186" s="148"/>
      <c r="L186" s="29"/>
      <c r="M186" s="149"/>
      <c r="T186" s="53"/>
      <c r="AT186" s="14" t="s">
        <v>158</v>
      </c>
      <c r="AU186" s="14" t="s">
        <v>164</v>
      </c>
    </row>
    <row r="187" spans="2:65" s="1" customFormat="1" ht="19.5">
      <c r="B187" s="29"/>
      <c r="D187" s="150" t="s">
        <v>351</v>
      </c>
      <c r="F187" s="151" t="s">
        <v>352</v>
      </c>
      <c r="I187" s="148"/>
      <c r="L187" s="29"/>
      <c r="M187" s="149"/>
      <c r="T187" s="53"/>
      <c r="AT187" s="14" t="s">
        <v>351</v>
      </c>
      <c r="AU187" s="14" t="s">
        <v>164</v>
      </c>
    </row>
    <row r="188" spans="2:65" s="1" customFormat="1" ht="33" customHeight="1">
      <c r="B188" s="29"/>
      <c r="C188" s="133" t="s">
        <v>287</v>
      </c>
      <c r="D188" s="133" t="s">
        <v>151</v>
      </c>
      <c r="E188" s="134" t="s">
        <v>357</v>
      </c>
      <c r="F188" s="135" t="s">
        <v>358</v>
      </c>
      <c r="G188" s="136" t="s">
        <v>154</v>
      </c>
      <c r="H188" s="137">
        <v>357</v>
      </c>
      <c r="I188" s="138"/>
      <c r="J188" s="139">
        <f>ROUND(I188*H188,2)</f>
        <v>0</v>
      </c>
      <c r="K188" s="135" t="s">
        <v>155</v>
      </c>
      <c r="L188" s="29"/>
      <c r="M188" s="140" t="s">
        <v>1</v>
      </c>
      <c r="N188" s="141" t="s">
        <v>45</v>
      </c>
      <c r="P188" s="142">
        <f>O188*H188</f>
        <v>0</v>
      </c>
      <c r="Q188" s="142">
        <v>4.8000000000000001E-4</v>
      </c>
      <c r="R188" s="142">
        <f>Q188*H188</f>
        <v>0.17136000000000001</v>
      </c>
      <c r="S188" s="142">
        <v>0</v>
      </c>
      <c r="T188" s="143">
        <f>S188*H188</f>
        <v>0</v>
      </c>
      <c r="AR188" s="144" t="s">
        <v>156</v>
      </c>
      <c r="AT188" s="144" t="s">
        <v>151</v>
      </c>
      <c r="AU188" s="144" t="s">
        <v>164</v>
      </c>
      <c r="AY188" s="14" t="s">
        <v>149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4" t="s">
        <v>87</v>
      </c>
      <c r="BK188" s="145">
        <f>ROUND(I188*H188,2)</f>
        <v>0</v>
      </c>
      <c r="BL188" s="14" t="s">
        <v>156</v>
      </c>
      <c r="BM188" s="144" t="s">
        <v>526</v>
      </c>
    </row>
    <row r="189" spans="2:65" s="1" customFormat="1" ht="11.25">
      <c r="B189" s="29"/>
      <c r="D189" s="146" t="s">
        <v>158</v>
      </c>
      <c r="F189" s="147" t="s">
        <v>360</v>
      </c>
      <c r="I189" s="148"/>
      <c r="L189" s="29"/>
      <c r="M189" s="149"/>
      <c r="T189" s="53"/>
      <c r="AT189" s="14" t="s">
        <v>158</v>
      </c>
      <c r="AU189" s="14" t="s">
        <v>164</v>
      </c>
    </row>
    <row r="190" spans="2:65" s="11" customFormat="1" ht="22.9" customHeight="1">
      <c r="B190" s="121"/>
      <c r="D190" s="122" t="s">
        <v>79</v>
      </c>
      <c r="E190" s="131" t="s">
        <v>197</v>
      </c>
      <c r="F190" s="131" t="s">
        <v>361</v>
      </c>
      <c r="I190" s="124"/>
      <c r="J190" s="132">
        <f>BK190</f>
        <v>0</v>
      </c>
      <c r="L190" s="121"/>
      <c r="M190" s="126"/>
      <c r="P190" s="127">
        <f>SUM(P191:P204)</f>
        <v>0</v>
      </c>
      <c r="R190" s="127">
        <f>SUM(R191:R204)</f>
        <v>37.629824399999997</v>
      </c>
      <c r="T190" s="128">
        <f>SUM(T191:T204)</f>
        <v>0</v>
      </c>
      <c r="AR190" s="122" t="s">
        <v>87</v>
      </c>
      <c r="AT190" s="129" t="s">
        <v>79</v>
      </c>
      <c r="AU190" s="129" t="s">
        <v>87</v>
      </c>
      <c r="AY190" s="122" t="s">
        <v>149</v>
      </c>
      <c r="BK190" s="130">
        <f>SUM(BK191:BK204)</f>
        <v>0</v>
      </c>
    </row>
    <row r="191" spans="2:65" s="1" customFormat="1" ht="24.2" customHeight="1">
      <c r="B191" s="29"/>
      <c r="C191" s="133" t="s">
        <v>292</v>
      </c>
      <c r="D191" s="133" t="s">
        <v>151</v>
      </c>
      <c r="E191" s="134" t="s">
        <v>363</v>
      </c>
      <c r="F191" s="135" t="s">
        <v>364</v>
      </c>
      <c r="G191" s="136" t="s">
        <v>365</v>
      </c>
      <c r="H191" s="137">
        <v>4</v>
      </c>
      <c r="I191" s="138"/>
      <c r="J191" s="139">
        <f>ROUND(I191*H191,2)</f>
        <v>0</v>
      </c>
      <c r="K191" s="135" t="s">
        <v>155</v>
      </c>
      <c r="L191" s="29"/>
      <c r="M191" s="140" t="s">
        <v>1</v>
      </c>
      <c r="N191" s="141" t="s">
        <v>45</v>
      </c>
      <c r="P191" s="142">
        <f>O191*H191</f>
        <v>0</v>
      </c>
      <c r="Q191" s="142">
        <v>6.9999999999999999E-4</v>
      </c>
      <c r="R191" s="142">
        <f>Q191*H191</f>
        <v>2.8E-3</v>
      </c>
      <c r="S191" s="142">
        <v>0</v>
      </c>
      <c r="T191" s="143">
        <f>S191*H191</f>
        <v>0</v>
      </c>
      <c r="AR191" s="144" t="s">
        <v>156</v>
      </c>
      <c r="AT191" s="144" t="s">
        <v>151</v>
      </c>
      <c r="AU191" s="144" t="s">
        <v>89</v>
      </c>
      <c r="AY191" s="14" t="s">
        <v>149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4" t="s">
        <v>87</v>
      </c>
      <c r="BK191" s="145">
        <f>ROUND(I191*H191,2)</f>
        <v>0</v>
      </c>
      <c r="BL191" s="14" t="s">
        <v>156</v>
      </c>
      <c r="BM191" s="144" t="s">
        <v>366</v>
      </c>
    </row>
    <row r="192" spans="2:65" s="1" customFormat="1" ht="11.25">
      <c r="B192" s="29"/>
      <c r="D192" s="146" t="s">
        <v>158</v>
      </c>
      <c r="F192" s="147" t="s">
        <v>367</v>
      </c>
      <c r="I192" s="148"/>
      <c r="L192" s="29"/>
      <c r="M192" s="149"/>
      <c r="T192" s="53"/>
      <c r="AT192" s="14" t="s">
        <v>158</v>
      </c>
      <c r="AU192" s="14" t="s">
        <v>89</v>
      </c>
    </row>
    <row r="193" spans="2:65" s="1" customFormat="1" ht="146.25">
      <c r="B193" s="29"/>
      <c r="D193" s="150" t="s">
        <v>174</v>
      </c>
      <c r="F193" s="151" t="s">
        <v>368</v>
      </c>
      <c r="I193" s="148"/>
      <c r="L193" s="29"/>
      <c r="M193" s="149"/>
      <c r="T193" s="53"/>
      <c r="AT193" s="14" t="s">
        <v>174</v>
      </c>
      <c r="AU193" s="14" t="s">
        <v>89</v>
      </c>
    </row>
    <row r="194" spans="2:65" s="1" customFormat="1" ht="24.2" customHeight="1">
      <c r="B194" s="29"/>
      <c r="C194" s="159" t="s">
        <v>297</v>
      </c>
      <c r="D194" s="159" t="s">
        <v>220</v>
      </c>
      <c r="E194" s="160" t="s">
        <v>527</v>
      </c>
      <c r="F194" s="161" t="s">
        <v>528</v>
      </c>
      <c r="G194" s="162" t="s">
        <v>365</v>
      </c>
      <c r="H194" s="163">
        <v>4</v>
      </c>
      <c r="I194" s="164"/>
      <c r="J194" s="165">
        <f>ROUND(I194*H194,2)</f>
        <v>0</v>
      </c>
      <c r="K194" s="161" t="s">
        <v>155</v>
      </c>
      <c r="L194" s="166"/>
      <c r="M194" s="167" t="s">
        <v>1</v>
      </c>
      <c r="N194" s="168" t="s">
        <v>45</v>
      </c>
      <c r="P194" s="142">
        <f>O194*H194</f>
        <v>0</v>
      </c>
      <c r="Q194" s="142">
        <v>2.5000000000000001E-3</v>
      </c>
      <c r="R194" s="142">
        <f>Q194*H194</f>
        <v>0.01</v>
      </c>
      <c r="S194" s="142">
        <v>0</v>
      </c>
      <c r="T194" s="143">
        <f>S194*H194</f>
        <v>0</v>
      </c>
      <c r="AR194" s="144" t="s">
        <v>192</v>
      </c>
      <c r="AT194" s="144" t="s">
        <v>220</v>
      </c>
      <c r="AU194" s="144" t="s">
        <v>89</v>
      </c>
      <c r="AY194" s="14" t="s">
        <v>149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4" t="s">
        <v>87</v>
      </c>
      <c r="BK194" s="145">
        <f>ROUND(I194*H194,2)</f>
        <v>0</v>
      </c>
      <c r="BL194" s="14" t="s">
        <v>156</v>
      </c>
      <c r="BM194" s="144" t="s">
        <v>529</v>
      </c>
    </row>
    <row r="195" spans="2:65" s="1" customFormat="1" ht="24.2" customHeight="1">
      <c r="B195" s="29"/>
      <c r="C195" s="133" t="s">
        <v>302</v>
      </c>
      <c r="D195" s="133" t="s">
        <v>151</v>
      </c>
      <c r="E195" s="134" t="s">
        <v>374</v>
      </c>
      <c r="F195" s="135" t="s">
        <v>375</v>
      </c>
      <c r="G195" s="136" t="s">
        <v>365</v>
      </c>
      <c r="H195" s="137">
        <v>2</v>
      </c>
      <c r="I195" s="138"/>
      <c r="J195" s="139">
        <f>ROUND(I195*H195,2)</f>
        <v>0</v>
      </c>
      <c r="K195" s="135" t="s">
        <v>155</v>
      </c>
      <c r="L195" s="29"/>
      <c r="M195" s="140" t="s">
        <v>1</v>
      </c>
      <c r="N195" s="141" t="s">
        <v>45</v>
      </c>
      <c r="P195" s="142">
        <f>O195*H195</f>
        <v>0</v>
      </c>
      <c r="Q195" s="142">
        <v>0.109405</v>
      </c>
      <c r="R195" s="142">
        <f>Q195*H195</f>
        <v>0.21881</v>
      </c>
      <c r="S195" s="142">
        <v>0</v>
      </c>
      <c r="T195" s="143">
        <f>S195*H195</f>
        <v>0</v>
      </c>
      <c r="AR195" s="144" t="s">
        <v>156</v>
      </c>
      <c r="AT195" s="144" t="s">
        <v>151</v>
      </c>
      <c r="AU195" s="144" t="s">
        <v>89</v>
      </c>
      <c r="AY195" s="14" t="s">
        <v>149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4" t="s">
        <v>87</v>
      </c>
      <c r="BK195" s="145">
        <f>ROUND(I195*H195,2)</f>
        <v>0</v>
      </c>
      <c r="BL195" s="14" t="s">
        <v>156</v>
      </c>
      <c r="BM195" s="144" t="s">
        <v>376</v>
      </c>
    </row>
    <row r="196" spans="2:65" s="1" customFormat="1" ht="11.25">
      <c r="B196" s="29"/>
      <c r="D196" s="146" t="s">
        <v>158</v>
      </c>
      <c r="F196" s="147" t="s">
        <v>377</v>
      </c>
      <c r="I196" s="148"/>
      <c r="L196" s="29"/>
      <c r="M196" s="149"/>
      <c r="T196" s="53"/>
      <c r="AT196" s="14" t="s">
        <v>158</v>
      </c>
      <c r="AU196" s="14" t="s">
        <v>89</v>
      </c>
    </row>
    <row r="197" spans="2:65" s="1" customFormat="1" ht="87.75">
      <c r="B197" s="29"/>
      <c r="D197" s="150" t="s">
        <v>174</v>
      </c>
      <c r="F197" s="151" t="s">
        <v>378</v>
      </c>
      <c r="I197" s="148"/>
      <c r="L197" s="29"/>
      <c r="M197" s="149"/>
      <c r="T197" s="53"/>
      <c r="AT197" s="14" t="s">
        <v>174</v>
      </c>
      <c r="AU197" s="14" t="s">
        <v>89</v>
      </c>
    </row>
    <row r="198" spans="2:65" s="1" customFormat="1" ht="21.75" customHeight="1">
      <c r="B198" s="29"/>
      <c r="C198" s="159" t="s">
        <v>307</v>
      </c>
      <c r="D198" s="159" t="s">
        <v>220</v>
      </c>
      <c r="E198" s="160" t="s">
        <v>380</v>
      </c>
      <c r="F198" s="161" t="s">
        <v>381</v>
      </c>
      <c r="G198" s="162" t="s">
        <v>365</v>
      </c>
      <c r="H198" s="163">
        <v>2</v>
      </c>
      <c r="I198" s="164"/>
      <c r="J198" s="165">
        <f>ROUND(I198*H198,2)</f>
        <v>0</v>
      </c>
      <c r="K198" s="161" t="s">
        <v>155</v>
      </c>
      <c r="L198" s="166"/>
      <c r="M198" s="167" t="s">
        <v>1</v>
      </c>
      <c r="N198" s="168" t="s">
        <v>45</v>
      </c>
      <c r="P198" s="142">
        <f>O198*H198</f>
        <v>0</v>
      </c>
      <c r="Q198" s="142">
        <v>6.4999999999999997E-3</v>
      </c>
      <c r="R198" s="142">
        <f>Q198*H198</f>
        <v>1.2999999999999999E-2</v>
      </c>
      <c r="S198" s="142">
        <v>0</v>
      </c>
      <c r="T198" s="143">
        <f>S198*H198</f>
        <v>0</v>
      </c>
      <c r="AR198" s="144" t="s">
        <v>192</v>
      </c>
      <c r="AT198" s="144" t="s">
        <v>220</v>
      </c>
      <c r="AU198" s="144" t="s">
        <v>89</v>
      </c>
      <c r="AY198" s="14" t="s">
        <v>149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4" t="s">
        <v>87</v>
      </c>
      <c r="BK198" s="145">
        <f>ROUND(I198*H198,2)</f>
        <v>0</v>
      </c>
      <c r="BL198" s="14" t="s">
        <v>156</v>
      </c>
      <c r="BM198" s="144" t="s">
        <v>382</v>
      </c>
    </row>
    <row r="199" spans="2:65" s="1" customFormat="1" ht="16.5" customHeight="1">
      <c r="B199" s="29"/>
      <c r="C199" s="159" t="s">
        <v>313</v>
      </c>
      <c r="D199" s="159" t="s">
        <v>220</v>
      </c>
      <c r="E199" s="160" t="s">
        <v>384</v>
      </c>
      <c r="F199" s="161" t="s">
        <v>385</v>
      </c>
      <c r="G199" s="162" t="s">
        <v>365</v>
      </c>
      <c r="H199" s="163">
        <v>2</v>
      </c>
      <c r="I199" s="164"/>
      <c r="J199" s="165">
        <f>ROUND(I199*H199,2)</f>
        <v>0</v>
      </c>
      <c r="K199" s="161" t="s">
        <v>155</v>
      </c>
      <c r="L199" s="166"/>
      <c r="M199" s="167" t="s">
        <v>1</v>
      </c>
      <c r="N199" s="168" t="s">
        <v>45</v>
      </c>
      <c r="P199" s="142">
        <f>O199*H199</f>
        <v>0</v>
      </c>
      <c r="Q199" s="142">
        <v>1.4999999999999999E-4</v>
      </c>
      <c r="R199" s="142">
        <f>Q199*H199</f>
        <v>2.9999999999999997E-4</v>
      </c>
      <c r="S199" s="142">
        <v>0</v>
      </c>
      <c r="T199" s="143">
        <f>S199*H199</f>
        <v>0</v>
      </c>
      <c r="AR199" s="144" t="s">
        <v>192</v>
      </c>
      <c r="AT199" s="144" t="s">
        <v>220</v>
      </c>
      <c r="AU199" s="144" t="s">
        <v>89</v>
      </c>
      <c r="AY199" s="14" t="s">
        <v>149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4" t="s">
        <v>87</v>
      </c>
      <c r="BK199" s="145">
        <f>ROUND(I199*H199,2)</f>
        <v>0</v>
      </c>
      <c r="BL199" s="14" t="s">
        <v>156</v>
      </c>
      <c r="BM199" s="144" t="s">
        <v>386</v>
      </c>
    </row>
    <row r="200" spans="2:65" s="1" customFormat="1" ht="33" customHeight="1">
      <c r="B200" s="29"/>
      <c r="C200" s="133" t="s">
        <v>319</v>
      </c>
      <c r="D200" s="133" t="s">
        <v>151</v>
      </c>
      <c r="E200" s="134" t="s">
        <v>414</v>
      </c>
      <c r="F200" s="135" t="s">
        <v>415</v>
      </c>
      <c r="G200" s="136" t="s">
        <v>171</v>
      </c>
      <c r="H200" s="137">
        <v>214</v>
      </c>
      <c r="I200" s="138"/>
      <c r="J200" s="139">
        <f>ROUND(I200*H200,2)</f>
        <v>0</v>
      </c>
      <c r="K200" s="135" t="s">
        <v>155</v>
      </c>
      <c r="L200" s="29"/>
      <c r="M200" s="140" t="s">
        <v>1</v>
      </c>
      <c r="N200" s="141" t="s">
        <v>45</v>
      </c>
      <c r="P200" s="142">
        <f>O200*H200</f>
        <v>0</v>
      </c>
      <c r="Q200" s="142">
        <v>0.12949959999999999</v>
      </c>
      <c r="R200" s="142">
        <f>Q200*H200</f>
        <v>27.712914399999999</v>
      </c>
      <c r="S200" s="142">
        <v>0</v>
      </c>
      <c r="T200" s="143">
        <f>S200*H200</f>
        <v>0</v>
      </c>
      <c r="AR200" s="144" t="s">
        <v>156</v>
      </c>
      <c r="AT200" s="144" t="s">
        <v>151</v>
      </c>
      <c r="AU200" s="144" t="s">
        <v>89</v>
      </c>
      <c r="AY200" s="14" t="s">
        <v>149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4" t="s">
        <v>87</v>
      </c>
      <c r="BK200" s="145">
        <f>ROUND(I200*H200,2)</f>
        <v>0</v>
      </c>
      <c r="BL200" s="14" t="s">
        <v>156</v>
      </c>
      <c r="BM200" s="144" t="s">
        <v>416</v>
      </c>
    </row>
    <row r="201" spans="2:65" s="1" customFormat="1" ht="11.25">
      <c r="B201" s="29"/>
      <c r="D201" s="146" t="s">
        <v>158</v>
      </c>
      <c r="F201" s="147" t="s">
        <v>417</v>
      </c>
      <c r="I201" s="148"/>
      <c r="L201" s="29"/>
      <c r="M201" s="149"/>
      <c r="T201" s="53"/>
      <c r="AT201" s="14" t="s">
        <v>158</v>
      </c>
      <c r="AU201" s="14" t="s">
        <v>89</v>
      </c>
    </row>
    <row r="202" spans="2:65" s="1" customFormat="1" ht="107.25">
      <c r="B202" s="29"/>
      <c r="D202" s="150" t="s">
        <v>174</v>
      </c>
      <c r="F202" s="151" t="s">
        <v>418</v>
      </c>
      <c r="I202" s="148"/>
      <c r="L202" s="29"/>
      <c r="M202" s="149"/>
      <c r="T202" s="53"/>
      <c r="AT202" s="14" t="s">
        <v>174</v>
      </c>
      <c r="AU202" s="14" t="s">
        <v>89</v>
      </c>
    </row>
    <row r="203" spans="2:65" s="1" customFormat="1" ht="16.5" customHeight="1">
      <c r="B203" s="29"/>
      <c r="C203" s="159" t="s">
        <v>323</v>
      </c>
      <c r="D203" s="159" t="s">
        <v>220</v>
      </c>
      <c r="E203" s="160" t="s">
        <v>420</v>
      </c>
      <c r="F203" s="161" t="s">
        <v>421</v>
      </c>
      <c r="G203" s="162" t="s">
        <v>171</v>
      </c>
      <c r="H203" s="163">
        <v>200</v>
      </c>
      <c r="I203" s="164"/>
      <c r="J203" s="165">
        <f>ROUND(I203*H203,2)</f>
        <v>0</v>
      </c>
      <c r="K203" s="161" t="s">
        <v>155</v>
      </c>
      <c r="L203" s="166"/>
      <c r="M203" s="167" t="s">
        <v>1</v>
      </c>
      <c r="N203" s="168" t="s">
        <v>45</v>
      </c>
      <c r="P203" s="142">
        <f>O203*H203</f>
        <v>0</v>
      </c>
      <c r="Q203" s="142">
        <v>4.4999999999999998E-2</v>
      </c>
      <c r="R203" s="142">
        <f>Q203*H203</f>
        <v>9</v>
      </c>
      <c r="S203" s="142">
        <v>0</v>
      </c>
      <c r="T203" s="143">
        <f>S203*H203</f>
        <v>0</v>
      </c>
      <c r="AR203" s="144" t="s">
        <v>192</v>
      </c>
      <c r="AT203" s="144" t="s">
        <v>220</v>
      </c>
      <c r="AU203" s="144" t="s">
        <v>89</v>
      </c>
      <c r="AY203" s="14" t="s">
        <v>149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4" t="s">
        <v>87</v>
      </c>
      <c r="BK203" s="145">
        <f>ROUND(I203*H203,2)</f>
        <v>0</v>
      </c>
      <c r="BL203" s="14" t="s">
        <v>156</v>
      </c>
      <c r="BM203" s="144" t="s">
        <v>422</v>
      </c>
    </row>
    <row r="204" spans="2:65" s="1" customFormat="1" ht="21.75" customHeight="1">
      <c r="B204" s="29"/>
      <c r="C204" s="159" t="s">
        <v>329</v>
      </c>
      <c r="D204" s="159" t="s">
        <v>220</v>
      </c>
      <c r="E204" s="160" t="s">
        <v>424</v>
      </c>
      <c r="F204" s="161" t="s">
        <v>425</v>
      </c>
      <c r="G204" s="162" t="s">
        <v>171</v>
      </c>
      <c r="H204" s="163">
        <v>14</v>
      </c>
      <c r="I204" s="164"/>
      <c r="J204" s="165">
        <f>ROUND(I204*H204,2)</f>
        <v>0</v>
      </c>
      <c r="K204" s="161" t="s">
        <v>155</v>
      </c>
      <c r="L204" s="166"/>
      <c r="M204" s="167" t="s">
        <v>1</v>
      </c>
      <c r="N204" s="168" t="s">
        <v>45</v>
      </c>
      <c r="P204" s="142">
        <f>O204*H204</f>
        <v>0</v>
      </c>
      <c r="Q204" s="142">
        <v>4.8000000000000001E-2</v>
      </c>
      <c r="R204" s="142">
        <f>Q204*H204</f>
        <v>0.67200000000000004</v>
      </c>
      <c r="S204" s="142">
        <v>0</v>
      </c>
      <c r="T204" s="143">
        <f>S204*H204</f>
        <v>0</v>
      </c>
      <c r="AR204" s="144" t="s">
        <v>192</v>
      </c>
      <c r="AT204" s="144" t="s">
        <v>220</v>
      </c>
      <c r="AU204" s="144" t="s">
        <v>89</v>
      </c>
      <c r="AY204" s="14" t="s">
        <v>149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4" t="s">
        <v>87</v>
      </c>
      <c r="BK204" s="145">
        <f>ROUND(I204*H204,2)</f>
        <v>0</v>
      </c>
      <c r="BL204" s="14" t="s">
        <v>156</v>
      </c>
      <c r="BM204" s="144" t="s">
        <v>426</v>
      </c>
    </row>
    <row r="205" spans="2:65" s="11" customFormat="1" ht="22.9" customHeight="1">
      <c r="B205" s="121"/>
      <c r="D205" s="122" t="s">
        <v>79</v>
      </c>
      <c r="E205" s="131" t="s">
        <v>491</v>
      </c>
      <c r="F205" s="131" t="s">
        <v>492</v>
      </c>
      <c r="I205" s="124"/>
      <c r="J205" s="132">
        <f>BK205</f>
        <v>0</v>
      </c>
      <c r="L205" s="121"/>
      <c r="M205" s="126"/>
      <c r="P205" s="127">
        <f>SUM(P206:P208)</f>
        <v>0</v>
      </c>
      <c r="R205" s="127">
        <f>SUM(R206:R208)</f>
        <v>0</v>
      </c>
      <c r="T205" s="128">
        <f>SUM(T206:T208)</f>
        <v>0</v>
      </c>
      <c r="AR205" s="122" t="s">
        <v>87</v>
      </c>
      <c r="AT205" s="129" t="s">
        <v>79</v>
      </c>
      <c r="AU205" s="129" t="s">
        <v>87</v>
      </c>
      <c r="AY205" s="122" t="s">
        <v>149</v>
      </c>
      <c r="BK205" s="130">
        <f>SUM(BK206:BK208)</f>
        <v>0</v>
      </c>
    </row>
    <row r="206" spans="2:65" s="1" customFormat="1" ht="33" customHeight="1">
      <c r="B206" s="29"/>
      <c r="C206" s="133" t="s">
        <v>335</v>
      </c>
      <c r="D206" s="133" t="s">
        <v>151</v>
      </c>
      <c r="E206" s="134" t="s">
        <v>494</v>
      </c>
      <c r="F206" s="135" t="s">
        <v>495</v>
      </c>
      <c r="G206" s="136" t="s">
        <v>223</v>
      </c>
      <c r="H206" s="137">
        <v>598.05399999999997</v>
      </c>
      <c r="I206" s="138"/>
      <c r="J206" s="139">
        <f>ROUND(I206*H206,2)</f>
        <v>0</v>
      </c>
      <c r="K206" s="135" t="s">
        <v>155</v>
      </c>
      <c r="L206" s="29"/>
      <c r="M206" s="140" t="s">
        <v>1</v>
      </c>
      <c r="N206" s="141" t="s">
        <v>45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156</v>
      </c>
      <c r="AT206" s="144" t="s">
        <v>151</v>
      </c>
      <c r="AU206" s="144" t="s">
        <v>89</v>
      </c>
      <c r="AY206" s="14" t="s">
        <v>149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4" t="s">
        <v>87</v>
      </c>
      <c r="BK206" s="145">
        <f>ROUND(I206*H206,2)</f>
        <v>0</v>
      </c>
      <c r="BL206" s="14" t="s">
        <v>156</v>
      </c>
      <c r="BM206" s="144" t="s">
        <v>496</v>
      </c>
    </row>
    <row r="207" spans="2:65" s="1" customFormat="1" ht="11.25">
      <c r="B207" s="29"/>
      <c r="D207" s="146" t="s">
        <v>158</v>
      </c>
      <c r="F207" s="147" t="s">
        <v>497</v>
      </c>
      <c r="I207" s="148"/>
      <c r="L207" s="29"/>
      <c r="M207" s="149"/>
      <c r="T207" s="53"/>
      <c r="AT207" s="14" t="s">
        <v>158</v>
      </c>
      <c r="AU207" s="14" t="s">
        <v>89</v>
      </c>
    </row>
    <row r="208" spans="2:65" s="1" customFormat="1" ht="29.25">
      <c r="B208" s="29"/>
      <c r="D208" s="150" t="s">
        <v>174</v>
      </c>
      <c r="F208" s="151" t="s">
        <v>498</v>
      </c>
      <c r="I208" s="148"/>
      <c r="L208" s="29"/>
      <c r="M208" s="169"/>
      <c r="N208" s="170"/>
      <c r="O208" s="170"/>
      <c r="P208" s="170"/>
      <c r="Q208" s="170"/>
      <c r="R208" s="170"/>
      <c r="S208" s="170"/>
      <c r="T208" s="171"/>
      <c r="AT208" s="14" t="s">
        <v>174</v>
      </c>
      <c r="AU208" s="14" t="s">
        <v>89</v>
      </c>
    </row>
    <row r="209" spans="2:12" s="1" customFormat="1" ht="6.95" customHeight="1">
      <c r="B209" s="41"/>
      <c r="C209" s="42"/>
      <c r="D209" s="42"/>
      <c r="E209" s="42"/>
      <c r="F209" s="42"/>
      <c r="G209" s="42"/>
      <c r="H209" s="42"/>
      <c r="I209" s="42"/>
      <c r="J209" s="42"/>
      <c r="K209" s="42"/>
      <c r="L209" s="29"/>
    </row>
  </sheetData>
  <sheetProtection algorithmName="SHA-512" hashValue="mxe2y3i4Ru7XciIbNmR36aYnC7ceLeL2pBeTvrNFUnp5bTzTtbnXgQ8QgY71ccYlumvUNRIN+9WkR0AQ/lxbNg==" saltValue="abKQRfDpTAazEj3KXTe9/OE27VfZbeX11orZ8ath/GZsq25ix51WZ0OS4SPZK4CKgJw9RJxj2eJODHvC4eUPLA==" spinCount="100000" sheet="1" objects="1" scenarios="1" formatColumns="0" formatRows="0" autoFilter="0"/>
  <autoFilter ref="C125:K208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200-000000000000}"/>
    <hyperlink ref="F132" r:id="rId2" xr:uid="{00000000-0004-0000-0200-000001000000}"/>
    <hyperlink ref="F134" r:id="rId3" xr:uid="{00000000-0004-0000-0200-000002000000}"/>
    <hyperlink ref="F136" r:id="rId4" xr:uid="{00000000-0004-0000-0200-000003000000}"/>
    <hyperlink ref="F139" r:id="rId5" xr:uid="{00000000-0004-0000-0200-000004000000}"/>
    <hyperlink ref="F142" r:id="rId6" xr:uid="{00000000-0004-0000-0200-000005000000}"/>
    <hyperlink ref="F144" r:id="rId7" xr:uid="{00000000-0004-0000-0200-000006000000}"/>
    <hyperlink ref="F148" r:id="rId8" xr:uid="{00000000-0004-0000-0200-000007000000}"/>
    <hyperlink ref="F151" r:id="rId9" xr:uid="{00000000-0004-0000-0200-000008000000}"/>
    <hyperlink ref="F153" r:id="rId10" xr:uid="{00000000-0004-0000-0200-000009000000}"/>
    <hyperlink ref="F157" r:id="rId11" xr:uid="{00000000-0004-0000-0200-00000A000000}"/>
    <hyperlink ref="F163" r:id="rId12" xr:uid="{00000000-0004-0000-0200-00000B000000}"/>
    <hyperlink ref="F165" r:id="rId13" xr:uid="{00000000-0004-0000-0200-00000C000000}"/>
    <hyperlink ref="F167" r:id="rId14" xr:uid="{00000000-0004-0000-0200-00000D000000}"/>
    <hyperlink ref="F169" r:id="rId15" xr:uid="{00000000-0004-0000-0200-00000E000000}"/>
    <hyperlink ref="F171" r:id="rId16" xr:uid="{00000000-0004-0000-0200-00000F000000}"/>
    <hyperlink ref="F175" r:id="rId17" xr:uid="{00000000-0004-0000-0200-000010000000}"/>
    <hyperlink ref="F178" r:id="rId18" xr:uid="{00000000-0004-0000-0200-000011000000}"/>
    <hyperlink ref="F180" r:id="rId19" xr:uid="{00000000-0004-0000-0200-000012000000}"/>
    <hyperlink ref="F183" r:id="rId20" xr:uid="{00000000-0004-0000-0200-000013000000}"/>
    <hyperlink ref="F186" r:id="rId21" xr:uid="{00000000-0004-0000-0200-000014000000}"/>
    <hyperlink ref="F189" r:id="rId22" xr:uid="{00000000-0004-0000-0200-000015000000}"/>
    <hyperlink ref="F192" r:id="rId23" xr:uid="{00000000-0004-0000-0200-000016000000}"/>
    <hyperlink ref="F196" r:id="rId24" xr:uid="{00000000-0004-0000-0200-000017000000}"/>
    <hyperlink ref="F201" r:id="rId25" xr:uid="{00000000-0004-0000-0200-000018000000}"/>
    <hyperlink ref="F207" r:id="rId26" xr:uid="{00000000-0004-0000-02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100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117</v>
      </c>
      <c r="L4" s="17"/>
      <c r="M4" s="90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Habartov, cesta a stezky</v>
      </c>
      <c r="F7" s="219"/>
      <c r="G7" s="219"/>
      <c r="H7" s="219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18" t="s">
        <v>119</v>
      </c>
      <c r="F9" s="220"/>
      <c r="G9" s="220"/>
      <c r="H9" s="220"/>
      <c r="L9" s="29"/>
    </row>
    <row r="10" spans="2:46" s="1" customFormat="1" ht="12" customHeight="1">
      <c r="B10" s="29"/>
      <c r="D10" s="24" t="s">
        <v>120</v>
      </c>
      <c r="L10" s="29"/>
    </row>
    <row r="11" spans="2:46" s="1" customFormat="1" ht="16.5" customHeight="1">
      <c r="B11" s="29"/>
      <c r="E11" s="181" t="s">
        <v>530</v>
      </c>
      <c r="F11" s="220"/>
      <c r="G11" s="220"/>
      <c r="H11" s="220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">
        <v>26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29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30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21" t="str">
        <f>'Rekapitulace stavby'!E14</f>
        <v>Vyplň údaj</v>
      </c>
      <c r="F20" s="186"/>
      <c r="G20" s="186"/>
      <c r="H20" s="186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35</v>
      </c>
      <c r="I25" s="24" t="s">
        <v>25</v>
      </c>
      <c r="J25" s="22" t="s">
        <v>36</v>
      </c>
      <c r="L25" s="29"/>
    </row>
    <row r="26" spans="2:12" s="1" customFormat="1" ht="18" customHeight="1">
      <c r="B26" s="29"/>
      <c r="E26" s="22" t="s">
        <v>37</v>
      </c>
      <c r="I26" s="24" t="s">
        <v>28</v>
      </c>
      <c r="J26" s="22" t="s">
        <v>38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39</v>
      </c>
      <c r="L28" s="29"/>
    </row>
    <row r="29" spans="2:12" s="7" customFormat="1" ht="16.5" customHeight="1">
      <c r="B29" s="91"/>
      <c r="E29" s="191" t="s">
        <v>1</v>
      </c>
      <c r="F29" s="191"/>
      <c r="G29" s="191"/>
      <c r="H29" s="191"/>
      <c r="L29" s="91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2" t="s">
        <v>40</v>
      </c>
      <c r="J32" s="63">
        <f>ROUND(J126,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52" t="s">
        <v>44</v>
      </c>
      <c r="E35" s="24" t="s">
        <v>45</v>
      </c>
      <c r="F35" s="83">
        <f>ROUND((SUM(BE126:BE261)),  2)</f>
        <v>0</v>
      </c>
      <c r="I35" s="93">
        <v>0.21</v>
      </c>
      <c r="J35" s="83">
        <f>ROUND(((SUM(BE126:BE261))*I35),  2)</f>
        <v>0</v>
      </c>
      <c r="L35" s="29"/>
    </row>
    <row r="36" spans="2:12" s="1" customFormat="1" ht="14.45" customHeight="1">
      <c r="B36" s="29"/>
      <c r="E36" s="24" t="s">
        <v>46</v>
      </c>
      <c r="F36" s="83">
        <f>ROUND((SUM(BF126:BF261)),  2)</f>
        <v>0</v>
      </c>
      <c r="I36" s="93">
        <v>0.12</v>
      </c>
      <c r="J36" s="83">
        <f>ROUND(((SUM(BF126:BF261))*I36),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3">
        <f>ROUND((SUM(BG126:BG261)),  2)</f>
        <v>0</v>
      </c>
      <c r="I37" s="93">
        <v>0.21</v>
      </c>
      <c r="J37" s="83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3">
        <f>ROUND((SUM(BH126:BH261)),  2)</f>
        <v>0</v>
      </c>
      <c r="I38" s="93">
        <v>0.12</v>
      </c>
      <c r="J38" s="83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3">
        <f>ROUND((SUM(BI126:BI261)),  2)</f>
        <v>0</v>
      </c>
      <c r="I39" s="93">
        <v>0</v>
      </c>
      <c r="J39" s="83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4"/>
      <c r="D41" s="95" t="s">
        <v>50</v>
      </c>
      <c r="E41" s="54"/>
      <c r="F41" s="54"/>
      <c r="G41" s="96" t="s">
        <v>51</v>
      </c>
      <c r="H41" s="97" t="s">
        <v>52</v>
      </c>
      <c r="I41" s="54"/>
      <c r="J41" s="98">
        <f>SUM(J32:J39)</f>
        <v>0</v>
      </c>
      <c r="K41" s="99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53</v>
      </c>
      <c r="E50" s="39"/>
      <c r="F50" s="39"/>
      <c r="G50" s="38" t="s">
        <v>54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55</v>
      </c>
      <c r="E61" s="31"/>
      <c r="F61" s="100" t="s">
        <v>56</v>
      </c>
      <c r="G61" s="40" t="s">
        <v>55</v>
      </c>
      <c r="H61" s="31"/>
      <c r="I61" s="31"/>
      <c r="J61" s="101" t="s">
        <v>56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57</v>
      </c>
      <c r="E65" s="39"/>
      <c r="F65" s="39"/>
      <c r="G65" s="38" t="s">
        <v>58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55</v>
      </c>
      <c r="E76" s="31"/>
      <c r="F76" s="100" t="s">
        <v>56</v>
      </c>
      <c r="G76" s="40" t="s">
        <v>55</v>
      </c>
      <c r="H76" s="31"/>
      <c r="I76" s="31"/>
      <c r="J76" s="101" t="s">
        <v>56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122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18" t="str">
        <f>E7</f>
        <v>Habartov, cesta a stezky</v>
      </c>
      <c r="F85" s="219"/>
      <c r="G85" s="219"/>
      <c r="H85" s="219"/>
      <c r="L85" s="29"/>
    </row>
    <row r="86" spans="2:12" ht="12" customHeight="1">
      <c r="B86" s="17"/>
      <c r="C86" s="24" t="s">
        <v>118</v>
      </c>
      <c r="L86" s="17"/>
    </row>
    <row r="87" spans="2:12" s="1" customFormat="1" ht="16.5" customHeight="1">
      <c r="B87" s="29"/>
      <c r="E87" s="218" t="s">
        <v>119</v>
      </c>
      <c r="F87" s="220"/>
      <c r="G87" s="220"/>
      <c r="H87" s="220"/>
      <c r="L87" s="29"/>
    </row>
    <row r="88" spans="2:12" s="1" customFormat="1" ht="12" customHeight="1">
      <c r="B88" s="29"/>
      <c r="C88" s="24" t="s">
        <v>120</v>
      </c>
      <c r="L88" s="29"/>
    </row>
    <row r="89" spans="2:12" s="1" customFormat="1" ht="16.5" customHeight="1">
      <c r="B89" s="29"/>
      <c r="E89" s="181" t="str">
        <f>E11</f>
        <v>SO 301 - Splašková kanalizace</v>
      </c>
      <c r="F89" s="220"/>
      <c r="G89" s="220"/>
      <c r="H89" s="220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>Habartov</v>
      </c>
      <c r="I91" s="24" t="s">
        <v>22</v>
      </c>
      <c r="J91" s="49" t="str">
        <f>IF(J14="","",J14)</f>
        <v>1. 3. 2024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>Město Habartov</v>
      </c>
      <c r="I93" s="24" t="s">
        <v>32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30</v>
      </c>
      <c r="F94" s="22" t="str">
        <f>IF(E20="","",E20)</f>
        <v>Vyplň údaj</v>
      </c>
      <c r="I94" s="24" t="s">
        <v>35</v>
      </c>
      <c r="J94" s="27" t="str">
        <f>E26</f>
        <v>GEOprojectKV, s.r.o.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2" t="s">
        <v>123</v>
      </c>
      <c r="D96" s="94"/>
      <c r="E96" s="94"/>
      <c r="F96" s="94"/>
      <c r="G96" s="94"/>
      <c r="H96" s="94"/>
      <c r="I96" s="94"/>
      <c r="J96" s="103" t="s">
        <v>124</v>
      </c>
      <c r="K96" s="94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4" t="s">
        <v>125</v>
      </c>
      <c r="J98" s="63">
        <f>J126</f>
        <v>0</v>
      </c>
      <c r="L98" s="29"/>
      <c r="AU98" s="14" t="s">
        <v>126</v>
      </c>
    </row>
    <row r="99" spans="2:47" s="8" customFormat="1" ht="24.95" customHeight="1">
      <c r="B99" s="105"/>
      <c r="D99" s="106" t="s">
        <v>127</v>
      </c>
      <c r="E99" s="107"/>
      <c r="F99" s="107"/>
      <c r="G99" s="107"/>
      <c r="H99" s="107"/>
      <c r="I99" s="107"/>
      <c r="J99" s="108">
        <f>J127</f>
        <v>0</v>
      </c>
      <c r="L99" s="105"/>
    </row>
    <row r="100" spans="2:47" s="9" customFormat="1" ht="19.899999999999999" customHeight="1">
      <c r="B100" s="109"/>
      <c r="D100" s="110" t="s">
        <v>128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2:47" s="9" customFormat="1" ht="19.899999999999999" customHeight="1">
      <c r="B101" s="109"/>
      <c r="D101" s="110" t="s">
        <v>531</v>
      </c>
      <c r="E101" s="111"/>
      <c r="F101" s="111"/>
      <c r="G101" s="111"/>
      <c r="H101" s="111"/>
      <c r="I101" s="111"/>
      <c r="J101" s="112">
        <f>J164</f>
        <v>0</v>
      </c>
      <c r="L101" s="109"/>
    </row>
    <row r="102" spans="2:47" s="9" customFormat="1" ht="19.899999999999999" customHeight="1">
      <c r="B102" s="109"/>
      <c r="D102" s="110" t="s">
        <v>532</v>
      </c>
      <c r="E102" s="111"/>
      <c r="F102" s="111"/>
      <c r="G102" s="111"/>
      <c r="H102" s="111"/>
      <c r="I102" s="111"/>
      <c r="J102" s="112">
        <f>J175</f>
        <v>0</v>
      </c>
      <c r="L102" s="109"/>
    </row>
    <row r="103" spans="2:47" s="9" customFormat="1" ht="14.85" customHeight="1">
      <c r="B103" s="109"/>
      <c r="D103" s="110" t="s">
        <v>533</v>
      </c>
      <c r="E103" s="111"/>
      <c r="F103" s="111"/>
      <c r="G103" s="111"/>
      <c r="H103" s="111"/>
      <c r="I103" s="111"/>
      <c r="J103" s="112">
        <f>J203</f>
        <v>0</v>
      </c>
      <c r="L103" s="109"/>
    </row>
    <row r="104" spans="2:47" s="9" customFormat="1" ht="19.899999999999999" customHeight="1">
      <c r="B104" s="109"/>
      <c r="D104" s="110" t="s">
        <v>133</v>
      </c>
      <c r="E104" s="111"/>
      <c r="F104" s="111"/>
      <c r="G104" s="111"/>
      <c r="H104" s="111"/>
      <c r="I104" s="111"/>
      <c r="J104" s="112">
        <f>J257</f>
        <v>0</v>
      </c>
      <c r="L104" s="109"/>
    </row>
    <row r="105" spans="2:47" s="1" customFormat="1" ht="21.75" customHeight="1">
      <c r="B105" s="29"/>
      <c r="L105" s="29"/>
    </row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47" s="1" customFormat="1" ht="24.95" customHeight="1">
      <c r="B111" s="29"/>
      <c r="C111" s="18" t="s">
        <v>134</v>
      </c>
      <c r="L111" s="29"/>
    </row>
    <row r="112" spans="2:47" s="1" customFormat="1" ht="6.95" customHeight="1">
      <c r="B112" s="29"/>
      <c r="L112" s="29"/>
    </row>
    <row r="113" spans="2:63" s="1" customFormat="1" ht="12" customHeight="1">
      <c r="B113" s="29"/>
      <c r="C113" s="24" t="s">
        <v>16</v>
      </c>
      <c r="L113" s="29"/>
    </row>
    <row r="114" spans="2:63" s="1" customFormat="1" ht="16.5" customHeight="1">
      <c r="B114" s="29"/>
      <c r="E114" s="218" t="str">
        <f>E7</f>
        <v>Habartov, cesta a stezky</v>
      </c>
      <c r="F114" s="219"/>
      <c r="G114" s="219"/>
      <c r="H114" s="219"/>
      <c r="L114" s="29"/>
    </row>
    <row r="115" spans="2:63" ht="12" customHeight="1">
      <c r="B115" s="17"/>
      <c r="C115" s="24" t="s">
        <v>118</v>
      </c>
      <c r="L115" s="17"/>
    </row>
    <row r="116" spans="2:63" s="1" customFormat="1" ht="16.5" customHeight="1">
      <c r="B116" s="29"/>
      <c r="E116" s="218" t="s">
        <v>119</v>
      </c>
      <c r="F116" s="220"/>
      <c r="G116" s="220"/>
      <c r="H116" s="220"/>
      <c r="L116" s="29"/>
    </row>
    <row r="117" spans="2:63" s="1" customFormat="1" ht="12" customHeight="1">
      <c r="B117" s="29"/>
      <c r="C117" s="24" t="s">
        <v>120</v>
      </c>
      <c r="L117" s="29"/>
    </row>
    <row r="118" spans="2:63" s="1" customFormat="1" ht="16.5" customHeight="1">
      <c r="B118" s="29"/>
      <c r="E118" s="181" t="str">
        <f>E11</f>
        <v>SO 301 - Splašková kanalizace</v>
      </c>
      <c r="F118" s="220"/>
      <c r="G118" s="220"/>
      <c r="H118" s="220"/>
      <c r="L118" s="29"/>
    </row>
    <row r="119" spans="2:63" s="1" customFormat="1" ht="6.95" customHeight="1">
      <c r="B119" s="29"/>
      <c r="L119" s="29"/>
    </row>
    <row r="120" spans="2:63" s="1" customFormat="1" ht="12" customHeight="1">
      <c r="B120" s="29"/>
      <c r="C120" s="24" t="s">
        <v>20</v>
      </c>
      <c r="F120" s="22" t="str">
        <f>F14</f>
        <v>Habartov</v>
      </c>
      <c r="I120" s="24" t="s">
        <v>22</v>
      </c>
      <c r="J120" s="49" t="str">
        <f>IF(J14="","",J14)</f>
        <v>1. 3. 2024</v>
      </c>
      <c r="L120" s="29"/>
    </row>
    <row r="121" spans="2:63" s="1" customFormat="1" ht="6.95" customHeight="1">
      <c r="B121" s="29"/>
      <c r="L121" s="29"/>
    </row>
    <row r="122" spans="2:63" s="1" customFormat="1" ht="15.2" customHeight="1">
      <c r="B122" s="29"/>
      <c r="C122" s="24" t="s">
        <v>24</v>
      </c>
      <c r="F122" s="22" t="str">
        <f>E17</f>
        <v>Město Habartov</v>
      </c>
      <c r="I122" s="24" t="s">
        <v>32</v>
      </c>
      <c r="J122" s="27" t="str">
        <f>E23</f>
        <v xml:space="preserve"> </v>
      </c>
      <c r="L122" s="29"/>
    </row>
    <row r="123" spans="2:63" s="1" customFormat="1" ht="15.2" customHeight="1">
      <c r="B123" s="29"/>
      <c r="C123" s="24" t="s">
        <v>30</v>
      </c>
      <c r="F123" s="22" t="str">
        <f>IF(E20="","",E20)</f>
        <v>Vyplň údaj</v>
      </c>
      <c r="I123" s="24" t="s">
        <v>35</v>
      </c>
      <c r="J123" s="27" t="str">
        <f>E26</f>
        <v>GEOprojectKV, s.r.o.</v>
      </c>
      <c r="L123" s="29"/>
    </row>
    <row r="124" spans="2:63" s="1" customFormat="1" ht="10.35" customHeight="1">
      <c r="B124" s="29"/>
      <c r="L124" s="29"/>
    </row>
    <row r="125" spans="2:63" s="10" customFormat="1" ht="29.25" customHeight="1">
      <c r="B125" s="113"/>
      <c r="C125" s="114" t="s">
        <v>135</v>
      </c>
      <c r="D125" s="115" t="s">
        <v>65</v>
      </c>
      <c r="E125" s="115" t="s">
        <v>61</v>
      </c>
      <c r="F125" s="115" t="s">
        <v>62</v>
      </c>
      <c r="G125" s="115" t="s">
        <v>136</v>
      </c>
      <c r="H125" s="115" t="s">
        <v>137</v>
      </c>
      <c r="I125" s="115" t="s">
        <v>138</v>
      </c>
      <c r="J125" s="115" t="s">
        <v>124</v>
      </c>
      <c r="K125" s="116" t="s">
        <v>139</v>
      </c>
      <c r="L125" s="113"/>
      <c r="M125" s="56" t="s">
        <v>1</v>
      </c>
      <c r="N125" s="57" t="s">
        <v>44</v>
      </c>
      <c r="O125" s="57" t="s">
        <v>140</v>
      </c>
      <c r="P125" s="57" t="s">
        <v>141</v>
      </c>
      <c r="Q125" s="57" t="s">
        <v>142</v>
      </c>
      <c r="R125" s="57" t="s">
        <v>143</v>
      </c>
      <c r="S125" s="57" t="s">
        <v>144</v>
      </c>
      <c r="T125" s="58" t="s">
        <v>145</v>
      </c>
    </row>
    <row r="126" spans="2:63" s="1" customFormat="1" ht="22.9" customHeight="1">
      <c r="B126" s="29"/>
      <c r="C126" s="61" t="s">
        <v>146</v>
      </c>
      <c r="J126" s="117">
        <f>BK126</f>
        <v>0</v>
      </c>
      <c r="L126" s="29"/>
      <c r="M126" s="59"/>
      <c r="N126" s="50"/>
      <c r="O126" s="50"/>
      <c r="P126" s="118">
        <f>P127</f>
        <v>0</v>
      </c>
      <c r="Q126" s="50"/>
      <c r="R126" s="118">
        <f>R127</f>
        <v>49.789989359999993</v>
      </c>
      <c r="S126" s="50"/>
      <c r="T126" s="119">
        <f>T127</f>
        <v>0</v>
      </c>
      <c r="AT126" s="14" t="s">
        <v>79</v>
      </c>
      <c r="AU126" s="14" t="s">
        <v>126</v>
      </c>
      <c r="BK126" s="120">
        <f>BK127</f>
        <v>0</v>
      </c>
    </row>
    <row r="127" spans="2:63" s="11" customFormat="1" ht="25.9" customHeight="1">
      <c r="B127" s="121"/>
      <c r="D127" s="122" t="s">
        <v>79</v>
      </c>
      <c r="E127" s="123" t="s">
        <v>147</v>
      </c>
      <c r="F127" s="123" t="s">
        <v>148</v>
      </c>
      <c r="I127" s="124"/>
      <c r="J127" s="125">
        <f>BK127</f>
        <v>0</v>
      </c>
      <c r="L127" s="121"/>
      <c r="M127" s="126"/>
      <c r="P127" s="127">
        <f>P128+P164+P175+P257</f>
        <v>0</v>
      </c>
      <c r="R127" s="127">
        <f>R128+R164+R175+R257</f>
        <v>49.789989359999993</v>
      </c>
      <c r="T127" s="128">
        <f>T128+T164+T175+T257</f>
        <v>0</v>
      </c>
      <c r="AR127" s="122" t="s">
        <v>87</v>
      </c>
      <c r="AT127" s="129" t="s">
        <v>79</v>
      </c>
      <c r="AU127" s="129" t="s">
        <v>80</v>
      </c>
      <c r="AY127" s="122" t="s">
        <v>149</v>
      </c>
      <c r="BK127" s="130">
        <f>BK128+BK164+BK175+BK257</f>
        <v>0</v>
      </c>
    </row>
    <row r="128" spans="2:63" s="11" customFormat="1" ht="22.9" customHeight="1">
      <c r="B128" s="121"/>
      <c r="D128" s="122" t="s">
        <v>79</v>
      </c>
      <c r="E128" s="131" t="s">
        <v>87</v>
      </c>
      <c r="F128" s="131" t="s">
        <v>150</v>
      </c>
      <c r="I128" s="124"/>
      <c r="J128" s="132">
        <f>BK128</f>
        <v>0</v>
      </c>
      <c r="L128" s="121"/>
      <c r="M128" s="126"/>
      <c r="P128" s="127">
        <f>SUM(P129:P163)</f>
        <v>0</v>
      </c>
      <c r="R128" s="127">
        <f>SUM(R129:R163)</f>
        <v>1.2024638400000001</v>
      </c>
      <c r="T128" s="128">
        <f>SUM(T129:T163)</f>
        <v>0</v>
      </c>
      <c r="AR128" s="122" t="s">
        <v>87</v>
      </c>
      <c r="AT128" s="129" t="s">
        <v>79</v>
      </c>
      <c r="AU128" s="129" t="s">
        <v>87</v>
      </c>
      <c r="AY128" s="122" t="s">
        <v>149</v>
      </c>
      <c r="BK128" s="130">
        <f>SUM(BK129:BK163)</f>
        <v>0</v>
      </c>
    </row>
    <row r="129" spans="2:65" s="1" customFormat="1" ht="24.2" customHeight="1">
      <c r="B129" s="29"/>
      <c r="C129" s="133" t="s">
        <v>87</v>
      </c>
      <c r="D129" s="133" t="s">
        <v>151</v>
      </c>
      <c r="E129" s="134" t="s">
        <v>534</v>
      </c>
      <c r="F129" s="135" t="s">
        <v>535</v>
      </c>
      <c r="G129" s="136" t="s">
        <v>154</v>
      </c>
      <c r="H129" s="137">
        <v>20</v>
      </c>
      <c r="I129" s="138"/>
      <c r="J129" s="139">
        <f>ROUND(I129*H129,2)</f>
        <v>0</v>
      </c>
      <c r="K129" s="135" t="s">
        <v>155</v>
      </c>
      <c r="L129" s="29"/>
      <c r="M129" s="140" t="s">
        <v>1</v>
      </c>
      <c r="N129" s="141" t="s">
        <v>45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156</v>
      </c>
      <c r="AT129" s="144" t="s">
        <v>151</v>
      </c>
      <c r="AU129" s="144" t="s">
        <v>89</v>
      </c>
      <c r="AY129" s="14" t="s">
        <v>149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4" t="s">
        <v>87</v>
      </c>
      <c r="BK129" s="145">
        <f>ROUND(I129*H129,2)</f>
        <v>0</v>
      </c>
      <c r="BL129" s="14" t="s">
        <v>156</v>
      </c>
      <c r="BM129" s="144" t="s">
        <v>536</v>
      </c>
    </row>
    <row r="130" spans="2:65" s="1" customFormat="1" ht="11.25">
      <c r="B130" s="29"/>
      <c r="D130" s="146" t="s">
        <v>158</v>
      </c>
      <c r="F130" s="147" t="s">
        <v>537</v>
      </c>
      <c r="I130" s="148"/>
      <c r="L130" s="29"/>
      <c r="M130" s="149"/>
      <c r="T130" s="53"/>
      <c r="AT130" s="14" t="s">
        <v>158</v>
      </c>
      <c r="AU130" s="14" t="s">
        <v>89</v>
      </c>
    </row>
    <row r="131" spans="2:65" s="1" customFormat="1" ht="33" customHeight="1">
      <c r="B131" s="29"/>
      <c r="C131" s="133" t="s">
        <v>89</v>
      </c>
      <c r="D131" s="133" t="s">
        <v>151</v>
      </c>
      <c r="E131" s="134" t="s">
        <v>538</v>
      </c>
      <c r="F131" s="135" t="s">
        <v>539</v>
      </c>
      <c r="G131" s="136" t="s">
        <v>189</v>
      </c>
      <c r="H131" s="137">
        <v>960</v>
      </c>
      <c r="I131" s="138"/>
      <c r="J131" s="139">
        <f>ROUND(I131*H131,2)</f>
        <v>0</v>
      </c>
      <c r="K131" s="135" t="s">
        <v>155</v>
      </c>
      <c r="L131" s="29"/>
      <c r="M131" s="140" t="s">
        <v>1</v>
      </c>
      <c r="N131" s="141" t="s">
        <v>45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156</v>
      </c>
      <c r="AT131" s="144" t="s">
        <v>151</v>
      </c>
      <c r="AU131" s="144" t="s">
        <v>89</v>
      </c>
      <c r="AY131" s="14" t="s">
        <v>149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4" t="s">
        <v>87</v>
      </c>
      <c r="BK131" s="145">
        <f>ROUND(I131*H131,2)</f>
        <v>0</v>
      </c>
      <c r="BL131" s="14" t="s">
        <v>156</v>
      </c>
      <c r="BM131" s="144" t="s">
        <v>540</v>
      </c>
    </row>
    <row r="132" spans="2:65" s="1" customFormat="1" ht="11.25">
      <c r="B132" s="29"/>
      <c r="D132" s="146" t="s">
        <v>158</v>
      </c>
      <c r="F132" s="147" t="s">
        <v>541</v>
      </c>
      <c r="I132" s="148"/>
      <c r="L132" s="29"/>
      <c r="M132" s="149"/>
      <c r="T132" s="53"/>
      <c r="AT132" s="14" t="s">
        <v>158</v>
      </c>
      <c r="AU132" s="14" t="s">
        <v>89</v>
      </c>
    </row>
    <row r="133" spans="2:65" s="1" customFormat="1" ht="24.2" customHeight="1">
      <c r="B133" s="29"/>
      <c r="C133" s="133" t="s">
        <v>164</v>
      </c>
      <c r="D133" s="133" t="s">
        <v>151</v>
      </c>
      <c r="E133" s="134" t="s">
        <v>542</v>
      </c>
      <c r="F133" s="135" t="s">
        <v>543</v>
      </c>
      <c r="G133" s="136" t="s">
        <v>154</v>
      </c>
      <c r="H133" s="137">
        <v>1412</v>
      </c>
      <c r="I133" s="138"/>
      <c r="J133" s="139">
        <f>ROUND(I133*H133,2)</f>
        <v>0</v>
      </c>
      <c r="K133" s="135" t="s">
        <v>155</v>
      </c>
      <c r="L133" s="29"/>
      <c r="M133" s="140" t="s">
        <v>1</v>
      </c>
      <c r="N133" s="141" t="s">
        <v>45</v>
      </c>
      <c r="P133" s="142">
        <f>O133*H133</f>
        <v>0</v>
      </c>
      <c r="Q133" s="142">
        <v>8.5132000000000003E-4</v>
      </c>
      <c r="R133" s="142">
        <f>Q133*H133</f>
        <v>1.2020638400000001</v>
      </c>
      <c r="S133" s="142">
        <v>0</v>
      </c>
      <c r="T133" s="143">
        <f>S133*H133</f>
        <v>0</v>
      </c>
      <c r="AR133" s="144" t="s">
        <v>156</v>
      </c>
      <c r="AT133" s="144" t="s">
        <v>151</v>
      </c>
      <c r="AU133" s="144" t="s">
        <v>89</v>
      </c>
      <c r="AY133" s="14" t="s">
        <v>149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4" t="s">
        <v>87</v>
      </c>
      <c r="BK133" s="145">
        <f>ROUND(I133*H133,2)</f>
        <v>0</v>
      </c>
      <c r="BL133" s="14" t="s">
        <v>156</v>
      </c>
      <c r="BM133" s="144" t="s">
        <v>544</v>
      </c>
    </row>
    <row r="134" spans="2:65" s="1" customFormat="1" ht="11.25">
      <c r="B134" s="29"/>
      <c r="D134" s="146" t="s">
        <v>158</v>
      </c>
      <c r="F134" s="147" t="s">
        <v>545</v>
      </c>
      <c r="I134" s="148"/>
      <c r="L134" s="29"/>
      <c r="M134" s="149"/>
      <c r="T134" s="53"/>
      <c r="AT134" s="14" t="s">
        <v>158</v>
      </c>
      <c r="AU134" s="14" t="s">
        <v>89</v>
      </c>
    </row>
    <row r="135" spans="2:65" s="1" customFormat="1" ht="24.2" customHeight="1">
      <c r="B135" s="29"/>
      <c r="C135" s="133" t="s">
        <v>156</v>
      </c>
      <c r="D135" s="133" t="s">
        <v>151</v>
      </c>
      <c r="E135" s="134" t="s">
        <v>546</v>
      </c>
      <c r="F135" s="135" t="s">
        <v>547</v>
      </c>
      <c r="G135" s="136" t="s">
        <v>154</v>
      </c>
      <c r="H135" s="137">
        <v>1412</v>
      </c>
      <c r="I135" s="138"/>
      <c r="J135" s="139">
        <f>ROUND(I135*H135,2)</f>
        <v>0</v>
      </c>
      <c r="K135" s="135" t="s">
        <v>155</v>
      </c>
      <c r="L135" s="29"/>
      <c r="M135" s="140" t="s">
        <v>1</v>
      </c>
      <c r="N135" s="141" t="s">
        <v>45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156</v>
      </c>
      <c r="AT135" s="144" t="s">
        <v>151</v>
      </c>
      <c r="AU135" s="144" t="s">
        <v>89</v>
      </c>
      <c r="AY135" s="14" t="s">
        <v>149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4" t="s">
        <v>87</v>
      </c>
      <c r="BK135" s="145">
        <f>ROUND(I135*H135,2)</f>
        <v>0</v>
      </c>
      <c r="BL135" s="14" t="s">
        <v>156</v>
      </c>
      <c r="BM135" s="144" t="s">
        <v>548</v>
      </c>
    </row>
    <row r="136" spans="2:65" s="1" customFormat="1" ht="11.25">
      <c r="B136" s="29"/>
      <c r="D136" s="146" t="s">
        <v>158</v>
      </c>
      <c r="F136" s="147" t="s">
        <v>549</v>
      </c>
      <c r="I136" s="148"/>
      <c r="L136" s="29"/>
      <c r="M136" s="149"/>
      <c r="T136" s="53"/>
      <c r="AT136" s="14" t="s">
        <v>158</v>
      </c>
      <c r="AU136" s="14" t="s">
        <v>89</v>
      </c>
    </row>
    <row r="137" spans="2:65" s="1" customFormat="1" ht="37.9" customHeight="1">
      <c r="B137" s="29"/>
      <c r="C137" s="133" t="s">
        <v>176</v>
      </c>
      <c r="D137" s="133" t="s">
        <v>151</v>
      </c>
      <c r="E137" s="134" t="s">
        <v>193</v>
      </c>
      <c r="F137" s="135" t="s">
        <v>194</v>
      </c>
      <c r="G137" s="136" t="s">
        <v>189</v>
      </c>
      <c r="H137" s="137">
        <v>962</v>
      </c>
      <c r="I137" s="138"/>
      <c r="J137" s="139">
        <f>ROUND(I137*H137,2)</f>
        <v>0</v>
      </c>
      <c r="K137" s="135" t="s">
        <v>155</v>
      </c>
      <c r="L137" s="29"/>
      <c r="M137" s="140" t="s">
        <v>1</v>
      </c>
      <c r="N137" s="141" t="s">
        <v>45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156</v>
      </c>
      <c r="AT137" s="144" t="s">
        <v>151</v>
      </c>
      <c r="AU137" s="144" t="s">
        <v>89</v>
      </c>
      <c r="AY137" s="14" t="s">
        <v>149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4" t="s">
        <v>87</v>
      </c>
      <c r="BK137" s="145">
        <f>ROUND(I137*H137,2)</f>
        <v>0</v>
      </c>
      <c r="BL137" s="14" t="s">
        <v>156</v>
      </c>
      <c r="BM137" s="144" t="s">
        <v>550</v>
      </c>
    </row>
    <row r="138" spans="2:65" s="1" customFormat="1" ht="11.25">
      <c r="B138" s="29"/>
      <c r="D138" s="146" t="s">
        <v>158</v>
      </c>
      <c r="F138" s="147" t="s">
        <v>196</v>
      </c>
      <c r="I138" s="148"/>
      <c r="L138" s="29"/>
      <c r="M138" s="149"/>
      <c r="T138" s="53"/>
      <c r="AT138" s="14" t="s">
        <v>158</v>
      </c>
      <c r="AU138" s="14" t="s">
        <v>89</v>
      </c>
    </row>
    <row r="139" spans="2:65" s="12" customFormat="1" ht="11.25">
      <c r="B139" s="152"/>
      <c r="D139" s="150" t="s">
        <v>202</v>
      </c>
      <c r="E139" s="153" t="s">
        <v>1</v>
      </c>
      <c r="F139" s="154" t="s">
        <v>551</v>
      </c>
      <c r="H139" s="155">
        <v>962</v>
      </c>
      <c r="I139" s="156"/>
      <c r="L139" s="152"/>
      <c r="M139" s="157"/>
      <c r="T139" s="158"/>
      <c r="AT139" s="153" t="s">
        <v>202</v>
      </c>
      <c r="AU139" s="153" t="s">
        <v>89</v>
      </c>
      <c r="AV139" s="12" t="s">
        <v>89</v>
      </c>
      <c r="AW139" s="12" t="s">
        <v>34</v>
      </c>
      <c r="AX139" s="12" t="s">
        <v>87</v>
      </c>
      <c r="AY139" s="153" t="s">
        <v>149</v>
      </c>
    </row>
    <row r="140" spans="2:65" s="1" customFormat="1" ht="37.9" customHeight="1">
      <c r="B140" s="29"/>
      <c r="C140" s="133" t="s">
        <v>181</v>
      </c>
      <c r="D140" s="133" t="s">
        <v>151</v>
      </c>
      <c r="E140" s="134" t="s">
        <v>198</v>
      </c>
      <c r="F140" s="135" t="s">
        <v>199</v>
      </c>
      <c r="G140" s="136" t="s">
        <v>189</v>
      </c>
      <c r="H140" s="137">
        <v>962</v>
      </c>
      <c r="I140" s="138"/>
      <c r="J140" s="139">
        <f>ROUND(I140*H140,2)</f>
        <v>0</v>
      </c>
      <c r="K140" s="135" t="s">
        <v>155</v>
      </c>
      <c r="L140" s="29"/>
      <c r="M140" s="140" t="s">
        <v>1</v>
      </c>
      <c r="N140" s="141" t="s">
        <v>45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156</v>
      </c>
      <c r="AT140" s="144" t="s">
        <v>151</v>
      </c>
      <c r="AU140" s="144" t="s">
        <v>89</v>
      </c>
      <c r="AY140" s="14" t="s">
        <v>149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4" t="s">
        <v>87</v>
      </c>
      <c r="BK140" s="145">
        <f>ROUND(I140*H140,2)</f>
        <v>0</v>
      </c>
      <c r="BL140" s="14" t="s">
        <v>156</v>
      </c>
      <c r="BM140" s="144" t="s">
        <v>552</v>
      </c>
    </row>
    <row r="141" spans="2:65" s="1" customFormat="1" ht="11.25">
      <c r="B141" s="29"/>
      <c r="D141" s="146" t="s">
        <v>158</v>
      </c>
      <c r="F141" s="147" t="s">
        <v>201</v>
      </c>
      <c r="I141" s="148"/>
      <c r="L141" s="29"/>
      <c r="M141" s="149"/>
      <c r="T141" s="53"/>
      <c r="AT141" s="14" t="s">
        <v>158</v>
      </c>
      <c r="AU141" s="14" t="s">
        <v>89</v>
      </c>
    </row>
    <row r="142" spans="2:65" s="1" customFormat="1" ht="37.9" customHeight="1">
      <c r="B142" s="29"/>
      <c r="C142" s="133" t="s">
        <v>186</v>
      </c>
      <c r="D142" s="133" t="s">
        <v>151</v>
      </c>
      <c r="E142" s="134" t="s">
        <v>205</v>
      </c>
      <c r="F142" s="135" t="s">
        <v>206</v>
      </c>
      <c r="G142" s="136" t="s">
        <v>189</v>
      </c>
      <c r="H142" s="137">
        <v>5772</v>
      </c>
      <c r="I142" s="138"/>
      <c r="J142" s="139">
        <f>ROUND(I142*H142,2)</f>
        <v>0</v>
      </c>
      <c r="K142" s="135" t="s">
        <v>155</v>
      </c>
      <c r="L142" s="29"/>
      <c r="M142" s="140" t="s">
        <v>1</v>
      </c>
      <c r="N142" s="141" t="s">
        <v>45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156</v>
      </c>
      <c r="AT142" s="144" t="s">
        <v>151</v>
      </c>
      <c r="AU142" s="144" t="s">
        <v>89</v>
      </c>
      <c r="AY142" s="14" t="s">
        <v>149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4" t="s">
        <v>87</v>
      </c>
      <c r="BK142" s="145">
        <f>ROUND(I142*H142,2)</f>
        <v>0</v>
      </c>
      <c r="BL142" s="14" t="s">
        <v>156</v>
      </c>
      <c r="BM142" s="144" t="s">
        <v>553</v>
      </c>
    </row>
    <row r="143" spans="2:65" s="1" customFormat="1" ht="11.25">
      <c r="B143" s="29"/>
      <c r="D143" s="146" t="s">
        <v>158</v>
      </c>
      <c r="F143" s="147" t="s">
        <v>208</v>
      </c>
      <c r="I143" s="148"/>
      <c r="L143" s="29"/>
      <c r="M143" s="149"/>
      <c r="T143" s="53"/>
      <c r="AT143" s="14" t="s">
        <v>158</v>
      </c>
      <c r="AU143" s="14" t="s">
        <v>89</v>
      </c>
    </row>
    <row r="144" spans="2:65" s="12" customFormat="1" ht="11.25">
      <c r="B144" s="152"/>
      <c r="D144" s="150" t="s">
        <v>202</v>
      </c>
      <c r="F144" s="154" t="s">
        <v>554</v>
      </c>
      <c r="H144" s="155">
        <v>5772</v>
      </c>
      <c r="I144" s="156"/>
      <c r="L144" s="152"/>
      <c r="M144" s="157"/>
      <c r="T144" s="158"/>
      <c r="AT144" s="153" t="s">
        <v>202</v>
      </c>
      <c r="AU144" s="153" t="s">
        <v>89</v>
      </c>
      <c r="AV144" s="12" t="s">
        <v>89</v>
      </c>
      <c r="AW144" s="12" t="s">
        <v>4</v>
      </c>
      <c r="AX144" s="12" t="s">
        <v>87</v>
      </c>
      <c r="AY144" s="153" t="s">
        <v>149</v>
      </c>
    </row>
    <row r="145" spans="2:65" s="1" customFormat="1" ht="24.2" customHeight="1">
      <c r="B145" s="29"/>
      <c r="C145" s="133" t="s">
        <v>192</v>
      </c>
      <c r="D145" s="133" t="s">
        <v>151</v>
      </c>
      <c r="E145" s="134" t="s">
        <v>227</v>
      </c>
      <c r="F145" s="135" t="s">
        <v>228</v>
      </c>
      <c r="G145" s="136" t="s">
        <v>223</v>
      </c>
      <c r="H145" s="137">
        <v>1539.2</v>
      </c>
      <c r="I145" s="138"/>
      <c r="J145" s="139">
        <f>ROUND(I145*H145,2)</f>
        <v>0</v>
      </c>
      <c r="K145" s="135" t="s">
        <v>155</v>
      </c>
      <c r="L145" s="29"/>
      <c r="M145" s="140" t="s">
        <v>1</v>
      </c>
      <c r="N145" s="141" t="s">
        <v>45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156</v>
      </c>
      <c r="AT145" s="144" t="s">
        <v>151</v>
      </c>
      <c r="AU145" s="144" t="s">
        <v>89</v>
      </c>
      <c r="AY145" s="14" t="s">
        <v>149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4" t="s">
        <v>87</v>
      </c>
      <c r="BK145" s="145">
        <f>ROUND(I145*H145,2)</f>
        <v>0</v>
      </c>
      <c r="BL145" s="14" t="s">
        <v>156</v>
      </c>
      <c r="BM145" s="144" t="s">
        <v>555</v>
      </c>
    </row>
    <row r="146" spans="2:65" s="1" customFormat="1" ht="11.25">
      <c r="B146" s="29"/>
      <c r="D146" s="146" t="s">
        <v>158</v>
      </c>
      <c r="F146" s="147" t="s">
        <v>230</v>
      </c>
      <c r="I146" s="148"/>
      <c r="L146" s="29"/>
      <c r="M146" s="149"/>
      <c r="T146" s="53"/>
      <c r="AT146" s="14" t="s">
        <v>158</v>
      </c>
      <c r="AU146" s="14" t="s">
        <v>89</v>
      </c>
    </row>
    <row r="147" spans="2:65" s="12" customFormat="1" ht="11.25">
      <c r="B147" s="152"/>
      <c r="D147" s="150" t="s">
        <v>202</v>
      </c>
      <c r="F147" s="154" t="s">
        <v>556</v>
      </c>
      <c r="H147" s="155">
        <v>1539.2</v>
      </c>
      <c r="I147" s="156"/>
      <c r="L147" s="152"/>
      <c r="M147" s="157"/>
      <c r="T147" s="158"/>
      <c r="AT147" s="153" t="s">
        <v>202</v>
      </c>
      <c r="AU147" s="153" t="s">
        <v>89</v>
      </c>
      <c r="AV147" s="12" t="s">
        <v>89</v>
      </c>
      <c r="AW147" s="12" t="s">
        <v>4</v>
      </c>
      <c r="AX147" s="12" t="s">
        <v>87</v>
      </c>
      <c r="AY147" s="153" t="s">
        <v>149</v>
      </c>
    </row>
    <row r="148" spans="2:65" s="1" customFormat="1" ht="24.2" customHeight="1">
      <c r="B148" s="29"/>
      <c r="C148" s="133" t="s">
        <v>197</v>
      </c>
      <c r="D148" s="133" t="s">
        <v>151</v>
      </c>
      <c r="E148" s="134" t="s">
        <v>557</v>
      </c>
      <c r="F148" s="135" t="s">
        <v>558</v>
      </c>
      <c r="G148" s="136" t="s">
        <v>189</v>
      </c>
      <c r="H148" s="137">
        <v>660</v>
      </c>
      <c r="I148" s="138"/>
      <c r="J148" s="139">
        <f>ROUND(I148*H148,2)</f>
        <v>0</v>
      </c>
      <c r="K148" s="135" t="s">
        <v>155</v>
      </c>
      <c r="L148" s="29"/>
      <c r="M148" s="140" t="s">
        <v>1</v>
      </c>
      <c r="N148" s="141" t="s">
        <v>45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156</v>
      </c>
      <c r="AT148" s="144" t="s">
        <v>151</v>
      </c>
      <c r="AU148" s="144" t="s">
        <v>89</v>
      </c>
      <c r="AY148" s="14" t="s">
        <v>149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4" t="s">
        <v>87</v>
      </c>
      <c r="BK148" s="145">
        <f>ROUND(I148*H148,2)</f>
        <v>0</v>
      </c>
      <c r="BL148" s="14" t="s">
        <v>156</v>
      </c>
      <c r="BM148" s="144" t="s">
        <v>559</v>
      </c>
    </row>
    <row r="149" spans="2:65" s="1" customFormat="1" ht="11.25">
      <c r="B149" s="29"/>
      <c r="D149" s="146" t="s">
        <v>158</v>
      </c>
      <c r="F149" s="147" t="s">
        <v>560</v>
      </c>
      <c r="I149" s="148"/>
      <c r="L149" s="29"/>
      <c r="M149" s="149"/>
      <c r="T149" s="53"/>
      <c r="AT149" s="14" t="s">
        <v>158</v>
      </c>
      <c r="AU149" s="14" t="s">
        <v>89</v>
      </c>
    </row>
    <row r="150" spans="2:65" s="1" customFormat="1" ht="16.5" customHeight="1">
      <c r="B150" s="29"/>
      <c r="C150" s="159" t="s">
        <v>204</v>
      </c>
      <c r="D150" s="159" t="s">
        <v>220</v>
      </c>
      <c r="E150" s="160" t="s">
        <v>561</v>
      </c>
      <c r="F150" s="161" t="s">
        <v>562</v>
      </c>
      <c r="G150" s="162" t="s">
        <v>223</v>
      </c>
      <c r="H150" s="163">
        <v>1320</v>
      </c>
      <c r="I150" s="164"/>
      <c r="J150" s="165">
        <f>ROUND(I150*H150,2)</f>
        <v>0</v>
      </c>
      <c r="K150" s="161" t="s">
        <v>155</v>
      </c>
      <c r="L150" s="166"/>
      <c r="M150" s="167" t="s">
        <v>1</v>
      </c>
      <c r="N150" s="168" t="s">
        <v>45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192</v>
      </c>
      <c r="AT150" s="144" t="s">
        <v>220</v>
      </c>
      <c r="AU150" s="144" t="s">
        <v>89</v>
      </c>
      <c r="AY150" s="14" t="s">
        <v>149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4" t="s">
        <v>87</v>
      </c>
      <c r="BK150" s="145">
        <f>ROUND(I150*H150,2)</f>
        <v>0</v>
      </c>
      <c r="BL150" s="14" t="s">
        <v>156</v>
      </c>
      <c r="BM150" s="144" t="s">
        <v>563</v>
      </c>
    </row>
    <row r="151" spans="2:65" s="12" customFormat="1" ht="11.25">
      <c r="B151" s="152"/>
      <c r="D151" s="150" t="s">
        <v>202</v>
      </c>
      <c r="F151" s="154" t="s">
        <v>564</v>
      </c>
      <c r="H151" s="155">
        <v>1320</v>
      </c>
      <c r="I151" s="156"/>
      <c r="L151" s="152"/>
      <c r="M151" s="157"/>
      <c r="T151" s="158"/>
      <c r="AT151" s="153" t="s">
        <v>202</v>
      </c>
      <c r="AU151" s="153" t="s">
        <v>89</v>
      </c>
      <c r="AV151" s="12" t="s">
        <v>89</v>
      </c>
      <c r="AW151" s="12" t="s">
        <v>4</v>
      </c>
      <c r="AX151" s="12" t="s">
        <v>87</v>
      </c>
      <c r="AY151" s="153" t="s">
        <v>149</v>
      </c>
    </row>
    <row r="152" spans="2:65" s="1" customFormat="1" ht="24.2" customHeight="1">
      <c r="B152" s="29"/>
      <c r="C152" s="133" t="s">
        <v>210</v>
      </c>
      <c r="D152" s="133" t="s">
        <v>151</v>
      </c>
      <c r="E152" s="134" t="s">
        <v>565</v>
      </c>
      <c r="F152" s="135" t="s">
        <v>566</v>
      </c>
      <c r="G152" s="136" t="s">
        <v>189</v>
      </c>
      <c r="H152" s="137">
        <v>300</v>
      </c>
      <c r="I152" s="138"/>
      <c r="J152" s="139">
        <f>ROUND(I152*H152,2)</f>
        <v>0</v>
      </c>
      <c r="K152" s="135" t="s">
        <v>155</v>
      </c>
      <c r="L152" s="29"/>
      <c r="M152" s="140" t="s">
        <v>1</v>
      </c>
      <c r="N152" s="141" t="s">
        <v>45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156</v>
      </c>
      <c r="AT152" s="144" t="s">
        <v>151</v>
      </c>
      <c r="AU152" s="144" t="s">
        <v>89</v>
      </c>
      <c r="AY152" s="14" t="s">
        <v>149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4" t="s">
        <v>87</v>
      </c>
      <c r="BK152" s="145">
        <f>ROUND(I152*H152,2)</f>
        <v>0</v>
      </c>
      <c r="BL152" s="14" t="s">
        <v>156</v>
      </c>
      <c r="BM152" s="144" t="s">
        <v>567</v>
      </c>
    </row>
    <row r="153" spans="2:65" s="1" customFormat="1" ht="11.25">
      <c r="B153" s="29"/>
      <c r="D153" s="146" t="s">
        <v>158</v>
      </c>
      <c r="F153" s="147" t="s">
        <v>568</v>
      </c>
      <c r="I153" s="148"/>
      <c r="L153" s="29"/>
      <c r="M153" s="149"/>
      <c r="T153" s="53"/>
      <c r="AT153" s="14" t="s">
        <v>158</v>
      </c>
      <c r="AU153" s="14" t="s">
        <v>89</v>
      </c>
    </row>
    <row r="154" spans="2:65" s="1" customFormat="1" ht="16.5" customHeight="1">
      <c r="B154" s="29"/>
      <c r="C154" s="159" t="s">
        <v>8</v>
      </c>
      <c r="D154" s="159" t="s">
        <v>220</v>
      </c>
      <c r="E154" s="160" t="s">
        <v>569</v>
      </c>
      <c r="F154" s="161" t="s">
        <v>570</v>
      </c>
      <c r="G154" s="162" t="s">
        <v>223</v>
      </c>
      <c r="H154" s="163">
        <v>600</v>
      </c>
      <c r="I154" s="164"/>
      <c r="J154" s="165">
        <f>ROUND(I154*H154,2)</f>
        <v>0</v>
      </c>
      <c r="K154" s="161" t="s">
        <v>155</v>
      </c>
      <c r="L154" s="166"/>
      <c r="M154" s="167" t="s">
        <v>1</v>
      </c>
      <c r="N154" s="168" t="s">
        <v>45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192</v>
      </c>
      <c r="AT154" s="144" t="s">
        <v>220</v>
      </c>
      <c r="AU154" s="144" t="s">
        <v>89</v>
      </c>
      <c r="AY154" s="14" t="s">
        <v>149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4" t="s">
        <v>87</v>
      </c>
      <c r="BK154" s="145">
        <f>ROUND(I154*H154,2)</f>
        <v>0</v>
      </c>
      <c r="BL154" s="14" t="s">
        <v>156</v>
      </c>
      <c r="BM154" s="144" t="s">
        <v>571</v>
      </c>
    </row>
    <row r="155" spans="2:65" s="12" customFormat="1" ht="11.25">
      <c r="B155" s="152"/>
      <c r="D155" s="150" t="s">
        <v>202</v>
      </c>
      <c r="F155" s="154" t="s">
        <v>572</v>
      </c>
      <c r="H155" s="155">
        <v>600</v>
      </c>
      <c r="I155" s="156"/>
      <c r="L155" s="152"/>
      <c r="M155" s="157"/>
      <c r="T155" s="158"/>
      <c r="AT155" s="153" t="s">
        <v>202</v>
      </c>
      <c r="AU155" s="153" t="s">
        <v>89</v>
      </c>
      <c r="AV155" s="12" t="s">
        <v>89</v>
      </c>
      <c r="AW155" s="12" t="s">
        <v>4</v>
      </c>
      <c r="AX155" s="12" t="s">
        <v>87</v>
      </c>
      <c r="AY155" s="153" t="s">
        <v>149</v>
      </c>
    </row>
    <row r="156" spans="2:65" s="1" customFormat="1" ht="33" customHeight="1">
      <c r="B156" s="29"/>
      <c r="C156" s="133" t="s">
        <v>219</v>
      </c>
      <c r="D156" s="133" t="s">
        <v>151</v>
      </c>
      <c r="E156" s="134" t="s">
        <v>239</v>
      </c>
      <c r="F156" s="135" t="s">
        <v>240</v>
      </c>
      <c r="G156" s="136" t="s">
        <v>154</v>
      </c>
      <c r="H156" s="137">
        <v>20</v>
      </c>
      <c r="I156" s="138"/>
      <c r="J156" s="139">
        <f>ROUND(I156*H156,2)</f>
        <v>0</v>
      </c>
      <c r="K156" s="135" t="s">
        <v>155</v>
      </c>
      <c r="L156" s="29"/>
      <c r="M156" s="140" t="s">
        <v>1</v>
      </c>
      <c r="N156" s="141" t="s">
        <v>45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156</v>
      </c>
      <c r="AT156" s="144" t="s">
        <v>151</v>
      </c>
      <c r="AU156" s="144" t="s">
        <v>89</v>
      </c>
      <c r="AY156" s="14" t="s">
        <v>149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4" t="s">
        <v>87</v>
      </c>
      <c r="BK156" s="145">
        <f>ROUND(I156*H156,2)</f>
        <v>0</v>
      </c>
      <c r="BL156" s="14" t="s">
        <v>156</v>
      </c>
      <c r="BM156" s="144" t="s">
        <v>573</v>
      </c>
    </row>
    <row r="157" spans="2:65" s="1" customFormat="1" ht="11.25">
      <c r="B157" s="29"/>
      <c r="D157" s="146" t="s">
        <v>158</v>
      </c>
      <c r="F157" s="147" t="s">
        <v>242</v>
      </c>
      <c r="I157" s="148"/>
      <c r="L157" s="29"/>
      <c r="M157" s="149"/>
      <c r="T157" s="53"/>
      <c r="AT157" s="14" t="s">
        <v>158</v>
      </c>
      <c r="AU157" s="14" t="s">
        <v>89</v>
      </c>
    </row>
    <row r="158" spans="2:65" s="1" customFormat="1" ht="16.5" customHeight="1">
      <c r="B158" s="29"/>
      <c r="C158" s="159" t="s">
        <v>226</v>
      </c>
      <c r="D158" s="159" t="s">
        <v>220</v>
      </c>
      <c r="E158" s="160" t="s">
        <v>244</v>
      </c>
      <c r="F158" s="161" t="s">
        <v>245</v>
      </c>
      <c r="G158" s="162" t="s">
        <v>223</v>
      </c>
      <c r="H158" s="163">
        <v>2.8</v>
      </c>
      <c r="I158" s="164"/>
      <c r="J158" s="165">
        <f>ROUND(I158*H158,2)</f>
        <v>0</v>
      </c>
      <c r="K158" s="161" t="s">
        <v>155</v>
      </c>
      <c r="L158" s="166"/>
      <c r="M158" s="167" t="s">
        <v>1</v>
      </c>
      <c r="N158" s="168" t="s">
        <v>45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192</v>
      </c>
      <c r="AT158" s="144" t="s">
        <v>220</v>
      </c>
      <c r="AU158" s="144" t="s">
        <v>89</v>
      </c>
      <c r="AY158" s="14" t="s">
        <v>149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4" t="s">
        <v>87</v>
      </c>
      <c r="BK158" s="145">
        <f>ROUND(I158*H158,2)</f>
        <v>0</v>
      </c>
      <c r="BL158" s="14" t="s">
        <v>156</v>
      </c>
      <c r="BM158" s="144" t="s">
        <v>574</v>
      </c>
    </row>
    <row r="159" spans="2:65" s="12" customFormat="1" ht="11.25">
      <c r="B159" s="152"/>
      <c r="D159" s="150" t="s">
        <v>202</v>
      </c>
      <c r="F159" s="154" t="s">
        <v>575</v>
      </c>
      <c r="H159" s="155">
        <v>2.8</v>
      </c>
      <c r="I159" s="156"/>
      <c r="L159" s="152"/>
      <c r="M159" s="157"/>
      <c r="T159" s="158"/>
      <c r="AT159" s="153" t="s">
        <v>202</v>
      </c>
      <c r="AU159" s="153" t="s">
        <v>89</v>
      </c>
      <c r="AV159" s="12" t="s">
        <v>89</v>
      </c>
      <c r="AW159" s="12" t="s">
        <v>4</v>
      </c>
      <c r="AX159" s="12" t="s">
        <v>87</v>
      </c>
      <c r="AY159" s="153" t="s">
        <v>149</v>
      </c>
    </row>
    <row r="160" spans="2:65" s="1" customFormat="1" ht="24.2" customHeight="1">
      <c r="B160" s="29"/>
      <c r="C160" s="133" t="s">
        <v>232</v>
      </c>
      <c r="D160" s="133" t="s">
        <v>151</v>
      </c>
      <c r="E160" s="134" t="s">
        <v>249</v>
      </c>
      <c r="F160" s="135" t="s">
        <v>250</v>
      </c>
      <c r="G160" s="136" t="s">
        <v>154</v>
      </c>
      <c r="H160" s="137">
        <v>20</v>
      </c>
      <c r="I160" s="138"/>
      <c r="J160" s="139">
        <f>ROUND(I160*H160,2)</f>
        <v>0</v>
      </c>
      <c r="K160" s="135" t="s">
        <v>155</v>
      </c>
      <c r="L160" s="29"/>
      <c r="M160" s="140" t="s">
        <v>1</v>
      </c>
      <c r="N160" s="141" t="s">
        <v>45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156</v>
      </c>
      <c r="AT160" s="144" t="s">
        <v>151</v>
      </c>
      <c r="AU160" s="144" t="s">
        <v>89</v>
      </c>
      <c r="AY160" s="14" t="s">
        <v>149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4" t="s">
        <v>87</v>
      </c>
      <c r="BK160" s="145">
        <f>ROUND(I160*H160,2)</f>
        <v>0</v>
      </c>
      <c r="BL160" s="14" t="s">
        <v>156</v>
      </c>
      <c r="BM160" s="144" t="s">
        <v>576</v>
      </c>
    </row>
    <row r="161" spans="2:65" s="1" customFormat="1" ht="11.25">
      <c r="B161" s="29"/>
      <c r="D161" s="146" t="s">
        <v>158</v>
      </c>
      <c r="F161" s="147" t="s">
        <v>252</v>
      </c>
      <c r="I161" s="148"/>
      <c r="L161" s="29"/>
      <c r="M161" s="149"/>
      <c r="T161" s="53"/>
      <c r="AT161" s="14" t="s">
        <v>158</v>
      </c>
      <c r="AU161" s="14" t="s">
        <v>89</v>
      </c>
    </row>
    <row r="162" spans="2:65" s="1" customFormat="1" ht="16.5" customHeight="1">
      <c r="B162" s="29"/>
      <c r="C162" s="159" t="s">
        <v>238</v>
      </c>
      <c r="D162" s="159" t="s">
        <v>220</v>
      </c>
      <c r="E162" s="160" t="s">
        <v>255</v>
      </c>
      <c r="F162" s="161" t="s">
        <v>256</v>
      </c>
      <c r="G162" s="162" t="s">
        <v>257</v>
      </c>
      <c r="H162" s="163">
        <v>0.4</v>
      </c>
      <c r="I162" s="164"/>
      <c r="J162" s="165">
        <f>ROUND(I162*H162,2)</f>
        <v>0</v>
      </c>
      <c r="K162" s="161" t="s">
        <v>155</v>
      </c>
      <c r="L162" s="166"/>
      <c r="M162" s="167" t="s">
        <v>1</v>
      </c>
      <c r="N162" s="168" t="s">
        <v>45</v>
      </c>
      <c r="P162" s="142">
        <f>O162*H162</f>
        <v>0</v>
      </c>
      <c r="Q162" s="142">
        <v>1E-3</v>
      </c>
      <c r="R162" s="142">
        <f>Q162*H162</f>
        <v>4.0000000000000002E-4</v>
      </c>
      <c r="S162" s="142">
        <v>0</v>
      </c>
      <c r="T162" s="143">
        <f>S162*H162</f>
        <v>0</v>
      </c>
      <c r="AR162" s="144" t="s">
        <v>192</v>
      </c>
      <c r="AT162" s="144" t="s">
        <v>220</v>
      </c>
      <c r="AU162" s="144" t="s">
        <v>89</v>
      </c>
      <c r="AY162" s="14" t="s">
        <v>149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4" t="s">
        <v>87</v>
      </c>
      <c r="BK162" s="145">
        <f>ROUND(I162*H162,2)</f>
        <v>0</v>
      </c>
      <c r="BL162" s="14" t="s">
        <v>156</v>
      </c>
      <c r="BM162" s="144" t="s">
        <v>577</v>
      </c>
    </row>
    <row r="163" spans="2:65" s="12" customFormat="1" ht="11.25">
      <c r="B163" s="152"/>
      <c r="D163" s="150" t="s">
        <v>202</v>
      </c>
      <c r="F163" s="154" t="s">
        <v>578</v>
      </c>
      <c r="H163" s="155">
        <v>0.4</v>
      </c>
      <c r="I163" s="156"/>
      <c r="L163" s="152"/>
      <c r="M163" s="157"/>
      <c r="T163" s="158"/>
      <c r="AT163" s="153" t="s">
        <v>202</v>
      </c>
      <c r="AU163" s="153" t="s">
        <v>89</v>
      </c>
      <c r="AV163" s="12" t="s">
        <v>89</v>
      </c>
      <c r="AW163" s="12" t="s">
        <v>4</v>
      </c>
      <c r="AX163" s="12" t="s">
        <v>87</v>
      </c>
      <c r="AY163" s="153" t="s">
        <v>149</v>
      </c>
    </row>
    <row r="164" spans="2:65" s="11" customFormat="1" ht="22.9" customHeight="1">
      <c r="B164" s="121"/>
      <c r="D164" s="122" t="s">
        <v>79</v>
      </c>
      <c r="E164" s="131" t="s">
        <v>156</v>
      </c>
      <c r="F164" s="131" t="s">
        <v>579</v>
      </c>
      <c r="I164" s="124"/>
      <c r="J164" s="132">
        <f>BK164</f>
        <v>0</v>
      </c>
      <c r="L164" s="121"/>
      <c r="M164" s="126"/>
      <c r="P164" s="127">
        <f>SUM(P165:P174)</f>
        <v>0</v>
      </c>
      <c r="R164" s="127">
        <f>SUM(R165:R174)</f>
        <v>2.6809419999999999</v>
      </c>
      <c r="T164" s="128">
        <f>SUM(T165:T174)</f>
        <v>0</v>
      </c>
      <c r="AR164" s="122" t="s">
        <v>87</v>
      </c>
      <c r="AT164" s="129" t="s">
        <v>79</v>
      </c>
      <c r="AU164" s="129" t="s">
        <v>87</v>
      </c>
      <c r="AY164" s="122" t="s">
        <v>149</v>
      </c>
      <c r="BK164" s="130">
        <f>SUM(BK165:BK174)</f>
        <v>0</v>
      </c>
    </row>
    <row r="165" spans="2:65" s="1" customFormat="1" ht="16.5" customHeight="1">
      <c r="B165" s="29"/>
      <c r="C165" s="133" t="s">
        <v>243</v>
      </c>
      <c r="D165" s="133" t="s">
        <v>151</v>
      </c>
      <c r="E165" s="134" t="s">
        <v>580</v>
      </c>
      <c r="F165" s="135" t="s">
        <v>581</v>
      </c>
      <c r="G165" s="136" t="s">
        <v>189</v>
      </c>
      <c r="H165" s="137">
        <v>60</v>
      </c>
      <c r="I165" s="138"/>
      <c r="J165" s="139">
        <f>ROUND(I165*H165,2)</f>
        <v>0</v>
      </c>
      <c r="K165" s="135" t="s">
        <v>155</v>
      </c>
      <c r="L165" s="29"/>
      <c r="M165" s="140" t="s">
        <v>1</v>
      </c>
      <c r="N165" s="141" t="s">
        <v>45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156</v>
      </c>
      <c r="AT165" s="144" t="s">
        <v>151</v>
      </c>
      <c r="AU165" s="144" t="s">
        <v>89</v>
      </c>
      <c r="AY165" s="14" t="s">
        <v>149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4" t="s">
        <v>87</v>
      </c>
      <c r="BK165" s="145">
        <f>ROUND(I165*H165,2)</f>
        <v>0</v>
      </c>
      <c r="BL165" s="14" t="s">
        <v>156</v>
      </c>
      <c r="BM165" s="144" t="s">
        <v>582</v>
      </c>
    </row>
    <row r="166" spans="2:65" s="1" customFormat="1" ht="11.25">
      <c r="B166" s="29"/>
      <c r="D166" s="146" t="s">
        <v>158</v>
      </c>
      <c r="F166" s="147" t="s">
        <v>583</v>
      </c>
      <c r="I166" s="148"/>
      <c r="L166" s="29"/>
      <c r="M166" s="149"/>
      <c r="T166" s="53"/>
      <c r="AT166" s="14" t="s">
        <v>158</v>
      </c>
      <c r="AU166" s="14" t="s">
        <v>89</v>
      </c>
    </row>
    <row r="167" spans="2:65" s="1" customFormat="1" ht="24.2" customHeight="1">
      <c r="B167" s="29"/>
      <c r="C167" s="133" t="s">
        <v>248</v>
      </c>
      <c r="D167" s="133" t="s">
        <v>151</v>
      </c>
      <c r="E167" s="134" t="s">
        <v>584</v>
      </c>
      <c r="F167" s="135" t="s">
        <v>585</v>
      </c>
      <c r="G167" s="136" t="s">
        <v>365</v>
      </c>
      <c r="H167" s="137">
        <v>17</v>
      </c>
      <c r="I167" s="138"/>
      <c r="J167" s="139">
        <f>ROUND(I167*H167,2)</f>
        <v>0</v>
      </c>
      <c r="K167" s="135" t="s">
        <v>155</v>
      </c>
      <c r="L167" s="29"/>
      <c r="M167" s="140" t="s">
        <v>1</v>
      </c>
      <c r="N167" s="141" t="s">
        <v>45</v>
      </c>
      <c r="P167" s="142">
        <f>O167*H167</f>
        <v>0</v>
      </c>
      <c r="Q167" s="142">
        <v>8.7417999999999996E-2</v>
      </c>
      <c r="R167" s="142">
        <f>Q167*H167</f>
        <v>1.4861059999999999</v>
      </c>
      <c r="S167" s="142">
        <v>0</v>
      </c>
      <c r="T167" s="143">
        <f>S167*H167</f>
        <v>0</v>
      </c>
      <c r="AR167" s="144" t="s">
        <v>156</v>
      </c>
      <c r="AT167" s="144" t="s">
        <v>151</v>
      </c>
      <c r="AU167" s="144" t="s">
        <v>89</v>
      </c>
      <c r="AY167" s="14" t="s">
        <v>149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4" t="s">
        <v>87</v>
      </c>
      <c r="BK167" s="145">
        <f>ROUND(I167*H167,2)</f>
        <v>0</v>
      </c>
      <c r="BL167" s="14" t="s">
        <v>156</v>
      </c>
      <c r="BM167" s="144" t="s">
        <v>586</v>
      </c>
    </row>
    <row r="168" spans="2:65" s="1" customFormat="1" ht="11.25">
      <c r="B168" s="29"/>
      <c r="D168" s="146" t="s">
        <v>158</v>
      </c>
      <c r="F168" s="147" t="s">
        <v>587</v>
      </c>
      <c r="I168" s="148"/>
      <c r="L168" s="29"/>
      <c r="M168" s="149"/>
      <c r="T168" s="53"/>
      <c r="AT168" s="14" t="s">
        <v>158</v>
      </c>
      <c r="AU168" s="14" t="s">
        <v>89</v>
      </c>
    </row>
    <row r="169" spans="2:65" s="1" customFormat="1" ht="24.2" customHeight="1">
      <c r="B169" s="29"/>
      <c r="C169" s="159" t="s">
        <v>254</v>
      </c>
      <c r="D169" s="159" t="s">
        <v>220</v>
      </c>
      <c r="E169" s="160" t="s">
        <v>588</v>
      </c>
      <c r="F169" s="161" t="s">
        <v>589</v>
      </c>
      <c r="G169" s="162" t="s">
        <v>365</v>
      </c>
      <c r="H169" s="163">
        <v>4</v>
      </c>
      <c r="I169" s="164"/>
      <c r="J169" s="165">
        <f>ROUND(I169*H169,2)</f>
        <v>0</v>
      </c>
      <c r="K169" s="161" t="s">
        <v>155</v>
      </c>
      <c r="L169" s="166"/>
      <c r="M169" s="167" t="s">
        <v>1</v>
      </c>
      <c r="N169" s="168" t="s">
        <v>45</v>
      </c>
      <c r="P169" s="142">
        <f>O169*H169</f>
        <v>0</v>
      </c>
      <c r="Q169" s="142">
        <v>6.8000000000000005E-2</v>
      </c>
      <c r="R169" s="142">
        <f>Q169*H169</f>
        <v>0.27200000000000002</v>
      </c>
      <c r="S169" s="142">
        <v>0</v>
      </c>
      <c r="T169" s="143">
        <f>S169*H169</f>
        <v>0</v>
      </c>
      <c r="AR169" s="144" t="s">
        <v>192</v>
      </c>
      <c r="AT169" s="144" t="s">
        <v>220</v>
      </c>
      <c r="AU169" s="144" t="s">
        <v>89</v>
      </c>
      <c r="AY169" s="14" t="s">
        <v>149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4" t="s">
        <v>87</v>
      </c>
      <c r="BK169" s="145">
        <f>ROUND(I169*H169,2)</f>
        <v>0</v>
      </c>
      <c r="BL169" s="14" t="s">
        <v>156</v>
      </c>
      <c r="BM169" s="144" t="s">
        <v>590</v>
      </c>
    </row>
    <row r="170" spans="2:65" s="1" customFormat="1" ht="24.2" customHeight="1">
      <c r="B170" s="29"/>
      <c r="C170" s="159" t="s">
        <v>261</v>
      </c>
      <c r="D170" s="159" t="s">
        <v>220</v>
      </c>
      <c r="E170" s="160" t="s">
        <v>591</v>
      </c>
      <c r="F170" s="161" t="s">
        <v>592</v>
      </c>
      <c r="G170" s="162" t="s">
        <v>365</v>
      </c>
      <c r="H170" s="163">
        <v>6</v>
      </c>
      <c r="I170" s="164"/>
      <c r="J170" s="165">
        <f>ROUND(I170*H170,2)</f>
        <v>0</v>
      </c>
      <c r="K170" s="161" t="s">
        <v>155</v>
      </c>
      <c r="L170" s="166"/>
      <c r="M170" s="167" t="s">
        <v>1</v>
      </c>
      <c r="N170" s="168" t="s">
        <v>45</v>
      </c>
      <c r="P170" s="142">
        <f>O170*H170</f>
        <v>0</v>
      </c>
      <c r="Q170" s="142">
        <v>5.0999999999999997E-2</v>
      </c>
      <c r="R170" s="142">
        <f>Q170*H170</f>
        <v>0.30599999999999999</v>
      </c>
      <c r="S170" s="142">
        <v>0</v>
      </c>
      <c r="T170" s="143">
        <f>S170*H170</f>
        <v>0</v>
      </c>
      <c r="AR170" s="144" t="s">
        <v>192</v>
      </c>
      <c r="AT170" s="144" t="s">
        <v>220</v>
      </c>
      <c r="AU170" s="144" t="s">
        <v>89</v>
      </c>
      <c r="AY170" s="14" t="s">
        <v>149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4" t="s">
        <v>87</v>
      </c>
      <c r="BK170" s="145">
        <f>ROUND(I170*H170,2)</f>
        <v>0</v>
      </c>
      <c r="BL170" s="14" t="s">
        <v>156</v>
      </c>
      <c r="BM170" s="144" t="s">
        <v>593</v>
      </c>
    </row>
    <row r="171" spans="2:65" s="1" customFormat="1" ht="24.2" customHeight="1">
      <c r="B171" s="29"/>
      <c r="C171" s="159" t="s">
        <v>7</v>
      </c>
      <c r="D171" s="159" t="s">
        <v>220</v>
      </c>
      <c r="E171" s="160" t="s">
        <v>594</v>
      </c>
      <c r="F171" s="161" t="s">
        <v>595</v>
      </c>
      <c r="G171" s="162" t="s">
        <v>365</v>
      </c>
      <c r="H171" s="163">
        <v>7</v>
      </c>
      <c r="I171" s="164"/>
      <c r="J171" s="165">
        <f>ROUND(I171*H171,2)</f>
        <v>0</v>
      </c>
      <c r="K171" s="161" t="s">
        <v>155</v>
      </c>
      <c r="L171" s="166"/>
      <c r="M171" s="167" t="s">
        <v>1</v>
      </c>
      <c r="N171" s="168" t="s">
        <v>45</v>
      </c>
      <c r="P171" s="142">
        <f>O171*H171</f>
        <v>0</v>
      </c>
      <c r="Q171" s="142">
        <v>0.04</v>
      </c>
      <c r="R171" s="142">
        <f>Q171*H171</f>
        <v>0.28000000000000003</v>
      </c>
      <c r="S171" s="142">
        <v>0</v>
      </c>
      <c r="T171" s="143">
        <f>S171*H171</f>
        <v>0</v>
      </c>
      <c r="AR171" s="144" t="s">
        <v>192</v>
      </c>
      <c r="AT171" s="144" t="s">
        <v>220</v>
      </c>
      <c r="AU171" s="144" t="s">
        <v>89</v>
      </c>
      <c r="AY171" s="14" t="s">
        <v>149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4" t="s">
        <v>87</v>
      </c>
      <c r="BK171" s="145">
        <f>ROUND(I171*H171,2)</f>
        <v>0</v>
      </c>
      <c r="BL171" s="14" t="s">
        <v>156</v>
      </c>
      <c r="BM171" s="144" t="s">
        <v>596</v>
      </c>
    </row>
    <row r="172" spans="2:65" s="1" customFormat="1" ht="24.2" customHeight="1">
      <c r="B172" s="29"/>
      <c r="C172" s="133" t="s">
        <v>272</v>
      </c>
      <c r="D172" s="133" t="s">
        <v>151</v>
      </c>
      <c r="E172" s="134" t="s">
        <v>597</v>
      </c>
      <c r="F172" s="135" t="s">
        <v>598</v>
      </c>
      <c r="G172" s="136" t="s">
        <v>365</v>
      </c>
      <c r="H172" s="137">
        <v>2</v>
      </c>
      <c r="I172" s="138"/>
      <c r="J172" s="139">
        <f>ROUND(I172*H172,2)</f>
        <v>0</v>
      </c>
      <c r="K172" s="135" t="s">
        <v>155</v>
      </c>
      <c r="L172" s="29"/>
      <c r="M172" s="140" t="s">
        <v>1</v>
      </c>
      <c r="N172" s="141" t="s">
        <v>45</v>
      </c>
      <c r="P172" s="142">
        <f>O172*H172</f>
        <v>0</v>
      </c>
      <c r="Q172" s="142">
        <v>8.7417999999999996E-2</v>
      </c>
      <c r="R172" s="142">
        <f>Q172*H172</f>
        <v>0.17483599999999999</v>
      </c>
      <c r="S172" s="142">
        <v>0</v>
      </c>
      <c r="T172" s="143">
        <f>S172*H172</f>
        <v>0</v>
      </c>
      <c r="AR172" s="144" t="s">
        <v>156</v>
      </c>
      <c r="AT172" s="144" t="s">
        <v>151</v>
      </c>
      <c r="AU172" s="144" t="s">
        <v>89</v>
      </c>
      <c r="AY172" s="14" t="s">
        <v>149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4" t="s">
        <v>87</v>
      </c>
      <c r="BK172" s="145">
        <f>ROUND(I172*H172,2)</f>
        <v>0</v>
      </c>
      <c r="BL172" s="14" t="s">
        <v>156</v>
      </c>
      <c r="BM172" s="144" t="s">
        <v>599</v>
      </c>
    </row>
    <row r="173" spans="2:65" s="1" customFormat="1" ht="11.25">
      <c r="B173" s="29"/>
      <c r="D173" s="146" t="s">
        <v>158</v>
      </c>
      <c r="F173" s="147" t="s">
        <v>600</v>
      </c>
      <c r="I173" s="148"/>
      <c r="L173" s="29"/>
      <c r="M173" s="149"/>
      <c r="T173" s="53"/>
      <c r="AT173" s="14" t="s">
        <v>158</v>
      </c>
      <c r="AU173" s="14" t="s">
        <v>89</v>
      </c>
    </row>
    <row r="174" spans="2:65" s="1" customFormat="1" ht="24.2" customHeight="1">
      <c r="B174" s="29"/>
      <c r="C174" s="159" t="s">
        <v>277</v>
      </c>
      <c r="D174" s="159" t="s">
        <v>220</v>
      </c>
      <c r="E174" s="160" t="s">
        <v>601</v>
      </c>
      <c r="F174" s="161" t="s">
        <v>602</v>
      </c>
      <c r="G174" s="162" t="s">
        <v>365</v>
      </c>
      <c r="H174" s="163">
        <v>2</v>
      </c>
      <c r="I174" s="164"/>
      <c r="J174" s="165">
        <f>ROUND(I174*H174,2)</f>
        <v>0</v>
      </c>
      <c r="K174" s="161" t="s">
        <v>155</v>
      </c>
      <c r="L174" s="166"/>
      <c r="M174" s="167" t="s">
        <v>1</v>
      </c>
      <c r="N174" s="168" t="s">
        <v>45</v>
      </c>
      <c r="P174" s="142">
        <f>O174*H174</f>
        <v>0</v>
      </c>
      <c r="Q174" s="142">
        <v>8.1000000000000003E-2</v>
      </c>
      <c r="R174" s="142">
        <f>Q174*H174</f>
        <v>0.16200000000000001</v>
      </c>
      <c r="S174" s="142">
        <v>0</v>
      </c>
      <c r="T174" s="143">
        <f>S174*H174</f>
        <v>0</v>
      </c>
      <c r="AR174" s="144" t="s">
        <v>192</v>
      </c>
      <c r="AT174" s="144" t="s">
        <v>220</v>
      </c>
      <c r="AU174" s="144" t="s">
        <v>89</v>
      </c>
      <c r="AY174" s="14" t="s">
        <v>149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4" t="s">
        <v>87</v>
      </c>
      <c r="BK174" s="145">
        <f>ROUND(I174*H174,2)</f>
        <v>0</v>
      </c>
      <c r="BL174" s="14" t="s">
        <v>156</v>
      </c>
      <c r="BM174" s="144" t="s">
        <v>603</v>
      </c>
    </row>
    <row r="175" spans="2:65" s="11" customFormat="1" ht="22.9" customHeight="1">
      <c r="B175" s="121"/>
      <c r="D175" s="122" t="s">
        <v>79</v>
      </c>
      <c r="E175" s="131" t="s">
        <v>192</v>
      </c>
      <c r="F175" s="131" t="s">
        <v>604</v>
      </c>
      <c r="I175" s="124"/>
      <c r="J175" s="132">
        <f>BK175</f>
        <v>0</v>
      </c>
      <c r="L175" s="121"/>
      <c r="M175" s="126"/>
      <c r="P175" s="127">
        <f>P176+SUM(P177:P203)</f>
        <v>0</v>
      </c>
      <c r="R175" s="127">
        <f>R176+SUM(R177:R203)</f>
        <v>45.906583519999991</v>
      </c>
      <c r="T175" s="128">
        <f>T176+SUM(T177:T203)</f>
        <v>0</v>
      </c>
      <c r="AR175" s="122" t="s">
        <v>87</v>
      </c>
      <c r="AT175" s="129" t="s">
        <v>79</v>
      </c>
      <c r="AU175" s="129" t="s">
        <v>87</v>
      </c>
      <c r="AY175" s="122" t="s">
        <v>149</v>
      </c>
      <c r="BK175" s="130">
        <f>BK176+SUM(BK177:BK203)</f>
        <v>0</v>
      </c>
    </row>
    <row r="176" spans="2:65" s="1" customFormat="1" ht="24.2" customHeight="1">
      <c r="B176" s="29"/>
      <c r="C176" s="133" t="s">
        <v>282</v>
      </c>
      <c r="D176" s="133" t="s">
        <v>151</v>
      </c>
      <c r="E176" s="134" t="s">
        <v>605</v>
      </c>
      <c r="F176" s="135" t="s">
        <v>606</v>
      </c>
      <c r="G176" s="136" t="s">
        <v>171</v>
      </c>
      <c r="H176" s="137">
        <v>353</v>
      </c>
      <c r="I176" s="138"/>
      <c r="J176" s="139">
        <f>ROUND(I176*H176,2)</f>
        <v>0</v>
      </c>
      <c r="K176" s="135" t="s">
        <v>155</v>
      </c>
      <c r="L176" s="29"/>
      <c r="M176" s="140" t="s">
        <v>1</v>
      </c>
      <c r="N176" s="141" t="s">
        <v>45</v>
      </c>
      <c r="P176" s="142">
        <f>O176*H176</f>
        <v>0</v>
      </c>
      <c r="Q176" s="142">
        <v>1.5999999999999999E-5</v>
      </c>
      <c r="R176" s="142">
        <f>Q176*H176</f>
        <v>5.6479999999999994E-3</v>
      </c>
      <c r="S176" s="142">
        <v>0</v>
      </c>
      <c r="T176" s="143">
        <f>S176*H176</f>
        <v>0</v>
      </c>
      <c r="AR176" s="144" t="s">
        <v>156</v>
      </c>
      <c r="AT176" s="144" t="s">
        <v>151</v>
      </c>
      <c r="AU176" s="144" t="s">
        <v>89</v>
      </c>
      <c r="AY176" s="14" t="s">
        <v>149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4" t="s">
        <v>87</v>
      </c>
      <c r="BK176" s="145">
        <f>ROUND(I176*H176,2)</f>
        <v>0</v>
      </c>
      <c r="BL176" s="14" t="s">
        <v>156</v>
      </c>
      <c r="BM176" s="144" t="s">
        <v>607</v>
      </c>
    </row>
    <row r="177" spans="2:65" s="1" customFormat="1" ht="11.25">
      <c r="B177" s="29"/>
      <c r="D177" s="146" t="s">
        <v>158</v>
      </c>
      <c r="F177" s="147" t="s">
        <v>608</v>
      </c>
      <c r="I177" s="148"/>
      <c r="L177" s="29"/>
      <c r="M177" s="149"/>
      <c r="T177" s="53"/>
      <c r="AT177" s="14" t="s">
        <v>158</v>
      </c>
      <c r="AU177" s="14" t="s">
        <v>89</v>
      </c>
    </row>
    <row r="178" spans="2:65" s="1" customFormat="1" ht="24.2" customHeight="1">
      <c r="B178" s="29"/>
      <c r="C178" s="159" t="s">
        <v>287</v>
      </c>
      <c r="D178" s="159" t="s">
        <v>220</v>
      </c>
      <c r="E178" s="160" t="s">
        <v>609</v>
      </c>
      <c r="F178" s="161" t="s">
        <v>610</v>
      </c>
      <c r="G178" s="162" t="s">
        <v>171</v>
      </c>
      <c r="H178" s="163">
        <v>358.29500000000002</v>
      </c>
      <c r="I178" s="164"/>
      <c r="J178" s="165">
        <f>ROUND(I178*H178,2)</f>
        <v>0</v>
      </c>
      <c r="K178" s="161" t="s">
        <v>155</v>
      </c>
      <c r="L178" s="166"/>
      <c r="M178" s="167" t="s">
        <v>1</v>
      </c>
      <c r="N178" s="168" t="s">
        <v>45</v>
      </c>
      <c r="P178" s="142">
        <f>O178*H178</f>
        <v>0</v>
      </c>
      <c r="Q178" s="142">
        <v>3.0999999999999999E-3</v>
      </c>
      <c r="R178" s="142">
        <f>Q178*H178</f>
        <v>1.1107145</v>
      </c>
      <c r="S178" s="142">
        <v>0</v>
      </c>
      <c r="T178" s="143">
        <f>S178*H178</f>
        <v>0</v>
      </c>
      <c r="AR178" s="144" t="s">
        <v>192</v>
      </c>
      <c r="AT178" s="144" t="s">
        <v>220</v>
      </c>
      <c r="AU178" s="144" t="s">
        <v>89</v>
      </c>
      <c r="AY178" s="14" t="s">
        <v>149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4" t="s">
        <v>87</v>
      </c>
      <c r="BK178" s="145">
        <f>ROUND(I178*H178,2)</f>
        <v>0</v>
      </c>
      <c r="BL178" s="14" t="s">
        <v>156</v>
      </c>
      <c r="BM178" s="144" t="s">
        <v>611</v>
      </c>
    </row>
    <row r="179" spans="2:65" s="12" customFormat="1" ht="11.25">
      <c r="B179" s="152"/>
      <c r="D179" s="150" t="s">
        <v>202</v>
      </c>
      <c r="F179" s="154" t="s">
        <v>612</v>
      </c>
      <c r="H179" s="155">
        <v>358.29500000000002</v>
      </c>
      <c r="I179" s="156"/>
      <c r="L179" s="152"/>
      <c r="M179" s="157"/>
      <c r="T179" s="158"/>
      <c r="AT179" s="153" t="s">
        <v>202</v>
      </c>
      <c r="AU179" s="153" t="s">
        <v>89</v>
      </c>
      <c r="AV179" s="12" t="s">
        <v>89</v>
      </c>
      <c r="AW179" s="12" t="s">
        <v>4</v>
      </c>
      <c r="AX179" s="12" t="s">
        <v>87</v>
      </c>
      <c r="AY179" s="153" t="s">
        <v>149</v>
      </c>
    </row>
    <row r="180" spans="2:65" s="1" customFormat="1" ht="24.2" customHeight="1">
      <c r="B180" s="29"/>
      <c r="C180" s="133" t="s">
        <v>292</v>
      </c>
      <c r="D180" s="133" t="s">
        <v>151</v>
      </c>
      <c r="E180" s="134" t="s">
        <v>613</v>
      </c>
      <c r="F180" s="135" t="s">
        <v>614</v>
      </c>
      <c r="G180" s="136" t="s">
        <v>171</v>
      </c>
      <c r="H180" s="137">
        <v>353</v>
      </c>
      <c r="I180" s="138"/>
      <c r="J180" s="139">
        <f>ROUND(I180*H180,2)</f>
        <v>0</v>
      </c>
      <c r="K180" s="135" t="s">
        <v>155</v>
      </c>
      <c r="L180" s="29"/>
      <c r="M180" s="140" t="s">
        <v>1</v>
      </c>
      <c r="N180" s="141" t="s">
        <v>45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156</v>
      </c>
      <c r="AT180" s="144" t="s">
        <v>151</v>
      </c>
      <c r="AU180" s="144" t="s">
        <v>89</v>
      </c>
      <c r="AY180" s="14" t="s">
        <v>149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4" t="s">
        <v>87</v>
      </c>
      <c r="BK180" s="145">
        <f>ROUND(I180*H180,2)</f>
        <v>0</v>
      </c>
      <c r="BL180" s="14" t="s">
        <v>156</v>
      </c>
      <c r="BM180" s="144" t="s">
        <v>615</v>
      </c>
    </row>
    <row r="181" spans="2:65" s="1" customFormat="1" ht="11.25">
      <c r="B181" s="29"/>
      <c r="D181" s="146" t="s">
        <v>158</v>
      </c>
      <c r="F181" s="147" t="s">
        <v>616</v>
      </c>
      <c r="I181" s="148"/>
      <c r="L181" s="29"/>
      <c r="M181" s="149"/>
      <c r="T181" s="53"/>
      <c r="AT181" s="14" t="s">
        <v>158</v>
      </c>
      <c r="AU181" s="14" t="s">
        <v>89</v>
      </c>
    </row>
    <row r="182" spans="2:65" s="1" customFormat="1" ht="24.2" customHeight="1">
      <c r="B182" s="29"/>
      <c r="C182" s="133" t="s">
        <v>297</v>
      </c>
      <c r="D182" s="133" t="s">
        <v>151</v>
      </c>
      <c r="E182" s="134" t="s">
        <v>617</v>
      </c>
      <c r="F182" s="135" t="s">
        <v>618</v>
      </c>
      <c r="G182" s="136" t="s">
        <v>365</v>
      </c>
      <c r="H182" s="137">
        <v>1</v>
      </c>
      <c r="I182" s="138"/>
      <c r="J182" s="139">
        <f>ROUND(I182*H182,2)</f>
        <v>0</v>
      </c>
      <c r="K182" s="135" t="s">
        <v>155</v>
      </c>
      <c r="L182" s="29"/>
      <c r="M182" s="140" t="s">
        <v>1</v>
      </c>
      <c r="N182" s="141" t="s">
        <v>45</v>
      </c>
      <c r="P182" s="142">
        <f>O182*H182</f>
        <v>0</v>
      </c>
      <c r="Q182" s="142">
        <v>1.2184E-2</v>
      </c>
      <c r="R182" s="142">
        <f>Q182*H182</f>
        <v>1.2184E-2</v>
      </c>
      <c r="S182" s="142">
        <v>0</v>
      </c>
      <c r="T182" s="143">
        <f>S182*H182</f>
        <v>0</v>
      </c>
      <c r="AR182" s="144" t="s">
        <v>156</v>
      </c>
      <c r="AT182" s="144" t="s">
        <v>151</v>
      </c>
      <c r="AU182" s="144" t="s">
        <v>89</v>
      </c>
      <c r="AY182" s="14" t="s">
        <v>149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4" t="s">
        <v>87</v>
      </c>
      <c r="BK182" s="145">
        <f>ROUND(I182*H182,2)</f>
        <v>0</v>
      </c>
      <c r="BL182" s="14" t="s">
        <v>156</v>
      </c>
      <c r="BM182" s="144" t="s">
        <v>619</v>
      </c>
    </row>
    <row r="183" spans="2:65" s="1" customFormat="1" ht="11.25">
      <c r="B183" s="29"/>
      <c r="D183" s="146" t="s">
        <v>158</v>
      </c>
      <c r="F183" s="147" t="s">
        <v>620</v>
      </c>
      <c r="I183" s="148"/>
      <c r="L183" s="29"/>
      <c r="M183" s="149"/>
      <c r="T183" s="53"/>
      <c r="AT183" s="14" t="s">
        <v>158</v>
      </c>
      <c r="AU183" s="14" t="s">
        <v>89</v>
      </c>
    </row>
    <row r="184" spans="2:65" s="1" customFormat="1" ht="24.2" customHeight="1">
      <c r="B184" s="29"/>
      <c r="C184" s="159" t="s">
        <v>302</v>
      </c>
      <c r="D184" s="159" t="s">
        <v>220</v>
      </c>
      <c r="E184" s="160" t="s">
        <v>621</v>
      </c>
      <c r="F184" s="161" t="s">
        <v>622</v>
      </c>
      <c r="G184" s="162" t="s">
        <v>365</v>
      </c>
      <c r="H184" s="163">
        <v>1</v>
      </c>
      <c r="I184" s="164"/>
      <c r="J184" s="165">
        <f>ROUND(I184*H184,2)</f>
        <v>0</v>
      </c>
      <c r="K184" s="161" t="s">
        <v>155</v>
      </c>
      <c r="L184" s="166"/>
      <c r="M184" s="167" t="s">
        <v>1</v>
      </c>
      <c r="N184" s="168" t="s">
        <v>45</v>
      </c>
      <c r="P184" s="142">
        <f>O184*H184</f>
        <v>0</v>
      </c>
      <c r="Q184" s="142">
        <v>0.58499999999999996</v>
      </c>
      <c r="R184" s="142">
        <f>Q184*H184</f>
        <v>0.58499999999999996</v>
      </c>
      <c r="S184" s="142">
        <v>0</v>
      </c>
      <c r="T184" s="143">
        <f>S184*H184</f>
        <v>0</v>
      </c>
      <c r="AR184" s="144" t="s">
        <v>192</v>
      </c>
      <c r="AT184" s="144" t="s">
        <v>220</v>
      </c>
      <c r="AU184" s="144" t="s">
        <v>89</v>
      </c>
      <c r="AY184" s="14" t="s">
        <v>149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4" t="s">
        <v>87</v>
      </c>
      <c r="BK184" s="145">
        <f>ROUND(I184*H184,2)</f>
        <v>0</v>
      </c>
      <c r="BL184" s="14" t="s">
        <v>156</v>
      </c>
      <c r="BM184" s="144" t="s">
        <v>623</v>
      </c>
    </row>
    <row r="185" spans="2:65" s="1" customFormat="1" ht="24.2" customHeight="1">
      <c r="B185" s="29"/>
      <c r="C185" s="133" t="s">
        <v>307</v>
      </c>
      <c r="D185" s="133" t="s">
        <v>151</v>
      </c>
      <c r="E185" s="134" t="s">
        <v>624</v>
      </c>
      <c r="F185" s="135" t="s">
        <v>625</v>
      </c>
      <c r="G185" s="136" t="s">
        <v>365</v>
      </c>
      <c r="H185" s="137">
        <v>12</v>
      </c>
      <c r="I185" s="138"/>
      <c r="J185" s="139">
        <f>ROUND(I185*H185,2)</f>
        <v>0</v>
      </c>
      <c r="K185" s="135" t="s">
        <v>155</v>
      </c>
      <c r="L185" s="29"/>
      <c r="M185" s="140" t="s">
        <v>1</v>
      </c>
      <c r="N185" s="141" t="s">
        <v>45</v>
      </c>
      <c r="P185" s="142">
        <f>O185*H185</f>
        <v>0</v>
      </c>
      <c r="Q185" s="142">
        <v>0.41488999999999998</v>
      </c>
      <c r="R185" s="142">
        <f>Q185*H185</f>
        <v>4.9786799999999998</v>
      </c>
      <c r="S185" s="142">
        <v>0</v>
      </c>
      <c r="T185" s="143">
        <f>S185*H185</f>
        <v>0</v>
      </c>
      <c r="AR185" s="144" t="s">
        <v>156</v>
      </c>
      <c r="AT185" s="144" t="s">
        <v>151</v>
      </c>
      <c r="AU185" s="144" t="s">
        <v>89</v>
      </c>
      <c r="AY185" s="14" t="s">
        <v>149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4" t="s">
        <v>87</v>
      </c>
      <c r="BK185" s="145">
        <f>ROUND(I185*H185,2)</f>
        <v>0</v>
      </c>
      <c r="BL185" s="14" t="s">
        <v>156</v>
      </c>
      <c r="BM185" s="144" t="s">
        <v>626</v>
      </c>
    </row>
    <row r="186" spans="2:65" s="1" customFormat="1" ht="11.25">
      <c r="B186" s="29"/>
      <c r="D186" s="146" t="s">
        <v>158</v>
      </c>
      <c r="F186" s="147" t="s">
        <v>627</v>
      </c>
      <c r="I186" s="148"/>
      <c r="L186" s="29"/>
      <c r="M186" s="149"/>
      <c r="T186" s="53"/>
      <c r="AT186" s="14" t="s">
        <v>158</v>
      </c>
      <c r="AU186" s="14" t="s">
        <v>89</v>
      </c>
    </row>
    <row r="187" spans="2:65" s="1" customFormat="1" ht="24.2" customHeight="1">
      <c r="B187" s="29"/>
      <c r="C187" s="159" t="s">
        <v>313</v>
      </c>
      <c r="D187" s="159" t="s">
        <v>220</v>
      </c>
      <c r="E187" s="160" t="s">
        <v>628</v>
      </c>
      <c r="F187" s="161" t="s">
        <v>629</v>
      </c>
      <c r="G187" s="162" t="s">
        <v>365</v>
      </c>
      <c r="H187" s="163">
        <v>12</v>
      </c>
      <c r="I187" s="164"/>
      <c r="J187" s="165">
        <f>ROUND(I187*H187,2)</f>
        <v>0</v>
      </c>
      <c r="K187" s="161" t="s">
        <v>155</v>
      </c>
      <c r="L187" s="166"/>
      <c r="M187" s="167" t="s">
        <v>1</v>
      </c>
      <c r="N187" s="168" t="s">
        <v>45</v>
      </c>
      <c r="P187" s="142">
        <f>O187*H187</f>
        <v>0</v>
      </c>
      <c r="Q187" s="142">
        <v>1.8169999999999999</v>
      </c>
      <c r="R187" s="142">
        <f>Q187*H187</f>
        <v>21.803999999999998</v>
      </c>
      <c r="S187" s="142">
        <v>0</v>
      </c>
      <c r="T187" s="143">
        <f>S187*H187</f>
        <v>0</v>
      </c>
      <c r="AR187" s="144" t="s">
        <v>192</v>
      </c>
      <c r="AT187" s="144" t="s">
        <v>220</v>
      </c>
      <c r="AU187" s="144" t="s">
        <v>89</v>
      </c>
      <c r="AY187" s="14" t="s">
        <v>149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4" t="s">
        <v>87</v>
      </c>
      <c r="BK187" s="145">
        <f>ROUND(I187*H187,2)</f>
        <v>0</v>
      </c>
      <c r="BL187" s="14" t="s">
        <v>156</v>
      </c>
      <c r="BM187" s="144" t="s">
        <v>630</v>
      </c>
    </row>
    <row r="188" spans="2:65" s="1" customFormat="1" ht="24.2" customHeight="1">
      <c r="B188" s="29"/>
      <c r="C188" s="133" t="s">
        <v>319</v>
      </c>
      <c r="D188" s="133" t="s">
        <v>151</v>
      </c>
      <c r="E188" s="134" t="s">
        <v>631</v>
      </c>
      <c r="F188" s="135" t="s">
        <v>632</v>
      </c>
      <c r="G188" s="136" t="s">
        <v>365</v>
      </c>
      <c r="H188" s="137">
        <v>2</v>
      </c>
      <c r="I188" s="138"/>
      <c r="J188" s="139">
        <f>ROUND(I188*H188,2)</f>
        <v>0</v>
      </c>
      <c r="K188" s="135" t="s">
        <v>155</v>
      </c>
      <c r="L188" s="29"/>
      <c r="M188" s="140" t="s">
        <v>1</v>
      </c>
      <c r="N188" s="141" t="s">
        <v>45</v>
      </c>
      <c r="P188" s="142">
        <f>O188*H188</f>
        <v>0</v>
      </c>
      <c r="Q188" s="142">
        <v>9.8899999999999995E-3</v>
      </c>
      <c r="R188" s="142">
        <f>Q188*H188</f>
        <v>1.9779999999999999E-2</v>
      </c>
      <c r="S188" s="142">
        <v>0</v>
      </c>
      <c r="T188" s="143">
        <f>S188*H188</f>
        <v>0</v>
      </c>
      <c r="AR188" s="144" t="s">
        <v>156</v>
      </c>
      <c r="AT188" s="144" t="s">
        <v>151</v>
      </c>
      <c r="AU188" s="144" t="s">
        <v>89</v>
      </c>
      <c r="AY188" s="14" t="s">
        <v>149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4" t="s">
        <v>87</v>
      </c>
      <c r="BK188" s="145">
        <f>ROUND(I188*H188,2)</f>
        <v>0</v>
      </c>
      <c r="BL188" s="14" t="s">
        <v>156</v>
      </c>
      <c r="BM188" s="144" t="s">
        <v>633</v>
      </c>
    </row>
    <row r="189" spans="2:65" s="1" customFormat="1" ht="11.25">
      <c r="B189" s="29"/>
      <c r="D189" s="146" t="s">
        <v>158</v>
      </c>
      <c r="F189" s="147" t="s">
        <v>634</v>
      </c>
      <c r="I189" s="148"/>
      <c r="L189" s="29"/>
      <c r="M189" s="149"/>
      <c r="T189" s="53"/>
      <c r="AT189" s="14" t="s">
        <v>158</v>
      </c>
      <c r="AU189" s="14" t="s">
        <v>89</v>
      </c>
    </row>
    <row r="190" spans="2:65" s="1" customFormat="1" ht="16.5" customHeight="1">
      <c r="B190" s="29"/>
      <c r="C190" s="159" t="s">
        <v>323</v>
      </c>
      <c r="D190" s="159" t="s">
        <v>220</v>
      </c>
      <c r="E190" s="160" t="s">
        <v>635</v>
      </c>
      <c r="F190" s="161" t="s">
        <v>636</v>
      </c>
      <c r="G190" s="162" t="s">
        <v>365</v>
      </c>
      <c r="H190" s="163">
        <v>2</v>
      </c>
      <c r="I190" s="164"/>
      <c r="J190" s="165">
        <f>ROUND(I190*H190,2)</f>
        <v>0</v>
      </c>
      <c r="K190" s="161" t="s">
        <v>155</v>
      </c>
      <c r="L190" s="166"/>
      <c r="M190" s="167" t="s">
        <v>1</v>
      </c>
      <c r="N190" s="168" t="s">
        <v>45</v>
      </c>
      <c r="P190" s="142">
        <f>O190*H190</f>
        <v>0</v>
      </c>
      <c r="Q190" s="142">
        <v>0.26200000000000001</v>
      </c>
      <c r="R190" s="142">
        <f>Q190*H190</f>
        <v>0.52400000000000002</v>
      </c>
      <c r="S190" s="142">
        <v>0</v>
      </c>
      <c r="T190" s="143">
        <f>S190*H190</f>
        <v>0</v>
      </c>
      <c r="AR190" s="144" t="s">
        <v>192</v>
      </c>
      <c r="AT190" s="144" t="s">
        <v>220</v>
      </c>
      <c r="AU190" s="144" t="s">
        <v>89</v>
      </c>
      <c r="AY190" s="14" t="s">
        <v>149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4" t="s">
        <v>87</v>
      </c>
      <c r="BK190" s="145">
        <f>ROUND(I190*H190,2)</f>
        <v>0</v>
      </c>
      <c r="BL190" s="14" t="s">
        <v>156</v>
      </c>
      <c r="BM190" s="144" t="s">
        <v>637</v>
      </c>
    </row>
    <row r="191" spans="2:65" s="1" customFormat="1" ht="24.2" customHeight="1">
      <c r="B191" s="29"/>
      <c r="C191" s="133" t="s">
        <v>329</v>
      </c>
      <c r="D191" s="133" t="s">
        <v>151</v>
      </c>
      <c r="E191" s="134" t="s">
        <v>638</v>
      </c>
      <c r="F191" s="135" t="s">
        <v>639</v>
      </c>
      <c r="G191" s="136" t="s">
        <v>365</v>
      </c>
      <c r="H191" s="137">
        <v>11</v>
      </c>
      <c r="I191" s="138"/>
      <c r="J191" s="139">
        <f>ROUND(I191*H191,2)</f>
        <v>0</v>
      </c>
      <c r="K191" s="135" t="s">
        <v>155</v>
      </c>
      <c r="L191" s="29"/>
      <c r="M191" s="140" t="s">
        <v>1</v>
      </c>
      <c r="N191" s="141" t="s">
        <v>45</v>
      </c>
      <c r="P191" s="142">
        <f>O191*H191</f>
        <v>0</v>
      </c>
      <c r="Q191" s="142">
        <v>9.8899999999999995E-3</v>
      </c>
      <c r="R191" s="142">
        <f>Q191*H191</f>
        <v>0.10879</v>
      </c>
      <c r="S191" s="142">
        <v>0</v>
      </c>
      <c r="T191" s="143">
        <f>S191*H191</f>
        <v>0</v>
      </c>
      <c r="AR191" s="144" t="s">
        <v>156</v>
      </c>
      <c r="AT191" s="144" t="s">
        <v>151</v>
      </c>
      <c r="AU191" s="144" t="s">
        <v>89</v>
      </c>
      <c r="AY191" s="14" t="s">
        <v>149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4" t="s">
        <v>87</v>
      </c>
      <c r="BK191" s="145">
        <f>ROUND(I191*H191,2)</f>
        <v>0</v>
      </c>
      <c r="BL191" s="14" t="s">
        <v>156</v>
      </c>
      <c r="BM191" s="144" t="s">
        <v>640</v>
      </c>
    </row>
    <row r="192" spans="2:65" s="1" customFormat="1" ht="11.25">
      <c r="B192" s="29"/>
      <c r="D192" s="146" t="s">
        <v>158</v>
      </c>
      <c r="F192" s="147" t="s">
        <v>641</v>
      </c>
      <c r="I192" s="148"/>
      <c r="L192" s="29"/>
      <c r="M192" s="149"/>
      <c r="T192" s="53"/>
      <c r="AT192" s="14" t="s">
        <v>158</v>
      </c>
      <c r="AU192" s="14" t="s">
        <v>89</v>
      </c>
    </row>
    <row r="193" spans="2:65" s="1" customFormat="1" ht="16.5" customHeight="1">
      <c r="B193" s="29"/>
      <c r="C193" s="159" t="s">
        <v>335</v>
      </c>
      <c r="D193" s="159" t="s">
        <v>220</v>
      </c>
      <c r="E193" s="160" t="s">
        <v>642</v>
      </c>
      <c r="F193" s="161" t="s">
        <v>643</v>
      </c>
      <c r="G193" s="162" t="s">
        <v>365</v>
      </c>
      <c r="H193" s="163">
        <v>11</v>
      </c>
      <c r="I193" s="164"/>
      <c r="J193" s="165">
        <f>ROUND(I193*H193,2)</f>
        <v>0</v>
      </c>
      <c r="K193" s="161" t="s">
        <v>155</v>
      </c>
      <c r="L193" s="166"/>
      <c r="M193" s="167" t="s">
        <v>1</v>
      </c>
      <c r="N193" s="168" t="s">
        <v>45</v>
      </c>
      <c r="P193" s="142">
        <f>O193*H193</f>
        <v>0</v>
      </c>
      <c r="Q193" s="142">
        <v>0.52600000000000002</v>
      </c>
      <c r="R193" s="142">
        <f>Q193*H193</f>
        <v>5.7860000000000005</v>
      </c>
      <c r="S193" s="142">
        <v>0</v>
      </c>
      <c r="T193" s="143">
        <f>S193*H193</f>
        <v>0</v>
      </c>
      <c r="AR193" s="144" t="s">
        <v>192</v>
      </c>
      <c r="AT193" s="144" t="s">
        <v>220</v>
      </c>
      <c r="AU193" s="144" t="s">
        <v>89</v>
      </c>
      <c r="AY193" s="14" t="s">
        <v>149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4" t="s">
        <v>87</v>
      </c>
      <c r="BK193" s="145">
        <f>ROUND(I193*H193,2)</f>
        <v>0</v>
      </c>
      <c r="BL193" s="14" t="s">
        <v>156</v>
      </c>
      <c r="BM193" s="144" t="s">
        <v>644</v>
      </c>
    </row>
    <row r="194" spans="2:65" s="1" customFormat="1" ht="24.2" customHeight="1">
      <c r="B194" s="29"/>
      <c r="C194" s="133" t="s">
        <v>337</v>
      </c>
      <c r="D194" s="133" t="s">
        <v>151</v>
      </c>
      <c r="E194" s="134" t="s">
        <v>645</v>
      </c>
      <c r="F194" s="135" t="s">
        <v>646</v>
      </c>
      <c r="G194" s="136" t="s">
        <v>365</v>
      </c>
      <c r="H194" s="137">
        <v>2</v>
      </c>
      <c r="I194" s="138"/>
      <c r="J194" s="139">
        <f>ROUND(I194*H194,2)</f>
        <v>0</v>
      </c>
      <c r="K194" s="135" t="s">
        <v>155</v>
      </c>
      <c r="L194" s="29"/>
      <c r="M194" s="140" t="s">
        <v>1</v>
      </c>
      <c r="N194" s="141" t="s">
        <v>45</v>
      </c>
      <c r="P194" s="142">
        <f>O194*H194</f>
        <v>0</v>
      </c>
      <c r="Q194" s="142">
        <v>9.8899999999999995E-3</v>
      </c>
      <c r="R194" s="142">
        <f>Q194*H194</f>
        <v>1.9779999999999999E-2</v>
      </c>
      <c r="S194" s="142">
        <v>0</v>
      </c>
      <c r="T194" s="143">
        <f>S194*H194</f>
        <v>0</v>
      </c>
      <c r="AR194" s="144" t="s">
        <v>156</v>
      </c>
      <c r="AT194" s="144" t="s">
        <v>151</v>
      </c>
      <c r="AU194" s="144" t="s">
        <v>89</v>
      </c>
      <c r="AY194" s="14" t="s">
        <v>149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4" t="s">
        <v>87</v>
      </c>
      <c r="BK194" s="145">
        <f>ROUND(I194*H194,2)</f>
        <v>0</v>
      </c>
      <c r="BL194" s="14" t="s">
        <v>156</v>
      </c>
      <c r="BM194" s="144" t="s">
        <v>647</v>
      </c>
    </row>
    <row r="195" spans="2:65" s="1" customFormat="1" ht="11.25">
      <c r="B195" s="29"/>
      <c r="D195" s="146" t="s">
        <v>158</v>
      </c>
      <c r="F195" s="147" t="s">
        <v>648</v>
      </c>
      <c r="I195" s="148"/>
      <c r="L195" s="29"/>
      <c r="M195" s="149"/>
      <c r="T195" s="53"/>
      <c r="AT195" s="14" t="s">
        <v>158</v>
      </c>
      <c r="AU195" s="14" t="s">
        <v>89</v>
      </c>
    </row>
    <row r="196" spans="2:65" s="1" customFormat="1" ht="16.5" customHeight="1">
      <c r="B196" s="29"/>
      <c r="C196" s="159" t="s">
        <v>340</v>
      </c>
      <c r="D196" s="159" t="s">
        <v>220</v>
      </c>
      <c r="E196" s="160" t="s">
        <v>642</v>
      </c>
      <c r="F196" s="161" t="s">
        <v>643</v>
      </c>
      <c r="G196" s="162" t="s">
        <v>365</v>
      </c>
      <c r="H196" s="163">
        <v>2</v>
      </c>
      <c r="I196" s="164"/>
      <c r="J196" s="165">
        <f>ROUND(I196*H196,2)</f>
        <v>0</v>
      </c>
      <c r="K196" s="161" t="s">
        <v>155</v>
      </c>
      <c r="L196" s="166"/>
      <c r="M196" s="167" t="s">
        <v>1</v>
      </c>
      <c r="N196" s="168" t="s">
        <v>45</v>
      </c>
      <c r="P196" s="142">
        <f>O196*H196</f>
        <v>0</v>
      </c>
      <c r="Q196" s="142">
        <v>0.52600000000000002</v>
      </c>
      <c r="R196" s="142">
        <f>Q196*H196</f>
        <v>1.052</v>
      </c>
      <c r="S196" s="142">
        <v>0</v>
      </c>
      <c r="T196" s="143">
        <f>S196*H196</f>
        <v>0</v>
      </c>
      <c r="AR196" s="144" t="s">
        <v>192</v>
      </c>
      <c r="AT196" s="144" t="s">
        <v>220</v>
      </c>
      <c r="AU196" s="144" t="s">
        <v>89</v>
      </c>
      <c r="AY196" s="14" t="s">
        <v>149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4" t="s">
        <v>87</v>
      </c>
      <c r="BK196" s="145">
        <f>ROUND(I196*H196,2)</f>
        <v>0</v>
      </c>
      <c r="BL196" s="14" t="s">
        <v>156</v>
      </c>
      <c r="BM196" s="144" t="s">
        <v>649</v>
      </c>
    </row>
    <row r="197" spans="2:65" s="1" customFormat="1" ht="24.2" customHeight="1">
      <c r="B197" s="29"/>
      <c r="C197" s="133" t="s">
        <v>346</v>
      </c>
      <c r="D197" s="133" t="s">
        <v>151</v>
      </c>
      <c r="E197" s="134" t="s">
        <v>650</v>
      </c>
      <c r="F197" s="135" t="s">
        <v>651</v>
      </c>
      <c r="G197" s="136" t="s">
        <v>365</v>
      </c>
      <c r="H197" s="137">
        <v>11</v>
      </c>
      <c r="I197" s="138"/>
      <c r="J197" s="139">
        <f>ROUND(I197*H197,2)</f>
        <v>0</v>
      </c>
      <c r="K197" s="135" t="s">
        <v>155</v>
      </c>
      <c r="L197" s="29"/>
      <c r="M197" s="140" t="s">
        <v>1</v>
      </c>
      <c r="N197" s="141" t="s">
        <v>45</v>
      </c>
      <c r="P197" s="142">
        <f>O197*H197</f>
        <v>0</v>
      </c>
      <c r="Q197" s="142">
        <v>9.8899999999999995E-3</v>
      </c>
      <c r="R197" s="142">
        <f>Q197*H197</f>
        <v>0.10879</v>
      </c>
      <c r="S197" s="142">
        <v>0</v>
      </c>
      <c r="T197" s="143">
        <f>S197*H197</f>
        <v>0</v>
      </c>
      <c r="AR197" s="144" t="s">
        <v>156</v>
      </c>
      <c r="AT197" s="144" t="s">
        <v>151</v>
      </c>
      <c r="AU197" s="144" t="s">
        <v>89</v>
      </c>
      <c r="AY197" s="14" t="s">
        <v>149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4" t="s">
        <v>87</v>
      </c>
      <c r="BK197" s="145">
        <f>ROUND(I197*H197,2)</f>
        <v>0</v>
      </c>
      <c r="BL197" s="14" t="s">
        <v>156</v>
      </c>
      <c r="BM197" s="144" t="s">
        <v>652</v>
      </c>
    </row>
    <row r="198" spans="2:65" s="1" customFormat="1" ht="11.25">
      <c r="B198" s="29"/>
      <c r="D198" s="146" t="s">
        <v>158</v>
      </c>
      <c r="F198" s="147" t="s">
        <v>653</v>
      </c>
      <c r="I198" s="148"/>
      <c r="L198" s="29"/>
      <c r="M198" s="149"/>
      <c r="T198" s="53"/>
      <c r="AT198" s="14" t="s">
        <v>158</v>
      </c>
      <c r="AU198" s="14" t="s">
        <v>89</v>
      </c>
    </row>
    <row r="199" spans="2:65" s="1" customFormat="1" ht="24.2" customHeight="1">
      <c r="B199" s="29"/>
      <c r="C199" s="159" t="s">
        <v>353</v>
      </c>
      <c r="D199" s="159" t="s">
        <v>220</v>
      </c>
      <c r="E199" s="160" t="s">
        <v>654</v>
      </c>
      <c r="F199" s="161" t="s">
        <v>655</v>
      </c>
      <c r="G199" s="162" t="s">
        <v>365</v>
      </c>
      <c r="H199" s="163">
        <v>11</v>
      </c>
      <c r="I199" s="164"/>
      <c r="J199" s="165">
        <f>ROUND(I199*H199,2)</f>
        <v>0</v>
      </c>
      <c r="K199" s="161" t="s">
        <v>155</v>
      </c>
      <c r="L199" s="166"/>
      <c r="M199" s="167" t="s">
        <v>1</v>
      </c>
      <c r="N199" s="168" t="s">
        <v>45</v>
      </c>
      <c r="P199" s="142">
        <f>O199*H199</f>
        <v>0</v>
      </c>
      <c r="Q199" s="142">
        <v>0.44900000000000001</v>
      </c>
      <c r="R199" s="142">
        <f>Q199*H199</f>
        <v>4.9390000000000001</v>
      </c>
      <c r="S199" s="142">
        <v>0</v>
      </c>
      <c r="T199" s="143">
        <f>S199*H199</f>
        <v>0</v>
      </c>
      <c r="AR199" s="144" t="s">
        <v>192</v>
      </c>
      <c r="AT199" s="144" t="s">
        <v>220</v>
      </c>
      <c r="AU199" s="144" t="s">
        <v>89</v>
      </c>
      <c r="AY199" s="14" t="s">
        <v>149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4" t="s">
        <v>87</v>
      </c>
      <c r="BK199" s="145">
        <f>ROUND(I199*H199,2)</f>
        <v>0</v>
      </c>
      <c r="BL199" s="14" t="s">
        <v>156</v>
      </c>
      <c r="BM199" s="144" t="s">
        <v>656</v>
      </c>
    </row>
    <row r="200" spans="2:65" s="1" customFormat="1" ht="37.9" customHeight="1">
      <c r="B200" s="29"/>
      <c r="C200" s="133" t="s">
        <v>356</v>
      </c>
      <c r="D200" s="133" t="s">
        <v>151</v>
      </c>
      <c r="E200" s="134" t="s">
        <v>657</v>
      </c>
      <c r="F200" s="135" t="s">
        <v>658</v>
      </c>
      <c r="G200" s="136" t="s">
        <v>365</v>
      </c>
      <c r="H200" s="137">
        <v>12</v>
      </c>
      <c r="I200" s="138"/>
      <c r="J200" s="139">
        <f>ROUND(I200*H200,2)</f>
        <v>0</v>
      </c>
      <c r="K200" s="135" t="s">
        <v>155</v>
      </c>
      <c r="L200" s="29"/>
      <c r="M200" s="140" t="s">
        <v>1</v>
      </c>
      <c r="N200" s="141" t="s">
        <v>45</v>
      </c>
      <c r="P200" s="142">
        <f>O200*H200</f>
        <v>0</v>
      </c>
      <c r="Q200" s="142">
        <v>0.09</v>
      </c>
      <c r="R200" s="142">
        <f>Q200*H200</f>
        <v>1.08</v>
      </c>
      <c r="S200" s="142">
        <v>0</v>
      </c>
      <c r="T200" s="143">
        <f>S200*H200</f>
        <v>0</v>
      </c>
      <c r="AR200" s="144" t="s">
        <v>156</v>
      </c>
      <c r="AT200" s="144" t="s">
        <v>151</v>
      </c>
      <c r="AU200" s="144" t="s">
        <v>89</v>
      </c>
      <c r="AY200" s="14" t="s">
        <v>149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4" t="s">
        <v>87</v>
      </c>
      <c r="BK200" s="145">
        <f>ROUND(I200*H200,2)</f>
        <v>0</v>
      </c>
      <c r="BL200" s="14" t="s">
        <v>156</v>
      </c>
      <c r="BM200" s="144" t="s">
        <v>659</v>
      </c>
    </row>
    <row r="201" spans="2:65" s="1" customFormat="1" ht="11.25">
      <c r="B201" s="29"/>
      <c r="D201" s="146" t="s">
        <v>158</v>
      </c>
      <c r="F201" s="147" t="s">
        <v>660</v>
      </c>
      <c r="I201" s="148"/>
      <c r="L201" s="29"/>
      <c r="M201" s="149"/>
      <c r="T201" s="53"/>
      <c r="AT201" s="14" t="s">
        <v>158</v>
      </c>
      <c r="AU201" s="14" t="s">
        <v>89</v>
      </c>
    </row>
    <row r="202" spans="2:65" s="1" customFormat="1" ht="24.2" customHeight="1">
      <c r="B202" s="29"/>
      <c r="C202" s="159" t="s">
        <v>362</v>
      </c>
      <c r="D202" s="159" t="s">
        <v>220</v>
      </c>
      <c r="E202" s="160" t="s">
        <v>661</v>
      </c>
      <c r="F202" s="161" t="s">
        <v>662</v>
      </c>
      <c r="G202" s="162" t="s">
        <v>365</v>
      </c>
      <c r="H202" s="163">
        <v>12</v>
      </c>
      <c r="I202" s="164"/>
      <c r="J202" s="165">
        <f>ROUND(I202*H202,2)</f>
        <v>0</v>
      </c>
      <c r="K202" s="161" t="s">
        <v>155</v>
      </c>
      <c r="L202" s="166"/>
      <c r="M202" s="167" t="s">
        <v>1</v>
      </c>
      <c r="N202" s="168" t="s">
        <v>45</v>
      </c>
      <c r="P202" s="142">
        <f>O202*H202</f>
        <v>0</v>
      </c>
      <c r="Q202" s="142">
        <v>0.156</v>
      </c>
      <c r="R202" s="142">
        <f>Q202*H202</f>
        <v>1.8719999999999999</v>
      </c>
      <c r="S202" s="142">
        <v>0</v>
      </c>
      <c r="T202" s="143">
        <f>S202*H202</f>
        <v>0</v>
      </c>
      <c r="AR202" s="144" t="s">
        <v>192</v>
      </c>
      <c r="AT202" s="144" t="s">
        <v>220</v>
      </c>
      <c r="AU202" s="144" t="s">
        <v>89</v>
      </c>
      <c r="AY202" s="14" t="s">
        <v>149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4" t="s">
        <v>87</v>
      </c>
      <c r="BK202" s="145">
        <f>ROUND(I202*H202,2)</f>
        <v>0</v>
      </c>
      <c r="BL202" s="14" t="s">
        <v>156</v>
      </c>
      <c r="BM202" s="144" t="s">
        <v>663</v>
      </c>
    </row>
    <row r="203" spans="2:65" s="11" customFormat="1" ht="20.85" customHeight="1">
      <c r="B203" s="121"/>
      <c r="D203" s="122" t="s">
        <v>79</v>
      </c>
      <c r="E203" s="131" t="s">
        <v>664</v>
      </c>
      <c r="F203" s="131" t="s">
        <v>665</v>
      </c>
      <c r="I203" s="124"/>
      <c r="J203" s="132">
        <f>BK203</f>
        <v>0</v>
      </c>
      <c r="L203" s="121"/>
      <c r="M203" s="126"/>
      <c r="P203" s="127">
        <f>SUM(P204:P256)</f>
        <v>0</v>
      </c>
      <c r="R203" s="127">
        <f>SUM(R204:R256)</f>
        <v>1.9002170199999997</v>
      </c>
      <c r="T203" s="128">
        <f>SUM(T204:T256)</f>
        <v>0</v>
      </c>
      <c r="AR203" s="122" t="s">
        <v>87</v>
      </c>
      <c r="AT203" s="129" t="s">
        <v>79</v>
      </c>
      <c r="AU203" s="129" t="s">
        <v>89</v>
      </c>
      <c r="AY203" s="122" t="s">
        <v>149</v>
      </c>
      <c r="BK203" s="130">
        <f>SUM(BK204:BK256)</f>
        <v>0</v>
      </c>
    </row>
    <row r="204" spans="2:65" s="1" customFormat="1" ht="33" customHeight="1">
      <c r="B204" s="29"/>
      <c r="C204" s="133" t="s">
        <v>369</v>
      </c>
      <c r="D204" s="133" t="s">
        <v>151</v>
      </c>
      <c r="E204" s="134" t="s">
        <v>666</v>
      </c>
      <c r="F204" s="135" t="s">
        <v>667</v>
      </c>
      <c r="G204" s="136" t="s">
        <v>365</v>
      </c>
      <c r="H204" s="137">
        <v>2</v>
      </c>
      <c r="I204" s="138"/>
      <c r="J204" s="139">
        <f>ROUND(I204*H204,2)</f>
        <v>0</v>
      </c>
      <c r="K204" s="135" t="s">
        <v>155</v>
      </c>
      <c r="L204" s="29"/>
      <c r="M204" s="140" t="s">
        <v>1</v>
      </c>
      <c r="N204" s="141" t="s">
        <v>45</v>
      </c>
      <c r="P204" s="142">
        <f>O204*H204</f>
        <v>0</v>
      </c>
      <c r="Q204" s="142">
        <v>1.6692E-3</v>
      </c>
      <c r="R204" s="142">
        <f>Q204*H204</f>
        <v>3.3384E-3</v>
      </c>
      <c r="S204" s="142">
        <v>0</v>
      </c>
      <c r="T204" s="143">
        <f>S204*H204</f>
        <v>0</v>
      </c>
      <c r="AR204" s="144" t="s">
        <v>156</v>
      </c>
      <c r="AT204" s="144" t="s">
        <v>151</v>
      </c>
      <c r="AU204" s="144" t="s">
        <v>164</v>
      </c>
      <c r="AY204" s="14" t="s">
        <v>149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4" t="s">
        <v>87</v>
      </c>
      <c r="BK204" s="145">
        <f>ROUND(I204*H204,2)</f>
        <v>0</v>
      </c>
      <c r="BL204" s="14" t="s">
        <v>156</v>
      </c>
      <c r="BM204" s="144" t="s">
        <v>668</v>
      </c>
    </row>
    <row r="205" spans="2:65" s="1" customFormat="1" ht="11.25">
      <c r="B205" s="29"/>
      <c r="D205" s="146" t="s">
        <v>158</v>
      </c>
      <c r="F205" s="147" t="s">
        <v>669</v>
      </c>
      <c r="I205" s="148"/>
      <c r="L205" s="29"/>
      <c r="M205" s="149"/>
      <c r="T205" s="53"/>
      <c r="AT205" s="14" t="s">
        <v>158</v>
      </c>
      <c r="AU205" s="14" t="s">
        <v>164</v>
      </c>
    </row>
    <row r="206" spans="2:65" s="1" customFormat="1" ht="24.2" customHeight="1">
      <c r="B206" s="29"/>
      <c r="C206" s="159" t="s">
        <v>373</v>
      </c>
      <c r="D206" s="159" t="s">
        <v>220</v>
      </c>
      <c r="E206" s="160" t="s">
        <v>670</v>
      </c>
      <c r="F206" s="161" t="s">
        <v>671</v>
      </c>
      <c r="G206" s="162" t="s">
        <v>365</v>
      </c>
      <c r="H206" s="163">
        <v>2</v>
      </c>
      <c r="I206" s="164"/>
      <c r="J206" s="165">
        <f>ROUND(I206*H206,2)</f>
        <v>0</v>
      </c>
      <c r="K206" s="161" t="s">
        <v>155</v>
      </c>
      <c r="L206" s="166"/>
      <c r="M206" s="167" t="s">
        <v>1</v>
      </c>
      <c r="N206" s="168" t="s">
        <v>45</v>
      </c>
      <c r="P206" s="142">
        <f>O206*H206</f>
        <v>0</v>
      </c>
      <c r="Q206" s="142">
        <v>1.4200000000000001E-2</v>
      </c>
      <c r="R206" s="142">
        <f>Q206*H206</f>
        <v>2.8400000000000002E-2</v>
      </c>
      <c r="S206" s="142">
        <v>0</v>
      </c>
      <c r="T206" s="143">
        <f>S206*H206</f>
        <v>0</v>
      </c>
      <c r="AR206" s="144" t="s">
        <v>192</v>
      </c>
      <c r="AT206" s="144" t="s">
        <v>220</v>
      </c>
      <c r="AU206" s="144" t="s">
        <v>164</v>
      </c>
      <c r="AY206" s="14" t="s">
        <v>149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4" t="s">
        <v>87</v>
      </c>
      <c r="BK206" s="145">
        <f>ROUND(I206*H206,2)</f>
        <v>0</v>
      </c>
      <c r="BL206" s="14" t="s">
        <v>156</v>
      </c>
      <c r="BM206" s="144" t="s">
        <v>672</v>
      </c>
    </row>
    <row r="207" spans="2:65" s="1" customFormat="1" ht="24.2" customHeight="1">
      <c r="B207" s="29"/>
      <c r="C207" s="133" t="s">
        <v>379</v>
      </c>
      <c r="D207" s="133" t="s">
        <v>151</v>
      </c>
      <c r="E207" s="134" t="s">
        <v>673</v>
      </c>
      <c r="F207" s="135" t="s">
        <v>674</v>
      </c>
      <c r="G207" s="136" t="s">
        <v>365</v>
      </c>
      <c r="H207" s="137">
        <v>2</v>
      </c>
      <c r="I207" s="138"/>
      <c r="J207" s="139">
        <f>ROUND(I207*H207,2)</f>
        <v>0</v>
      </c>
      <c r="K207" s="135" t="s">
        <v>155</v>
      </c>
      <c r="L207" s="29"/>
      <c r="M207" s="140" t="s">
        <v>1</v>
      </c>
      <c r="N207" s="141" t="s">
        <v>45</v>
      </c>
      <c r="P207" s="142">
        <f>O207*H207</f>
        <v>0</v>
      </c>
      <c r="Q207" s="142">
        <v>1.6692E-3</v>
      </c>
      <c r="R207" s="142">
        <f>Q207*H207</f>
        <v>3.3384E-3</v>
      </c>
      <c r="S207" s="142">
        <v>0</v>
      </c>
      <c r="T207" s="143">
        <f>S207*H207</f>
        <v>0</v>
      </c>
      <c r="AR207" s="144" t="s">
        <v>156</v>
      </c>
      <c r="AT207" s="144" t="s">
        <v>151</v>
      </c>
      <c r="AU207" s="144" t="s">
        <v>164</v>
      </c>
      <c r="AY207" s="14" t="s">
        <v>149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4" t="s">
        <v>87</v>
      </c>
      <c r="BK207" s="145">
        <f>ROUND(I207*H207,2)</f>
        <v>0</v>
      </c>
      <c r="BL207" s="14" t="s">
        <v>156</v>
      </c>
      <c r="BM207" s="144" t="s">
        <v>675</v>
      </c>
    </row>
    <row r="208" spans="2:65" s="1" customFormat="1" ht="11.25">
      <c r="B208" s="29"/>
      <c r="D208" s="146" t="s">
        <v>158</v>
      </c>
      <c r="F208" s="147" t="s">
        <v>676</v>
      </c>
      <c r="I208" s="148"/>
      <c r="L208" s="29"/>
      <c r="M208" s="149"/>
      <c r="T208" s="53"/>
      <c r="AT208" s="14" t="s">
        <v>158</v>
      </c>
      <c r="AU208" s="14" t="s">
        <v>164</v>
      </c>
    </row>
    <row r="209" spans="2:65" s="1" customFormat="1" ht="24.2" customHeight="1">
      <c r="B209" s="29"/>
      <c r="C209" s="159" t="s">
        <v>383</v>
      </c>
      <c r="D209" s="159" t="s">
        <v>220</v>
      </c>
      <c r="E209" s="160" t="s">
        <v>677</v>
      </c>
      <c r="F209" s="161" t="s">
        <v>678</v>
      </c>
      <c r="G209" s="162" t="s">
        <v>365</v>
      </c>
      <c r="H209" s="163">
        <v>2</v>
      </c>
      <c r="I209" s="164"/>
      <c r="J209" s="165">
        <f>ROUND(I209*H209,2)</f>
        <v>0</v>
      </c>
      <c r="K209" s="161" t="s">
        <v>155</v>
      </c>
      <c r="L209" s="166"/>
      <c r="M209" s="167" t="s">
        <v>1</v>
      </c>
      <c r="N209" s="168" t="s">
        <v>45</v>
      </c>
      <c r="P209" s="142">
        <f>O209*H209</f>
        <v>0</v>
      </c>
      <c r="Q209" s="142">
        <v>1.2200000000000001E-2</v>
      </c>
      <c r="R209" s="142">
        <f>Q209*H209</f>
        <v>2.4400000000000002E-2</v>
      </c>
      <c r="S209" s="142">
        <v>0</v>
      </c>
      <c r="T209" s="143">
        <f>S209*H209</f>
        <v>0</v>
      </c>
      <c r="AR209" s="144" t="s">
        <v>192</v>
      </c>
      <c r="AT209" s="144" t="s">
        <v>220</v>
      </c>
      <c r="AU209" s="144" t="s">
        <v>164</v>
      </c>
      <c r="AY209" s="14" t="s">
        <v>149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4" t="s">
        <v>87</v>
      </c>
      <c r="BK209" s="145">
        <f>ROUND(I209*H209,2)</f>
        <v>0</v>
      </c>
      <c r="BL209" s="14" t="s">
        <v>156</v>
      </c>
      <c r="BM209" s="144" t="s">
        <v>679</v>
      </c>
    </row>
    <row r="210" spans="2:65" s="1" customFormat="1" ht="24.2" customHeight="1">
      <c r="B210" s="29"/>
      <c r="C210" s="133" t="s">
        <v>387</v>
      </c>
      <c r="D210" s="133" t="s">
        <v>151</v>
      </c>
      <c r="E210" s="134" t="s">
        <v>680</v>
      </c>
      <c r="F210" s="135" t="s">
        <v>681</v>
      </c>
      <c r="G210" s="136" t="s">
        <v>365</v>
      </c>
      <c r="H210" s="137">
        <v>2</v>
      </c>
      <c r="I210" s="138"/>
      <c r="J210" s="139">
        <f>ROUND(I210*H210,2)</f>
        <v>0</v>
      </c>
      <c r="K210" s="135" t="s">
        <v>155</v>
      </c>
      <c r="L210" s="29"/>
      <c r="M210" s="140" t="s">
        <v>1</v>
      </c>
      <c r="N210" s="141" t="s">
        <v>45</v>
      </c>
      <c r="P210" s="142">
        <f>O210*H210</f>
        <v>0</v>
      </c>
      <c r="Q210" s="142">
        <v>1.6692E-3</v>
      </c>
      <c r="R210" s="142">
        <f>Q210*H210</f>
        <v>3.3384E-3</v>
      </c>
      <c r="S210" s="142">
        <v>0</v>
      </c>
      <c r="T210" s="143">
        <f>S210*H210</f>
        <v>0</v>
      </c>
      <c r="AR210" s="144" t="s">
        <v>156</v>
      </c>
      <c r="AT210" s="144" t="s">
        <v>151</v>
      </c>
      <c r="AU210" s="144" t="s">
        <v>164</v>
      </c>
      <c r="AY210" s="14" t="s">
        <v>149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4" t="s">
        <v>87</v>
      </c>
      <c r="BK210" s="145">
        <f>ROUND(I210*H210,2)</f>
        <v>0</v>
      </c>
      <c r="BL210" s="14" t="s">
        <v>156</v>
      </c>
      <c r="BM210" s="144" t="s">
        <v>682</v>
      </c>
    </row>
    <row r="211" spans="2:65" s="1" customFormat="1" ht="11.25">
      <c r="B211" s="29"/>
      <c r="D211" s="146" t="s">
        <v>158</v>
      </c>
      <c r="F211" s="147" t="s">
        <v>683</v>
      </c>
      <c r="I211" s="148"/>
      <c r="L211" s="29"/>
      <c r="M211" s="149"/>
      <c r="T211" s="53"/>
      <c r="AT211" s="14" t="s">
        <v>158</v>
      </c>
      <c r="AU211" s="14" t="s">
        <v>164</v>
      </c>
    </row>
    <row r="212" spans="2:65" s="1" customFormat="1" ht="24.2" customHeight="1">
      <c r="B212" s="29"/>
      <c r="C212" s="159" t="s">
        <v>393</v>
      </c>
      <c r="D212" s="159" t="s">
        <v>220</v>
      </c>
      <c r="E212" s="160" t="s">
        <v>684</v>
      </c>
      <c r="F212" s="161" t="s">
        <v>685</v>
      </c>
      <c r="G212" s="162" t="s">
        <v>365</v>
      </c>
      <c r="H212" s="163">
        <v>2</v>
      </c>
      <c r="I212" s="164"/>
      <c r="J212" s="165">
        <f>ROUND(I212*H212,2)</f>
        <v>0</v>
      </c>
      <c r="K212" s="161" t="s">
        <v>155</v>
      </c>
      <c r="L212" s="166"/>
      <c r="M212" s="167" t="s">
        <v>1</v>
      </c>
      <c r="N212" s="168" t="s">
        <v>45</v>
      </c>
      <c r="P212" s="142">
        <f>O212*H212</f>
        <v>0</v>
      </c>
      <c r="Q212" s="142">
        <v>4.8999999999999998E-3</v>
      </c>
      <c r="R212" s="142">
        <f>Q212*H212</f>
        <v>9.7999999999999997E-3</v>
      </c>
      <c r="S212" s="142">
        <v>0</v>
      </c>
      <c r="T212" s="143">
        <f>S212*H212</f>
        <v>0</v>
      </c>
      <c r="AR212" s="144" t="s">
        <v>192</v>
      </c>
      <c r="AT212" s="144" t="s">
        <v>220</v>
      </c>
      <c r="AU212" s="144" t="s">
        <v>164</v>
      </c>
      <c r="AY212" s="14" t="s">
        <v>149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4" t="s">
        <v>87</v>
      </c>
      <c r="BK212" s="145">
        <f>ROUND(I212*H212,2)</f>
        <v>0</v>
      </c>
      <c r="BL212" s="14" t="s">
        <v>156</v>
      </c>
      <c r="BM212" s="144" t="s">
        <v>686</v>
      </c>
    </row>
    <row r="213" spans="2:65" s="1" customFormat="1" ht="24.2" customHeight="1">
      <c r="B213" s="29"/>
      <c r="C213" s="133" t="s">
        <v>399</v>
      </c>
      <c r="D213" s="133" t="s">
        <v>151</v>
      </c>
      <c r="E213" s="134" t="s">
        <v>687</v>
      </c>
      <c r="F213" s="135" t="s">
        <v>688</v>
      </c>
      <c r="G213" s="136" t="s">
        <v>365</v>
      </c>
      <c r="H213" s="137">
        <v>4</v>
      </c>
      <c r="I213" s="138"/>
      <c r="J213" s="139">
        <f>ROUND(I213*H213,2)</f>
        <v>0</v>
      </c>
      <c r="K213" s="135" t="s">
        <v>155</v>
      </c>
      <c r="L213" s="29"/>
      <c r="M213" s="140" t="s">
        <v>1</v>
      </c>
      <c r="N213" s="141" t="s">
        <v>45</v>
      </c>
      <c r="P213" s="142">
        <f>O213*H213</f>
        <v>0</v>
      </c>
      <c r="Q213" s="142">
        <v>1.7147E-3</v>
      </c>
      <c r="R213" s="142">
        <f>Q213*H213</f>
        <v>6.8588E-3</v>
      </c>
      <c r="S213" s="142">
        <v>0</v>
      </c>
      <c r="T213" s="143">
        <f>S213*H213</f>
        <v>0</v>
      </c>
      <c r="AR213" s="144" t="s">
        <v>156</v>
      </c>
      <c r="AT213" s="144" t="s">
        <v>151</v>
      </c>
      <c r="AU213" s="144" t="s">
        <v>164</v>
      </c>
      <c r="AY213" s="14" t="s">
        <v>149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4" t="s">
        <v>87</v>
      </c>
      <c r="BK213" s="145">
        <f>ROUND(I213*H213,2)</f>
        <v>0</v>
      </c>
      <c r="BL213" s="14" t="s">
        <v>156</v>
      </c>
      <c r="BM213" s="144" t="s">
        <v>689</v>
      </c>
    </row>
    <row r="214" spans="2:65" s="1" customFormat="1" ht="11.25">
      <c r="B214" s="29"/>
      <c r="D214" s="146" t="s">
        <v>158</v>
      </c>
      <c r="F214" s="147" t="s">
        <v>690</v>
      </c>
      <c r="I214" s="148"/>
      <c r="L214" s="29"/>
      <c r="M214" s="149"/>
      <c r="T214" s="53"/>
      <c r="AT214" s="14" t="s">
        <v>158</v>
      </c>
      <c r="AU214" s="14" t="s">
        <v>164</v>
      </c>
    </row>
    <row r="215" spans="2:65" s="1" customFormat="1" ht="24.2" customHeight="1">
      <c r="B215" s="29"/>
      <c r="C215" s="159" t="s">
        <v>405</v>
      </c>
      <c r="D215" s="159" t="s">
        <v>220</v>
      </c>
      <c r="E215" s="160" t="s">
        <v>691</v>
      </c>
      <c r="F215" s="161" t="s">
        <v>692</v>
      </c>
      <c r="G215" s="162" t="s">
        <v>365</v>
      </c>
      <c r="H215" s="163">
        <v>2</v>
      </c>
      <c r="I215" s="164"/>
      <c r="J215" s="165">
        <f>ROUND(I215*H215,2)</f>
        <v>0</v>
      </c>
      <c r="K215" s="161" t="s">
        <v>155</v>
      </c>
      <c r="L215" s="166"/>
      <c r="M215" s="167" t="s">
        <v>1</v>
      </c>
      <c r="N215" s="168" t="s">
        <v>45</v>
      </c>
      <c r="P215" s="142">
        <f>O215*H215</f>
        <v>0</v>
      </c>
      <c r="Q215" s="142">
        <v>1.9699999999999999E-2</v>
      </c>
      <c r="R215" s="142">
        <f>Q215*H215</f>
        <v>3.9399999999999998E-2</v>
      </c>
      <c r="S215" s="142">
        <v>0</v>
      </c>
      <c r="T215" s="143">
        <f>S215*H215</f>
        <v>0</v>
      </c>
      <c r="AR215" s="144" t="s">
        <v>192</v>
      </c>
      <c r="AT215" s="144" t="s">
        <v>220</v>
      </c>
      <c r="AU215" s="144" t="s">
        <v>164</v>
      </c>
      <c r="AY215" s="14" t="s">
        <v>149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4" t="s">
        <v>87</v>
      </c>
      <c r="BK215" s="145">
        <f>ROUND(I215*H215,2)</f>
        <v>0</v>
      </c>
      <c r="BL215" s="14" t="s">
        <v>156</v>
      </c>
      <c r="BM215" s="144" t="s">
        <v>693</v>
      </c>
    </row>
    <row r="216" spans="2:65" s="1" customFormat="1" ht="33" customHeight="1">
      <c r="B216" s="29"/>
      <c r="C216" s="159" t="s">
        <v>409</v>
      </c>
      <c r="D216" s="159" t="s">
        <v>220</v>
      </c>
      <c r="E216" s="160" t="s">
        <v>694</v>
      </c>
      <c r="F216" s="161" t="s">
        <v>695</v>
      </c>
      <c r="G216" s="162" t="s">
        <v>365</v>
      </c>
      <c r="H216" s="163">
        <v>2</v>
      </c>
      <c r="I216" s="164"/>
      <c r="J216" s="165">
        <f>ROUND(I216*H216,2)</f>
        <v>0</v>
      </c>
      <c r="K216" s="161" t="s">
        <v>155</v>
      </c>
      <c r="L216" s="166"/>
      <c r="M216" s="167" t="s">
        <v>1</v>
      </c>
      <c r="N216" s="168" t="s">
        <v>45</v>
      </c>
      <c r="P216" s="142">
        <f>O216*H216</f>
        <v>0</v>
      </c>
      <c r="Q216" s="142">
        <v>1.78E-2</v>
      </c>
      <c r="R216" s="142">
        <f>Q216*H216</f>
        <v>3.56E-2</v>
      </c>
      <c r="S216" s="142">
        <v>0</v>
      </c>
      <c r="T216" s="143">
        <f>S216*H216</f>
        <v>0</v>
      </c>
      <c r="AR216" s="144" t="s">
        <v>192</v>
      </c>
      <c r="AT216" s="144" t="s">
        <v>220</v>
      </c>
      <c r="AU216" s="144" t="s">
        <v>164</v>
      </c>
      <c r="AY216" s="14" t="s">
        <v>149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4" t="s">
        <v>87</v>
      </c>
      <c r="BK216" s="145">
        <f>ROUND(I216*H216,2)</f>
        <v>0</v>
      </c>
      <c r="BL216" s="14" t="s">
        <v>156</v>
      </c>
      <c r="BM216" s="144" t="s">
        <v>696</v>
      </c>
    </row>
    <row r="217" spans="2:65" s="1" customFormat="1" ht="24.2" customHeight="1">
      <c r="B217" s="29"/>
      <c r="C217" s="133" t="s">
        <v>413</v>
      </c>
      <c r="D217" s="133" t="s">
        <v>151</v>
      </c>
      <c r="E217" s="134" t="s">
        <v>697</v>
      </c>
      <c r="F217" s="135" t="s">
        <v>698</v>
      </c>
      <c r="G217" s="136" t="s">
        <v>171</v>
      </c>
      <c r="H217" s="137">
        <v>330</v>
      </c>
      <c r="I217" s="138"/>
      <c r="J217" s="139">
        <f>ROUND(I217*H217,2)</f>
        <v>0</v>
      </c>
      <c r="K217" s="135" t="s">
        <v>155</v>
      </c>
      <c r="L217" s="29"/>
      <c r="M217" s="140" t="s">
        <v>1</v>
      </c>
      <c r="N217" s="141" t="s">
        <v>45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156</v>
      </c>
      <c r="AT217" s="144" t="s">
        <v>151</v>
      </c>
      <c r="AU217" s="144" t="s">
        <v>164</v>
      </c>
      <c r="AY217" s="14" t="s">
        <v>149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4" t="s">
        <v>87</v>
      </c>
      <c r="BK217" s="145">
        <f>ROUND(I217*H217,2)</f>
        <v>0</v>
      </c>
      <c r="BL217" s="14" t="s">
        <v>156</v>
      </c>
      <c r="BM217" s="144" t="s">
        <v>699</v>
      </c>
    </row>
    <row r="218" spans="2:65" s="1" customFormat="1" ht="11.25">
      <c r="B218" s="29"/>
      <c r="D218" s="146" t="s">
        <v>158</v>
      </c>
      <c r="F218" s="147" t="s">
        <v>700</v>
      </c>
      <c r="I218" s="148"/>
      <c r="L218" s="29"/>
      <c r="M218" s="149"/>
      <c r="T218" s="53"/>
      <c r="AT218" s="14" t="s">
        <v>158</v>
      </c>
      <c r="AU218" s="14" t="s">
        <v>164</v>
      </c>
    </row>
    <row r="219" spans="2:65" s="1" customFormat="1" ht="24.2" customHeight="1">
      <c r="B219" s="29"/>
      <c r="C219" s="159" t="s">
        <v>419</v>
      </c>
      <c r="D219" s="159" t="s">
        <v>220</v>
      </c>
      <c r="E219" s="160" t="s">
        <v>701</v>
      </c>
      <c r="F219" s="161" t="s">
        <v>702</v>
      </c>
      <c r="G219" s="162" t="s">
        <v>171</v>
      </c>
      <c r="H219" s="163">
        <v>334.95</v>
      </c>
      <c r="I219" s="164"/>
      <c r="J219" s="165">
        <f>ROUND(I219*H219,2)</f>
        <v>0</v>
      </c>
      <c r="K219" s="161" t="s">
        <v>155</v>
      </c>
      <c r="L219" s="166"/>
      <c r="M219" s="167" t="s">
        <v>1</v>
      </c>
      <c r="N219" s="168" t="s">
        <v>45</v>
      </c>
      <c r="P219" s="142">
        <f>O219*H219</f>
        <v>0</v>
      </c>
      <c r="Q219" s="142">
        <v>3.1800000000000001E-3</v>
      </c>
      <c r="R219" s="142">
        <f>Q219*H219</f>
        <v>1.0651409999999999</v>
      </c>
      <c r="S219" s="142">
        <v>0</v>
      </c>
      <c r="T219" s="143">
        <f>S219*H219</f>
        <v>0</v>
      </c>
      <c r="AR219" s="144" t="s">
        <v>192</v>
      </c>
      <c r="AT219" s="144" t="s">
        <v>220</v>
      </c>
      <c r="AU219" s="144" t="s">
        <v>164</v>
      </c>
      <c r="AY219" s="14" t="s">
        <v>149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4" t="s">
        <v>87</v>
      </c>
      <c r="BK219" s="145">
        <f>ROUND(I219*H219,2)</f>
        <v>0</v>
      </c>
      <c r="BL219" s="14" t="s">
        <v>156</v>
      </c>
      <c r="BM219" s="144" t="s">
        <v>703</v>
      </c>
    </row>
    <row r="220" spans="2:65" s="12" customFormat="1" ht="11.25">
      <c r="B220" s="152"/>
      <c r="D220" s="150" t="s">
        <v>202</v>
      </c>
      <c r="F220" s="154" t="s">
        <v>704</v>
      </c>
      <c r="H220" s="155">
        <v>334.95</v>
      </c>
      <c r="I220" s="156"/>
      <c r="L220" s="152"/>
      <c r="M220" s="157"/>
      <c r="T220" s="158"/>
      <c r="AT220" s="153" t="s">
        <v>202</v>
      </c>
      <c r="AU220" s="153" t="s">
        <v>164</v>
      </c>
      <c r="AV220" s="12" t="s">
        <v>89</v>
      </c>
      <c r="AW220" s="12" t="s">
        <v>4</v>
      </c>
      <c r="AX220" s="12" t="s">
        <v>87</v>
      </c>
      <c r="AY220" s="153" t="s">
        <v>149</v>
      </c>
    </row>
    <row r="221" spans="2:65" s="1" customFormat="1" ht="24.2" customHeight="1">
      <c r="B221" s="29"/>
      <c r="C221" s="133" t="s">
        <v>423</v>
      </c>
      <c r="D221" s="133" t="s">
        <v>151</v>
      </c>
      <c r="E221" s="134" t="s">
        <v>705</v>
      </c>
      <c r="F221" s="135" t="s">
        <v>706</v>
      </c>
      <c r="G221" s="136" t="s">
        <v>365</v>
      </c>
      <c r="H221" s="137">
        <v>6</v>
      </c>
      <c r="I221" s="138"/>
      <c r="J221" s="139">
        <f>ROUND(I221*H221,2)</f>
        <v>0</v>
      </c>
      <c r="K221" s="135" t="s">
        <v>155</v>
      </c>
      <c r="L221" s="29"/>
      <c r="M221" s="140" t="s">
        <v>1</v>
      </c>
      <c r="N221" s="141" t="s">
        <v>45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156</v>
      </c>
      <c r="AT221" s="144" t="s">
        <v>151</v>
      </c>
      <c r="AU221" s="144" t="s">
        <v>164</v>
      </c>
      <c r="AY221" s="14" t="s">
        <v>149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4" t="s">
        <v>87</v>
      </c>
      <c r="BK221" s="145">
        <f>ROUND(I221*H221,2)</f>
        <v>0</v>
      </c>
      <c r="BL221" s="14" t="s">
        <v>156</v>
      </c>
      <c r="BM221" s="144" t="s">
        <v>707</v>
      </c>
    </row>
    <row r="222" spans="2:65" s="1" customFormat="1" ht="11.25">
      <c r="B222" s="29"/>
      <c r="D222" s="146" t="s">
        <v>158</v>
      </c>
      <c r="F222" s="147" t="s">
        <v>708</v>
      </c>
      <c r="I222" s="148"/>
      <c r="L222" s="29"/>
      <c r="M222" s="149"/>
      <c r="T222" s="53"/>
      <c r="AT222" s="14" t="s">
        <v>158</v>
      </c>
      <c r="AU222" s="14" t="s">
        <v>164</v>
      </c>
    </row>
    <row r="223" spans="2:65" s="1" customFormat="1" ht="16.5" customHeight="1">
      <c r="B223" s="29"/>
      <c r="C223" s="159" t="s">
        <v>427</v>
      </c>
      <c r="D223" s="159" t="s">
        <v>220</v>
      </c>
      <c r="E223" s="160" t="s">
        <v>709</v>
      </c>
      <c r="F223" s="161" t="s">
        <v>710</v>
      </c>
      <c r="G223" s="162" t="s">
        <v>365</v>
      </c>
      <c r="H223" s="163">
        <v>6</v>
      </c>
      <c r="I223" s="164"/>
      <c r="J223" s="165">
        <f>ROUND(I223*H223,2)</f>
        <v>0</v>
      </c>
      <c r="K223" s="161" t="s">
        <v>155</v>
      </c>
      <c r="L223" s="166"/>
      <c r="M223" s="167" t="s">
        <v>1</v>
      </c>
      <c r="N223" s="168" t="s">
        <v>45</v>
      </c>
      <c r="P223" s="142">
        <f>O223*H223</f>
        <v>0</v>
      </c>
      <c r="Q223" s="142">
        <v>7.2000000000000005E-4</v>
      </c>
      <c r="R223" s="142">
        <f>Q223*H223</f>
        <v>4.3200000000000001E-3</v>
      </c>
      <c r="S223" s="142">
        <v>0</v>
      </c>
      <c r="T223" s="143">
        <f>S223*H223</f>
        <v>0</v>
      </c>
      <c r="AR223" s="144" t="s">
        <v>192</v>
      </c>
      <c r="AT223" s="144" t="s">
        <v>220</v>
      </c>
      <c r="AU223" s="144" t="s">
        <v>164</v>
      </c>
      <c r="AY223" s="14" t="s">
        <v>149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4" t="s">
        <v>87</v>
      </c>
      <c r="BK223" s="145">
        <f>ROUND(I223*H223,2)</f>
        <v>0</v>
      </c>
      <c r="BL223" s="14" t="s">
        <v>156</v>
      </c>
      <c r="BM223" s="144" t="s">
        <v>711</v>
      </c>
    </row>
    <row r="224" spans="2:65" s="1" customFormat="1" ht="16.5" customHeight="1">
      <c r="B224" s="29"/>
      <c r="C224" s="159" t="s">
        <v>432</v>
      </c>
      <c r="D224" s="159" t="s">
        <v>220</v>
      </c>
      <c r="E224" s="160" t="s">
        <v>712</v>
      </c>
      <c r="F224" s="161" t="s">
        <v>713</v>
      </c>
      <c r="G224" s="162" t="s">
        <v>365</v>
      </c>
      <c r="H224" s="163">
        <v>6</v>
      </c>
      <c r="I224" s="164"/>
      <c r="J224" s="165">
        <f>ROUND(I224*H224,2)</f>
        <v>0</v>
      </c>
      <c r="K224" s="161" t="s">
        <v>155</v>
      </c>
      <c r="L224" s="166"/>
      <c r="M224" s="167" t="s">
        <v>1</v>
      </c>
      <c r="N224" s="168" t="s">
        <v>45</v>
      </c>
      <c r="P224" s="142">
        <f>O224*H224</f>
        <v>0</v>
      </c>
      <c r="Q224" s="142">
        <v>7.2000000000000005E-4</v>
      </c>
      <c r="R224" s="142">
        <f>Q224*H224</f>
        <v>4.3200000000000001E-3</v>
      </c>
      <c r="S224" s="142">
        <v>0</v>
      </c>
      <c r="T224" s="143">
        <f>S224*H224</f>
        <v>0</v>
      </c>
      <c r="AR224" s="144" t="s">
        <v>192</v>
      </c>
      <c r="AT224" s="144" t="s">
        <v>220</v>
      </c>
      <c r="AU224" s="144" t="s">
        <v>164</v>
      </c>
      <c r="AY224" s="14" t="s">
        <v>149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4" t="s">
        <v>87</v>
      </c>
      <c r="BK224" s="145">
        <f>ROUND(I224*H224,2)</f>
        <v>0</v>
      </c>
      <c r="BL224" s="14" t="s">
        <v>156</v>
      </c>
      <c r="BM224" s="144" t="s">
        <v>714</v>
      </c>
    </row>
    <row r="225" spans="2:65" s="1" customFormat="1" ht="24.2" customHeight="1">
      <c r="B225" s="29"/>
      <c r="C225" s="159" t="s">
        <v>437</v>
      </c>
      <c r="D225" s="159" t="s">
        <v>220</v>
      </c>
      <c r="E225" s="160" t="s">
        <v>715</v>
      </c>
      <c r="F225" s="161" t="s">
        <v>716</v>
      </c>
      <c r="G225" s="162" t="s">
        <v>365</v>
      </c>
      <c r="H225" s="163">
        <v>6</v>
      </c>
      <c r="I225" s="164"/>
      <c r="J225" s="165">
        <f>ROUND(I225*H225,2)</f>
        <v>0</v>
      </c>
      <c r="K225" s="161" t="s">
        <v>155</v>
      </c>
      <c r="L225" s="166"/>
      <c r="M225" s="167" t="s">
        <v>1</v>
      </c>
      <c r="N225" s="168" t="s">
        <v>45</v>
      </c>
      <c r="P225" s="142">
        <f>O225*H225</f>
        <v>0</v>
      </c>
      <c r="Q225" s="142">
        <v>4.4000000000000003E-3</v>
      </c>
      <c r="R225" s="142">
        <f>Q225*H225</f>
        <v>2.64E-2</v>
      </c>
      <c r="S225" s="142">
        <v>0</v>
      </c>
      <c r="T225" s="143">
        <f>S225*H225</f>
        <v>0</v>
      </c>
      <c r="AR225" s="144" t="s">
        <v>192</v>
      </c>
      <c r="AT225" s="144" t="s">
        <v>220</v>
      </c>
      <c r="AU225" s="144" t="s">
        <v>164</v>
      </c>
      <c r="AY225" s="14" t="s">
        <v>149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4" t="s">
        <v>87</v>
      </c>
      <c r="BK225" s="145">
        <f>ROUND(I225*H225,2)</f>
        <v>0</v>
      </c>
      <c r="BL225" s="14" t="s">
        <v>156</v>
      </c>
      <c r="BM225" s="144" t="s">
        <v>717</v>
      </c>
    </row>
    <row r="226" spans="2:65" s="1" customFormat="1" ht="24.2" customHeight="1">
      <c r="B226" s="29"/>
      <c r="C226" s="133" t="s">
        <v>442</v>
      </c>
      <c r="D226" s="133" t="s">
        <v>151</v>
      </c>
      <c r="E226" s="134" t="s">
        <v>718</v>
      </c>
      <c r="F226" s="135" t="s">
        <v>719</v>
      </c>
      <c r="G226" s="136" t="s">
        <v>365</v>
      </c>
      <c r="H226" s="137">
        <v>2</v>
      </c>
      <c r="I226" s="138"/>
      <c r="J226" s="139">
        <f>ROUND(I226*H226,2)</f>
        <v>0</v>
      </c>
      <c r="K226" s="135" t="s">
        <v>155</v>
      </c>
      <c r="L226" s="29"/>
      <c r="M226" s="140" t="s">
        <v>1</v>
      </c>
      <c r="N226" s="141" t="s">
        <v>45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156</v>
      </c>
      <c r="AT226" s="144" t="s">
        <v>151</v>
      </c>
      <c r="AU226" s="144" t="s">
        <v>164</v>
      </c>
      <c r="AY226" s="14" t="s">
        <v>149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4" t="s">
        <v>87</v>
      </c>
      <c r="BK226" s="145">
        <f>ROUND(I226*H226,2)</f>
        <v>0</v>
      </c>
      <c r="BL226" s="14" t="s">
        <v>156</v>
      </c>
      <c r="BM226" s="144" t="s">
        <v>720</v>
      </c>
    </row>
    <row r="227" spans="2:65" s="1" customFormat="1" ht="11.25">
      <c r="B227" s="29"/>
      <c r="D227" s="146" t="s">
        <v>158</v>
      </c>
      <c r="F227" s="147" t="s">
        <v>721</v>
      </c>
      <c r="I227" s="148"/>
      <c r="L227" s="29"/>
      <c r="M227" s="149"/>
      <c r="T227" s="53"/>
      <c r="AT227" s="14" t="s">
        <v>158</v>
      </c>
      <c r="AU227" s="14" t="s">
        <v>164</v>
      </c>
    </row>
    <row r="228" spans="2:65" s="1" customFormat="1" ht="16.5" customHeight="1">
      <c r="B228" s="29"/>
      <c r="C228" s="159" t="s">
        <v>447</v>
      </c>
      <c r="D228" s="159" t="s">
        <v>220</v>
      </c>
      <c r="E228" s="160" t="s">
        <v>722</v>
      </c>
      <c r="F228" s="161" t="s">
        <v>723</v>
      </c>
      <c r="G228" s="162" t="s">
        <v>365</v>
      </c>
      <c r="H228" s="163">
        <v>2</v>
      </c>
      <c r="I228" s="164"/>
      <c r="J228" s="165">
        <f>ROUND(I228*H228,2)</f>
        <v>0</v>
      </c>
      <c r="K228" s="161" t="s">
        <v>155</v>
      </c>
      <c r="L228" s="166"/>
      <c r="M228" s="167" t="s">
        <v>1</v>
      </c>
      <c r="N228" s="168" t="s">
        <v>45</v>
      </c>
      <c r="P228" s="142">
        <f>O228*H228</f>
        <v>0</v>
      </c>
      <c r="Q228" s="142">
        <v>1.2099999999999999E-3</v>
      </c>
      <c r="R228" s="142">
        <f>Q228*H228</f>
        <v>2.4199999999999998E-3</v>
      </c>
      <c r="S228" s="142">
        <v>0</v>
      </c>
      <c r="T228" s="143">
        <f>S228*H228</f>
        <v>0</v>
      </c>
      <c r="AR228" s="144" t="s">
        <v>192</v>
      </c>
      <c r="AT228" s="144" t="s">
        <v>220</v>
      </c>
      <c r="AU228" s="144" t="s">
        <v>164</v>
      </c>
      <c r="AY228" s="14" t="s">
        <v>149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4" t="s">
        <v>87</v>
      </c>
      <c r="BK228" s="145">
        <f>ROUND(I228*H228,2)</f>
        <v>0</v>
      </c>
      <c r="BL228" s="14" t="s">
        <v>156</v>
      </c>
      <c r="BM228" s="144" t="s">
        <v>724</v>
      </c>
    </row>
    <row r="229" spans="2:65" s="1" customFormat="1" ht="24.2" customHeight="1">
      <c r="B229" s="29"/>
      <c r="C229" s="133" t="s">
        <v>452</v>
      </c>
      <c r="D229" s="133" t="s">
        <v>151</v>
      </c>
      <c r="E229" s="134" t="s">
        <v>725</v>
      </c>
      <c r="F229" s="135" t="s">
        <v>726</v>
      </c>
      <c r="G229" s="136" t="s">
        <v>365</v>
      </c>
      <c r="H229" s="137">
        <v>1</v>
      </c>
      <c r="I229" s="138"/>
      <c r="J229" s="139">
        <f>ROUND(I229*H229,2)</f>
        <v>0</v>
      </c>
      <c r="K229" s="135" t="s">
        <v>155</v>
      </c>
      <c r="L229" s="29"/>
      <c r="M229" s="140" t="s">
        <v>1</v>
      </c>
      <c r="N229" s="141" t="s">
        <v>45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156</v>
      </c>
      <c r="AT229" s="144" t="s">
        <v>151</v>
      </c>
      <c r="AU229" s="144" t="s">
        <v>164</v>
      </c>
      <c r="AY229" s="14" t="s">
        <v>149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4" t="s">
        <v>87</v>
      </c>
      <c r="BK229" s="145">
        <f>ROUND(I229*H229,2)</f>
        <v>0</v>
      </c>
      <c r="BL229" s="14" t="s">
        <v>156</v>
      </c>
      <c r="BM229" s="144" t="s">
        <v>727</v>
      </c>
    </row>
    <row r="230" spans="2:65" s="1" customFormat="1" ht="11.25">
      <c r="B230" s="29"/>
      <c r="D230" s="146" t="s">
        <v>158</v>
      </c>
      <c r="F230" s="147" t="s">
        <v>728</v>
      </c>
      <c r="I230" s="148"/>
      <c r="L230" s="29"/>
      <c r="M230" s="149"/>
      <c r="T230" s="53"/>
      <c r="AT230" s="14" t="s">
        <v>158</v>
      </c>
      <c r="AU230" s="14" t="s">
        <v>164</v>
      </c>
    </row>
    <row r="231" spans="2:65" s="1" customFormat="1" ht="16.5" customHeight="1">
      <c r="B231" s="29"/>
      <c r="C231" s="159" t="s">
        <v>458</v>
      </c>
      <c r="D231" s="159" t="s">
        <v>220</v>
      </c>
      <c r="E231" s="160" t="s">
        <v>729</v>
      </c>
      <c r="F231" s="161" t="s">
        <v>730</v>
      </c>
      <c r="G231" s="162" t="s">
        <v>365</v>
      </c>
      <c r="H231" s="163">
        <v>1</v>
      </c>
      <c r="I231" s="164"/>
      <c r="J231" s="165">
        <f>ROUND(I231*H231,2)</f>
        <v>0</v>
      </c>
      <c r="K231" s="161" t="s">
        <v>155</v>
      </c>
      <c r="L231" s="166"/>
      <c r="M231" s="167" t="s">
        <v>1</v>
      </c>
      <c r="N231" s="168" t="s">
        <v>45</v>
      </c>
      <c r="P231" s="142">
        <f>O231*H231</f>
        <v>0</v>
      </c>
      <c r="Q231" s="142">
        <v>1.41E-3</v>
      </c>
      <c r="R231" s="142">
        <f>Q231*H231</f>
        <v>1.41E-3</v>
      </c>
      <c r="S231" s="142">
        <v>0</v>
      </c>
      <c r="T231" s="143">
        <f>S231*H231</f>
        <v>0</v>
      </c>
      <c r="AR231" s="144" t="s">
        <v>192</v>
      </c>
      <c r="AT231" s="144" t="s">
        <v>220</v>
      </c>
      <c r="AU231" s="144" t="s">
        <v>164</v>
      </c>
      <c r="AY231" s="14" t="s">
        <v>149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4" t="s">
        <v>87</v>
      </c>
      <c r="BK231" s="145">
        <f>ROUND(I231*H231,2)</f>
        <v>0</v>
      </c>
      <c r="BL231" s="14" t="s">
        <v>156</v>
      </c>
      <c r="BM231" s="144" t="s">
        <v>731</v>
      </c>
    </row>
    <row r="232" spans="2:65" s="1" customFormat="1" ht="21.75" customHeight="1">
      <c r="B232" s="29"/>
      <c r="C232" s="133" t="s">
        <v>463</v>
      </c>
      <c r="D232" s="133" t="s">
        <v>151</v>
      </c>
      <c r="E232" s="134" t="s">
        <v>732</v>
      </c>
      <c r="F232" s="135" t="s">
        <v>733</v>
      </c>
      <c r="G232" s="136" t="s">
        <v>365</v>
      </c>
      <c r="H232" s="137">
        <v>2</v>
      </c>
      <c r="I232" s="138"/>
      <c r="J232" s="139">
        <f>ROUND(I232*H232,2)</f>
        <v>0</v>
      </c>
      <c r="K232" s="135" t="s">
        <v>155</v>
      </c>
      <c r="L232" s="29"/>
      <c r="M232" s="140" t="s">
        <v>1</v>
      </c>
      <c r="N232" s="141" t="s">
        <v>45</v>
      </c>
      <c r="P232" s="142">
        <f>O232*H232</f>
        <v>0</v>
      </c>
      <c r="Q232" s="142">
        <v>1.61652E-3</v>
      </c>
      <c r="R232" s="142">
        <f>Q232*H232</f>
        <v>3.23304E-3</v>
      </c>
      <c r="S232" s="142">
        <v>0</v>
      </c>
      <c r="T232" s="143">
        <f>S232*H232</f>
        <v>0</v>
      </c>
      <c r="AR232" s="144" t="s">
        <v>156</v>
      </c>
      <c r="AT232" s="144" t="s">
        <v>151</v>
      </c>
      <c r="AU232" s="144" t="s">
        <v>164</v>
      </c>
      <c r="AY232" s="14" t="s">
        <v>149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4" t="s">
        <v>87</v>
      </c>
      <c r="BK232" s="145">
        <f>ROUND(I232*H232,2)</f>
        <v>0</v>
      </c>
      <c r="BL232" s="14" t="s">
        <v>156</v>
      </c>
      <c r="BM232" s="144" t="s">
        <v>734</v>
      </c>
    </row>
    <row r="233" spans="2:65" s="1" customFormat="1" ht="11.25">
      <c r="B233" s="29"/>
      <c r="D233" s="146" t="s">
        <v>158</v>
      </c>
      <c r="F233" s="147" t="s">
        <v>735</v>
      </c>
      <c r="I233" s="148"/>
      <c r="L233" s="29"/>
      <c r="M233" s="149"/>
      <c r="T233" s="53"/>
      <c r="AT233" s="14" t="s">
        <v>158</v>
      </c>
      <c r="AU233" s="14" t="s">
        <v>164</v>
      </c>
    </row>
    <row r="234" spans="2:65" s="1" customFormat="1" ht="16.5" customHeight="1">
      <c r="B234" s="29"/>
      <c r="C234" s="159" t="s">
        <v>470</v>
      </c>
      <c r="D234" s="159" t="s">
        <v>220</v>
      </c>
      <c r="E234" s="160" t="s">
        <v>736</v>
      </c>
      <c r="F234" s="161" t="s">
        <v>737</v>
      </c>
      <c r="G234" s="162" t="s">
        <v>365</v>
      </c>
      <c r="H234" s="163">
        <v>2</v>
      </c>
      <c r="I234" s="164"/>
      <c r="J234" s="165">
        <f>ROUND(I234*H234,2)</f>
        <v>0</v>
      </c>
      <c r="K234" s="161" t="s">
        <v>155</v>
      </c>
      <c r="L234" s="166"/>
      <c r="M234" s="167" t="s">
        <v>1</v>
      </c>
      <c r="N234" s="168" t="s">
        <v>45</v>
      </c>
      <c r="P234" s="142">
        <f>O234*H234</f>
        <v>0</v>
      </c>
      <c r="Q234" s="142">
        <v>1.847E-2</v>
      </c>
      <c r="R234" s="142">
        <f>Q234*H234</f>
        <v>3.6940000000000001E-2</v>
      </c>
      <c r="S234" s="142">
        <v>0</v>
      </c>
      <c r="T234" s="143">
        <f>S234*H234</f>
        <v>0</v>
      </c>
      <c r="AR234" s="144" t="s">
        <v>192</v>
      </c>
      <c r="AT234" s="144" t="s">
        <v>220</v>
      </c>
      <c r="AU234" s="144" t="s">
        <v>164</v>
      </c>
      <c r="AY234" s="14" t="s">
        <v>149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4" t="s">
        <v>87</v>
      </c>
      <c r="BK234" s="145">
        <f>ROUND(I234*H234,2)</f>
        <v>0</v>
      </c>
      <c r="BL234" s="14" t="s">
        <v>156</v>
      </c>
      <c r="BM234" s="144" t="s">
        <v>738</v>
      </c>
    </row>
    <row r="235" spans="2:65" s="1" customFormat="1" ht="21.75" customHeight="1">
      <c r="B235" s="29"/>
      <c r="C235" s="159" t="s">
        <v>475</v>
      </c>
      <c r="D235" s="159" t="s">
        <v>220</v>
      </c>
      <c r="E235" s="160" t="s">
        <v>739</v>
      </c>
      <c r="F235" s="161" t="s">
        <v>740</v>
      </c>
      <c r="G235" s="162" t="s">
        <v>365</v>
      </c>
      <c r="H235" s="163">
        <v>2</v>
      </c>
      <c r="I235" s="164"/>
      <c r="J235" s="165">
        <f>ROUND(I235*H235,2)</f>
        <v>0</v>
      </c>
      <c r="K235" s="161" t="s">
        <v>155</v>
      </c>
      <c r="L235" s="166"/>
      <c r="M235" s="167" t="s">
        <v>1</v>
      </c>
      <c r="N235" s="168" t="s">
        <v>45</v>
      </c>
      <c r="P235" s="142">
        <f>O235*H235</f>
        <v>0</v>
      </c>
      <c r="Q235" s="142">
        <v>3.5000000000000001E-3</v>
      </c>
      <c r="R235" s="142">
        <f>Q235*H235</f>
        <v>7.0000000000000001E-3</v>
      </c>
      <c r="S235" s="142">
        <v>0</v>
      </c>
      <c r="T235" s="143">
        <f>S235*H235</f>
        <v>0</v>
      </c>
      <c r="AR235" s="144" t="s">
        <v>192</v>
      </c>
      <c r="AT235" s="144" t="s">
        <v>220</v>
      </c>
      <c r="AU235" s="144" t="s">
        <v>164</v>
      </c>
      <c r="AY235" s="14" t="s">
        <v>149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4" t="s">
        <v>87</v>
      </c>
      <c r="BK235" s="145">
        <f>ROUND(I235*H235,2)</f>
        <v>0</v>
      </c>
      <c r="BL235" s="14" t="s">
        <v>156</v>
      </c>
      <c r="BM235" s="144" t="s">
        <v>741</v>
      </c>
    </row>
    <row r="236" spans="2:65" s="1" customFormat="1" ht="21.75" customHeight="1">
      <c r="B236" s="29"/>
      <c r="C236" s="133" t="s">
        <v>481</v>
      </c>
      <c r="D236" s="133" t="s">
        <v>151</v>
      </c>
      <c r="E236" s="134" t="s">
        <v>742</v>
      </c>
      <c r="F236" s="135" t="s">
        <v>743</v>
      </c>
      <c r="G236" s="136" t="s">
        <v>365</v>
      </c>
      <c r="H236" s="137">
        <v>2</v>
      </c>
      <c r="I236" s="138"/>
      <c r="J236" s="139">
        <f>ROUND(I236*H236,2)</f>
        <v>0</v>
      </c>
      <c r="K236" s="135" t="s">
        <v>155</v>
      </c>
      <c r="L236" s="29"/>
      <c r="M236" s="140" t="s">
        <v>1</v>
      </c>
      <c r="N236" s="141" t="s">
        <v>45</v>
      </c>
      <c r="P236" s="142">
        <f>O236*H236</f>
        <v>0</v>
      </c>
      <c r="Q236" s="142">
        <v>1.65424E-3</v>
      </c>
      <c r="R236" s="142">
        <f>Q236*H236</f>
        <v>3.3084799999999999E-3</v>
      </c>
      <c r="S236" s="142">
        <v>0</v>
      </c>
      <c r="T236" s="143">
        <f>S236*H236</f>
        <v>0</v>
      </c>
      <c r="AR236" s="144" t="s">
        <v>156</v>
      </c>
      <c r="AT236" s="144" t="s">
        <v>151</v>
      </c>
      <c r="AU236" s="144" t="s">
        <v>164</v>
      </c>
      <c r="AY236" s="14" t="s">
        <v>149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4" t="s">
        <v>87</v>
      </c>
      <c r="BK236" s="145">
        <f>ROUND(I236*H236,2)</f>
        <v>0</v>
      </c>
      <c r="BL236" s="14" t="s">
        <v>156</v>
      </c>
      <c r="BM236" s="144" t="s">
        <v>744</v>
      </c>
    </row>
    <row r="237" spans="2:65" s="1" customFormat="1" ht="11.25">
      <c r="B237" s="29"/>
      <c r="D237" s="146" t="s">
        <v>158</v>
      </c>
      <c r="F237" s="147" t="s">
        <v>745</v>
      </c>
      <c r="I237" s="148"/>
      <c r="L237" s="29"/>
      <c r="M237" s="149"/>
      <c r="T237" s="53"/>
      <c r="AT237" s="14" t="s">
        <v>158</v>
      </c>
      <c r="AU237" s="14" t="s">
        <v>164</v>
      </c>
    </row>
    <row r="238" spans="2:65" s="1" customFormat="1" ht="16.5" customHeight="1">
      <c r="B238" s="29"/>
      <c r="C238" s="159" t="s">
        <v>486</v>
      </c>
      <c r="D238" s="159" t="s">
        <v>220</v>
      </c>
      <c r="E238" s="160" t="s">
        <v>746</v>
      </c>
      <c r="F238" s="161" t="s">
        <v>747</v>
      </c>
      <c r="G238" s="162" t="s">
        <v>365</v>
      </c>
      <c r="H238" s="163">
        <v>2</v>
      </c>
      <c r="I238" s="164"/>
      <c r="J238" s="165">
        <f>ROUND(I238*H238,2)</f>
        <v>0</v>
      </c>
      <c r="K238" s="161" t="s">
        <v>155</v>
      </c>
      <c r="L238" s="166"/>
      <c r="M238" s="167" t="s">
        <v>1</v>
      </c>
      <c r="N238" s="168" t="s">
        <v>45</v>
      </c>
      <c r="P238" s="142">
        <f>O238*H238</f>
        <v>0</v>
      </c>
      <c r="Q238" s="142">
        <v>2.4500000000000001E-2</v>
      </c>
      <c r="R238" s="142">
        <f>Q238*H238</f>
        <v>4.9000000000000002E-2</v>
      </c>
      <c r="S238" s="142">
        <v>0</v>
      </c>
      <c r="T238" s="143">
        <f>S238*H238</f>
        <v>0</v>
      </c>
      <c r="AR238" s="144" t="s">
        <v>192</v>
      </c>
      <c r="AT238" s="144" t="s">
        <v>220</v>
      </c>
      <c r="AU238" s="144" t="s">
        <v>164</v>
      </c>
      <c r="AY238" s="14" t="s">
        <v>149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4" t="s">
        <v>87</v>
      </c>
      <c r="BK238" s="145">
        <f>ROUND(I238*H238,2)</f>
        <v>0</v>
      </c>
      <c r="BL238" s="14" t="s">
        <v>156</v>
      </c>
      <c r="BM238" s="144" t="s">
        <v>748</v>
      </c>
    </row>
    <row r="239" spans="2:65" s="1" customFormat="1" ht="24.2" customHeight="1">
      <c r="B239" s="29"/>
      <c r="C239" s="159" t="s">
        <v>493</v>
      </c>
      <c r="D239" s="159" t="s">
        <v>220</v>
      </c>
      <c r="E239" s="160" t="s">
        <v>749</v>
      </c>
      <c r="F239" s="161" t="s">
        <v>750</v>
      </c>
      <c r="G239" s="162" t="s">
        <v>365</v>
      </c>
      <c r="H239" s="163">
        <v>2</v>
      </c>
      <c r="I239" s="164"/>
      <c r="J239" s="165">
        <f>ROUND(I239*H239,2)</f>
        <v>0</v>
      </c>
      <c r="K239" s="161" t="s">
        <v>155</v>
      </c>
      <c r="L239" s="166"/>
      <c r="M239" s="167" t="s">
        <v>1</v>
      </c>
      <c r="N239" s="168" t="s">
        <v>45</v>
      </c>
      <c r="P239" s="142">
        <f>O239*H239</f>
        <v>0</v>
      </c>
      <c r="Q239" s="142">
        <v>4.0000000000000001E-3</v>
      </c>
      <c r="R239" s="142">
        <f>Q239*H239</f>
        <v>8.0000000000000002E-3</v>
      </c>
      <c r="S239" s="142">
        <v>0</v>
      </c>
      <c r="T239" s="143">
        <f>S239*H239</f>
        <v>0</v>
      </c>
      <c r="AR239" s="144" t="s">
        <v>192</v>
      </c>
      <c r="AT239" s="144" t="s">
        <v>220</v>
      </c>
      <c r="AU239" s="144" t="s">
        <v>164</v>
      </c>
      <c r="AY239" s="14" t="s">
        <v>149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4" t="s">
        <v>87</v>
      </c>
      <c r="BK239" s="145">
        <f>ROUND(I239*H239,2)</f>
        <v>0</v>
      </c>
      <c r="BL239" s="14" t="s">
        <v>156</v>
      </c>
      <c r="BM239" s="144" t="s">
        <v>751</v>
      </c>
    </row>
    <row r="240" spans="2:65" s="1" customFormat="1" ht="16.5" customHeight="1">
      <c r="B240" s="29"/>
      <c r="C240" s="133" t="s">
        <v>752</v>
      </c>
      <c r="D240" s="133" t="s">
        <v>151</v>
      </c>
      <c r="E240" s="134" t="s">
        <v>753</v>
      </c>
      <c r="F240" s="135" t="s">
        <v>754</v>
      </c>
      <c r="G240" s="136" t="s">
        <v>365</v>
      </c>
      <c r="H240" s="137">
        <v>2</v>
      </c>
      <c r="I240" s="138"/>
      <c r="J240" s="139">
        <f>ROUND(I240*H240,2)</f>
        <v>0</v>
      </c>
      <c r="K240" s="135" t="s">
        <v>155</v>
      </c>
      <c r="L240" s="29"/>
      <c r="M240" s="140" t="s">
        <v>1</v>
      </c>
      <c r="N240" s="141" t="s">
        <v>45</v>
      </c>
      <c r="P240" s="142">
        <f>O240*H240</f>
        <v>0</v>
      </c>
      <c r="Q240" s="142">
        <v>1.3627999999999999E-3</v>
      </c>
      <c r="R240" s="142">
        <f>Q240*H240</f>
        <v>2.7255999999999999E-3</v>
      </c>
      <c r="S240" s="142">
        <v>0</v>
      </c>
      <c r="T240" s="143">
        <f>S240*H240</f>
        <v>0</v>
      </c>
      <c r="AR240" s="144" t="s">
        <v>156</v>
      </c>
      <c r="AT240" s="144" t="s">
        <v>151</v>
      </c>
      <c r="AU240" s="144" t="s">
        <v>164</v>
      </c>
      <c r="AY240" s="14" t="s">
        <v>149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4" t="s">
        <v>87</v>
      </c>
      <c r="BK240" s="145">
        <f>ROUND(I240*H240,2)</f>
        <v>0</v>
      </c>
      <c r="BL240" s="14" t="s">
        <v>156</v>
      </c>
      <c r="BM240" s="144" t="s">
        <v>755</v>
      </c>
    </row>
    <row r="241" spans="2:65" s="1" customFormat="1" ht="11.25">
      <c r="B241" s="29"/>
      <c r="D241" s="146" t="s">
        <v>158</v>
      </c>
      <c r="F241" s="147" t="s">
        <v>756</v>
      </c>
      <c r="I241" s="148"/>
      <c r="L241" s="29"/>
      <c r="M241" s="149"/>
      <c r="T241" s="53"/>
      <c r="AT241" s="14" t="s">
        <v>158</v>
      </c>
      <c r="AU241" s="14" t="s">
        <v>164</v>
      </c>
    </row>
    <row r="242" spans="2:65" s="1" customFormat="1" ht="24.2" customHeight="1">
      <c r="B242" s="29"/>
      <c r="C242" s="159" t="s">
        <v>757</v>
      </c>
      <c r="D242" s="159" t="s">
        <v>220</v>
      </c>
      <c r="E242" s="160" t="s">
        <v>758</v>
      </c>
      <c r="F242" s="161" t="s">
        <v>759</v>
      </c>
      <c r="G242" s="162" t="s">
        <v>365</v>
      </c>
      <c r="H242" s="163">
        <v>2</v>
      </c>
      <c r="I242" s="164"/>
      <c r="J242" s="165">
        <f>ROUND(I242*H242,2)</f>
        <v>0</v>
      </c>
      <c r="K242" s="161" t="s">
        <v>155</v>
      </c>
      <c r="L242" s="166"/>
      <c r="M242" s="167" t="s">
        <v>1</v>
      </c>
      <c r="N242" s="168" t="s">
        <v>45</v>
      </c>
      <c r="P242" s="142">
        <f>O242*H242</f>
        <v>0</v>
      </c>
      <c r="Q242" s="142">
        <v>3.7499999999999999E-2</v>
      </c>
      <c r="R242" s="142">
        <f>Q242*H242</f>
        <v>7.4999999999999997E-2</v>
      </c>
      <c r="S242" s="142">
        <v>0</v>
      </c>
      <c r="T242" s="143">
        <f>S242*H242</f>
        <v>0</v>
      </c>
      <c r="AR242" s="144" t="s">
        <v>192</v>
      </c>
      <c r="AT242" s="144" t="s">
        <v>220</v>
      </c>
      <c r="AU242" s="144" t="s">
        <v>164</v>
      </c>
      <c r="AY242" s="14" t="s">
        <v>149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4" t="s">
        <v>87</v>
      </c>
      <c r="BK242" s="145">
        <f>ROUND(I242*H242,2)</f>
        <v>0</v>
      </c>
      <c r="BL242" s="14" t="s">
        <v>156</v>
      </c>
      <c r="BM242" s="144" t="s">
        <v>760</v>
      </c>
    </row>
    <row r="243" spans="2:65" s="1" customFormat="1" ht="16.5" customHeight="1">
      <c r="B243" s="29"/>
      <c r="C243" s="133" t="s">
        <v>761</v>
      </c>
      <c r="D243" s="133" t="s">
        <v>151</v>
      </c>
      <c r="E243" s="134" t="s">
        <v>762</v>
      </c>
      <c r="F243" s="135" t="s">
        <v>763</v>
      </c>
      <c r="G243" s="136" t="s">
        <v>365</v>
      </c>
      <c r="H243" s="137">
        <v>4</v>
      </c>
      <c r="I243" s="138"/>
      <c r="J243" s="139">
        <f>ROUND(I243*H243,2)</f>
        <v>0</v>
      </c>
      <c r="K243" s="135" t="s">
        <v>155</v>
      </c>
      <c r="L243" s="29"/>
      <c r="M243" s="140" t="s">
        <v>1</v>
      </c>
      <c r="N243" s="141" t="s">
        <v>45</v>
      </c>
      <c r="P243" s="142">
        <f>O243*H243</f>
        <v>0</v>
      </c>
      <c r="Q243" s="142">
        <v>0.04</v>
      </c>
      <c r="R243" s="142">
        <f>Q243*H243</f>
        <v>0.16</v>
      </c>
      <c r="S243" s="142">
        <v>0</v>
      </c>
      <c r="T243" s="143">
        <f>S243*H243</f>
        <v>0</v>
      </c>
      <c r="AR243" s="144" t="s">
        <v>156</v>
      </c>
      <c r="AT243" s="144" t="s">
        <v>151</v>
      </c>
      <c r="AU243" s="144" t="s">
        <v>164</v>
      </c>
      <c r="AY243" s="14" t="s">
        <v>149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4" t="s">
        <v>87</v>
      </c>
      <c r="BK243" s="145">
        <f>ROUND(I243*H243,2)</f>
        <v>0</v>
      </c>
      <c r="BL243" s="14" t="s">
        <v>156</v>
      </c>
      <c r="BM243" s="144" t="s">
        <v>764</v>
      </c>
    </row>
    <row r="244" spans="2:65" s="1" customFormat="1" ht="11.25">
      <c r="B244" s="29"/>
      <c r="D244" s="146" t="s">
        <v>158</v>
      </c>
      <c r="F244" s="147" t="s">
        <v>765</v>
      </c>
      <c r="I244" s="148"/>
      <c r="L244" s="29"/>
      <c r="M244" s="149"/>
      <c r="T244" s="53"/>
      <c r="AT244" s="14" t="s">
        <v>158</v>
      </c>
      <c r="AU244" s="14" t="s">
        <v>164</v>
      </c>
    </row>
    <row r="245" spans="2:65" s="1" customFormat="1" ht="24.2" customHeight="1">
      <c r="B245" s="29"/>
      <c r="C245" s="159" t="s">
        <v>766</v>
      </c>
      <c r="D245" s="159" t="s">
        <v>220</v>
      </c>
      <c r="E245" s="160" t="s">
        <v>767</v>
      </c>
      <c r="F245" s="161" t="s">
        <v>768</v>
      </c>
      <c r="G245" s="162" t="s">
        <v>365</v>
      </c>
      <c r="H245" s="163">
        <v>4</v>
      </c>
      <c r="I245" s="164"/>
      <c r="J245" s="165">
        <f>ROUND(I245*H245,2)</f>
        <v>0</v>
      </c>
      <c r="K245" s="161" t="s">
        <v>155</v>
      </c>
      <c r="L245" s="166"/>
      <c r="M245" s="167" t="s">
        <v>1</v>
      </c>
      <c r="N245" s="168" t="s">
        <v>45</v>
      </c>
      <c r="P245" s="142">
        <f>O245*H245</f>
        <v>0</v>
      </c>
      <c r="Q245" s="142">
        <v>1.3299999999999999E-2</v>
      </c>
      <c r="R245" s="142">
        <f>Q245*H245</f>
        <v>5.3199999999999997E-2</v>
      </c>
      <c r="S245" s="142">
        <v>0</v>
      </c>
      <c r="T245" s="143">
        <f>S245*H245</f>
        <v>0</v>
      </c>
      <c r="AR245" s="144" t="s">
        <v>192</v>
      </c>
      <c r="AT245" s="144" t="s">
        <v>220</v>
      </c>
      <c r="AU245" s="144" t="s">
        <v>164</v>
      </c>
      <c r="AY245" s="14" t="s">
        <v>149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4" t="s">
        <v>87</v>
      </c>
      <c r="BK245" s="145">
        <f>ROUND(I245*H245,2)</f>
        <v>0</v>
      </c>
      <c r="BL245" s="14" t="s">
        <v>156</v>
      </c>
      <c r="BM245" s="144" t="s">
        <v>769</v>
      </c>
    </row>
    <row r="246" spans="2:65" s="1" customFormat="1" ht="16.5" customHeight="1">
      <c r="B246" s="29"/>
      <c r="C246" s="133" t="s">
        <v>770</v>
      </c>
      <c r="D246" s="133" t="s">
        <v>151</v>
      </c>
      <c r="E246" s="134" t="s">
        <v>771</v>
      </c>
      <c r="F246" s="135" t="s">
        <v>772</v>
      </c>
      <c r="G246" s="136" t="s">
        <v>365</v>
      </c>
      <c r="H246" s="137">
        <v>2</v>
      </c>
      <c r="I246" s="138"/>
      <c r="J246" s="139">
        <f>ROUND(I246*H246,2)</f>
        <v>0</v>
      </c>
      <c r="K246" s="135" t="s">
        <v>155</v>
      </c>
      <c r="L246" s="29"/>
      <c r="M246" s="140" t="s">
        <v>1</v>
      </c>
      <c r="N246" s="141" t="s">
        <v>45</v>
      </c>
      <c r="P246" s="142">
        <f>O246*H246</f>
        <v>0</v>
      </c>
      <c r="Q246" s="142">
        <v>0.05</v>
      </c>
      <c r="R246" s="142">
        <f>Q246*H246</f>
        <v>0.1</v>
      </c>
      <c r="S246" s="142">
        <v>0</v>
      </c>
      <c r="T246" s="143">
        <f>S246*H246</f>
        <v>0</v>
      </c>
      <c r="AR246" s="144" t="s">
        <v>156</v>
      </c>
      <c r="AT246" s="144" t="s">
        <v>151</v>
      </c>
      <c r="AU246" s="144" t="s">
        <v>164</v>
      </c>
      <c r="AY246" s="14" t="s">
        <v>149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4" t="s">
        <v>87</v>
      </c>
      <c r="BK246" s="145">
        <f>ROUND(I246*H246,2)</f>
        <v>0</v>
      </c>
      <c r="BL246" s="14" t="s">
        <v>156</v>
      </c>
      <c r="BM246" s="144" t="s">
        <v>773</v>
      </c>
    </row>
    <row r="247" spans="2:65" s="1" customFormat="1" ht="11.25">
      <c r="B247" s="29"/>
      <c r="D247" s="146" t="s">
        <v>158</v>
      </c>
      <c r="F247" s="147" t="s">
        <v>774</v>
      </c>
      <c r="I247" s="148"/>
      <c r="L247" s="29"/>
      <c r="M247" s="149"/>
      <c r="T247" s="53"/>
      <c r="AT247" s="14" t="s">
        <v>158</v>
      </c>
      <c r="AU247" s="14" t="s">
        <v>164</v>
      </c>
    </row>
    <row r="248" spans="2:65" s="1" customFormat="1" ht="16.5" customHeight="1">
      <c r="B248" s="29"/>
      <c r="C248" s="159" t="s">
        <v>775</v>
      </c>
      <c r="D248" s="159" t="s">
        <v>220</v>
      </c>
      <c r="E248" s="160" t="s">
        <v>776</v>
      </c>
      <c r="F248" s="161" t="s">
        <v>777</v>
      </c>
      <c r="G248" s="162" t="s">
        <v>365</v>
      </c>
      <c r="H248" s="163">
        <v>2</v>
      </c>
      <c r="I248" s="164"/>
      <c r="J248" s="165">
        <f>ROUND(I248*H248,2)</f>
        <v>0</v>
      </c>
      <c r="K248" s="161" t="s">
        <v>155</v>
      </c>
      <c r="L248" s="166"/>
      <c r="M248" s="167" t="s">
        <v>1</v>
      </c>
      <c r="N248" s="168" t="s">
        <v>45</v>
      </c>
      <c r="P248" s="142">
        <f>O248*H248</f>
        <v>0</v>
      </c>
      <c r="Q248" s="142">
        <v>2.9499999999999998E-2</v>
      </c>
      <c r="R248" s="142">
        <f>Q248*H248</f>
        <v>5.8999999999999997E-2</v>
      </c>
      <c r="S248" s="142">
        <v>0</v>
      </c>
      <c r="T248" s="143">
        <f>S248*H248</f>
        <v>0</v>
      </c>
      <c r="AR248" s="144" t="s">
        <v>192</v>
      </c>
      <c r="AT248" s="144" t="s">
        <v>220</v>
      </c>
      <c r="AU248" s="144" t="s">
        <v>164</v>
      </c>
      <c r="AY248" s="14" t="s">
        <v>149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4" t="s">
        <v>87</v>
      </c>
      <c r="BK248" s="145">
        <f>ROUND(I248*H248,2)</f>
        <v>0</v>
      </c>
      <c r="BL248" s="14" t="s">
        <v>156</v>
      </c>
      <c r="BM248" s="144" t="s">
        <v>778</v>
      </c>
    </row>
    <row r="249" spans="2:65" s="1" customFormat="1" ht="24.2" customHeight="1">
      <c r="B249" s="29"/>
      <c r="C249" s="133" t="s">
        <v>779</v>
      </c>
      <c r="D249" s="133" t="s">
        <v>151</v>
      </c>
      <c r="E249" s="134" t="s">
        <v>780</v>
      </c>
      <c r="F249" s="135" t="s">
        <v>781</v>
      </c>
      <c r="G249" s="136" t="s">
        <v>171</v>
      </c>
      <c r="H249" s="137">
        <v>330</v>
      </c>
      <c r="I249" s="138"/>
      <c r="J249" s="139">
        <f>ROUND(I249*H249,2)</f>
        <v>0</v>
      </c>
      <c r="K249" s="135" t="s">
        <v>155</v>
      </c>
      <c r="L249" s="29"/>
      <c r="M249" s="140" t="s">
        <v>1</v>
      </c>
      <c r="N249" s="141" t="s">
        <v>45</v>
      </c>
      <c r="P249" s="142">
        <f>O249*H249</f>
        <v>0</v>
      </c>
      <c r="Q249" s="142">
        <v>1.6999999999999999E-7</v>
      </c>
      <c r="R249" s="142">
        <f>Q249*H249</f>
        <v>5.6099999999999995E-5</v>
      </c>
      <c r="S249" s="142">
        <v>0</v>
      </c>
      <c r="T249" s="143">
        <f>S249*H249</f>
        <v>0</v>
      </c>
      <c r="AR249" s="144" t="s">
        <v>156</v>
      </c>
      <c r="AT249" s="144" t="s">
        <v>151</v>
      </c>
      <c r="AU249" s="144" t="s">
        <v>164</v>
      </c>
      <c r="AY249" s="14" t="s">
        <v>149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4" t="s">
        <v>87</v>
      </c>
      <c r="BK249" s="145">
        <f>ROUND(I249*H249,2)</f>
        <v>0</v>
      </c>
      <c r="BL249" s="14" t="s">
        <v>156</v>
      </c>
      <c r="BM249" s="144" t="s">
        <v>782</v>
      </c>
    </row>
    <row r="250" spans="2:65" s="1" customFormat="1" ht="11.25">
      <c r="B250" s="29"/>
      <c r="D250" s="146" t="s">
        <v>158</v>
      </c>
      <c r="F250" s="147" t="s">
        <v>783</v>
      </c>
      <c r="I250" s="148"/>
      <c r="L250" s="29"/>
      <c r="M250" s="149"/>
      <c r="T250" s="53"/>
      <c r="AT250" s="14" t="s">
        <v>158</v>
      </c>
      <c r="AU250" s="14" t="s">
        <v>164</v>
      </c>
    </row>
    <row r="251" spans="2:65" s="1" customFormat="1" ht="21.75" customHeight="1">
      <c r="B251" s="29"/>
      <c r="C251" s="133" t="s">
        <v>784</v>
      </c>
      <c r="D251" s="133" t="s">
        <v>151</v>
      </c>
      <c r="E251" s="134" t="s">
        <v>785</v>
      </c>
      <c r="F251" s="135" t="s">
        <v>786</v>
      </c>
      <c r="G251" s="136" t="s">
        <v>171</v>
      </c>
      <c r="H251" s="137">
        <v>330</v>
      </c>
      <c r="I251" s="138"/>
      <c r="J251" s="139">
        <f>ROUND(I251*H251,2)</f>
        <v>0</v>
      </c>
      <c r="K251" s="135" t="s">
        <v>155</v>
      </c>
      <c r="L251" s="29"/>
      <c r="M251" s="140" t="s">
        <v>1</v>
      </c>
      <c r="N251" s="141" t="s">
        <v>45</v>
      </c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4" t="s">
        <v>156</v>
      </c>
      <c r="AT251" s="144" t="s">
        <v>151</v>
      </c>
      <c r="AU251" s="144" t="s">
        <v>164</v>
      </c>
      <c r="AY251" s="14" t="s">
        <v>149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4" t="s">
        <v>87</v>
      </c>
      <c r="BK251" s="145">
        <f>ROUND(I251*H251,2)</f>
        <v>0</v>
      </c>
      <c r="BL251" s="14" t="s">
        <v>156</v>
      </c>
      <c r="BM251" s="144" t="s">
        <v>787</v>
      </c>
    </row>
    <row r="252" spans="2:65" s="1" customFormat="1" ht="11.25">
      <c r="B252" s="29"/>
      <c r="D252" s="146" t="s">
        <v>158</v>
      </c>
      <c r="F252" s="147" t="s">
        <v>788</v>
      </c>
      <c r="I252" s="148"/>
      <c r="L252" s="29"/>
      <c r="M252" s="149"/>
      <c r="T252" s="53"/>
      <c r="AT252" s="14" t="s">
        <v>158</v>
      </c>
      <c r="AU252" s="14" t="s">
        <v>164</v>
      </c>
    </row>
    <row r="253" spans="2:65" s="1" customFormat="1" ht="16.5" customHeight="1">
      <c r="B253" s="29"/>
      <c r="C253" s="133" t="s">
        <v>789</v>
      </c>
      <c r="D253" s="133" t="s">
        <v>151</v>
      </c>
      <c r="E253" s="134" t="s">
        <v>790</v>
      </c>
      <c r="F253" s="135" t="s">
        <v>791</v>
      </c>
      <c r="G253" s="136" t="s">
        <v>171</v>
      </c>
      <c r="H253" s="137">
        <v>330</v>
      </c>
      <c r="I253" s="138"/>
      <c r="J253" s="139">
        <f>ROUND(I253*H253,2)</f>
        <v>0</v>
      </c>
      <c r="K253" s="135" t="s">
        <v>155</v>
      </c>
      <c r="L253" s="29"/>
      <c r="M253" s="140" t="s">
        <v>1</v>
      </c>
      <c r="N253" s="141" t="s">
        <v>45</v>
      </c>
      <c r="P253" s="142">
        <f>O253*H253</f>
        <v>0</v>
      </c>
      <c r="Q253" s="142">
        <v>1.9236000000000001E-4</v>
      </c>
      <c r="R253" s="142">
        <f>Q253*H253</f>
        <v>6.3478800000000002E-2</v>
      </c>
      <c r="S253" s="142">
        <v>0</v>
      </c>
      <c r="T253" s="143">
        <f>S253*H253</f>
        <v>0</v>
      </c>
      <c r="AR253" s="144" t="s">
        <v>156</v>
      </c>
      <c r="AT253" s="144" t="s">
        <v>151</v>
      </c>
      <c r="AU253" s="144" t="s">
        <v>164</v>
      </c>
      <c r="AY253" s="14" t="s">
        <v>149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4" t="s">
        <v>87</v>
      </c>
      <c r="BK253" s="145">
        <f>ROUND(I253*H253,2)</f>
        <v>0</v>
      </c>
      <c r="BL253" s="14" t="s">
        <v>156</v>
      </c>
      <c r="BM253" s="144" t="s">
        <v>792</v>
      </c>
    </row>
    <row r="254" spans="2:65" s="1" customFormat="1" ht="11.25">
      <c r="B254" s="29"/>
      <c r="D254" s="146" t="s">
        <v>158</v>
      </c>
      <c r="F254" s="147" t="s">
        <v>793</v>
      </c>
      <c r="I254" s="148"/>
      <c r="L254" s="29"/>
      <c r="M254" s="149"/>
      <c r="T254" s="53"/>
      <c r="AT254" s="14" t="s">
        <v>158</v>
      </c>
      <c r="AU254" s="14" t="s">
        <v>164</v>
      </c>
    </row>
    <row r="255" spans="2:65" s="1" customFormat="1" ht="21.75" customHeight="1">
      <c r="B255" s="29"/>
      <c r="C255" s="133" t="s">
        <v>794</v>
      </c>
      <c r="D255" s="133" t="s">
        <v>151</v>
      </c>
      <c r="E255" s="134" t="s">
        <v>795</v>
      </c>
      <c r="F255" s="135" t="s">
        <v>796</v>
      </c>
      <c r="G255" s="136" t="s">
        <v>171</v>
      </c>
      <c r="H255" s="137">
        <v>330</v>
      </c>
      <c r="I255" s="138"/>
      <c r="J255" s="139">
        <f>ROUND(I255*H255,2)</f>
        <v>0</v>
      </c>
      <c r="K255" s="135" t="s">
        <v>155</v>
      </c>
      <c r="L255" s="29"/>
      <c r="M255" s="140" t="s">
        <v>1</v>
      </c>
      <c r="N255" s="141" t="s">
        <v>45</v>
      </c>
      <c r="P255" s="142">
        <f>O255*H255</f>
        <v>0</v>
      </c>
      <c r="Q255" s="142">
        <v>6.3E-5</v>
      </c>
      <c r="R255" s="142">
        <f>Q255*H255</f>
        <v>2.0789999999999999E-2</v>
      </c>
      <c r="S255" s="142">
        <v>0</v>
      </c>
      <c r="T255" s="143">
        <f>S255*H255</f>
        <v>0</v>
      </c>
      <c r="AR255" s="144" t="s">
        <v>156</v>
      </c>
      <c r="AT255" s="144" t="s">
        <v>151</v>
      </c>
      <c r="AU255" s="144" t="s">
        <v>164</v>
      </c>
      <c r="AY255" s="14" t="s">
        <v>149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4" t="s">
        <v>87</v>
      </c>
      <c r="BK255" s="145">
        <f>ROUND(I255*H255,2)</f>
        <v>0</v>
      </c>
      <c r="BL255" s="14" t="s">
        <v>156</v>
      </c>
      <c r="BM255" s="144" t="s">
        <v>797</v>
      </c>
    </row>
    <row r="256" spans="2:65" s="1" customFormat="1" ht="11.25">
      <c r="B256" s="29"/>
      <c r="D256" s="146" t="s">
        <v>158</v>
      </c>
      <c r="F256" s="147" t="s">
        <v>798</v>
      </c>
      <c r="I256" s="148"/>
      <c r="L256" s="29"/>
      <c r="M256" s="149"/>
      <c r="T256" s="53"/>
      <c r="AT256" s="14" t="s">
        <v>158</v>
      </c>
      <c r="AU256" s="14" t="s">
        <v>164</v>
      </c>
    </row>
    <row r="257" spans="2:65" s="11" customFormat="1" ht="22.9" customHeight="1">
      <c r="B257" s="121"/>
      <c r="D257" s="122" t="s">
        <v>79</v>
      </c>
      <c r="E257" s="131" t="s">
        <v>491</v>
      </c>
      <c r="F257" s="131" t="s">
        <v>492</v>
      </c>
      <c r="I257" s="124"/>
      <c r="J257" s="132">
        <f>BK257</f>
        <v>0</v>
      </c>
      <c r="L257" s="121"/>
      <c r="M257" s="126"/>
      <c r="P257" s="127">
        <f>SUM(P258:P261)</f>
        <v>0</v>
      </c>
      <c r="R257" s="127">
        <f>SUM(R258:R261)</f>
        <v>0</v>
      </c>
      <c r="T257" s="128">
        <f>SUM(T258:T261)</f>
        <v>0</v>
      </c>
      <c r="AR257" s="122" t="s">
        <v>87</v>
      </c>
      <c r="AT257" s="129" t="s">
        <v>79</v>
      </c>
      <c r="AU257" s="129" t="s">
        <v>87</v>
      </c>
      <c r="AY257" s="122" t="s">
        <v>149</v>
      </c>
      <c r="BK257" s="130">
        <f>SUM(BK258:BK261)</f>
        <v>0</v>
      </c>
    </row>
    <row r="258" spans="2:65" s="1" customFormat="1" ht="24.2" customHeight="1">
      <c r="B258" s="29"/>
      <c r="C258" s="133" t="s">
        <v>799</v>
      </c>
      <c r="D258" s="133" t="s">
        <v>151</v>
      </c>
      <c r="E258" s="134" t="s">
        <v>800</v>
      </c>
      <c r="F258" s="135" t="s">
        <v>801</v>
      </c>
      <c r="G258" s="136" t="s">
        <v>223</v>
      </c>
      <c r="H258" s="137">
        <v>49.79</v>
      </c>
      <c r="I258" s="138"/>
      <c r="J258" s="139">
        <f>ROUND(I258*H258,2)</f>
        <v>0</v>
      </c>
      <c r="K258" s="135" t="s">
        <v>155</v>
      </c>
      <c r="L258" s="29"/>
      <c r="M258" s="140" t="s">
        <v>1</v>
      </c>
      <c r="N258" s="141" t="s">
        <v>45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156</v>
      </c>
      <c r="AT258" s="144" t="s">
        <v>151</v>
      </c>
      <c r="AU258" s="144" t="s">
        <v>89</v>
      </c>
      <c r="AY258" s="14" t="s">
        <v>149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4" t="s">
        <v>87</v>
      </c>
      <c r="BK258" s="145">
        <f>ROUND(I258*H258,2)</f>
        <v>0</v>
      </c>
      <c r="BL258" s="14" t="s">
        <v>156</v>
      </c>
      <c r="BM258" s="144" t="s">
        <v>802</v>
      </c>
    </row>
    <row r="259" spans="2:65" s="1" customFormat="1" ht="11.25">
      <c r="B259" s="29"/>
      <c r="D259" s="146" t="s">
        <v>158</v>
      </c>
      <c r="F259" s="147" t="s">
        <v>803</v>
      </c>
      <c r="I259" s="148"/>
      <c r="L259" s="29"/>
      <c r="M259" s="149"/>
      <c r="T259" s="53"/>
      <c r="AT259" s="14" t="s">
        <v>158</v>
      </c>
      <c r="AU259" s="14" t="s">
        <v>89</v>
      </c>
    </row>
    <row r="260" spans="2:65" s="1" customFormat="1" ht="33" customHeight="1">
      <c r="B260" s="29"/>
      <c r="C260" s="133" t="s">
        <v>804</v>
      </c>
      <c r="D260" s="133" t="s">
        <v>151</v>
      </c>
      <c r="E260" s="134" t="s">
        <v>805</v>
      </c>
      <c r="F260" s="135" t="s">
        <v>806</v>
      </c>
      <c r="G260" s="136" t="s">
        <v>223</v>
      </c>
      <c r="H260" s="137">
        <v>49.79</v>
      </c>
      <c r="I260" s="138"/>
      <c r="J260" s="139">
        <f>ROUND(I260*H260,2)</f>
        <v>0</v>
      </c>
      <c r="K260" s="135" t="s">
        <v>155</v>
      </c>
      <c r="L260" s="29"/>
      <c r="M260" s="140" t="s">
        <v>1</v>
      </c>
      <c r="N260" s="141" t="s">
        <v>45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156</v>
      </c>
      <c r="AT260" s="144" t="s">
        <v>151</v>
      </c>
      <c r="AU260" s="144" t="s">
        <v>89</v>
      </c>
      <c r="AY260" s="14" t="s">
        <v>149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4" t="s">
        <v>87</v>
      </c>
      <c r="BK260" s="145">
        <f>ROUND(I260*H260,2)</f>
        <v>0</v>
      </c>
      <c r="BL260" s="14" t="s">
        <v>156</v>
      </c>
      <c r="BM260" s="144" t="s">
        <v>807</v>
      </c>
    </row>
    <row r="261" spans="2:65" s="1" customFormat="1" ht="11.25">
      <c r="B261" s="29"/>
      <c r="D261" s="146" t="s">
        <v>158</v>
      </c>
      <c r="F261" s="147" t="s">
        <v>808</v>
      </c>
      <c r="I261" s="148"/>
      <c r="L261" s="29"/>
      <c r="M261" s="169"/>
      <c r="N261" s="170"/>
      <c r="O261" s="170"/>
      <c r="P261" s="170"/>
      <c r="Q261" s="170"/>
      <c r="R261" s="170"/>
      <c r="S261" s="170"/>
      <c r="T261" s="171"/>
      <c r="AT261" s="14" t="s">
        <v>158</v>
      </c>
      <c r="AU261" s="14" t="s">
        <v>89</v>
      </c>
    </row>
    <row r="262" spans="2:65" s="1" customFormat="1" ht="6.95" customHeight="1">
      <c r="B262" s="41"/>
      <c r="C262" s="42"/>
      <c r="D262" s="42"/>
      <c r="E262" s="42"/>
      <c r="F262" s="42"/>
      <c r="G262" s="42"/>
      <c r="H262" s="42"/>
      <c r="I262" s="42"/>
      <c r="J262" s="42"/>
      <c r="K262" s="42"/>
      <c r="L262" s="29"/>
    </row>
  </sheetData>
  <sheetProtection algorithmName="SHA-512" hashValue="7n2xGZsTUsWtm7Ozeii/2IjQZriMVcEkh/RbemRxgK+qdvRR7kH/+Srs9rZCz7rGUo8F0wAdWy+4QCcrKDhDJA==" saltValue="7efd9G1lsjigtFAhwuSCZmhySkYdJ+aDmV63sx2qXtW5XIcjfaotDEg1RL4oA5FXWrr3lJKRS3qSeyhEydsXtA==" spinCount="100000" sheet="1" objects="1" scenarios="1" formatColumns="0" formatRows="0" autoFilter="0"/>
  <autoFilter ref="C125:K261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300-000000000000}"/>
    <hyperlink ref="F132" r:id="rId2" xr:uid="{00000000-0004-0000-0300-000001000000}"/>
    <hyperlink ref="F134" r:id="rId3" xr:uid="{00000000-0004-0000-0300-000002000000}"/>
    <hyperlink ref="F136" r:id="rId4" xr:uid="{00000000-0004-0000-0300-000003000000}"/>
    <hyperlink ref="F138" r:id="rId5" xr:uid="{00000000-0004-0000-0300-000004000000}"/>
    <hyperlink ref="F141" r:id="rId6" xr:uid="{00000000-0004-0000-0300-000005000000}"/>
    <hyperlink ref="F143" r:id="rId7" xr:uid="{00000000-0004-0000-0300-000006000000}"/>
    <hyperlink ref="F146" r:id="rId8" xr:uid="{00000000-0004-0000-0300-000007000000}"/>
    <hyperlink ref="F149" r:id="rId9" xr:uid="{00000000-0004-0000-0300-000008000000}"/>
    <hyperlink ref="F153" r:id="rId10" xr:uid="{00000000-0004-0000-0300-000009000000}"/>
    <hyperlink ref="F157" r:id="rId11" xr:uid="{00000000-0004-0000-0300-00000A000000}"/>
    <hyperlink ref="F161" r:id="rId12" xr:uid="{00000000-0004-0000-0300-00000B000000}"/>
    <hyperlink ref="F166" r:id="rId13" xr:uid="{00000000-0004-0000-0300-00000C000000}"/>
    <hyperlink ref="F168" r:id="rId14" xr:uid="{00000000-0004-0000-0300-00000D000000}"/>
    <hyperlink ref="F173" r:id="rId15" xr:uid="{00000000-0004-0000-0300-00000E000000}"/>
    <hyperlink ref="F177" r:id="rId16" xr:uid="{00000000-0004-0000-0300-00000F000000}"/>
    <hyperlink ref="F181" r:id="rId17" xr:uid="{00000000-0004-0000-0300-000010000000}"/>
    <hyperlink ref="F183" r:id="rId18" xr:uid="{00000000-0004-0000-0300-000011000000}"/>
    <hyperlink ref="F186" r:id="rId19" xr:uid="{00000000-0004-0000-0300-000012000000}"/>
    <hyperlink ref="F189" r:id="rId20" xr:uid="{00000000-0004-0000-0300-000013000000}"/>
    <hyperlink ref="F192" r:id="rId21" xr:uid="{00000000-0004-0000-0300-000014000000}"/>
    <hyperlink ref="F195" r:id="rId22" xr:uid="{00000000-0004-0000-0300-000015000000}"/>
    <hyperlink ref="F198" r:id="rId23" xr:uid="{00000000-0004-0000-0300-000016000000}"/>
    <hyperlink ref="F201" r:id="rId24" xr:uid="{00000000-0004-0000-0300-000017000000}"/>
    <hyperlink ref="F205" r:id="rId25" xr:uid="{00000000-0004-0000-0300-000018000000}"/>
    <hyperlink ref="F208" r:id="rId26" xr:uid="{00000000-0004-0000-0300-000019000000}"/>
    <hyperlink ref="F211" r:id="rId27" xr:uid="{00000000-0004-0000-0300-00001A000000}"/>
    <hyperlink ref="F214" r:id="rId28" xr:uid="{00000000-0004-0000-0300-00001B000000}"/>
    <hyperlink ref="F218" r:id="rId29" xr:uid="{00000000-0004-0000-0300-00001C000000}"/>
    <hyperlink ref="F222" r:id="rId30" xr:uid="{00000000-0004-0000-0300-00001D000000}"/>
    <hyperlink ref="F227" r:id="rId31" xr:uid="{00000000-0004-0000-0300-00001E000000}"/>
    <hyperlink ref="F230" r:id="rId32" xr:uid="{00000000-0004-0000-0300-00001F000000}"/>
    <hyperlink ref="F233" r:id="rId33" xr:uid="{00000000-0004-0000-0300-000020000000}"/>
    <hyperlink ref="F237" r:id="rId34" xr:uid="{00000000-0004-0000-0300-000021000000}"/>
    <hyperlink ref="F241" r:id="rId35" xr:uid="{00000000-0004-0000-0300-000022000000}"/>
    <hyperlink ref="F244" r:id="rId36" xr:uid="{00000000-0004-0000-0300-000023000000}"/>
    <hyperlink ref="F247" r:id="rId37" xr:uid="{00000000-0004-0000-0300-000024000000}"/>
    <hyperlink ref="F250" r:id="rId38" xr:uid="{00000000-0004-0000-0300-000025000000}"/>
    <hyperlink ref="F252" r:id="rId39" xr:uid="{00000000-0004-0000-0300-000026000000}"/>
    <hyperlink ref="F254" r:id="rId40" xr:uid="{00000000-0004-0000-0300-000027000000}"/>
    <hyperlink ref="F256" r:id="rId41" xr:uid="{00000000-0004-0000-0300-000028000000}"/>
    <hyperlink ref="F259" r:id="rId42" xr:uid="{00000000-0004-0000-0300-000029000000}"/>
    <hyperlink ref="F261" r:id="rId43" xr:uid="{00000000-0004-0000-0300-00002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103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117</v>
      </c>
      <c r="L4" s="17"/>
      <c r="M4" s="90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Habartov, cesta a stezky</v>
      </c>
      <c r="F7" s="219"/>
      <c r="G7" s="219"/>
      <c r="H7" s="219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18" t="s">
        <v>119</v>
      </c>
      <c r="F9" s="220"/>
      <c r="G9" s="220"/>
      <c r="H9" s="220"/>
      <c r="L9" s="29"/>
    </row>
    <row r="10" spans="2:46" s="1" customFormat="1" ht="12" customHeight="1">
      <c r="B10" s="29"/>
      <c r="D10" s="24" t="s">
        <v>120</v>
      </c>
      <c r="L10" s="29"/>
    </row>
    <row r="11" spans="2:46" s="1" customFormat="1" ht="16.5" customHeight="1">
      <c r="B11" s="29"/>
      <c r="E11" s="181" t="s">
        <v>809</v>
      </c>
      <c r="F11" s="220"/>
      <c r="G11" s="220"/>
      <c r="H11" s="220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">
        <v>26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29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30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21" t="str">
        <f>'Rekapitulace stavby'!E14</f>
        <v>Vyplň údaj</v>
      </c>
      <c r="F20" s="186"/>
      <c r="G20" s="186"/>
      <c r="H20" s="186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35</v>
      </c>
      <c r="I25" s="24" t="s">
        <v>25</v>
      </c>
      <c r="J25" s="22" t="s">
        <v>36</v>
      </c>
      <c r="L25" s="29"/>
    </row>
    <row r="26" spans="2:12" s="1" customFormat="1" ht="18" customHeight="1">
      <c r="B26" s="29"/>
      <c r="E26" s="22" t="s">
        <v>37</v>
      </c>
      <c r="I26" s="24" t="s">
        <v>28</v>
      </c>
      <c r="J26" s="22" t="s">
        <v>38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39</v>
      </c>
      <c r="L28" s="29"/>
    </row>
    <row r="29" spans="2:12" s="7" customFormat="1" ht="16.5" customHeight="1">
      <c r="B29" s="91"/>
      <c r="E29" s="191" t="s">
        <v>1</v>
      </c>
      <c r="F29" s="191"/>
      <c r="G29" s="191"/>
      <c r="H29" s="191"/>
      <c r="L29" s="91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2" t="s">
        <v>40</v>
      </c>
      <c r="J32" s="63">
        <f>ROUND(J128,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52" t="s">
        <v>44</v>
      </c>
      <c r="E35" s="24" t="s">
        <v>45</v>
      </c>
      <c r="F35" s="83">
        <f>ROUND((SUM(BE128:BE186)),  2)</f>
        <v>0</v>
      </c>
      <c r="I35" s="93">
        <v>0.21</v>
      </c>
      <c r="J35" s="83">
        <f>ROUND(((SUM(BE128:BE186))*I35),  2)</f>
        <v>0</v>
      </c>
      <c r="L35" s="29"/>
    </row>
    <row r="36" spans="2:12" s="1" customFormat="1" ht="14.45" customHeight="1">
      <c r="B36" s="29"/>
      <c r="E36" s="24" t="s">
        <v>46</v>
      </c>
      <c r="F36" s="83">
        <f>ROUND((SUM(BF128:BF186)),  2)</f>
        <v>0</v>
      </c>
      <c r="I36" s="93">
        <v>0.12</v>
      </c>
      <c r="J36" s="83">
        <f>ROUND(((SUM(BF128:BF186))*I36),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3">
        <f>ROUND((SUM(BG128:BG186)),  2)</f>
        <v>0</v>
      </c>
      <c r="I37" s="93">
        <v>0.21</v>
      </c>
      <c r="J37" s="83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3">
        <f>ROUND((SUM(BH128:BH186)),  2)</f>
        <v>0</v>
      </c>
      <c r="I38" s="93">
        <v>0.12</v>
      </c>
      <c r="J38" s="83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3">
        <f>ROUND((SUM(BI128:BI186)),  2)</f>
        <v>0</v>
      </c>
      <c r="I39" s="93">
        <v>0</v>
      </c>
      <c r="J39" s="83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4"/>
      <c r="D41" s="95" t="s">
        <v>50</v>
      </c>
      <c r="E41" s="54"/>
      <c r="F41" s="54"/>
      <c r="G41" s="96" t="s">
        <v>51</v>
      </c>
      <c r="H41" s="97" t="s">
        <v>52</v>
      </c>
      <c r="I41" s="54"/>
      <c r="J41" s="98">
        <f>SUM(J32:J39)</f>
        <v>0</v>
      </c>
      <c r="K41" s="99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53</v>
      </c>
      <c r="E50" s="39"/>
      <c r="F50" s="39"/>
      <c r="G50" s="38" t="s">
        <v>54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55</v>
      </c>
      <c r="E61" s="31"/>
      <c r="F61" s="100" t="s">
        <v>56</v>
      </c>
      <c r="G61" s="40" t="s">
        <v>55</v>
      </c>
      <c r="H61" s="31"/>
      <c r="I61" s="31"/>
      <c r="J61" s="101" t="s">
        <v>56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57</v>
      </c>
      <c r="E65" s="39"/>
      <c r="F65" s="39"/>
      <c r="G65" s="38" t="s">
        <v>58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55</v>
      </c>
      <c r="E76" s="31"/>
      <c r="F76" s="100" t="s">
        <v>56</v>
      </c>
      <c r="G76" s="40" t="s">
        <v>55</v>
      </c>
      <c r="H76" s="31"/>
      <c r="I76" s="31"/>
      <c r="J76" s="101" t="s">
        <v>56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122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18" t="str">
        <f>E7</f>
        <v>Habartov, cesta a stezky</v>
      </c>
      <c r="F85" s="219"/>
      <c r="G85" s="219"/>
      <c r="H85" s="219"/>
      <c r="L85" s="29"/>
    </row>
    <row r="86" spans="2:12" ht="12" customHeight="1">
      <c r="B86" s="17"/>
      <c r="C86" s="24" t="s">
        <v>118</v>
      </c>
      <c r="L86" s="17"/>
    </row>
    <row r="87" spans="2:12" s="1" customFormat="1" ht="16.5" customHeight="1">
      <c r="B87" s="29"/>
      <c r="E87" s="218" t="s">
        <v>119</v>
      </c>
      <c r="F87" s="220"/>
      <c r="G87" s="220"/>
      <c r="H87" s="220"/>
      <c r="L87" s="29"/>
    </row>
    <row r="88" spans="2:12" s="1" customFormat="1" ht="12" customHeight="1">
      <c r="B88" s="29"/>
      <c r="C88" s="24" t="s">
        <v>120</v>
      </c>
      <c r="L88" s="29"/>
    </row>
    <row r="89" spans="2:12" s="1" customFormat="1" ht="16.5" customHeight="1">
      <c r="B89" s="29"/>
      <c r="E89" s="181" t="str">
        <f>E11</f>
        <v>SO 401 - Veřejné osvětlení</v>
      </c>
      <c r="F89" s="220"/>
      <c r="G89" s="220"/>
      <c r="H89" s="220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>Habartov</v>
      </c>
      <c r="I91" s="24" t="s">
        <v>22</v>
      </c>
      <c r="J91" s="49" t="str">
        <f>IF(J14="","",J14)</f>
        <v>1. 3. 2024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>Město Habartov</v>
      </c>
      <c r="I93" s="24" t="s">
        <v>32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30</v>
      </c>
      <c r="F94" s="22" t="str">
        <f>IF(E20="","",E20)</f>
        <v>Vyplň údaj</v>
      </c>
      <c r="I94" s="24" t="s">
        <v>35</v>
      </c>
      <c r="J94" s="27" t="str">
        <f>E26</f>
        <v>GEOprojectKV, s.r.o.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2" t="s">
        <v>123</v>
      </c>
      <c r="D96" s="94"/>
      <c r="E96" s="94"/>
      <c r="F96" s="94"/>
      <c r="G96" s="94"/>
      <c r="H96" s="94"/>
      <c r="I96" s="94"/>
      <c r="J96" s="103" t="s">
        <v>124</v>
      </c>
      <c r="K96" s="94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4" t="s">
        <v>125</v>
      </c>
      <c r="J98" s="63">
        <f>J128</f>
        <v>0</v>
      </c>
      <c r="L98" s="29"/>
      <c r="AU98" s="14" t="s">
        <v>126</v>
      </c>
    </row>
    <row r="99" spans="2:47" s="8" customFormat="1" ht="24.95" customHeight="1">
      <c r="B99" s="105"/>
      <c r="D99" s="106" t="s">
        <v>127</v>
      </c>
      <c r="E99" s="107"/>
      <c r="F99" s="107"/>
      <c r="G99" s="107"/>
      <c r="H99" s="107"/>
      <c r="I99" s="107"/>
      <c r="J99" s="108">
        <f>J129</f>
        <v>0</v>
      </c>
      <c r="L99" s="105"/>
    </row>
    <row r="100" spans="2:47" s="9" customFormat="1" ht="19.899999999999999" customHeight="1">
      <c r="B100" s="109"/>
      <c r="D100" s="110" t="s">
        <v>810</v>
      </c>
      <c r="E100" s="111"/>
      <c r="F100" s="111"/>
      <c r="G100" s="111"/>
      <c r="H100" s="111"/>
      <c r="I100" s="111"/>
      <c r="J100" s="112">
        <f>J130</f>
        <v>0</v>
      </c>
      <c r="L100" s="109"/>
    </row>
    <row r="101" spans="2:47" s="9" customFormat="1" ht="19.899999999999999" customHeight="1">
      <c r="B101" s="109"/>
      <c r="D101" s="110" t="s">
        <v>811</v>
      </c>
      <c r="E101" s="111"/>
      <c r="F101" s="111"/>
      <c r="G101" s="111"/>
      <c r="H101" s="111"/>
      <c r="I101" s="111"/>
      <c r="J101" s="112">
        <f>J134</f>
        <v>0</v>
      </c>
      <c r="L101" s="109"/>
    </row>
    <row r="102" spans="2:47" s="9" customFormat="1" ht="19.899999999999999" customHeight="1">
      <c r="B102" s="109"/>
      <c r="D102" s="110" t="s">
        <v>812</v>
      </c>
      <c r="E102" s="111"/>
      <c r="F102" s="111"/>
      <c r="G102" s="111"/>
      <c r="H102" s="111"/>
      <c r="I102" s="111"/>
      <c r="J102" s="112">
        <f>J147</f>
        <v>0</v>
      </c>
      <c r="L102" s="109"/>
    </row>
    <row r="103" spans="2:47" s="9" customFormat="1" ht="19.899999999999999" customHeight="1">
      <c r="B103" s="109"/>
      <c r="D103" s="110" t="s">
        <v>813</v>
      </c>
      <c r="E103" s="111"/>
      <c r="F103" s="111"/>
      <c r="G103" s="111"/>
      <c r="H103" s="111"/>
      <c r="I103" s="111"/>
      <c r="J103" s="112">
        <f>J152</f>
        <v>0</v>
      </c>
      <c r="L103" s="109"/>
    </row>
    <row r="104" spans="2:47" s="9" customFormat="1" ht="19.899999999999999" customHeight="1">
      <c r="B104" s="109"/>
      <c r="D104" s="110" t="s">
        <v>814</v>
      </c>
      <c r="E104" s="111"/>
      <c r="F104" s="111"/>
      <c r="G104" s="111"/>
      <c r="H104" s="111"/>
      <c r="I104" s="111"/>
      <c r="J104" s="112">
        <f>J165</f>
        <v>0</v>
      </c>
      <c r="L104" s="109"/>
    </row>
    <row r="105" spans="2:47" s="9" customFormat="1" ht="19.899999999999999" customHeight="1">
      <c r="B105" s="109"/>
      <c r="D105" s="110" t="s">
        <v>815</v>
      </c>
      <c r="E105" s="111"/>
      <c r="F105" s="111"/>
      <c r="G105" s="111"/>
      <c r="H105" s="111"/>
      <c r="I105" s="111"/>
      <c r="J105" s="112">
        <f>J168</f>
        <v>0</v>
      </c>
      <c r="L105" s="109"/>
    </row>
    <row r="106" spans="2:47" s="9" customFormat="1" ht="19.899999999999999" customHeight="1">
      <c r="B106" s="109"/>
      <c r="D106" s="110" t="s">
        <v>816</v>
      </c>
      <c r="E106" s="111"/>
      <c r="F106" s="111"/>
      <c r="G106" s="111"/>
      <c r="H106" s="111"/>
      <c r="I106" s="111"/>
      <c r="J106" s="112">
        <f>J178</f>
        <v>0</v>
      </c>
      <c r="L106" s="109"/>
    </row>
    <row r="107" spans="2:47" s="1" customFormat="1" ht="21.75" customHeight="1">
      <c r="B107" s="29"/>
      <c r="L107" s="29"/>
    </row>
    <row r="108" spans="2:47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9"/>
    </row>
    <row r="112" spans="2:47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9"/>
    </row>
    <row r="113" spans="2:63" s="1" customFormat="1" ht="24.95" customHeight="1">
      <c r="B113" s="29"/>
      <c r="C113" s="18" t="s">
        <v>134</v>
      </c>
      <c r="L113" s="29"/>
    </row>
    <row r="114" spans="2:63" s="1" customFormat="1" ht="6.95" customHeight="1">
      <c r="B114" s="29"/>
      <c r="L114" s="29"/>
    </row>
    <row r="115" spans="2:63" s="1" customFormat="1" ht="12" customHeight="1">
      <c r="B115" s="29"/>
      <c r="C115" s="24" t="s">
        <v>16</v>
      </c>
      <c r="L115" s="29"/>
    </row>
    <row r="116" spans="2:63" s="1" customFormat="1" ht="16.5" customHeight="1">
      <c r="B116" s="29"/>
      <c r="E116" s="218" t="str">
        <f>E7</f>
        <v>Habartov, cesta a stezky</v>
      </c>
      <c r="F116" s="219"/>
      <c r="G116" s="219"/>
      <c r="H116" s="219"/>
      <c r="L116" s="29"/>
    </row>
    <row r="117" spans="2:63" ht="12" customHeight="1">
      <c r="B117" s="17"/>
      <c r="C117" s="24" t="s">
        <v>118</v>
      </c>
      <c r="L117" s="17"/>
    </row>
    <row r="118" spans="2:63" s="1" customFormat="1" ht="16.5" customHeight="1">
      <c r="B118" s="29"/>
      <c r="E118" s="218" t="s">
        <v>119</v>
      </c>
      <c r="F118" s="220"/>
      <c r="G118" s="220"/>
      <c r="H118" s="220"/>
      <c r="L118" s="29"/>
    </row>
    <row r="119" spans="2:63" s="1" customFormat="1" ht="12" customHeight="1">
      <c r="B119" s="29"/>
      <c r="C119" s="24" t="s">
        <v>120</v>
      </c>
      <c r="L119" s="29"/>
    </row>
    <row r="120" spans="2:63" s="1" customFormat="1" ht="16.5" customHeight="1">
      <c r="B120" s="29"/>
      <c r="E120" s="181" t="str">
        <f>E11</f>
        <v>SO 401 - Veřejné osvětlení</v>
      </c>
      <c r="F120" s="220"/>
      <c r="G120" s="220"/>
      <c r="H120" s="220"/>
      <c r="L120" s="29"/>
    </row>
    <row r="121" spans="2:63" s="1" customFormat="1" ht="6.95" customHeight="1">
      <c r="B121" s="29"/>
      <c r="L121" s="29"/>
    </row>
    <row r="122" spans="2:63" s="1" customFormat="1" ht="12" customHeight="1">
      <c r="B122" s="29"/>
      <c r="C122" s="24" t="s">
        <v>20</v>
      </c>
      <c r="F122" s="22" t="str">
        <f>F14</f>
        <v>Habartov</v>
      </c>
      <c r="I122" s="24" t="s">
        <v>22</v>
      </c>
      <c r="J122" s="49" t="str">
        <f>IF(J14="","",J14)</f>
        <v>1. 3. 2024</v>
      </c>
      <c r="L122" s="29"/>
    </row>
    <row r="123" spans="2:63" s="1" customFormat="1" ht="6.95" customHeight="1">
      <c r="B123" s="29"/>
      <c r="L123" s="29"/>
    </row>
    <row r="124" spans="2:63" s="1" customFormat="1" ht="15.2" customHeight="1">
      <c r="B124" s="29"/>
      <c r="C124" s="24" t="s">
        <v>24</v>
      </c>
      <c r="F124" s="22" t="str">
        <f>E17</f>
        <v>Město Habartov</v>
      </c>
      <c r="I124" s="24" t="s">
        <v>32</v>
      </c>
      <c r="J124" s="27" t="str">
        <f>E23</f>
        <v xml:space="preserve"> </v>
      </c>
      <c r="L124" s="29"/>
    </row>
    <row r="125" spans="2:63" s="1" customFormat="1" ht="15.2" customHeight="1">
      <c r="B125" s="29"/>
      <c r="C125" s="24" t="s">
        <v>30</v>
      </c>
      <c r="F125" s="22" t="str">
        <f>IF(E20="","",E20)</f>
        <v>Vyplň údaj</v>
      </c>
      <c r="I125" s="24" t="s">
        <v>35</v>
      </c>
      <c r="J125" s="27" t="str">
        <f>E26</f>
        <v>GEOprojectKV, s.r.o.</v>
      </c>
      <c r="L125" s="29"/>
    </row>
    <row r="126" spans="2:63" s="1" customFormat="1" ht="10.35" customHeight="1">
      <c r="B126" s="29"/>
      <c r="L126" s="29"/>
    </row>
    <row r="127" spans="2:63" s="10" customFormat="1" ht="29.25" customHeight="1">
      <c r="B127" s="113"/>
      <c r="C127" s="114" t="s">
        <v>135</v>
      </c>
      <c r="D127" s="115" t="s">
        <v>65</v>
      </c>
      <c r="E127" s="115" t="s">
        <v>61</v>
      </c>
      <c r="F127" s="115" t="s">
        <v>62</v>
      </c>
      <c r="G127" s="115" t="s">
        <v>136</v>
      </c>
      <c r="H127" s="115" t="s">
        <v>137</v>
      </c>
      <c r="I127" s="115" t="s">
        <v>138</v>
      </c>
      <c r="J127" s="115" t="s">
        <v>124</v>
      </c>
      <c r="K127" s="116" t="s">
        <v>139</v>
      </c>
      <c r="L127" s="113"/>
      <c r="M127" s="56" t="s">
        <v>1</v>
      </c>
      <c r="N127" s="57" t="s">
        <v>44</v>
      </c>
      <c r="O127" s="57" t="s">
        <v>140</v>
      </c>
      <c r="P127" s="57" t="s">
        <v>141</v>
      </c>
      <c r="Q127" s="57" t="s">
        <v>142</v>
      </c>
      <c r="R127" s="57" t="s">
        <v>143</v>
      </c>
      <c r="S127" s="57" t="s">
        <v>144</v>
      </c>
      <c r="T127" s="58" t="s">
        <v>145</v>
      </c>
    </row>
    <row r="128" spans="2:63" s="1" customFormat="1" ht="22.9" customHeight="1">
      <c r="B128" s="29"/>
      <c r="C128" s="61" t="s">
        <v>146</v>
      </c>
      <c r="J128" s="117">
        <f>BK128</f>
        <v>0</v>
      </c>
      <c r="L128" s="29"/>
      <c r="M128" s="59"/>
      <c r="N128" s="50"/>
      <c r="O128" s="50"/>
      <c r="P128" s="118">
        <f>P129</f>
        <v>0</v>
      </c>
      <c r="Q128" s="50"/>
      <c r="R128" s="118">
        <f>R129</f>
        <v>5.7000000000000002E-2</v>
      </c>
      <c r="S128" s="50"/>
      <c r="T128" s="119">
        <f>T129</f>
        <v>0</v>
      </c>
      <c r="AT128" s="14" t="s">
        <v>79</v>
      </c>
      <c r="AU128" s="14" t="s">
        <v>126</v>
      </c>
      <c r="BK128" s="120">
        <f>BK129</f>
        <v>0</v>
      </c>
    </row>
    <row r="129" spans="2:65" s="11" customFormat="1" ht="25.9" customHeight="1">
      <c r="B129" s="121"/>
      <c r="D129" s="122" t="s">
        <v>79</v>
      </c>
      <c r="E129" s="123" t="s">
        <v>147</v>
      </c>
      <c r="F129" s="123" t="s">
        <v>148</v>
      </c>
      <c r="I129" s="124"/>
      <c r="J129" s="125">
        <f>BK129</f>
        <v>0</v>
      </c>
      <c r="L129" s="121"/>
      <c r="M129" s="126"/>
      <c r="P129" s="127">
        <f>P130+P134+P147+P152+P165+P168+P178</f>
        <v>0</v>
      </c>
      <c r="R129" s="127">
        <f>R130+R134+R147+R152+R165+R168+R178</f>
        <v>5.7000000000000002E-2</v>
      </c>
      <c r="T129" s="128">
        <f>T130+T134+T147+T152+T165+T168+T178</f>
        <v>0</v>
      </c>
      <c r="AR129" s="122" t="s">
        <v>87</v>
      </c>
      <c r="AT129" s="129" t="s">
        <v>79</v>
      </c>
      <c r="AU129" s="129" t="s">
        <v>80</v>
      </c>
      <c r="AY129" s="122" t="s">
        <v>149</v>
      </c>
      <c r="BK129" s="130">
        <f>BK130+BK134+BK147+BK152+BK165+BK168+BK178</f>
        <v>0</v>
      </c>
    </row>
    <row r="130" spans="2:65" s="11" customFormat="1" ht="22.9" customHeight="1">
      <c r="B130" s="121"/>
      <c r="D130" s="122" t="s">
        <v>79</v>
      </c>
      <c r="E130" s="131" t="s">
        <v>664</v>
      </c>
      <c r="F130" s="131" t="s">
        <v>817</v>
      </c>
      <c r="I130" s="124"/>
      <c r="J130" s="132">
        <f>BK130</f>
        <v>0</v>
      </c>
      <c r="L130" s="121"/>
      <c r="M130" s="126"/>
      <c r="P130" s="127">
        <f>SUM(P131:P133)</f>
        <v>0</v>
      </c>
      <c r="R130" s="127">
        <f>SUM(R131:R133)</f>
        <v>0</v>
      </c>
      <c r="T130" s="128">
        <f>SUM(T131:T133)</f>
        <v>0</v>
      </c>
      <c r="AR130" s="122" t="s">
        <v>87</v>
      </c>
      <c r="AT130" s="129" t="s">
        <v>79</v>
      </c>
      <c r="AU130" s="129" t="s">
        <v>87</v>
      </c>
      <c r="AY130" s="122" t="s">
        <v>149</v>
      </c>
      <c r="BK130" s="130">
        <f>SUM(BK131:BK133)</f>
        <v>0</v>
      </c>
    </row>
    <row r="131" spans="2:65" s="1" customFormat="1" ht="16.5" customHeight="1">
      <c r="B131" s="29"/>
      <c r="C131" s="159" t="s">
        <v>87</v>
      </c>
      <c r="D131" s="159" t="s">
        <v>220</v>
      </c>
      <c r="E131" s="160" t="s">
        <v>818</v>
      </c>
      <c r="F131" s="161" t="s">
        <v>819</v>
      </c>
      <c r="G131" s="162" t="s">
        <v>820</v>
      </c>
      <c r="H131" s="163">
        <v>11</v>
      </c>
      <c r="I131" s="164"/>
      <c r="J131" s="165">
        <f>ROUND(I131*H131,2)</f>
        <v>0</v>
      </c>
      <c r="K131" s="161" t="s">
        <v>1</v>
      </c>
      <c r="L131" s="166"/>
      <c r="M131" s="167" t="s">
        <v>1</v>
      </c>
      <c r="N131" s="168" t="s">
        <v>45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192</v>
      </c>
      <c r="AT131" s="144" t="s">
        <v>220</v>
      </c>
      <c r="AU131" s="144" t="s">
        <v>89</v>
      </c>
      <c r="AY131" s="14" t="s">
        <v>149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4" t="s">
        <v>87</v>
      </c>
      <c r="BK131" s="145">
        <f>ROUND(I131*H131,2)</f>
        <v>0</v>
      </c>
      <c r="BL131" s="14" t="s">
        <v>156</v>
      </c>
      <c r="BM131" s="144" t="s">
        <v>821</v>
      </c>
    </row>
    <row r="132" spans="2:65" s="1" customFormat="1" ht="16.5" customHeight="1">
      <c r="B132" s="29"/>
      <c r="C132" s="159" t="s">
        <v>89</v>
      </c>
      <c r="D132" s="159" t="s">
        <v>220</v>
      </c>
      <c r="E132" s="160" t="s">
        <v>822</v>
      </c>
      <c r="F132" s="161" t="s">
        <v>823</v>
      </c>
      <c r="G132" s="162" t="s">
        <v>820</v>
      </c>
      <c r="H132" s="163">
        <v>11</v>
      </c>
      <c r="I132" s="164"/>
      <c r="J132" s="165">
        <f>ROUND(I132*H132,2)</f>
        <v>0</v>
      </c>
      <c r="K132" s="161" t="s">
        <v>1</v>
      </c>
      <c r="L132" s="166"/>
      <c r="M132" s="167" t="s">
        <v>1</v>
      </c>
      <c r="N132" s="168" t="s">
        <v>45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192</v>
      </c>
      <c r="AT132" s="144" t="s">
        <v>220</v>
      </c>
      <c r="AU132" s="144" t="s">
        <v>89</v>
      </c>
      <c r="AY132" s="14" t="s">
        <v>149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4" t="s">
        <v>87</v>
      </c>
      <c r="BK132" s="145">
        <f>ROUND(I132*H132,2)</f>
        <v>0</v>
      </c>
      <c r="BL132" s="14" t="s">
        <v>156</v>
      </c>
      <c r="BM132" s="144" t="s">
        <v>824</v>
      </c>
    </row>
    <row r="133" spans="2:65" s="1" customFormat="1" ht="16.5" customHeight="1">
      <c r="B133" s="29"/>
      <c r="C133" s="159" t="s">
        <v>164</v>
      </c>
      <c r="D133" s="159" t="s">
        <v>220</v>
      </c>
      <c r="E133" s="160" t="s">
        <v>825</v>
      </c>
      <c r="F133" s="161" t="s">
        <v>826</v>
      </c>
      <c r="G133" s="162" t="s">
        <v>820</v>
      </c>
      <c r="H133" s="163">
        <v>11</v>
      </c>
      <c r="I133" s="164"/>
      <c r="J133" s="165">
        <f>ROUND(I133*H133,2)</f>
        <v>0</v>
      </c>
      <c r="K133" s="161" t="s">
        <v>1</v>
      </c>
      <c r="L133" s="166"/>
      <c r="M133" s="167" t="s">
        <v>1</v>
      </c>
      <c r="N133" s="168" t="s">
        <v>45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192</v>
      </c>
      <c r="AT133" s="144" t="s">
        <v>220</v>
      </c>
      <c r="AU133" s="144" t="s">
        <v>89</v>
      </c>
      <c r="AY133" s="14" t="s">
        <v>149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4" t="s">
        <v>87</v>
      </c>
      <c r="BK133" s="145">
        <f>ROUND(I133*H133,2)</f>
        <v>0</v>
      </c>
      <c r="BL133" s="14" t="s">
        <v>156</v>
      </c>
      <c r="BM133" s="144" t="s">
        <v>827</v>
      </c>
    </row>
    <row r="134" spans="2:65" s="11" customFormat="1" ht="22.9" customHeight="1">
      <c r="B134" s="121"/>
      <c r="D134" s="122" t="s">
        <v>79</v>
      </c>
      <c r="E134" s="131" t="s">
        <v>828</v>
      </c>
      <c r="F134" s="131" t="s">
        <v>829</v>
      </c>
      <c r="I134" s="124"/>
      <c r="J134" s="132">
        <f>BK134</f>
        <v>0</v>
      </c>
      <c r="L134" s="121"/>
      <c r="M134" s="126"/>
      <c r="P134" s="127">
        <f>SUM(P135:P146)</f>
        <v>0</v>
      </c>
      <c r="R134" s="127">
        <f>SUM(R135:R146)</f>
        <v>5.7000000000000002E-2</v>
      </c>
      <c r="T134" s="128">
        <f>SUM(T135:T146)</f>
        <v>0</v>
      </c>
      <c r="AR134" s="122" t="s">
        <v>87</v>
      </c>
      <c r="AT134" s="129" t="s">
        <v>79</v>
      </c>
      <c r="AU134" s="129" t="s">
        <v>87</v>
      </c>
      <c r="AY134" s="122" t="s">
        <v>149</v>
      </c>
      <c r="BK134" s="130">
        <f>SUM(BK135:BK146)</f>
        <v>0</v>
      </c>
    </row>
    <row r="135" spans="2:65" s="1" customFormat="1" ht="16.5" customHeight="1">
      <c r="B135" s="29"/>
      <c r="C135" s="159" t="s">
        <v>156</v>
      </c>
      <c r="D135" s="159" t="s">
        <v>220</v>
      </c>
      <c r="E135" s="160" t="s">
        <v>830</v>
      </c>
      <c r="F135" s="161" t="s">
        <v>831</v>
      </c>
      <c r="G135" s="162" t="s">
        <v>832</v>
      </c>
      <c r="H135" s="163">
        <v>11</v>
      </c>
      <c r="I135" s="164"/>
      <c r="J135" s="165">
        <f t="shared" ref="J135:J146" si="0">ROUND(I135*H135,2)</f>
        <v>0</v>
      </c>
      <c r="K135" s="161" t="s">
        <v>1</v>
      </c>
      <c r="L135" s="166"/>
      <c r="M135" s="167" t="s">
        <v>1</v>
      </c>
      <c r="N135" s="168" t="s">
        <v>45</v>
      </c>
      <c r="P135" s="142">
        <f t="shared" ref="P135:P146" si="1">O135*H135</f>
        <v>0</v>
      </c>
      <c r="Q135" s="142">
        <v>0</v>
      </c>
      <c r="R135" s="142">
        <f t="shared" ref="R135:R146" si="2">Q135*H135</f>
        <v>0</v>
      </c>
      <c r="S135" s="142">
        <v>0</v>
      </c>
      <c r="T135" s="143">
        <f t="shared" ref="T135:T146" si="3">S135*H135</f>
        <v>0</v>
      </c>
      <c r="AR135" s="144" t="s">
        <v>192</v>
      </c>
      <c r="AT135" s="144" t="s">
        <v>220</v>
      </c>
      <c r="AU135" s="144" t="s">
        <v>89</v>
      </c>
      <c r="AY135" s="14" t="s">
        <v>149</v>
      </c>
      <c r="BE135" s="145">
        <f t="shared" ref="BE135:BE146" si="4">IF(N135="základní",J135,0)</f>
        <v>0</v>
      </c>
      <c r="BF135" s="145">
        <f t="shared" ref="BF135:BF146" si="5">IF(N135="snížená",J135,0)</f>
        <v>0</v>
      </c>
      <c r="BG135" s="145">
        <f t="shared" ref="BG135:BG146" si="6">IF(N135="zákl. přenesená",J135,0)</f>
        <v>0</v>
      </c>
      <c r="BH135" s="145">
        <f t="shared" ref="BH135:BH146" si="7">IF(N135="sníž. přenesená",J135,0)</f>
        <v>0</v>
      </c>
      <c r="BI135" s="145">
        <f t="shared" ref="BI135:BI146" si="8">IF(N135="nulová",J135,0)</f>
        <v>0</v>
      </c>
      <c r="BJ135" s="14" t="s">
        <v>87</v>
      </c>
      <c r="BK135" s="145">
        <f t="shared" ref="BK135:BK146" si="9">ROUND(I135*H135,2)</f>
        <v>0</v>
      </c>
      <c r="BL135" s="14" t="s">
        <v>156</v>
      </c>
      <c r="BM135" s="144" t="s">
        <v>833</v>
      </c>
    </row>
    <row r="136" spans="2:65" s="1" customFormat="1" ht="21.75" customHeight="1">
      <c r="B136" s="29"/>
      <c r="C136" s="159" t="s">
        <v>176</v>
      </c>
      <c r="D136" s="159" t="s">
        <v>220</v>
      </c>
      <c r="E136" s="160" t="s">
        <v>834</v>
      </c>
      <c r="F136" s="161" t="s">
        <v>835</v>
      </c>
      <c r="G136" s="162" t="s">
        <v>820</v>
      </c>
      <c r="H136" s="163">
        <v>10</v>
      </c>
      <c r="I136" s="164"/>
      <c r="J136" s="165">
        <f t="shared" si="0"/>
        <v>0</v>
      </c>
      <c r="K136" s="161" t="s">
        <v>1</v>
      </c>
      <c r="L136" s="166"/>
      <c r="M136" s="167" t="s">
        <v>1</v>
      </c>
      <c r="N136" s="168" t="s">
        <v>45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192</v>
      </c>
      <c r="AT136" s="144" t="s">
        <v>220</v>
      </c>
      <c r="AU136" s="144" t="s">
        <v>89</v>
      </c>
      <c r="AY136" s="14" t="s">
        <v>149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4" t="s">
        <v>87</v>
      </c>
      <c r="BK136" s="145">
        <f t="shared" si="9"/>
        <v>0</v>
      </c>
      <c r="BL136" s="14" t="s">
        <v>156</v>
      </c>
      <c r="BM136" s="144" t="s">
        <v>836</v>
      </c>
    </row>
    <row r="137" spans="2:65" s="1" customFormat="1" ht="21.75" customHeight="1">
      <c r="B137" s="29"/>
      <c r="C137" s="159" t="s">
        <v>181</v>
      </c>
      <c r="D137" s="159" t="s">
        <v>220</v>
      </c>
      <c r="E137" s="160" t="s">
        <v>837</v>
      </c>
      <c r="F137" s="161" t="s">
        <v>838</v>
      </c>
      <c r="G137" s="162" t="s">
        <v>820</v>
      </c>
      <c r="H137" s="163">
        <v>2</v>
      </c>
      <c r="I137" s="164"/>
      <c r="J137" s="165">
        <f t="shared" si="0"/>
        <v>0</v>
      </c>
      <c r="K137" s="161" t="s">
        <v>1</v>
      </c>
      <c r="L137" s="166"/>
      <c r="M137" s="167" t="s">
        <v>1</v>
      </c>
      <c r="N137" s="168" t="s">
        <v>45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192</v>
      </c>
      <c r="AT137" s="144" t="s">
        <v>220</v>
      </c>
      <c r="AU137" s="144" t="s">
        <v>89</v>
      </c>
      <c r="AY137" s="14" t="s">
        <v>149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4" t="s">
        <v>87</v>
      </c>
      <c r="BK137" s="145">
        <f t="shared" si="9"/>
        <v>0</v>
      </c>
      <c r="BL137" s="14" t="s">
        <v>156</v>
      </c>
      <c r="BM137" s="144" t="s">
        <v>839</v>
      </c>
    </row>
    <row r="138" spans="2:65" s="1" customFormat="1" ht="16.5" customHeight="1">
      <c r="B138" s="29"/>
      <c r="C138" s="159" t="s">
        <v>186</v>
      </c>
      <c r="D138" s="159" t="s">
        <v>220</v>
      </c>
      <c r="E138" s="160" t="s">
        <v>840</v>
      </c>
      <c r="F138" s="161" t="s">
        <v>841</v>
      </c>
      <c r="G138" s="162" t="s">
        <v>820</v>
      </c>
      <c r="H138" s="163">
        <v>11</v>
      </c>
      <c r="I138" s="164"/>
      <c r="J138" s="165">
        <f t="shared" si="0"/>
        <v>0</v>
      </c>
      <c r="K138" s="161" t="s">
        <v>1</v>
      </c>
      <c r="L138" s="166"/>
      <c r="M138" s="167" t="s">
        <v>1</v>
      </c>
      <c r="N138" s="168" t="s">
        <v>45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192</v>
      </c>
      <c r="AT138" s="144" t="s">
        <v>220</v>
      </c>
      <c r="AU138" s="144" t="s">
        <v>89</v>
      </c>
      <c r="AY138" s="14" t="s">
        <v>149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4" t="s">
        <v>87</v>
      </c>
      <c r="BK138" s="145">
        <f t="shared" si="9"/>
        <v>0</v>
      </c>
      <c r="BL138" s="14" t="s">
        <v>156</v>
      </c>
      <c r="BM138" s="144" t="s">
        <v>842</v>
      </c>
    </row>
    <row r="139" spans="2:65" s="1" customFormat="1" ht="16.5" customHeight="1">
      <c r="B139" s="29"/>
      <c r="C139" s="159" t="s">
        <v>192</v>
      </c>
      <c r="D139" s="159" t="s">
        <v>220</v>
      </c>
      <c r="E139" s="160" t="s">
        <v>843</v>
      </c>
      <c r="F139" s="161" t="s">
        <v>844</v>
      </c>
      <c r="G139" s="162" t="s">
        <v>820</v>
      </c>
      <c r="H139" s="163">
        <v>11</v>
      </c>
      <c r="I139" s="164"/>
      <c r="J139" s="165">
        <f t="shared" si="0"/>
        <v>0</v>
      </c>
      <c r="K139" s="161" t="s">
        <v>1</v>
      </c>
      <c r="L139" s="166"/>
      <c r="M139" s="167" t="s">
        <v>1</v>
      </c>
      <c r="N139" s="168" t="s">
        <v>45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192</v>
      </c>
      <c r="AT139" s="144" t="s">
        <v>220</v>
      </c>
      <c r="AU139" s="144" t="s">
        <v>89</v>
      </c>
      <c r="AY139" s="14" t="s">
        <v>149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4" t="s">
        <v>87</v>
      </c>
      <c r="BK139" s="145">
        <f t="shared" si="9"/>
        <v>0</v>
      </c>
      <c r="BL139" s="14" t="s">
        <v>156</v>
      </c>
      <c r="BM139" s="144" t="s">
        <v>845</v>
      </c>
    </row>
    <row r="140" spans="2:65" s="1" customFormat="1" ht="16.5" customHeight="1">
      <c r="B140" s="29"/>
      <c r="C140" s="159" t="s">
        <v>197</v>
      </c>
      <c r="D140" s="159" t="s">
        <v>220</v>
      </c>
      <c r="E140" s="160" t="s">
        <v>846</v>
      </c>
      <c r="F140" s="161" t="s">
        <v>847</v>
      </c>
      <c r="G140" s="162" t="s">
        <v>171</v>
      </c>
      <c r="H140" s="163">
        <v>77</v>
      </c>
      <c r="I140" s="164"/>
      <c r="J140" s="165">
        <f t="shared" si="0"/>
        <v>0</v>
      </c>
      <c r="K140" s="161" t="s">
        <v>1</v>
      </c>
      <c r="L140" s="166"/>
      <c r="M140" s="167" t="s">
        <v>1</v>
      </c>
      <c r="N140" s="168" t="s">
        <v>45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192</v>
      </c>
      <c r="AT140" s="144" t="s">
        <v>220</v>
      </c>
      <c r="AU140" s="144" t="s">
        <v>89</v>
      </c>
      <c r="AY140" s="14" t="s">
        <v>149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4" t="s">
        <v>87</v>
      </c>
      <c r="BK140" s="145">
        <f t="shared" si="9"/>
        <v>0</v>
      </c>
      <c r="BL140" s="14" t="s">
        <v>156</v>
      </c>
      <c r="BM140" s="144" t="s">
        <v>848</v>
      </c>
    </row>
    <row r="141" spans="2:65" s="1" customFormat="1" ht="16.5" customHeight="1">
      <c r="B141" s="29"/>
      <c r="C141" s="159" t="s">
        <v>204</v>
      </c>
      <c r="D141" s="159" t="s">
        <v>220</v>
      </c>
      <c r="E141" s="160" t="s">
        <v>849</v>
      </c>
      <c r="F141" s="161" t="s">
        <v>850</v>
      </c>
      <c r="G141" s="162" t="s">
        <v>171</v>
      </c>
      <c r="H141" s="163">
        <v>300</v>
      </c>
      <c r="I141" s="164"/>
      <c r="J141" s="165">
        <f t="shared" si="0"/>
        <v>0</v>
      </c>
      <c r="K141" s="161" t="s">
        <v>1</v>
      </c>
      <c r="L141" s="166"/>
      <c r="M141" s="167" t="s">
        <v>1</v>
      </c>
      <c r="N141" s="168" t="s">
        <v>45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192</v>
      </c>
      <c r="AT141" s="144" t="s">
        <v>220</v>
      </c>
      <c r="AU141" s="144" t="s">
        <v>89</v>
      </c>
      <c r="AY141" s="14" t="s">
        <v>149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4" t="s">
        <v>87</v>
      </c>
      <c r="BK141" s="145">
        <f t="shared" si="9"/>
        <v>0</v>
      </c>
      <c r="BL141" s="14" t="s">
        <v>156</v>
      </c>
      <c r="BM141" s="144" t="s">
        <v>851</v>
      </c>
    </row>
    <row r="142" spans="2:65" s="1" customFormat="1" ht="24.2" customHeight="1">
      <c r="B142" s="29"/>
      <c r="C142" s="159" t="s">
        <v>210</v>
      </c>
      <c r="D142" s="159" t="s">
        <v>220</v>
      </c>
      <c r="E142" s="160" t="s">
        <v>852</v>
      </c>
      <c r="F142" s="161" t="s">
        <v>853</v>
      </c>
      <c r="G142" s="162" t="s">
        <v>171</v>
      </c>
      <c r="H142" s="163">
        <v>300</v>
      </c>
      <c r="I142" s="164"/>
      <c r="J142" s="165">
        <f t="shared" si="0"/>
        <v>0</v>
      </c>
      <c r="K142" s="161" t="s">
        <v>854</v>
      </c>
      <c r="L142" s="166"/>
      <c r="M142" s="167" t="s">
        <v>1</v>
      </c>
      <c r="N142" s="168" t="s">
        <v>45</v>
      </c>
      <c r="P142" s="142">
        <f t="shared" si="1"/>
        <v>0</v>
      </c>
      <c r="Q142" s="142">
        <v>1.9000000000000001E-4</v>
      </c>
      <c r="R142" s="142">
        <f t="shared" si="2"/>
        <v>5.7000000000000002E-2</v>
      </c>
      <c r="S142" s="142">
        <v>0</v>
      </c>
      <c r="T142" s="143">
        <f t="shared" si="3"/>
        <v>0</v>
      </c>
      <c r="AR142" s="144" t="s">
        <v>192</v>
      </c>
      <c r="AT142" s="144" t="s">
        <v>220</v>
      </c>
      <c r="AU142" s="144" t="s">
        <v>89</v>
      </c>
      <c r="AY142" s="14" t="s">
        <v>149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4" t="s">
        <v>87</v>
      </c>
      <c r="BK142" s="145">
        <f t="shared" si="9"/>
        <v>0</v>
      </c>
      <c r="BL142" s="14" t="s">
        <v>156</v>
      </c>
      <c r="BM142" s="144" t="s">
        <v>855</v>
      </c>
    </row>
    <row r="143" spans="2:65" s="1" customFormat="1" ht="16.5" customHeight="1">
      <c r="B143" s="29"/>
      <c r="C143" s="159" t="s">
        <v>8</v>
      </c>
      <c r="D143" s="159" t="s">
        <v>220</v>
      </c>
      <c r="E143" s="160" t="s">
        <v>856</v>
      </c>
      <c r="F143" s="161" t="s">
        <v>857</v>
      </c>
      <c r="G143" s="162" t="s">
        <v>171</v>
      </c>
      <c r="H143" s="163">
        <v>300</v>
      </c>
      <c r="I143" s="164"/>
      <c r="J143" s="165">
        <f t="shared" si="0"/>
        <v>0</v>
      </c>
      <c r="K143" s="161" t="s">
        <v>1</v>
      </c>
      <c r="L143" s="166"/>
      <c r="M143" s="167" t="s">
        <v>1</v>
      </c>
      <c r="N143" s="168" t="s">
        <v>45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192</v>
      </c>
      <c r="AT143" s="144" t="s">
        <v>220</v>
      </c>
      <c r="AU143" s="144" t="s">
        <v>89</v>
      </c>
      <c r="AY143" s="14" t="s">
        <v>149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4" t="s">
        <v>87</v>
      </c>
      <c r="BK143" s="145">
        <f t="shared" si="9"/>
        <v>0</v>
      </c>
      <c r="BL143" s="14" t="s">
        <v>156</v>
      </c>
      <c r="BM143" s="144" t="s">
        <v>858</v>
      </c>
    </row>
    <row r="144" spans="2:65" s="1" customFormat="1" ht="16.5" customHeight="1">
      <c r="B144" s="29"/>
      <c r="C144" s="159" t="s">
        <v>219</v>
      </c>
      <c r="D144" s="159" t="s">
        <v>220</v>
      </c>
      <c r="E144" s="160" t="s">
        <v>859</v>
      </c>
      <c r="F144" s="161" t="s">
        <v>860</v>
      </c>
      <c r="G144" s="162" t="s">
        <v>820</v>
      </c>
      <c r="H144" s="163">
        <v>22</v>
      </c>
      <c r="I144" s="164"/>
      <c r="J144" s="165">
        <f t="shared" si="0"/>
        <v>0</v>
      </c>
      <c r="K144" s="161" t="s">
        <v>1</v>
      </c>
      <c r="L144" s="166"/>
      <c r="M144" s="167" t="s">
        <v>1</v>
      </c>
      <c r="N144" s="168" t="s">
        <v>45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192</v>
      </c>
      <c r="AT144" s="144" t="s">
        <v>220</v>
      </c>
      <c r="AU144" s="144" t="s">
        <v>89</v>
      </c>
      <c r="AY144" s="14" t="s">
        <v>149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4" t="s">
        <v>87</v>
      </c>
      <c r="BK144" s="145">
        <f t="shared" si="9"/>
        <v>0</v>
      </c>
      <c r="BL144" s="14" t="s">
        <v>156</v>
      </c>
      <c r="BM144" s="144" t="s">
        <v>861</v>
      </c>
    </row>
    <row r="145" spans="2:65" s="1" customFormat="1" ht="16.5" customHeight="1">
      <c r="B145" s="29"/>
      <c r="C145" s="159" t="s">
        <v>226</v>
      </c>
      <c r="D145" s="159" t="s">
        <v>220</v>
      </c>
      <c r="E145" s="160" t="s">
        <v>862</v>
      </c>
      <c r="F145" s="161" t="s">
        <v>863</v>
      </c>
      <c r="G145" s="162" t="s">
        <v>820</v>
      </c>
      <c r="H145" s="163">
        <v>11</v>
      </c>
      <c r="I145" s="164"/>
      <c r="J145" s="165">
        <f t="shared" si="0"/>
        <v>0</v>
      </c>
      <c r="K145" s="161" t="s">
        <v>1</v>
      </c>
      <c r="L145" s="166"/>
      <c r="M145" s="167" t="s">
        <v>1</v>
      </c>
      <c r="N145" s="168" t="s">
        <v>45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192</v>
      </c>
      <c r="AT145" s="144" t="s">
        <v>220</v>
      </c>
      <c r="AU145" s="144" t="s">
        <v>89</v>
      </c>
      <c r="AY145" s="14" t="s">
        <v>149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4" t="s">
        <v>87</v>
      </c>
      <c r="BK145" s="145">
        <f t="shared" si="9"/>
        <v>0</v>
      </c>
      <c r="BL145" s="14" t="s">
        <v>156</v>
      </c>
      <c r="BM145" s="144" t="s">
        <v>864</v>
      </c>
    </row>
    <row r="146" spans="2:65" s="1" customFormat="1" ht="16.5" customHeight="1">
      <c r="B146" s="29"/>
      <c r="C146" s="159" t="s">
        <v>232</v>
      </c>
      <c r="D146" s="159" t="s">
        <v>220</v>
      </c>
      <c r="E146" s="160" t="s">
        <v>865</v>
      </c>
      <c r="F146" s="161" t="s">
        <v>866</v>
      </c>
      <c r="G146" s="162" t="s">
        <v>832</v>
      </c>
      <c r="H146" s="163">
        <v>1</v>
      </c>
      <c r="I146" s="164"/>
      <c r="J146" s="165">
        <f t="shared" si="0"/>
        <v>0</v>
      </c>
      <c r="K146" s="161" t="s">
        <v>1</v>
      </c>
      <c r="L146" s="166"/>
      <c r="M146" s="167" t="s">
        <v>1</v>
      </c>
      <c r="N146" s="168" t="s">
        <v>45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AR146" s="144" t="s">
        <v>192</v>
      </c>
      <c r="AT146" s="144" t="s">
        <v>220</v>
      </c>
      <c r="AU146" s="144" t="s">
        <v>89</v>
      </c>
      <c r="AY146" s="14" t="s">
        <v>149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4" t="s">
        <v>87</v>
      </c>
      <c r="BK146" s="145">
        <f t="shared" si="9"/>
        <v>0</v>
      </c>
      <c r="BL146" s="14" t="s">
        <v>156</v>
      </c>
      <c r="BM146" s="144" t="s">
        <v>867</v>
      </c>
    </row>
    <row r="147" spans="2:65" s="11" customFormat="1" ht="22.9" customHeight="1">
      <c r="B147" s="121"/>
      <c r="D147" s="122" t="s">
        <v>79</v>
      </c>
      <c r="E147" s="131" t="s">
        <v>868</v>
      </c>
      <c r="F147" s="131" t="s">
        <v>869</v>
      </c>
      <c r="I147" s="124"/>
      <c r="J147" s="132">
        <f>BK147</f>
        <v>0</v>
      </c>
      <c r="L147" s="121"/>
      <c r="M147" s="126"/>
      <c r="P147" s="127">
        <f>SUM(P148:P151)</f>
        <v>0</v>
      </c>
      <c r="R147" s="127">
        <f>SUM(R148:R151)</f>
        <v>0</v>
      </c>
      <c r="T147" s="128">
        <f>SUM(T148:T151)</f>
        <v>0</v>
      </c>
      <c r="AR147" s="122" t="s">
        <v>87</v>
      </c>
      <c r="AT147" s="129" t="s">
        <v>79</v>
      </c>
      <c r="AU147" s="129" t="s">
        <v>87</v>
      </c>
      <c r="AY147" s="122" t="s">
        <v>149</v>
      </c>
      <c r="BK147" s="130">
        <f>SUM(BK148:BK151)</f>
        <v>0</v>
      </c>
    </row>
    <row r="148" spans="2:65" s="1" customFormat="1" ht="16.5" customHeight="1">
      <c r="B148" s="29"/>
      <c r="C148" s="159" t="s">
        <v>238</v>
      </c>
      <c r="D148" s="159" t="s">
        <v>220</v>
      </c>
      <c r="E148" s="160" t="s">
        <v>870</v>
      </c>
      <c r="F148" s="161" t="s">
        <v>871</v>
      </c>
      <c r="G148" s="162" t="s">
        <v>189</v>
      </c>
      <c r="H148" s="163">
        <v>1.76</v>
      </c>
      <c r="I148" s="164"/>
      <c r="J148" s="165">
        <f>ROUND(I148*H148,2)</f>
        <v>0</v>
      </c>
      <c r="K148" s="161" t="s">
        <v>1</v>
      </c>
      <c r="L148" s="166"/>
      <c r="M148" s="167" t="s">
        <v>1</v>
      </c>
      <c r="N148" s="168" t="s">
        <v>45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192</v>
      </c>
      <c r="AT148" s="144" t="s">
        <v>220</v>
      </c>
      <c r="AU148" s="144" t="s">
        <v>89</v>
      </c>
      <c r="AY148" s="14" t="s">
        <v>149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4" t="s">
        <v>87</v>
      </c>
      <c r="BK148" s="145">
        <f>ROUND(I148*H148,2)</f>
        <v>0</v>
      </c>
      <c r="BL148" s="14" t="s">
        <v>156</v>
      </c>
      <c r="BM148" s="144" t="s">
        <v>872</v>
      </c>
    </row>
    <row r="149" spans="2:65" s="1" customFormat="1" ht="16.5" customHeight="1">
      <c r="B149" s="29"/>
      <c r="C149" s="159" t="s">
        <v>243</v>
      </c>
      <c r="D149" s="159" t="s">
        <v>220</v>
      </c>
      <c r="E149" s="160" t="s">
        <v>873</v>
      </c>
      <c r="F149" s="161" t="s">
        <v>874</v>
      </c>
      <c r="G149" s="162" t="s">
        <v>820</v>
      </c>
      <c r="H149" s="163">
        <v>11</v>
      </c>
      <c r="I149" s="164"/>
      <c r="J149" s="165">
        <f>ROUND(I149*H149,2)</f>
        <v>0</v>
      </c>
      <c r="K149" s="161" t="s">
        <v>1</v>
      </c>
      <c r="L149" s="166"/>
      <c r="M149" s="167" t="s">
        <v>1</v>
      </c>
      <c r="N149" s="168" t="s">
        <v>45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192</v>
      </c>
      <c r="AT149" s="144" t="s">
        <v>220</v>
      </c>
      <c r="AU149" s="144" t="s">
        <v>89</v>
      </c>
      <c r="AY149" s="14" t="s">
        <v>149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4" t="s">
        <v>87</v>
      </c>
      <c r="BK149" s="145">
        <f>ROUND(I149*H149,2)</f>
        <v>0</v>
      </c>
      <c r="BL149" s="14" t="s">
        <v>156</v>
      </c>
      <c r="BM149" s="144" t="s">
        <v>875</v>
      </c>
    </row>
    <row r="150" spans="2:65" s="1" customFormat="1" ht="16.5" customHeight="1">
      <c r="B150" s="29"/>
      <c r="C150" s="159" t="s">
        <v>248</v>
      </c>
      <c r="D150" s="159" t="s">
        <v>220</v>
      </c>
      <c r="E150" s="160" t="s">
        <v>876</v>
      </c>
      <c r="F150" s="161" t="s">
        <v>877</v>
      </c>
      <c r="G150" s="162" t="s">
        <v>189</v>
      </c>
      <c r="H150" s="163">
        <v>1.7</v>
      </c>
      <c r="I150" s="164"/>
      <c r="J150" s="165">
        <f>ROUND(I150*H150,2)</f>
        <v>0</v>
      </c>
      <c r="K150" s="161" t="s">
        <v>1</v>
      </c>
      <c r="L150" s="166"/>
      <c r="M150" s="167" t="s">
        <v>1</v>
      </c>
      <c r="N150" s="168" t="s">
        <v>45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192</v>
      </c>
      <c r="AT150" s="144" t="s">
        <v>220</v>
      </c>
      <c r="AU150" s="144" t="s">
        <v>89</v>
      </c>
      <c r="AY150" s="14" t="s">
        <v>149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4" t="s">
        <v>87</v>
      </c>
      <c r="BK150" s="145">
        <f>ROUND(I150*H150,2)</f>
        <v>0</v>
      </c>
      <c r="BL150" s="14" t="s">
        <v>156</v>
      </c>
      <c r="BM150" s="144" t="s">
        <v>878</v>
      </c>
    </row>
    <row r="151" spans="2:65" s="1" customFormat="1" ht="16.5" customHeight="1">
      <c r="B151" s="29"/>
      <c r="C151" s="159" t="s">
        <v>254</v>
      </c>
      <c r="D151" s="159" t="s">
        <v>220</v>
      </c>
      <c r="E151" s="160" t="s">
        <v>879</v>
      </c>
      <c r="F151" s="161" t="s">
        <v>880</v>
      </c>
      <c r="G151" s="162" t="s">
        <v>171</v>
      </c>
      <c r="H151" s="163">
        <v>300</v>
      </c>
      <c r="I151" s="164"/>
      <c r="J151" s="165">
        <f>ROUND(I151*H151,2)</f>
        <v>0</v>
      </c>
      <c r="K151" s="161" t="s">
        <v>1</v>
      </c>
      <c r="L151" s="166"/>
      <c r="M151" s="167" t="s">
        <v>1</v>
      </c>
      <c r="N151" s="168" t="s">
        <v>45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192</v>
      </c>
      <c r="AT151" s="144" t="s">
        <v>220</v>
      </c>
      <c r="AU151" s="144" t="s">
        <v>89</v>
      </c>
      <c r="AY151" s="14" t="s">
        <v>149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4" t="s">
        <v>87</v>
      </c>
      <c r="BK151" s="145">
        <f>ROUND(I151*H151,2)</f>
        <v>0</v>
      </c>
      <c r="BL151" s="14" t="s">
        <v>156</v>
      </c>
      <c r="BM151" s="144" t="s">
        <v>881</v>
      </c>
    </row>
    <row r="152" spans="2:65" s="11" customFormat="1" ht="22.9" customHeight="1">
      <c r="B152" s="121"/>
      <c r="D152" s="122" t="s">
        <v>79</v>
      </c>
      <c r="E152" s="131" t="s">
        <v>882</v>
      </c>
      <c r="F152" s="131" t="s">
        <v>883</v>
      </c>
      <c r="I152" s="124"/>
      <c r="J152" s="132">
        <f>BK152</f>
        <v>0</v>
      </c>
      <c r="L152" s="121"/>
      <c r="M152" s="126"/>
      <c r="P152" s="127">
        <f>SUM(P153:P164)</f>
        <v>0</v>
      </c>
      <c r="R152" s="127">
        <f>SUM(R153:R164)</f>
        <v>0</v>
      </c>
      <c r="T152" s="128">
        <f>SUM(T153:T164)</f>
        <v>0</v>
      </c>
      <c r="AR152" s="122" t="s">
        <v>87</v>
      </c>
      <c r="AT152" s="129" t="s">
        <v>79</v>
      </c>
      <c r="AU152" s="129" t="s">
        <v>87</v>
      </c>
      <c r="AY152" s="122" t="s">
        <v>149</v>
      </c>
      <c r="BK152" s="130">
        <f>SUM(BK153:BK164)</f>
        <v>0</v>
      </c>
    </row>
    <row r="153" spans="2:65" s="1" customFormat="1" ht="16.5" customHeight="1">
      <c r="B153" s="29"/>
      <c r="C153" s="133" t="s">
        <v>261</v>
      </c>
      <c r="D153" s="133" t="s">
        <v>151</v>
      </c>
      <c r="E153" s="134" t="s">
        <v>884</v>
      </c>
      <c r="F153" s="135" t="s">
        <v>885</v>
      </c>
      <c r="G153" s="136" t="s">
        <v>820</v>
      </c>
      <c r="H153" s="137">
        <v>11</v>
      </c>
      <c r="I153" s="138"/>
      <c r="J153" s="139">
        <f t="shared" ref="J153:J164" si="10">ROUND(I153*H153,2)</f>
        <v>0</v>
      </c>
      <c r="K153" s="135" t="s">
        <v>1</v>
      </c>
      <c r="L153" s="29"/>
      <c r="M153" s="140" t="s">
        <v>1</v>
      </c>
      <c r="N153" s="141" t="s">
        <v>45</v>
      </c>
      <c r="P153" s="142">
        <f t="shared" ref="P153:P164" si="11">O153*H153</f>
        <v>0</v>
      </c>
      <c r="Q153" s="142">
        <v>0</v>
      </c>
      <c r="R153" s="142">
        <f t="shared" ref="R153:R164" si="12">Q153*H153</f>
        <v>0</v>
      </c>
      <c r="S153" s="142">
        <v>0</v>
      </c>
      <c r="T153" s="143">
        <f t="shared" ref="T153:T164" si="13">S153*H153</f>
        <v>0</v>
      </c>
      <c r="AR153" s="144" t="s">
        <v>156</v>
      </c>
      <c r="AT153" s="144" t="s">
        <v>151</v>
      </c>
      <c r="AU153" s="144" t="s">
        <v>89</v>
      </c>
      <c r="AY153" s="14" t="s">
        <v>149</v>
      </c>
      <c r="BE153" s="145">
        <f t="shared" ref="BE153:BE164" si="14">IF(N153="základní",J153,0)</f>
        <v>0</v>
      </c>
      <c r="BF153" s="145">
        <f t="shared" ref="BF153:BF164" si="15">IF(N153="snížená",J153,0)</f>
        <v>0</v>
      </c>
      <c r="BG153" s="145">
        <f t="shared" ref="BG153:BG164" si="16">IF(N153="zákl. přenesená",J153,0)</f>
        <v>0</v>
      </c>
      <c r="BH153" s="145">
        <f t="shared" ref="BH153:BH164" si="17">IF(N153="sníž. přenesená",J153,0)</f>
        <v>0</v>
      </c>
      <c r="BI153" s="145">
        <f t="shared" ref="BI153:BI164" si="18">IF(N153="nulová",J153,0)</f>
        <v>0</v>
      </c>
      <c r="BJ153" s="14" t="s">
        <v>87</v>
      </c>
      <c r="BK153" s="145">
        <f t="shared" ref="BK153:BK164" si="19">ROUND(I153*H153,2)</f>
        <v>0</v>
      </c>
      <c r="BL153" s="14" t="s">
        <v>156</v>
      </c>
      <c r="BM153" s="144" t="s">
        <v>886</v>
      </c>
    </row>
    <row r="154" spans="2:65" s="1" customFormat="1" ht="16.5" customHeight="1">
      <c r="B154" s="29"/>
      <c r="C154" s="133" t="s">
        <v>7</v>
      </c>
      <c r="D154" s="133" t="s">
        <v>151</v>
      </c>
      <c r="E154" s="134" t="s">
        <v>887</v>
      </c>
      <c r="F154" s="135" t="s">
        <v>888</v>
      </c>
      <c r="G154" s="136" t="s">
        <v>820</v>
      </c>
      <c r="H154" s="137">
        <v>11</v>
      </c>
      <c r="I154" s="138"/>
      <c r="J154" s="139">
        <f t="shared" si="10"/>
        <v>0</v>
      </c>
      <c r="K154" s="135" t="s">
        <v>1</v>
      </c>
      <c r="L154" s="29"/>
      <c r="M154" s="140" t="s">
        <v>1</v>
      </c>
      <c r="N154" s="141" t="s">
        <v>45</v>
      </c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AR154" s="144" t="s">
        <v>156</v>
      </c>
      <c r="AT154" s="144" t="s">
        <v>151</v>
      </c>
      <c r="AU154" s="144" t="s">
        <v>89</v>
      </c>
      <c r="AY154" s="14" t="s">
        <v>149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4" t="s">
        <v>87</v>
      </c>
      <c r="BK154" s="145">
        <f t="shared" si="19"/>
        <v>0</v>
      </c>
      <c r="BL154" s="14" t="s">
        <v>156</v>
      </c>
      <c r="BM154" s="144" t="s">
        <v>889</v>
      </c>
    </row>
    <row r="155" spans="2:65" s="1" customFormat="1" ht="16.5" customHeight="1">
      <c r="B155" s="29"/>
      <c r="C155" s="133" t="s">
        <v>272</v>
      </c>
      <c r="D155" s="133" t="s">
        <v>151</v>
      </c>
      <c r="E155" s="134" t="s">
        <v>890</v>
      </c>
      <c r="F155" s="135" t="s">
        <v>891</v>
      </c>
      <c r="G155" s="136" t="s">
        <v>820</v>
      </c>
      <c r="H155" s="137">
        <v>12</v>
      </c>
      <c r="I155" s="138"/>
      <c r="J155" s="139">
        <f t="shared" si="10"/>
        <v>0</v>
      </c>
      <c r="K155" s="135" t="s">
        <v>1</v>
      </c>
      <c r="L155" s="29"/>
      <c r="M155" s="140" t="s">
        <v>1</v>
      </c>
      <c r="N155" s="141" t="s">
        <v>45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44" t="s">
        <v>156</v>
      </c>
      <c r="AT155" s="144" t="s">
        <v>151</v>
      </c>
      <c r="AU155" s="144" t="s">
        <v>89</v>
      </c>
      <c r="AY155" s="14" t="s">
        <v>149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4" t="s">
        <v>87</v>
      </c>
      <c r="BK155" s="145">
        <f t="shared" si="19"/>
        <v>0</v>
      </c>
      <c r="BL155" s="14" t="s">
        <v>156</v>
      </c>
      <c r="BM155" s="144" t="s">
        <v>892</v>
      </c>
    </row>
    <row r="156" spans="2:65" s="1" customFormat="1" ht="16.5" customHeight="1">
      <c r="B156" s="29"/>
      <c r="C156" s="133" t="s">
        <v>277</v>
      </c>
      <c r="D156" s="133" t="s">
        <v>151</v>
      </c>
      <c r="E156" s="134" t="s">
        <v>893</v>
      </c>
      <c r="F156" s="135" t="s">
        <v>894</v>
      </c>
      <c r="G156" s="136" t="s">
        <v>820</v>
      </c>
      <c r="H156" s="137">
        <v>96</v>
      </c>
      <c r="I156" s="138"/>
      <c r="J156" s="139">
        <f t="shared" si="10"/>
        <v>0</v>
      </c>
      <c r="K156" s="135" t="s">
        <v>1</v>
      </c>
      <c r="L156" s="29"/>
      <c r="M156" s="140" t="s">
        <v>1</v>
      </c>
      <c r="N156" s="141" t="s">
        <v>45</v>
      </c>
      <c r="P156" s="142">
        <f t="shared" si="11"/>
        <v>0</v>
      </c>
      <c r="Q156" s="142">
        <v>0</v>
      </c>
      <c r="R156" s="142">
        <f t="shared" si="12"/>
        <v>0</v>
      </c>
      <c r="S156" s="142">
        <v>0</v>
      </c>
      <c r="T156" s="143">
        <f t="shared" si="13"/>
        <v>0</v>
      </c>
      <c r="AR156" s="144" t="s">
        <v>156</v>
      </c>
      <c r="AT156" s="144" t="s">
        <v>151</v>
      </c>
      <c r="AU156" s="144" t="s">
        <v>89</v>
      </c>
      <c r="AY156" s="14" t="s">
        <v>149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4" t="s">
        <v>87</v>
      </c>
      <c r="BK156" s="145">
        <f t="shared" si="19"/>
        <v>0</v>
      </c>
      <c r="BL156" s="14" t="s">
        <v>156</v>
      </c>
      <c r="BM156" s="144" t="s">
        <v>895</v>
      </c>
    </row>
    <row r="157" spans="2:65" s="1" customFormat="1" ht="16.5" customHeight="1">
      <c r="B157" s="29"/>
      <c r="C157" s="133" t="s">
        <v>282</v>
      </c>
      <c r="D157" s="133" t="s">
        <v>151</v>
      </c>
      <c r="E157" s="134" t="s">
        <v>893</v>
      </c>
      <c r="F157" s="135" t="s">
        <v>894</v>
      </c>
      <c r="G157" s="136" t="s">
        <v>820</v>
      </c>
      <c r="H157" s="137">
        <v>66</v>
      </c>
      <c r="I157" s="138"/>
      <c r="J157" s="139">
        <f t="shared" si="10"/>
        <v>0</v>
      </c>
      <c r="K157" s="135" t="s">
        <v>1</v>
      </c>
      <c r="L157" s="29"/>
      <c r="M157" s="140" t="s">
        <v>1</v>
      </c>
      <c r="N157" s="141" t="s">
        <v>45</v>
      </c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AR157" s="144" t="s">
        <v>156</v>
      </c>
      <c r="AT157" s="144" t="s">
        <v>151</v>
      </c>
      <c r="AU157" s="144" t="s">
        <v>89</v>
      </c>
      <c r="AY157" s="14" t="s">
        <v>149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4" t="s">
        <v>87</v>
      </c>
      <c r="BK157" s="145">
        <f t="shared" si="19"/>
        <v>0</v>
      </c>
      <c r="BL157" s="14" t="s">
        <v>156</v>
      </c>
      <c r="BM157" s="144" t="s">
        <v>896</v>
      </c>
    </row>
    <row r="158" spans="2:65" s="1" customFormat="1" ht="21.75" customHeight="1">
      <c r="B158" s="29"/>
      <c r="C158" s="133" t="s">
        <v>287</v>
      </c>
      <c r="D158" s="133" t="s">
        <v>151</v>
      </c>
      <c r="E158" s="134" t="s">
        <v>897</v>
      </c>
      <c r="F158" s="135" t="s">
        <v>898</v>
      </c>
      <c r="G158" s="136" t="s">
        <v>171</v>
      </c>
      <c r="H158" s="137">
        <v>300</v>
      </c>
      <c r="I158" s="138"/>
      <c r="J158" s="139">
        <f t="shared" si="10"/>
        <v>0</v>
      </c>
      <c r="K158" s="135" t="s">
        <v>1</v>
      </c>
      <c r="L158" s="29"/>
      <c r="M158" s="140" t="s">
        <v>1</v>
      </c>
      <c r="N158" s="141" t="s">
        <v>45</v>
      </c>
      <c r="P158" s="142">
        <f t="shared" si="11"/>
        <v>0</v>
      </c>
      <c r="Q158" s="142">
        <v>0</v>
      </c>
      <c r="R158" s="142">
        <f t="shared" si="12"/>
        <v>0</v>
      </c>
      <c r="S158" s="142">
        <v>0</v>
      </c>
      <c r="T158" s="143">
        <f t="shared" si="13"/>
        <v>0</v>
      </c>
      <c r="AR158" s="144" t="s">
        <v>156</v>
      </c>
      <c r="AT158" s="144" t="s">
        <v>151</v>
      </c>
      <c r="AU158" s="144" t="s">
        <v>89</v>
      </c>
      <c r="AY158" s="14" t="s">
        <v>149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4" t="s">
        <v>87</v>
      </c>
      <c r="BK158" s="145">
        <f t="shared" si="19"/>
        <v>0</v>
      </c>
      <c r="BL158" s="14" t="s">
        <v>156</v>
      </c>
      <c r="BM158" s="144" t="s">
        <v>899</v>
      </c>
    </row>
    <row r="159" spans="2:65" s="1" customFormat="1" ht="16.5" customHeight="1">
      <c r="B159" s="29"/>
      <c r="C159" s="133" t="s">
        <v>292</v>
      </c>
      <c r="D159" s="133" t="s">
        <v>151</v>
      </c>
      <c r="E159" s="134" t="s">
        <v>900</v>
      </c>
      <c r="F159" s="135" t="s">
        <v>901</v>
      </c>
      <c r="G159" s="136" t="s">
        <v>171</v>
      </c>
      <c r="H159" s="137">
        <v>77</v>
      </c>
      <c r="I159" s="138"/>
      <c r="J159" s="139">
        <f t="shared" si="10"/>
        <v>0</v>
      </c>
      <c r="K159" s="135" t="s">
        <v>1</v>
      </c>
      <c r="L159" s="29"/>
      <c r="M159" s="140" t="s">
        <v>1</v>
      </c>
      <c r="N159" s="141" t="s">
        <v>45</v>
      </c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AR159" s="144" t="s">
        <v>156</v>
      </c>
      <c r="AT159" s="144" t="s">
        <v>151</v>
      </c>
      <c r="AU159" s="144" t="s">
        <v>89</v>
      </c>
      <c r="AY159" s="14" t="s">
        <v>149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4" t="s">
        <v>87</v>
      </c>
      <c r="BK159" s="145">
        <f t="shared" si="19"/>
        <v>0</v>
      </c>
      <c r="BL159" s="14" t="s">
        <v>156</v>
      </c>
      <c r="BM159" s="144" t="s">
        <v>902</v>
      </c>
    </row>
    <row r="160" spans="2:65" s="1" customFormat="1" ht="16.5" customHeight="1">
      <c r="B160" s="29"/>
      <c r="C160" s="133" t="s">
        <v>297</v>
      </c>
      <c r="D160" s="133" t="s">
        <v>151</v>
      </c>
      <c r="E160" s="134" t="s">
        <v>903</v>
      </c>
      <c r="F160" s="135" t="s">
        <v>904</v>
      </c>
      <c r="G160" s="136" t="s">
        <v>171</v>
      </c>
      <c r="H160" s="137">
        <v>300</v>
      </c>
      <c r="I160" s="138"/>
      <c r="J160" s="139">
        <f t="shared" si="10"/>
        <v>0</v>
      </c>
      <c r="K160" s="135" t="s">
        <v>1</v>
      </c>
      <c r="L160" s="29"/>
      <c r="M160" s="140" t="s">
        <v>1</v>
      </c>
      <c r="N160" s="141" t="s">
        <v>45</v>
      </c>
      <c r="P160" s="142">
        <f t="shared" si="11"/>
        <v>0</v>
      </c>
      <c r="Q160" s="142">
        <v>0</v>
      </c>
      <c r="R160" s="142">
        <f t="shared" si="12"/>
        <v>0</v>
      </c>
      <c r="S160" s="142">
        <v>0</v>
      </c>
      <c r="T160" s="143">
        <f t="shared" si="13"/>
        <v>0</v>
      </c>
      <c r="AR160" s="144" t="s">
        <v>156</v>
      </c>
      <c r="AT160" s="144" t="s">
        <v>151</v>
      </c>
      <c r="AU160" s="144" t="s">
        <v>89</v>
      </c>
      <c r="AY160" s="14" t="s">
        <v>149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4" t="s">
        <v>87</v>
      </c>
      <c r="BK160" s="145">
        <f t="shared" si="19"/>
        <v>0</v>
      </c>
      <c r="BL160" s="14" t="s">
        <v>156</v>
      </c>
      <c r="BM160" s="144" t="s">
        <v>905</v>
      </c>
    </row>
    <row r="161" spans="2:65" s="1" customFormat="1" ht="21.75" customHeight="1">
      <c r="B161" s="29"/>
      <c r="C161" s="133" t="s">
        <v>302</v>
      </c>
      <c r="D161" s="133" t="s">
        <v>151</v>
      </c>
      <c r="E161" s="134" t="s">
        <v>906</v>
      </c>
      <c r="F161" s="135" t="s">
        <v>907</v>
      </c>
      <c r="G161" s="136" t="s">
        <v>171</v>
      </c>
      <c r="H161" s="137">
        <v>300</v>
      </c>
      <c r="I161" s="138"/>
      <c r="J161" s="139">
        <f t="shared" si="10"/>
        <v>0</v>
      </c>
      <c r="K161" s="135" t="s">
        <v>1</v>
      </c>
      <c r="L161" s="29"/>
      <c r="M161" s="140" t="s">
        <v>1</v>
      </c>
      <c r="N161" s="141" t="s">
        <v>45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156</v>
      </c>
      <c r="AT161" s="144" t="s">
        <v>151</v>
      </c>
      <c r="AU161" s="144" t="s">
        <v>89</v>
      </c>
      <c r="AY161" s="14" t="s">
        <v>149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4" t="s">
        <v>87</v>
      </c>
      <c r="BK161" s="145">
        <f t="shared" si="19"/>
        <v>0</v>
      </c>
      <c r="BL161" s="14" t="s">
        <v>156</v>
      </c>
      <c r="BM161" s="144" t="s">
        <v>908</v>
      </c>
    </row>
    <row r="162" spans="2:65" s="1" customFormat="1" ht="16.5" customHeight="1">
      <c r="B162" s="29"/>
      <c r="C162" s="133" t="s">
        <v>307</v>
      </c>
      <c r="D162" s="133" t="s">
        <v>151</v>
      </c>
      <c r="E162" s="134" t="s">
        <v>909</v>
      </c>
      <c r="F162" s="135" t="s">
        <v>910</v>
      </c>
      <c r="G162" s="136" t="s">
        <v>820</v>
      </c>
      <c r="H162" s="137">
        <v>22</v>
      </c>
      <c r="I162" s="138"/>
      <c r="J162" s="139">
        <f t="shared" si="10"/>
        <v>0</v>
      </c>
      <c r="K162" s="135" t="s">
        <v>1</v>
      </c>
      <c r="L162" s="29"/>
      <c r="M162" s="140" t="s">
        <v>1</v>
      </c>
      <c r="N162" s="141" t="s">
        <v>45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AR162" s="144" t="s">
        <v>156</v>
      </c>
      <c r="AT162" s="144" t="s">
        <v>151</v>
      </c>
      <c r="AU162" s="144" t="s">
        <v>89</v>
      </c>
      <c r="AY162" s="14" t="s">
        <v>149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4" t="s">
        <v>87</v>
      </c>
      <c r="BK162" s="145">
        <f t="shared" si="19"/>
        <v>0</v>
      </c>
      <c r="BL162" s="14" t="s">
        <v>156</v>
      </c>
      <c r="BM162" s="144" t="s">
        <v>911</v>
      </c>
    </row>
    <row r="163" spans="2:65" s="1" customFormat="1" ht="16.5" customHeight="1">
      <c r="B163" s="29"/>
      <c r="C163" s="133" t="s">
        <v>313</v>
      </c>
      <c r="D163" s="133" t="s">
        <v>151</v>
      </c>
      <c r="E163" s="134" t="s">
        <v>912</v>
      </c>
      <c r="F163" s="135" t="s">
        <v>910</v>
      </c>
      <c r="G163" s="136" t="s">
        <v>820</v>
      </c>
      <c r="H163" s="137">
        <v>11</v>
      </c>
      <c r="I163" s="138"/>
      <c r="J163" s="139">
        <f t="shared" si="10"/>
        <v>0</v>
      </c>
      <c r="K163" s="135" t="s">
        <v>1</v>
      </c>
      <c r="L163" s="29"/>
      <c r="M163" s="140" t="s">
        <v>1</v>
      </c>
      <c r="N163" s="141" t="s">
        <v>45</v>
      </c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AR163" s="144" t="s">
        <v>156</v>
      </c>
      <c r="AT163" s="144" t="s">
        <v>151</v>
      </c>
      <c r="AU163" s="144" t="s">
        <v>89</v>
      </c>
      <c r="AY163" s="14" t="s">
        <v>149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4" t="s">
        <v>87</v>
      </c>
      <c r="BK163" s="145">
        <f t="shared" si="19"/>
        <v>0</v>
      </c>
      <c r="BL163" s="14" t="s">
        <v>156</v>
      </c>
      <c r="BM163" s="144" t="s">
        <v>913</v>
      </c>
    </row>
    <row r="164" spans="2:65" s="1" customFormat="1" ht="16.5" customHeight="1">
      <c r="B164" s="29"/>
      <c r="C164" s="133" t="s">
        <v>319</v>
      </c>
      <c r="D164" s="133" t="s">
        <v>151</v>
      </c>
      <c r="E164" s="134" t="s">
        <v>914</v>
      </c>
      <c r="F164" s="135" t="s">
        <v>915</v>
      </c>
      <c r="G164" s="136" t="s">
        <v>820</v>
      </c>
      <c r="H164" s="137">
        <v>22</v>
      </c>
      <c r="I164" s="138"/>
      <c r="J164" s="139">
        <f t="shared" si="10"/>
        <v>0</v>
      </c>
      <c r="K164" s="135" t="s">
        <v>1</v>
      </c>
      <c r="L164" s="29"/>
      <c r="M164" s="140" t="s">
        <v>1</v>
      </c>
      <c r="N164" s="141" t="s">
        <v>45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AR164" s="144" t="s">
        <v>156</v>
      </c>
      <c r="AT164" s="144" t="s">
        <v>151</v>
      </c>
      <c r="AU164" s="144" t="s">
        <v>89</v>
      </c>
      <c r="AY164" s="14" t="s">
        <v>149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4" t="s">
        <v>87</v>
      </c>
      <c r="BK164" s="145">
        <f t="shared" si="19"/>
        <v>0</v>
      </c>
      <c r="BL164" s="14" t="s">
        <v>156</v>
      </c>
      <c r="BM164" s="144" t="s">
        <v>916</v>
      </c>
    </row>
    <row r="165" spans="2:65" s="11" customFormat="1" ht="22.9" customHeight="1">
      <c r="B165" s="121"/>
      <c r="D165" s="122" t="s">
        <v>79</v>
      </c>
      <c r="E165" s="131" t="s">
        <v>917</v>
      </c>
      <c r="F165" s="131" t="s">
        <v>918</v>
      </c>
      <c r="I165" s="124"/>
      <c r="J165" s="132">
        <f>BK165</f>
        <v>0</v>
      </c>
      <c r="L165" s="121"/>
      <c r="M165" s="126"/>
      <c r="P165" s="127">
        <f>SUM(P166:P167)</f>
        <v>0</v>
      </c>
      <c r="R165" s="127">
        <f>SUM(R166:R167)</f>
        <v>0</v>
      </c>
      <c r="T165" s="128">
        <f>SUM(T166:T167)</f>
        <v>0</v>
      </c>
      <c r="AR165" s="122" t="s">
        <v>87</v>
      </c>
      <c r="AT165" s="129" t="s">
        <v>79</v>
      </c>
      <c r="AU165" s="129" t="s">
        <v>87</v>
      </c>
      <c r="AY165" s="122" t="s">
        <v>149</v>
      </c>
      <c r="BK165" s="130">
        <f>SUM(BK166:BK167)</f>
        <v>0</v>
      </c>
    </row>
    <row r="166" spans="2:65" s="1" customFormat="1" ht="21.75" customHeight="1">
      <c r="B166" s="29"/>
      <c r="C166" s="133" t="s">
        <v>323</v>
      </c>
      <c r="D166" s="133" t="s">
        <v>151</v>
      </c>
      <c r="E166" s="134" t="s">
        <v>919</v>
      </c>
      <c r="F166" s="135" t="s">
        <v>920</v>
      </c>
      <c r="G166" s="136" t="s">
        <v>820</v>
      </c>
      <c r="H166" s="137">
        <v>8</v>
      </c>
      <c r="I166" s="138"/>
      <c r="J166" s="139">
        <f>ROUND(I166*H166,2)</f>
        <v>0</v>
      </c>
      <c r="K166" s="135" t="s">
        <v>1</v>
      </c>
      <c r="L166" s="29"/>
      <c r="M166" s="140" t="s">
        <v>1</v>
      </c>
      <c r="N166" s="141" t="s">
        <v>45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156</v>
      </c>
      <c r="AT166" s="144" t="s">
        <v>151</v>
      </c>
      <c r="AU166" s="144" t="s">
        <v>89</v>
      </c>
      <c r="AY166" s="14" t="s">
        <v>149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4" t="s">
        <v>87</v>
      </c>
      <c r="BK166" s="145">
        <f>ROUND(I166*H166,2)</f>
        <v>0</v>
      </c>
      <c r="BL166" s="14" t="s">
        <v>156</v>
      </c>
      <c r="BM166" s="144" t="s">
        <v>921</v>
      </c>
    </row>
    <row r="167" spans="2:65" s="1" customFormat="1" ht="21.75" customHeight="1">
      <c r="B167" s="29"/>
      <c r="C167" s="133" t="s">
        <v>329</v>
      </c>
      <c r="D167" s="133" t="s">
        <v>151</v>
      </c>
      <c r="E167" s="134" t="s">
        <v>922</v>
      </c>
      <c r="F167" s="135" t="s">
        <v>923</v>
      </c>
      <c r="G167" s="136" t="s">
        <v>820</v>
      </c>
      <c r="H167" s="137">
        <v>1</v>
      </c>
      <c r="I167" s="138"/>
      <c r="J167" s="139">
        <f>ROUND(I167*H167,2)</f>
        <v>0</v>
      </c>
      <c r="K167" s="135" t="s">
        <v>1</v>
      </c>
      <c r="L167" s="29"/>
      <c r="M167" s="140" t="s">
        <v>1</v>
      </c>
      <c r="N167" s="141" t="s">
        <v>45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156</v>
      </c>
      <c r="AT167" s="144" t="s">
        <v>151</v>
      </c>
      <c r="AU167" s="144" t="s">
        <v>89</v>
      </c>
      <c r="AY167" s="14" t="s">
        <v>149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4" t="s">
        <v>87</v>
      </c>
      <c r="BK167" s="145">
        <f>ROUND(I167*H167,2)</f>
        <v>0</v>
      </c>
      <c r="BL167" s="14" t="s">
        <v>156</v>
      </c>
      <c r="BM167" s="144" t="s">
        <v>924</v>
      </c>
    </row>
    <row r="168" spans="2:65" s="11" customFormat="1" ht="22.9" customHeight="1">
      <c r="B168" s="121"/>
      <c r="D168" s="122" t="s">
        <v>79</v>
      </c>
      <c r="E168" s="131" t="s">
        <v>925</v>
      </c>
      <c r="F168" s="131" t="s">
        <v>150</v>
      </c>
      <c r="I168" s="124"/>
      <c r="J168" s="132">
        <f>BK168</f>
        <v>0</v>
      </c>
      <c r="L168" s="121"/>
      <c r="M168" s="126"/>
      <c r="P168" s="127">
        <f>SUM(P169:P177)</f>
        <v>0</v>
      </c>
      <c r="R168" s="127">
        <f>SUM(R169:R177)</f>
        <v>0</v>
      </c>
      <c r="T168" s="128">
        <f>SUM(T169:T177)</f>
        <v>0</v>
      </c>
      <c r="AR168" s="122" t="s">
        <v>87</v>
      </c>
      <c r="AT168" s="129" t="s">
        <v>79</v>
      </c>
      <c r="AU168" s="129" t="s">
        <v>87</v>
      </c>
      <c r="AY168" s="122" t="s">
        <v>149</v>
      </c>
      <c r="BK168" s="130">
        <f>SUM(BK169:BK177)</f>
        <v>0</v>
      </c>
    </row>
    <row r="169" spans="2:65" s="1" customFormat="1" ht="21.75" customHeight="1">
      <c r="B169" s="29"/>
      <c r="C169" s="133" t="s">
        <v>335</v>
      </c>
      <c r="D169" s="133" t="s">
        <v>151</v>
      </c>
      <c r="E169" s="134" t="s">
        <v>926</v>
      </c>
      <c r="F169" s="135" t="s">
        <v>927</v>
      </c>
      <c r="G169" s="136" t="s">
        <v>189</v>
      </c>
      <c r="H169" s="137">
        <v>4.4000000000000004</v>
      </c>
      <c r="I169" s="138"/>
      <c r="J169" s="139">
        <f t="shared" ref="J169:J177" si="20">ROUND(I169*H169,2)</f>
        <v>0</v>
      </c>
      <c r="K169" s="135" t="s">
        <v>1</v>
      </c>
      <c r="L169" s="29"/>
      <c r="M169" s="140" t="s">
        <v>1</v>
      </c>
      <c r="N169" s="141" t="s">
        <v>45</v>
      </c>
      <c r="P169" s="142">
        <f t="shared" ref="P169:P177" si="21">O169*H169</f>
        <v>0</v>
      </c>
      <c r="Q169" s="142">
        <v>0</v>
      </c>
      <c r="R169" s="142">
        <f t="shared" ref="R169:R177" si="22">Q169*H169</f>
        <v>0</v>
      </c>
      <c r="S169" s="142">
        <v>0</v>
      </c>
      <c r="T169" s="143">
        <f t="shared" ref="T169:T177" si="23">S169*H169</f>
        <v>0</v>
      </c>
      <c r="AR169" s="144" t="s">
        <v>156</v>
      </c>
      <c r="AT169" s="144" t="s">
        <v>151</v>
      </c>
      <c r="AU169" s="144" t="s">
        <v>89</v>
      </c>
      <c r="AY169" s="14" t="s">
        <v>149</v>
      </c>
      <c r="BE169" s="145">
        <f t="shared" ref="BE169:BE177" si="24">IF(N169="základní",J169,0)</f>
        <v>0</v>
      </c>
      <c r="BF169" s="145">
        <f t="shared" ref="BF169:BF177" si="25">IF(N169="snížená",J169,0)</f>
        <v>0</v>
      </c>
      <c r="BG169" s="145">
        <f t="shared" ref="BG169:BG177" si="26">IF(N169="zákl. přenesená",J169,0)</f>
        <v>0</v>
      </c>
      <c r="BH169" s="145">
        <f t="shared" ref="BH169:BH177" si="27">IF(N169="sníž. přenesená",J169,0)</f>
        <v>0</v>
      </c>
      <c r="BI169" s="145">
        <f t="shared" ref="BI169:BI177" si="28">IF(N169="nulová",J169,0)</f>
        <v>0</v>
      </c>
      <c r="BJ169" s="14" t="s">
        <v>87</v>
      </c>
      <c r="BK169" s="145">
        <f t="shared" ref="BK169:BK177" si="29">ROUND(I169*H169,2)</f>
        <v>0</v>
      </c>
      <c r="BL169" s="14" t="s">
        <v>156</v>
      </c>
      <c r="BM169" s="144" t="s">
        <v>928</v>
      </c>
    </row>
    <row r="170" spans="2:65" s="1" customFormat="1" ht="21.75" customHeight="1">
      <c r="B170" s="29"/>
      <c r="C170" s="133" t="s">
        <v>337</v>
      </c>
      <c r="D170" s="133" t="s">
        <v>151</v>
      </c>
      <c r="E170" s="134" t="s">
        <v>929</v>
      </c>
      <c r="F170" s="135" t="s">
        <v>930</v>
      </c>
      <c r="G170" s="136" t="s">
        <v>820</v>
      </c>
      <c r="H170" s="137">
        <v>11</v>
      </c>
      <c r="I170" s="138"/>
      <c r="J170" s="139">
        <f t="shared" si="20"/>
        <v>0</v>
      </c>
      <c r="K170" s="135" t="s">
        <v>1</v>
      </c>
      <c r="L170" s="29"/>
      <c r="M170" s="140" t="s">
        <v>1</v>
      </c>
      <c r="N170" s="141" t="s">
        <v>45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156</v>
      </c>
      <c r="AT170" s="144" t="s">
        <v>151</v>
      </c>
      <c r="AU170" s="144" t="s">
        <v>89</v>
      </c>
      <c r="AY170" s="14" t="s">
        <v>149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4" t="s">
        <v>87</v>
      </c>
      <c r="BK170" s="145">
        <f t="shared" si="29"/>
        <v>0</v>
      </c>
      <c r="BL170" s="14" t="s">
        <v>156</v>
      </c>
      <c r="BM170" s="144" t="s">
        <v>931</v>
      </c>
    </row>
    <row r="171" spans="2:65" s="1" customFormat="1" ht="16.5" customHeight="1">
      <c r="B171" s="29"/>
      <c r="C171" s="133" t="s">
        <v>340</v>
      </c>
      <c r="D171" s="133" t="s">
        <v>151</v>
      </c>
      <c r="E171" s="134" t="s">
        <v>932</v>
      </c>
      <c r="F171" s="135" t="s">
        <v>933</v>
      </c>
      <c r="G171" s="136" t="s">
        <v>189</v>
      </c>
      <c r="H171" s="137">
        <v>4.4000000000000004</v>
      </c>
      <c r="I171" s="138"/>
      <c r="J171" s="139">
        <f t="shared" si="20"/>
        <v>0</v>
      </c>
      <c r="K171" s="135" t="s">
        <v>1</v>
      </c>
      <c r="L171" s="29"/>
      <c r="M171" s="140" t="s">
        <v>1</v>
      </c>
      <c r="N171" s="141" t="s">
        <v>45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156</v>
      </c>
      <c r="AT171" s="144" t="s">
        <v>151</v>
      </c>
      <c r="AU171" s="144" t="s">
        <v>89</v>
      </c>
      <c r="AY171" s="14" t="s">
        <v>149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4" t="s">
        <v>87</v>
      </c>
      <c r="BK171" s="145">
        <f t="shared" si="29"/>
        <v>0</v>
      </c>
      <c r="BL171" s="14" t="s">
        <v>156</v>
      </c>
      <c r="BM171" s="144" t="s">
        <v>934</v>
      </c>
    </row>
    <row r="172" spans="2:65" s="1" customFormat="1" ht="16.5" customHeight="1">
      <c r="B172" s="29"/>
      <c r="C172" s="133" t="s">
        <v>346</v>
      </c>
      <c r="D172" s="133" t="s">
        <v>151</v>
      </c>
      <c r="E172" s="134" t="s">
        <v>935</v>
      </c>
      <c r="F172" s="135" t="s">
        <v>936</v>
      </c>
      <c r="G172" s="136" t="s">
        <v>171</v>
      </c>
      <c r="H172" s="137">
        <v>300</v>
      </c>
      <c r="I172" s="138"/>
      <c r="J172" s="139">
        <f t="shared" si="20"/>
        <v>0</v>
      </c>
      <c r="K172" s="135" t="s">
        <v>1</v>
      </c>
      <c r="L172" s="29"/>
      <c r="M172" s="140" t="s">
        <v>1</v>
      </c>
      <c r="N172" s="141" t="s">
        <v>45</v>
      </c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AR172" s="144" t="s">
        <v>156</v>
      </c>
      <c r="AT172" s="144" t="s">
        <v>151</v>
      </c>
      <c r="AU172" s="144" t="s">
        <v>89</v>
      </c>
      <c r="AY172" s="14" t="s">
        <v>149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4" t="s">
        <v>87</v>
      </c>
      <c r="BK172" s="145">
        <f t="shared" si="29"/>
        <v>0</v>
      </c>
      <c r="BL172" s="14" t="s">
        <v>156</v>
      </c>
      <c r="BM172" s="144" t="s">
        <v>937</v>
      </c>
    </row>
    <row r="173" spans="2:65" s="1" customFormat="1" ht="21.75" customHeight="1">
      <c r="B173" s="29"/>
      <c r="C173" s="133" t="s">
        <v>353</v>
      </c>
      <c r="D173" s="133" t="s">
        <v>151</v>
      </c>
      <c r="E173" s="134" t="s">
        <v>938</v>
      </c>
      <c r="F173" s="135" t="s">
        <v>939</v>
      </c>
      <c r="G173" s="136" t="s">
        <v>171</v>
      </c>
      <c r="H173" s="137">
        <v>300</v>
      </c>
      <c r="I173" s="138"/>
      <c r="J173" s="139">
        <f t="shared" si="20"/>
        <v>0</v>
      </c>
      <c r="K173" s="135" t="s">
        <v>1</v>
      </c>
      <c r="L173" s="29"/>
      <c r="M173" s="140" t="s">
        <v>1</v>
      </c>
      <c r="N173" s="141" t="s">
        <v>45</v>
      </c>
      <c r="P173" s="142">
        <f t="shared" si="21"/>
        <v>0</v>
      </c>
      <c r="Q173" s="142">
        <v>0</v>
      </c>
      <c r="R173" s="142">
        <f t="shared" si="22"/>
        <v>0</v>
      </c>
      <c r="S173" s="142">
        <v>0</v>
      </c>
      <c r="T173" s="143">
        <f t="shared" si="23"/>
        <v>0</v>
      </c>
      <c r="AR173" s="144" t="s">
        <v>156</v>
      </c>
      <c r="AT173" s="144" t="s">
        <v>151</v>
      </c>
      <c r="AU173" s="144" t="s">
        <v>89</v>
      </c>
      <c r="AY173" s="14" t="s">
        <v>149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4" t="s">
        <v>87</v>
      </c>
      <c r="BK173" s="145">
        <f t="shared" si="29"/>
        <v>0</v>
      </c>
      <c r="BL173" s="14" t="s">
        <v>156</v>
      </c>
      <c r="BM173" s="144" t="s">
        <v>940</v>
      </c>
    </row>
    <row r="174" spans="2:65" s="1" customFormat="1" ht="16.5" customHeight="1">
      <c r="B174" s="29"/>
      <c r="C174" s="133" t="s">
        <v>356</v>
      </c>
      <c r="D174" s="133" t="s">
        <v>151</v>
      </c>
      <c r="E174" s="134" t="s">
        <v>941</v>
      </c>
      <c r="F174" s="135" t="s">
        <v>942</v>
      </c>
      <c r="G174" s="136" t="s">
        <v>171</v>
      </c>
      <c r="H174" s="137">
        <v>300</v>
      </c>
      <c r="I174" s="138"/>
      <c r="J174" s="139">
        <f t="shared" si="20"/>
        <v>0</v>
      </c>
      <c r="K174" s="135" t="s">
        <v>1</v>
      </c>
      <c r="L174" s="29"/>
      <c r="M174" s="140" t="s">
        <v>1</v>
      </c>
      <c r="N174" s="141" t="s">
        <v>45</v>
      </c>
      <c r="P174" s="142">
        <f t="shared" si="21"/>
        <v>0</v>
      </c>
      <c r="Q174" s="142">
        <v>0</v>
      </c>
      <c r="R174" s="142">
        <f t="shared" si="22"/>
        <v>0</v>
      </c>
      <c r="S174" s="142">
        <v>0</v>
      </c>
      <c r="T174" s="143">
        <f t="shared" si="23"/>
        <v>0</v>
      </c>
      <c r="AR174" s="144" t="s">
        <v>156</v>
      </c>
      <c r="AT174" s="144" t="s">
        <v>151</v>
      </c>
      <c r="AU174" s="144" t="s">
        <v>89</v>
      </c>
      <c r="AY174" s="14" t="s">
        <v>149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4" t="s">
        <v>87</v>
      </c>
      <c r="BK174" s="145">
        <f t="shared" si="29"/>
        <v>0</v>
      </c>
      <c r="BL174" s="14" t="s">
        <v>156</v>
      </c>
      <c r="BM174" s="144" t="s">
        <v>943</v>
      </c>
    </row>
    <row r="175" spans="2:65" s="1" customFormat="1" ht="16.5" customHeight="1">
      <c r="B175" s="29"/>
      <c r="C175" s="133" t="s">
        <v>362</v>
      </c>
      <c r="D175" s="133" t="s">
        <v>151</v>
      </c>
      <c r="E175" s="134" t="s">
        <v>944</v>
      </c>
      <c r="F175" s="135" t="s">
        <v>945</v>
      </c>
      <c r="G175" s="136" t="s">
        <v>171</v>
      </c>
      <c r="H175" s="137">
        <v>300</v>
      </c>
      <c r="I175" s="138"/>
      <c r="J175" s="139">
        <f t="shared" si="20"/>
        <v>0</v>
      </c>
      <c r="K175" s="135" t="s">
        <v>1</v>
      </c>
      <c r="L175" s="29"/>
      <c r="M175" s="140" t="s">
        <v>1</v>
      </c>
      <c r="N175" s="141" t="s">
        <v>45</v>
      </c>
      <c r="P175" s="142">
        <f t="shared" si="21"/>
        <v>0</v>
      </c>
      <c r="Q175" s="142">
        <v>0</v>
      </c>
      <c r="R175" s="142">
        <f t="shared" si="22"/>
        <v>0</v>
      </c>
      <c r="S175" s="142">
        <v>0</v>
      </c>
      <c r="T175" s="143">
        <f t="shared" si="23"/>
        <v>0</v>
      </c>
      <c r="AR175" s="144" t="s">
        <v>156</v>
      </c>
      <c r="AT175" s="144" t="s">
        <v>151</v>
      </c>
      <c r="AU175" s="144" t="s">
        <v>89</v>
      </c>
      <c r="AY175" s="14" t="s">
        <v>149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4" t="s">
        <v>87</v>
      </c>
      <c r="BK175" s="145">
        <f t="shared" si="29"/>
        <v>0</v>
      </c>
      <c r="BL175" s="14" t="s">
        <v>156</v>
      </c>
      <c r="BM175" s="144" t="s">
        <v>946</v>
      </c>
    </row>
    <row r="176" spans="2:65" s="1" customFormat="1" ht="16.5" customHeight="1">
      <c r="B176" s="29"/>
      <c r="C176" s="133" t="s">
        <v>369</v>
      </c>
      <c r="D176" s="133" t="s">
        <v>151</v>
      </c>
      <c r="E176" s="134" t="s">
        <v>947</v>
      </c>
      <c r="F176" s="135" t="s">
        <v>933</v>
      </c>
      <c r="G176" s="136" t="s">
        <v>189</v>
      </c>
      <c r="H176" s="137">
        <v>21</v>
      </c>
      <c r="I176" s="138"/>
      <c r="J176" s="139">
        <f t="shared" si="20"/>
        <v>0</v>
      </c>
      <c r="K176" s="135" t="s">
        <v>1</v>
      </c>
      <c r="L176" s="29"/>
      <c r="M176" s="140" t="s">
        <v>1</v>
      </c>
      <c r="N176" s="141" t="s">
        <v>45</v>
      </c>
      <c r="P176" s="142">
        <f t="shared" si="21"/>
        <v>0</v>
      </c>
      <c r="Q176" s="142">
        <v>0</v>
      </c>
      <c r="R176" s="142">
        <f t="shared" si="22"/>
        <v>0</v>
      </c>
      <c r="S176" s="142">
        <v>0</v>
      </c>
      <c r="T176" s="143">
        <f t="shared" si="23"/>
        <v>0</v>
      </c>
      <c r="AR176" s="144" t="s">
        <v>156</v>
      </c>
      <c r="AT176" s="144" t="s">
        <v>151</v>
      </c>
      <c r="AU176" s="144" t="s">
        <v>89</v>
      </c>
      <c r="AY176" s="14" t="s">
        <v>149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4" t="s">
        <v>87</v>
      </c>
      <c r="BK176" s="145">
        <f t="shared" si="29"/>
        <v>0</v>
      </c>
      <c r="BL176" s="14" t="s">
        <v>156</v>
      </c>
      <c r="BM176" s="144" t="s">
        <v>948</v>
      </c>
    </row>
    <row r="177" spans="2:65" s="1" customFormat="1" ht="16.5" customHeight="1">
      <c r="B177" s="29"/>
      <c r="C177" s="133" t="s">
        <v>373</v>
      </c>
      <c r="D177" s="133" t="s">
        <v>151</v>
      </c>
      <c r="E177" s="134" t="s">
        <v>949</v>
      </c>
      <c r="F177" s="135" t="s">
        <v>950</v>
      </c>
      <c r="G177" s="136" t="s">
        <v>154</v>
      </c>
      <c r="H177" s="137">
        <v>63</v>
      </c>
      <c r="I177" s="138"/>
      <c r="J177" s="139">
        <f t="shared" si="20"/>
        <v>0</v>
      </c>
      <c r="K177" s="135" t="s">
        <v>1</v>
      </c>
      <c r="L177" s="29"/>
      <c r="M177" s="140" t="s">
        <v>1</v>
      </c>
      <c r="N177" s="141" t="s">
        <v>45</v>
      </c>
      <c r="P177" s="142">
        <f t="shared" si="21"/>
        <v>0</v>
      </c>
      <c r="Q177" s="142">
        <v>0</v>
      </c>
      <c r="R177" s="142">
        <f t="shared" si="22"/>
        <v>0</v>
      </c>
      <c r="S177" s="142">
        <v>0</v>
      </c>
      <c r="T177" s="143">
        <f t="shared" si="23"/>
        <v>0</v>
      </c>
      <c r="AR177" s="144" t="s">
        <v>156</v>
      </c>
      <c r="AT177" s="144" t="s">
        <v>151</v>
      </c>
      <c r="AU177" s="144" t="s">
        <v>89</v>
      </c>
      <c r="AY177" s="14" t="s">
        <v>149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4" t="s">
        <v>87</v>
      </c>
      <c r="BK177" s="145">
        <f t="shared" si="29"/>
        <v>0</v>
      </c>
      <c r="BL177" s="14" t="s">
        <v>156</v>
      </c>
      <c r="BM177" s="144" t="s">
        <v>951</v>
      </c>
    </row>
    <row r="178" spans="2:65" s="11" customFormat="1" ht="22.9" customHeight="1">
      <c r="B178" s="121"/>
      <c r="D178" s="122" t="s">
        <v>79</v>
      </c>
      <c r="E178" s="131" t="s">
        <v>952</v>
      </c>
      <c r="F178" s="131" t="s">
        <v>953</v>
      </c>
      <c r="I178" s="124"/>
      <c r="J178" s="132">
        <f>BK178</f>
        <v>0</v>
      </c>
      <c r="L178" s="121"/>
      <c r="M178" s="126"/>
      <c r="P178" s="127">
        <f>SUM(P179:P186)</f>
        <v>0</v>
      </c>
      <c r="R178" s="127">
        <f>SUM(R179:R186)</f>
        <v>0</v>
      </c>
      <c r="T178" s="128">
        <f>SUM(T179:T186)</f>
        <v>0</v>
      </c>
      <c r="AR178" s="122" t="s">
        <v>87</v>
      </c>
      <c r="AT178" s="129" t="s">
        <v>79</v>
      </c>
      <c r="AU178" s="129" t="s">
        <v>87</v>
      </c>
      <c r="AY178" s="122" t="s">
        <v>149</v>
      </c>
      <c r="BK178" s="130">
        <f>SUM(BK179:BK186)</f>
        <v>0</v>
      </c>
    </row>
    <row r="179" spans="2:65" s="1" customFormat="1" ht="16.5" customHeight="1">
      <c r="B179" s="29"/>
      <c r="C179" s="133" t="s">
        <v>379</v>
      </c>
      <c r="D179" s="133" t="s">
        <v>151</v>
      </c>
      <c r="E179" s="134" t="s">
        <v>954</v>
      </c>
      <c r="F179" s="135" t="s">
        <v>955</v>
      </c>
      <c r="G179" s="136" t="s">
        <v>1</v>
      </c>
      <c r="H179" s="137">
        <v>1</v>
      </c>
      <c r="I179" s="138"/>
      <c r="J179" s="139">
        <f t="shared" ref="J179:J186" si="30">ROUND(I179*H179,2)</f>
        <v>0</v>
      </c>
      <c r="K179" s="135" t="s">
        <v>1</v>
      </c>
      <c r="L179" s="29"/>
      <c r="M179" s="140" t="s">
        <v>1</v>
      </c>
      <c r="N179" s="141" t="s">
        <v>45</v>
      </c>
      <c r="P179" s="142">
        <f t="shared" ref="P179:P186" si="31">O179*H179</f>
        <v>0</v>
      </c>
      <c r="Q179" s="142">
        <v>0</v>
      </c>
      <c r="R179" s="142">
        <f t="shared" ref="R179:R186" si="32">Q179*H179</f>
        <v>0</v>
      </c>
      <c r="S179" s="142">
        <v>0</v>
      </c>
      <c r="T179" s="143">
        <f t="shared" ref="T179:T186" si="33">S179*H179</f>
        <v>0</v>
      </c>
      <c r="AR179" s="144" t="s">
        <v>156</v>
      </c>
      <c r="AT179" s="144" t="s">
        <v>151</v>
      </c>
      <c r="AU179" s="144" t="s">
        <v>89</v>
      </c>
      <c r="AY179" s="14" t="s">
        <v>149</v>
      </c>
      <c r="BE179" s="145">
        <f t="shared" ref="BE179:BE186" si="34">IF(N179="základní",J179,0)</f>
        <v>0</v>
      </c>
      <c r="BF179" s="145">
        <f t="shared" ref="BF179:BF186" si="35">IF(N179="snížená",J179,0)</f>
        <v>0</v>
      </c>
      <c r="BG179" s="145">
        <f t="shared" ref="BG179:BG186" si="36">IF(N179="zákl. přenesená",J179,0)</f>
        <v>0</v>
      </c>
      <c r="BH179" s="145">
        <f t="shared" ref="BH179:BH186" si="37">IF(N179="sníž. přenesená",J179,0)</f>
        <v>0</v>
      </c>
      <c r="BI179" s="145">
        <f t="shared" ref="BI179:BI186" si="38">IF(N179="nulová",J179,0)</f>
        <v>0</v>
      </c>
      <c r="BJ179" s="14" t="s">
        <v>87</v>
      </c>
      <c r="BK179" s="145">
        <f t="shared" ref="BK179:BK186" si="39">ROUND(I179*H179,2)</f>
        <v>0</v>
      </c>
      <c r="BL179" s="14" t="s">
        <v>156</v>
      </c>
      <c r="BM179" s="144" t="s">
        <v>956</v>
      </c>
    </row>
    <row r="180" spans="2:65" s="1" customFormat="1" ht="16.5" customHeight="1">
      <c r="B180" s="29"/>
      <c r="C180" s="133" t="s">
        <v>383</v>
      </c>
      <c r="D180" s="133" t="s">
        <v>151</v>
      </c>
      <c r="E180" s="134" t="s">
        <v>957</v>
      </c>
      <c r="F180" s="135" t="s">
        <v>958</v>
      </c>
      <c r="G180" s="136" t="s">
        <v>1</v>
      </c>
      <c r="H180" s="137">
        <v>1</v>
      </c>
      <c r="I180" s="138"/>
      <c r="J180" s="139">
        <f t="shared" si="30"/>
        <v>0</v>
      </c>
      <c r="K180" s="135" t="s">
        <v>1</v>
      </c>
      <c r="L180" s="29"/>
      <c r="M180" s="140" t="s">
        <v>1</v>
      </c>
      <c r="N180" s="141" t="s">
        <v>45</v>
      </c>
      <c r="P180" s="142">
        <f t="shared" si="31"/>
        <v>0</v>
      </c>
      <c r="Q180" s="142">
        <v>0</v>
      </c>
      <c r="R180" s="142">
        <f t="shared" si="32"/>
        <v>0</v>
      </c>
      <c r="S180" s="142">
        <v>0</v>
      </c>
      <c r="T180" s="143">
        <f t="shared" si="33"/>
        <v>0</v>
      </c>
      <c r="AR180" s="144" t="s">
        <v>156</v>
      </c>
      <c r="AT180" s="144" t="s">
        <v>151</v>
      </c>
      <c r="AU180" s="144" t="s">
        <v>89</v>
      </c>
      <c r="AY180" s="14" t="s">
        <v>149</v>
      </c>
      <c r="BE180" s="145">
        <f t="shared" si="34"/>
        <v>0</v>
      </c>
      <c r="BF180" s="145">
        <f t="shared" si="35"/>
        <v>0</v>
      </c>
      <c r="BG180" s="145">
        <f t="shared" si="36"/>
        <v>0</v>
      </c>
      <c r="BH180" s="145">
        <f t="shared" si="37"/>
        <v>0</v>
      </c>
      <c r="BI180" s="145">
        <f t="shared" si="38"/>
        <v>0</v>
      </c>
      <c r="BJ180" s="14" t="s">
        <v>87</v>
      </c>
      <c r="BK180" s="145">
        <f t="shared" si="39"/>
        <v>0</v>
      </c>
      <c r="BL180" s="14" t="s">
        <v>156</v>
      </c>
      <c r="BM180" s="144" t="s">
        <v>959</v>
      </c>
    </row>
    <row r="181" spans="2:65" s="1" customFormat="1" ht="16.5" customHeight="1">
      <c r="B181" s="29"/>
      <c r="C181" s="133" t="s">
        <v>387</v>
      </c>
      <c r="D181" s="133" t="s">
        <v>151</v>
      </c>
      <c r="E181" s="134" t="s">
        <v>960</v>
      </c>
      <c r="F181" s="135" t="s">
        <v>961</v>
      </c>
      <c r="G181" s="136" t="s">
        <v>1</v>
      </c>
      <c r="H181" s="137">
        <v>1</v>
      </c>
      <c r="I181" s="138"/>
      <c r="J181" s="139">
        <f t="shared" si="30"/>
        <v>0</v>
      </c>
      <c r="K181" s="135" t="s">
        <v>1</v>
      </c>
      <c r="L181" s="29"/>
      <c r="M181" s="140" t="s">
        <v>1</v>
      </c>
      <c r="N181" s="141" t="s">
        <v>45</v>
      </c>
      <c r="P181" s="142">
        <f t="shared" si="31"/>
        <v>0</v>
      </c>
      <c r="Q181" s="142">
        <v>0</v>
      </c>
      <c r="R181" s="142">
        <f t="shared" si="32"/>
        <v>0</v>
      </c>
      <c r="S181" s="142">
        <v>0</v>
      </c>
      <c r="T181" s="143">
        <f t="shared" si="33"/>
        <v>0</v>
      </c>
      <c r="AR181" s="144" t="s">
        <v>156</v>
      </c>
      <c r="AT181" s="144" t="s">
        <v>151</v>
      </c>
      <c r="AU181" s="144" t="s">
        <v>89</v>
      </c>
      <c r="AY181" s="14" t="s">
        <v>149</v>
      </c>
      <c r="BE181" s="145">
        <f t="shared" si="34"/>
        <v>0</v>
      </c>
      <c r="BF181" s="145">
        <f t="shared" si="35"/>
        <v>0</v>
      </c>
      <c r="BG181" s="145">
        <f t="shared" si="36"/>
        <v>0</v>
      </c>
      <c r="BH181" s="145">
        <f t="shared" si="37"/>
        <v>0</v>
      </c>
      <c r="BI181" s="145">
        <f t="shared" si="38"/>
        <v>0</v>
      </c>
      <c r="BJ181" s="14" t="s">
        <v>87</v>
      </c>
      <c r="BK181" s="145">
        <f t="shared" si="39"/>
        <v>0</v>
      </c>
      <c r="BL181" s="14" t="s">
        <v>156</v>
      </c>
      <c r="BM181" s="144" t="s">
        <v>962</v>
      </c>
    </row>
    <row r="182" spans="2:65" s="1" customFormat="1" ht="16.5" customHeight="1">
      <c r="B182" s="29"/>
      <c r="C182" s="133" t="s">
        <v>393</v>
      </c>
      <c r="D182" s="133" t="s">
        <v>151</v>
      </c>
      <c r="E182" s="134" t="s">
        <v>963</v>
      </c>
      <c r="F182" s="135" t="s">
        <v>964</v>
      </c>
      <c r="G182" s="136" t="s">
        <v>1</v>
      </c>
      <c r="H182" s="137">
        <v>1</v>
      </c>
      <c r="I182" s="138"/>
      <c r="J182" s="139">
        <f t="shared" si="30"/>
        <v>0</v>
      </c>
      <c r="K182" s="135" t="s">
        <v>1</v>
      </c>
      <c r="L182" s="29"/>
      <c r="M182" s="140" t="s">
        <v>1</v>
      </c>
      <c r="N182" s="141" t="s">
        <v>45</v>
      </c>
      <c r="P182" s="142">
        <f t="shared" si="31"/>
        <v>0</v>
      </c>
      <c r="Q182" s="142">
        <v>0</v>
      </c>
      <c r="R182" s="142">
        <f t="shared" si="32"/>
        <v>0</v>
      </c>
      <c r="S182" s="142">
        <v>0</v>
      </c>
      <c r="T182" s="143">
        <f t="shared" si="33"/>
        <v>0</v>
      </c>
      <c r="AR182" s="144" t="s">
        <v>156</v>
      </c>
      <c r="AT182" s="144" t="s">
        <v>151</v>
      </c>
      <c r="AU182" s="144" t="s">
        <v>89</v>
      </c>
      <c r="AY182" s="14" t="s">
        <v>149</v>
      </c>
      <c r="BE182" s="145">
        <f t="shared" si="34"/>
        <v>0</v>
      </c>
      <c r="BF182" s="145">
        <f t="shared" si="35"/>
        <v>0</v>
      </c>
      <c r="BG182" s="145">
        <f t="shared" si="36"/>
        <v>0</v>
      </c>
      <c r="BH182" s="145">
        <f t="shared" si="37"/>
        <v>0</v>
      </c>
      <c r="BI182" s="145">
        <f t="shared" si="38"/>
        <v>0</v>
      </c>
      <c r="BJ182" s="14" t="s">
        <v>87</v>
      </c>
      <c r="BK182" s="145">
        <f t="shared" si="39"/>
        <v>0</v>
      </c>
      <c r="BL182" s="14" t="s">
        <v>156</v>
      </c>
      <c r="BM182" s="144" t="s">
        <v>965</v>
      </c>
    </row>
    <row r="183" spans="2:65" s="1" customFormat="1" ht="16.5" customHeight="1">
      <c r="B183" s="29"/>
      <c r="C183" s="133" t="s">
        <v>399</v>
      </c>
      <c r="D183" s="133" t="s">
        <v>151</v>
      </c>
      <c r="E183" s="134" t="s">
        <v>966</v>
      </c>
      <c r="F183" s="135" t="s">
        <v>967</v>
      </c>
      <c r="G183" s="136" t="s">
        <v>1</v>
      </c>
      <c r="H183" s="137">
        <v>1</v>
      </c>
      <c r="I183" s="138"/>
      <c r="J183" s="139">
        <f t="shared" si="30"/>
        <v>0</v>
      </c>
      <c r="K183" s="135" t="s">
        <v>1</v>
      </c>
      <c r="L183" s="29"/>
      <c r="M183" s="140" t="s">
        <v>1</v>
      </c>
      <c r="N183" s="141" t="s">
        <v>45</v>
      </c>
      <c r="P183" s="142">
        <f t="shared" si="31"/>
        <v>0</v>
      </c>
      <c r="Q183" s="142">
        <v>0</v>
      </c>
      <c r="R183" s="142">
        <f t="shared" si="32"/>
        <v>0</v>
      </c>
      <c r="S183" s="142">
        <v>0</v>
      </c>
      <c r="T183" s="143">
        <f t="shared" si="33"/>
        <v>0</v>
      </c>
      <c r="AR183" s="144" t="s">
        <v>156</v>
      </c>
      <c r="AT183" s="144" t="s">
        <v>151</v>
      </c>
      <c r="AU183" s="144" t="s">
        <v>89</v>
      </c>
      <c r="AY183" s="14" t="s">
        <v>149</v>
      </c>
      <c r="BE183" s="145">
        <f t="shared" si="34"/>
        <v>0</v>
      </c>
      <c r="BF183" s="145">
        <f t="shared" si="35"/>
        <v>0</v>
      </c>
      <c r="BG183" s="145">
        <f t="shared" si="36"/>
        <v>0</v>
      </c>
      <c r="BH183" s="145">
        <f t="shared" si="37"/>
        <v>0</v>
      </c>
      <c r="BI183" s="145">
        <f t="shared" si="38"/>
        <v>0</v>
      </c>
      <c r="BJ183" s="14" t="s">
        <v>87</v>
      </c>
      <c r="BK183" s="145">
        <f t="shared" si="39"/>
        <v>0</v>
      </c>
      <c r="BL183" s="14" t="s">
        <v>156</v>
      </c>
      <c r="BM183" s="144" t="s">
        <v>968</v>
      </c>
    </row>
    <row r="184" spans="2:65" s="1" customFormat="1" ht="16.5" customHeight="1">
      <c r="B184" s="29"/>
      <c r="C184" s="133" t="s">
        <v>405</v>
      </c>
      <c r="D184" s="133" t="s">
        <v>151</v>
      </c>
      <c r="E184" s="134" t="s">
        <v>969</v>
      </c>
      <c r="F184" s="135" t="s">
        <v>970</v>
      </c>
      <c r="G184" s="136" t="s">
        <v>1</v>
      </c>
      <c r="H184" s="137">
        <v>1</v>
      </c>
      <c r="I184" s="138"/>
      <c r="J184" s="139">
        <f t="shared" si="30"/>
        <v>0</v>
      </c>
      <c r="K184" s="135" t="s">
        <v>1</v>
      </c>
      <c r="L184" s="29"/>
      <c r="M184" s="140" t="s">
        <v>1</v>
      </c>
      <c r="N184" s="141" t="s">
        <v>45</v>
      </c>
      <c r="P184" s="142">
        <f t="shared" si="31"/>
        <v>0</v>
      </c>
      <c r="Q184" s="142">
        <v>0</v>
      </c>
      <c r="R184" s="142">
        <f t="shared" si="32"/>
        <v>0</v>
      </c>
      <c r="S184" s="142">
        <v>0</v>
      </c>
      <c r="T184" s="143">
        <f t="shared" si="33"/>
        <v>0</v>
      </c>
      <c r="AR184" s="144" t="s">
        <v>156</v>
      </c>
      <c r="AT184" s="144" t="s">
        <v>151</v>
      </c>
      <c r="AU184" s="144" t="s">
        <v>89</v>
      </c>
      <c r="AY184" s="14" t="s">
        <v>149</v>
      </c>
      <c r="BE184" s="145">
        <f t="shared" si="34"/>
        <v>0</v>
      </c>
      <c r="BF184" s="145">
        <f t="shared" si="35"/>
        <v>0</v>
      </c>
      <c r="BG184" s="145">
        <f t="shared" si="36"/>
        <v>0</v>
      </c>
      <c r="BH184" s="145">
        <f t="shared" si="37"/>
        <v>0</v>
      </c>
      <c r="BI184" s="145">
        <f t="shared" si="38"/>
        <v>0</v>
      </c>
      <c r="BJ184" s="14" t="s">
        <v>87</v>
      </c>
      <c r="BK184" s="145">
        <f t="shared" si="39"/>
        <v>0</v>
      </c>
      <c r="BL184" s="14" t="s">
        <v>156</v>
      </c>
      <c r="BM184" s="144" t="s">
        <v>971</v>
      </c>
    </row>
    <row r="185" spans="2:65" s="1" customFormat="1" ht="16.5" customHeight="1">
      <c r="B185" s="29"/>
      <c r="C185" s="133" t="s">
        <v>409</v>
      </c>
      <c r="D185" s="133" t="s">
        <v>151</v>
      </c>
      <c r="E185" s="134" t="s">
        <v>972</v>
      </c>
      <c r="F185" s="135" t="s">
        <v>973</v>
      </c>
      <c r="G185" s="136" t="s">
        <v>1</v>
      </c>
      <c r="H185" s="137">
        <v>1</v>
      </c>
      <c r="I185" s="138"/>
      <c r="J185" s="139">
        <f t="shared" si="30"/>
        <v>0</v>
      </c>
      <c r="K185" s="135" t="s">
        <v>1</v>
      </c>
      <c r="L185" s="29"/>
      <c r="M185" s="140" t="s">
        <v>1</v>
      </c>
      <c r="N185" s="141" t="s">
        <v>45</v>
      </c>
      <c r="P185" s="142">
        <f t="shared" si="31"/>
        <v>0</v>
      </c>
      <c r="Q185" s="142">
        <v>0</v>
      </c>
      <c r="R185" s="142">
        <f t="shared" si="32"/>
        <v>0</v>
      </c>
      <c r="S185" s="142">
        <v>0</v>
      </c>
      <c r="T185" s="143">
        <f t="shared" si="33"/>
        <v>0</v>
      </c>
      <c r="AR185" s="144" t="s">
        <v>156</v>
      </c>
      <c r="AT185" s="144" t="s">
        <v>151</v>
      </c>
      <c r="AU185" s="144" t="s">
        <v>89</v>
      </c>
      <c r="AY185" s="14" t="s">
        <v>149</v>
      </c>
      <c r="BE185" s="145">
        <f t="shared" si="34"/>
        <v>0</v>
      </c>
      <c r="BF185" s="145">
        <f t="shared" si="35"/>
        <v>0</v>
      </c>
      <c r="BG185" s="145">
        <f t="shared" si="36"/>
        <v>0</v>
      </c>
      <c r="BH185" s="145">
        <f t="shared" si="37"/>
        <v>0</v>
      </c>
      <c r="BI185" s="145">
        <f t="shared" si="38"/>
        <v>0</v>
      </c>
      <c r="BJ185" s="14" t="s">
        <v>87</v>
      </c>
      <c r="BK185" s="145">
        <f t="shared" si="39"/>
        <v>0</v>
      </c>
      <c r="BL185" s="14" t="s">
        <v>156</v>
      </c>
      <c r="BM185" s="144" t="s">
        <v>974</v>
      </c>
    </row>
    <row r="186" spans="2:65" s="1" customFormat="1" ht="16.5" customHeight="1">
      <c r="B186" s="29"/>
      <c r="C186" s="133" t="s">
        <v>413</v>
      </c>
      <c r="D186" s="133" t="s">
        <v>151</v>
      </c>
      <c r="E186" s="134" t="s">
        <v>975</v>
      </c>
      <c r="F186" s="135" t="s">
        <v>976</v>
      </c>
      <c r="G186" s="136" t="s">
        <v>1</v>
      </c>
      <c r="H186" s="137">
        <v>1</v>
      </c>
      <c r="I186" s="138"/>
      <c r="J186" s="139">
        <f t="shared" si="30"/>
        <v>0</v>
      </c>
      <c r="K186" s="135" t="s">
        <v>1</v>
      </c>
      <c r="L186" s="29"/>
      <c r="M186" s="172" t="s">
        <v>1</v>
      </c>
      <c r="N186" s="173" t="s">
        <v>45</v>
      </c>
      <c r="O186" s="170"/>
      <c r="P186" s="174">
        <f t="shared" si="31"/>
        <v>0</v>
      </c>
      <c r="Q186" s="174">
        <v>0</v>
      </c>
      <c r="R186" s="174">
        <f t="shared" si="32"/>
        <v>0</v>
      </c>
      <c r="S186" s="174">
        <v>0</v>
      </c>
      <c r="T186" s="175">
        <f t="shared" si="33"/>
        <v>0</v>
      </c>
      <c r="AR186" s="144" t="s">
        <v>156</v>
      </c>
      <c r="AT186" s="144" t="s">
        <v>151</v>
      </c>
      <c r="AU186" s="144" t="s">
        <v>89</v>
      </c>
      <c r="AY186" s="14" t="s">
        <v>149</v>
      </c>
      <c r="BE186" s="145">
        <f t="shared" si="34"/>
        <v>0</v>
      </c>
      <c r="BF186" s="145">
        <f t="shared" si="35"/>
        <v>0</v>
      </c>
      <c r="BG186" s="145">
        <f t="shared" si="36"/>
        <v>0</v>
      </c>
      <c r="BH186" s="145">
        <f t="shared" si="37"/>
        <v>0</v>
      </c>
      <c r="BI186" s="145">
        <f t="shared" si="38"/>
        <v>0</v>
      </c>
      <c r="BJ186" s="14" t="s">
        <v>87</v>
      </c>
      <c r="BK186" s="145">
        <f t="shared" si="39"/>
        <v>0</v>
      </c>
      <c r="BL186" s="14" t="s">
        <v>156</v>
      </c>
      <c r="BM186" s="144" t="s">
        <v>977</v>
      </c>
    </row>
    <row r="187" spans="2:65" s="1" customFormat="1" ht="6.95" customHeight="1"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29"/>
    </row>
  </sheetData>
  <sheetProtection algorithmName="SHA-512" hashValue="blFPYJYJVgKbukqm5roHHeL3tdBl3unBQc+Y+JcRGAotFw5Fsqeo65PohFGJStPYqoXd2e1JZrgGKixXxQbaZQ==" saltValue="9bPlO445YyGm4ZnaWsdGeJ4lHIxOozm4Ri3+grng8vWBNnYmcJpVfr+Ft4yNdoxf6XJvPi0WnJvnD5Oieqixlg==" spinCount="100000" sheet="1" objects="1" scenarios="1" formatColumns="0" formatRows="0" autoFilter="0"/>
  <autoFilter ref="C127:K186" xr:uid="{00000000-0009-0000-0000-000004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106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117</v>
      </c>
      <c r="L4" s="17"/>
      <c r="M4" s="90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Habartov, cesta a stezky</v>
      </c>
      <c r="F7" s="219"/>
      <c r="G7" s="219"/>
      <c r="H7" s="219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18" t="s">
        <v>119</v>
      </c>
      <c r="F9" s="220"/>
      <c r="G9" s="220"/>
      <c r="H9" s="220"/>
      <c r="L9" s="29"/>
    </row>
    <row r="10" spans="2:46" s="1" customFormat="1" ht="12" customHeight="1">
      <c r="B10" s="29"/>
      <c r="D10" s="24" t="s">
        <v>120</v>
      </c>
      <c r="L10" s="29"/>
    </row>
    <row r="11" spans="2:46" s="1" customFormat="1" ht="16.5" customHeight="1">
      <c r="B11" s="29"/>
      <c r="E11" s="181" t="s">
        <v>978</v>
      </c>
      <c r="F11" s="220"/>
      <c r="G11" s="220"/>
      <c r="H11" s="220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">
        <v>26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29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30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21" t="str">
        <f>'Rekapitulace stavby'!E14</f>
        <v>Vyplň údaj</v>
      </c>
      <c r="F20" s="186"/>
      <c r="G20" s="186"/>
      <c r="H20" s="186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35</v>
      </c>
      <c r="I25" s="24" t="s">
        <v>25</v>
      </c>
      <c r="J25" s="22" t="s">
        <v>36</v>
      </c>
      <c r="L25" s="29"/>
    </row>
    <row r="26" spans="2:12" s="1" customFormat="1" ht="18" customHeight="1">
      <c r="B26" s="29"/>
      <c r="E26" s="22" t="s">
        <v>37</v>
      </c>
      <c r="I26" s="24" t="s">
        <v>28</v>
      </c>
      <c r="J26" s="22" t="s">
        <v>38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39</v>
      </c>
      <c r="L28" s="29"/>
    </row>
    <row r="29" spans="2:12" s="7" customFormat="1" ht="16.5" customHeight="1">
      <c r="B29" s="91"/>
      <c r="E29" s="191" t="s">
        <v>1</v>
      </c>
      <c r="F29" s="191"/>
      <c r="G29" s="191"/>
      <c r="H29" s="191"/>
      <c r="L29" s="91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2" t="s">
        <v>40</v>
      </c>
      <c r="J32" s="63">
        <f>ROUND(J124,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52" t="s">
        <v>44</v>
      </c>
      <c r="E35" s="24" t="s">
        <v>45</v>
      </c>
      <c r="F35" s="83">
        <f>ROUND((SUM(BE124:BE140)),  2)</f>
        <v>0</v>
      </c>
      <c r="I35" s="93">
        <v>0.21</v>
      </c>
      <c r="J35" s="83">
        <f>ROUND(((SUM(BE124:BE140))*I35),  2)</f>
        <v>0</v>
      </c>
      <c r="L35" s="29"/>
    </row>
    <row r="36" spans="2:12" s="1" customFormat="1" ht="14.45" customHeight="1">
      <c r="B36" s="29"/>
      <c r="E36" s="24" t="s">
        <v>46</v>
      </c>
      <c r="F36" s="83">
        <f>ROUND((SUM(BF124:BF140)),  2)</f>
        <v>0</v>
      </c>
      <c r="I36" s="93">
        <v>0.12</v>
      </c>
      <c r="J36" s="83">
        <f>ROUND(((SUM(BF124:BF140))*I36),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3">
        <f>ROUND((SUM(BG124:BG140)),  2)</f>
        <v>0</v>
      </c>
      <c r="I37" s="93">
        <v>0.21</v>
      </c>
      <c r="J37" s="83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3">
        <f>ROUND((SUM(BH124:BH140)),  2)</f>
        <v>0</v>
      </c>
      <c r="I38" s="93">
        <v>0.12</v>
      </c>
      <c r="J38" s="83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3">
        <f>ROUND((SUM(BI124:BI140)),  2)</f>
        <v>0</v>
      </c>
      <c r="I39" s="93">
        <v>0</v>
      </c>
      <c r="J39" s="83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4"/>
      <c r="D41" s="95" t="s">
        <v>50</v>
      </c>
      <c r="E41" s="54"/>
      <c r="F41" s="54"/>
      <c r="G41" s="96" t="s">
        <v>51</v>
      </c>
      <c r="H41" s="97" t="s">
        <v>52</v>
      </c>
      <c r="I41" s="54"/>
      <c r="J41" s="98">
        <f>SUM(J32:J39)</f>
        <v>0</v>
      </c>
      <c r="K41" s="99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53</v>
      </c>
      <c r="E50" s="39"/>
      <c r="F50" s="39"/>
      <c r="G50" s="38" t="s">
        <v>54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55</v>
      </c>
      <c r="E61" s="31"/>
      <c r="F61" s="100" t="s">
        <v>56</v>
      </c>
      <c r="G61" s="40" t="s">
        <v>55</v>
      </c>
      <c r="H61" s="31"/>
      <c r="I61" s="31"/>
      <c r="J61" s="101" t="s">
        <v>56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57</v>
      </c>
      <c r="E65" s="39"/>
      <c r="F65" s="39"/>
      <c r="G65" s="38" t="s">
        <v>58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55</v>
      </c>
      <c r="E76" s="31"/>
      <c r="F76" s="100" t="s">
        <v>56</v>
      </c>
      <c r="G76" s="40" t="s">
        <v>55</v>
      </c>
      <c r="H76" s="31"/>
      <c r="I76" s="31"/>
      <c r="J76" s="101" t="s">
        <v>56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122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18" t="str">
        <f>E7</f>
        <v>Habartov, cesta a stezky</v>
      </c>
      <c r="F85" s="219"/>
      <c r="G85" s="219"/>
      <c r="H85" s="219"/>
      <c r="L85" s="29"/>
    </row>
    <row r="86" spans="2:12" ht="12" customHeight="1">
      <c r="B86" s="17"/>
      <c r="C86" s="24" t="s">
        <v>118</v>
      </c>
      <c r="L86" s="17"/>
    </row>
    <row r="87" spans="2:12" s="1" customFormat="1" ht="16.5" customHeight="1">
      <c r="B87" s="29"/>
      <c r="E87" s="218" t="s">
        <v>119</v>
      </c>
      <c r="F87" s="220"/>
      <c r="G87" s="220"/>
      <c r="H87" s="220"/>
      <c r="L87" s="29"/>
    </row>
    <row r="88" spans="2:12" s="1" customFormat="1" ht="12" customHeight="1">
      <c r="B88" s="29"/>
      <c r="C88" s="24" t="s">
        <v>120</v>
      </c>
      <c r="L88" s="29"/>
    </row>
    <row r="89" spans="2:12" s="1" customFormat="1" ht="16.5" customHeight="1">
      <c r="B89" s="29"/>
      <c r="E89" s="181" t="str">
        <f>E11</f>
        <v>VRN - Vedlejší rozpočtové náklady</v>
      </c>
      <c r="F89" s="220"/>
      <c r="G89" s="220"/>
      <c r="H89" s="220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>Habartov</v>
      </c>
      <c r="I91" s="24" t="s">
        <v>22</v>
      </c>
      <c r="J91" s="49" t="str">
        <f>IF(J14="","",J14)</f>
        <v>1. 3. 2024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>Město Habartov</v>
      </c>
      <c r="I93" s="24" t="s">
        <v>32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30</v>
      </c>
      <c r="F94" s="22" t="str">
        <f>IF(E20="","",E20)</f>
        <v>Vyplň údaj</v>
      </c>
      <c r="I94" s="24" t="s">
        <v>35</v>
      </c>
      <c r="J94" s="27" t="str">
        <f>E26</f>
        <v>GEOprojectKV, s.r.o.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2" t="s">
        <v>123</v>
      </c>
      <c r="D96" s="94"/>
      <c r="E96" s="94"/>
      <c r="F96" s="94"/>
      <c r="G96" s="94"/>
      <c r="H96" s="94"/>
      <c r="I96" s="94"/>
      <c r="J96" s="103" t="s">
        <v>124</v>
      </c>
      <c r="K96" s="94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4" t="s">
        <v>125</v>
      </c>
      <c r="J98" s="63">
        <f>J124</f>
        <v>0</v>
      </c>
      <c r="L98" s="29"/>
      <c r="AU98" s="14" t="s">
        <v>126</v>
      </c>
    </row>
    <row r="99" spans="2:47" s="8" customFormat="1" ht="24.95" customHeight="1">
      <c r="B99" s="105"/>
      <c r="D99" s="106" t="s">
        <v>978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47" s="9" customFormat="1" ht="19.899999999999999" customHeight="1">
      <c r="B100" s="109"/>
      <c r="D100" s="110" t="s">
        <v>979</v>
      </c>
      <c r="E100" s="111"/>
      <c r="F100" s="111"/>
      <c r="G100" s="111"/>
      <c r="H100" s="111"/>
      <c r="I100" s="111"/>
      <c r="J100" s="112">
        <f>J126</f>
        <v>0</v>
      </c>
      <c r="L100" s="109"/>
    </row>
    <row r="101" spans="2:47" s="9" customFormat="1" ht="19.899999999999999" customHeight="1">
      <c r="B101" s="109"/>
      <c r="D101" s="110" t="s">
        <v>980</v>
      </c>
      <c r="E101" s="111"/>
      <c r="F101" s="111"/>
      <c r="G101" s="111"/>
      <c r="H101" s="111"/>
      <c r="I101" s="111"/>
      <c r="J101" s="112">
        <f>J133</f>
        <v>0</v>
      </c>
      <c r="L101" s="109"/>
    </row>
    <row r="102" spans="2:47" s="9" customFormat="1" ht="19.899999999999999" customHeight="1">
      <c r="B102" s="109"/>
      <c r="D102" s="110" t="s">
        <v>981</v>
      </c>
      <c r="E102" s="111"/>
      <c r="F102" s="111"/>
      <c r="G102" s="111"/>
      <c r="H102" s="111"/>
      <c r="I102" s="111"/>
      <c r="J102" s="112">
        <f>J137</f>
        <v>0</v>
      </c>
      <c r="L102" s="109"/>
    </row>
    <row r="103" spans="2:47" s="1" customFormat="1" ht="21.75" customHeight="1">
      <c r="B103" s="29"/>
      <c r="L103" s="29"/>
    </row>
    <row r="104" spans="2:47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47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47" s="1" customFormat="1" ht="24.95" customHeight="1">
      <c r="B109" s="29"/>
      <c r="C109" s="18" t="s">
        <v>134</v>
      </c>
      <c r="L109" s="29"/>
    </row>
    <row r="110" spans="2:47" s="1" customFormat="1" ht="6.95" customHeight="1">
      <c r="B110" s="29"/>
      <c r="L110" s="29"/>
    </row>
    <row r="111" spans="2:47" s="1" customFormat="1" ht="12" customHeight="1">
      <c r="B111" s="29"/>
      <c r="C111" s="24" t="s">
        <v>16</v>
      </c>
      <c r="L111" s="29"/>
    </row>
    <row r="112" spans="2:47" s="1" customFormat="1" ht="16.5" customHeight="1">
      <c r="B112" s="29"/>
      <c r="E112" s="218" t="str">
        <f>E7</f>
        <v>Habartov, cesta a stezky</v>
      </c>
      <c r="F112" s="219"/>
      <c r="G112" s="219"/>
      <c r="H112" s="219"/>
      <c r="L112" s="29"/>
    </row>
    <row r="113" spans="2:65" ht="12" customHeight="1">
      <c r="B113" s="17"/>
      <c r="C113" s="24" t="s">
        <v>118</v>
      </c>
      <c r="L113" s="17"/>
    </row>
    <row r="114" spans="2:65" s="1" customFormat="1" ht="16.5" customHeight="1">
      <c r="B114" s="29"/>
      <c r="E114" s="218" t="s">
        <v>119</v>
      </c>
      <c r="F114" s="220"/>
      <c r="G114" s="220"/>
      <c r="H114" s="220"/>
      <c r="L114" s="29"/>
    </row>
    <row r="115" spans="2:65" s="1" customFormat="1" ht="12" customHeight="1">
      <c r="B115" s="29"/>
      <c r="C115" s="24" t="s">
        <v>120</v>
      </c>
      <c r="L115" s="29"/>
    </row>
    <row r="116" spans="2:65" s="1" customFormat="1" ht="16.5" customHeight="1">
      <c r="B116" s="29"/>
      <c r="E116" s="181" t="str">
        <f>E11</f>
        <v>VRN - Vedlejší rozpočtové náklady</v>
      </c>
      <c r="F116" s="220"/>
      <c r="G116" s="220"/>
      <c r="H116" s="220"/>
      <c r="L116" s="29"/>
    </row>
    <row r="117" spans="2:65" s="1" customFormat="1" ht="6.95" customHeight="1">
      <c r="B117" s="29"/>
      <c r="L117" s="29"/>
    </row>
    <row r="118" spans="2:65" s="1" customFormat="1" ht="12" customHeight="1">
      <c r="B118" s="29"/>
      <c r="C118" s="24" t="s">
        <v>20</v>
      </c>
      <c r="F118" s="22" t="str">
        <f>F14</f>
        <v>Habartov</v>
      </c>
      <c r="I118" s="24" t="s">
        <v>22</v>
      </c>
      <c r="J118" s="49" t="str">
        <f>IF(J14="","",J14)</f>
        <v>1. 3. 2024</v>
      </c>
      <c r="L118" s="29"/>
    </row>
    <row r="119" spans="2:65" s="1" customFormat="1" ht="6.95" customHeight="1">
      <c r="B119" s="29"/>
      <c r="L119" s="29"/>
    </row>
    <row r="120" spans="2:65" s="1" customFormat="1" ht="15.2" customHeight="1">
      <c r="B120" s="29"/>
      <c r="C120" s="24" t="s">
        <v>24</v>
      </c>
      <c r="F120" s="22" t="str">
        <f>E17</f>
        <v>Město Habartov</v>
      </c>
      <c r="I120" s="24" t="s">
        <v>32</v>
      </c>
      <c r="J120" s="27" t="str">
        <f>E23</f>
        <v xml:space="preserve"> </v>
      </c>
      <c r="L120" s="29"/>
    </row>
    <row r="121" spans="2:65" s="1" customFormat="1" ht="15.2" customHeight="1">
      <c r="B121" s="29"/>
      <c r="C121" s="24" t="s">
        <v>30</v>
      </c>
      <c r="F121" s="22" t="str">
        <f>IF(E20="","",E20)</f>
        <v>Vyplň údaj</v>
      </c>
      <c r="I121" s="24" t="s">
        <v>35</v>
      </c>
      <c r="J121" s="27" t="str">
        <f>E26</f>
        <v>GEOprojectKV, s.r.o.</v>
      </c>
      <c r="L121" s="29"/>
    </row>
    <row r="122" spans="2:65" s="1" customFormat="1" ht="10.35" customHeight="1">
      <c r="B122" s="29"/>
      <c r="L122" s="29"/>
    </row>
    <row r="123" spans="2:65" s="10" customFormat="1" ht="29.25" customHeight="1">
      <c r="B123" s="113"/>
      <c r="C123" s="114" t="s">
        <v>135</v>
      </c>
      <c r="D123" s="115" t="s">
        <v>65</v>
      </c>
      <c r="E123" s="115" t="s">
        <v>61</v>
      </c>
      <c r="F123" s="115" t="s">
        <v>62</v>
      </c>
      <c r="G123" s="115" t="s">
        <v>136</v>
      </c>
      <c r="H123" s="115" t="s">
        <v>137</v>
      </c>
      <c r="I123" s="115" t="s">
        <v>138</v>
      </c>
      <c r="J123" s="115" t="s">
        <v>124</v>
      </c>
      <c r="K123" s="116" t="s">
        <v>139</v>
      </c>
      <c r="L123" s="113"/>
      <c r="M123" s="56" t="s">
        <v>1</v>
      </c>
      <c r="N123" s="57" t="s">
        <v>44</v>
      </c>
      <c r="O123" s="57" t="s">
        <v>140</v>
      </c>
      <c r="P123" s="57" t="s">
        <v>141</v>
      </c>
      <c r="Q123" s="57" t="s">
        <v>142</v>
      </c>
      <c r="R123" s="57" t="s">
        <v>143</v>
      </c>
      <c r="S123" s="57" t="s">
        <v>144</v>
      </c>
      <c r="T123" s="58" t="s">
        <v>145</v>
      </c>
    </row>
    <row r="124" spans="2:65" s="1" customFormat="1" ht="22.9" customHeight="1">
      <c r="B124" s="29"/>
      <c r="C124" s="61" t="s">
        <v>146</v>
      </c>
      <c r="J124" s="117">
        <f>BK124</f>
        <v>0</v>
      </c>
      <c r="L124" s="29"/>
      <c r="M124" s="59"/>
      <c r="N124" s="50"/>
      <c r="O124" s="50"/>
      <c r="P124" s="118">
        <f>P125</f>
        <v>0</v>
      </c>
      <c r="Q124" s="50"/>
      <c r="R124" s="118">
        <f>R125</f>
        <v>0</v>
      </c>
      <c r="S124" s="50"/>
      <c r="T124" s="119">
        <f>T125</f>
        <v>0</v>
      </c>
      <c r="AT124" s="14" t="s">
        <v>79</v>
      </c>
      <c r="AU124" s="14" t="s">
        <v>126</v>
      </c>
      <c r="BK124" s="120">
        <f>BK125</f>
        <v>0</v>
      </c>
    </row>
    <row r="125" spans="2:65" s="11" customFormat="1" ht="25.9" customHeight="1">
      <c r="B125" s="121"/>
      <c r="D125" s="122" t="s">
        <v>79</v>
      </c>
      <c r="E125" s="123" t="s">
        <v>104</v>
      </c>
      <c r="F125" s="123" t="s">
        <v>105</v>
      </c>
      <c r="I125" s="124"/>
      <c r="J125" s="125">
        <f>BK125</f>
        <v>0</v>
      </c>
      <c r="L125" s="121"/>
      <c r="M125" s="126"/>
      <c r="P125" s="127">
        <f>P126+P133+P137</f>
        <v>0</v>
      </c>
      <c r="R125" s="127">
        <f>R126+R133+R137</f>
        <v>0</v>
      </c>
      <c r="T125" s="128">
        <f>T126+T133+T137</f>
        <v>0</v>
      </c>
      <c r="AR125" s="122" t="s">
        <v>176</v>
      </c>
      <c r="AT125" s="129" t="s">
        <v>79</v>
      </c>
      <c r="AU125" s="129" t="s">
        <v>80</v>
      </c>
      <c r="AY125" s="122" t="s">
        <v>149</v>
      </c>
      <c r="BK125" s="130">
        <f>BK126+BK133+BK137</f>
        <v>0</v>
      </c>
    </row>
    <row r="126" spans="2:65" s="11" customFormat="1" ht="22.9" customHeight="1">
      <c r="B126" s="121"/>
      <c r="D126" s="122" t="s">
        <v>79</v>
      </c>
      <c r="E126" s="131" t="s">
        <v>982</v>
      </c>
      <c r="F126" s="131" t="s">
        <v>983</v>
      </c>
      <c r="I126" s="124"/>
      <c r="J126" s="132">
        <f>BK126</f>
        <v>0</v>
      </c>
      <c r="L126" s="121"/>
      <c r="M126" s="126"/>
      <c r="P126" s="127">
        <f>SUM(P127:P132)</f>
        <v>0</v>
      </c>
      <c r="R126" s="127">
        <f>SUM(R127:R132)</f>
        <v>0</v>
      </c>
      <c r="T126" s="128">
        <f>SUM(T127:T132)</f>
        <v>0</v>
      </c>
      <c r="AR126" s="122" t="s">
        <v>176</v>
      </c>
      <c r="AT126" s="129" t="s">
        <v>79</v>
      </c>
      <c r="AU126" s="129" t="s">
        <v>87</v>
      </c>
      <c r="AY126" s="122" t="s">
        <v>149</v>
      </c>
      <c r="BK126" s="130">
        <f>SUM(BK127:BK132)</f>
        <v>0</v>
      </c>
    </row>
    <row r="127" spans="2:65" s="1" customFormat="1" ht="16.5" customHeight="1">
      <c r="B127" s="29"/>
      <c r="C127" s="133" t="s">
        <v>87</v>
      </c>
      <c r="D127" s="133" t="s">
        <v>151</v>
      </c>
      <c r="E127" s="134" t="s">
        <v>984</v>
      </c>
      <c r="F127" s="135" t="s">
        <v>983</v>
      </c>
      <c r="G127" s="136" t="s">
        <v>985</v>
      </c>
      <c r="H127" s="137">
        <v>1</v>
      </c>
      <c r="I127" s="138"/>
      <c r="J127" s="139">
        <f>ROUND(I127*H127,2)</f>
        <v>0</v>
      </c>
      <c r="K127" s="135" t="s">
        <v>854</v>
      </c>
      <c r="L127" s="29"/>
      <c r="M127" s="140" t="s">
        <v>1</v>
      </c>
      <c r="N127" s="141" t="s">
        <v>45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986</v>
      </c>
      <c r="AT127" s="144" t="s">
        <v>151</v>
      </c>
      <c r="AU127" s="144" t="s">
        <v>89</v>
      </c>
      <c r="AY127" s="14" t="s">
        <v>149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4" t="s">
        <v>87</v>
      </c>
      <c r="BK127" s="145">
        <f>ROUND(I127*H127,2)</f>
        <v>0</v>
      </c>
      <c r="BL127" s="14" t="s">
        <v>986</v>
      </c>
      <c r="BM127" s="144" t="s">
        <v>987</v>
      </c>
    </row>
    <row r="128" spans="2:65" s="1" customFormat="1" ht="11.25">
      <c r="B128" s="29"/>
      <c r="D128" s="146" t="s">
        <v>158</v>
      </c>
      <c r="F128" s="147" t="s">
        <v>988</v>
      </c>
      <c r="I128" s="148"/>
      <c r="L128" s="29"/>
      <c r="M128" s="149"/>
      <c r="T128" s="53"/>
      <c r="AT128" s="14" t="s">
        <v>158</v>
      </c>
      <c r="AU128" s="14" t="s">
        <v>89</v>
      </c>
    </row>
    <row r="129" spans="2:65" s="1" customFormat="1" ht="48.75">
      <c r="B129" s="29"/>
      <c r="D129" s="150" t="s">
        <v>351</v>
      </c>
      <c r="F129" s="151" t="s">
        <v>989</v>
      </c>
      <c r="I129" s="148"/>
      <c r="L129" s="29"/>
      <c r="M129" s="149"/>
      <c r="T129" s="53"/>
      <c r="AT129" s="14" t="s">
        <v>351</v>
      </c>
      <c r="AU129" s="14" t="s">
        <v>89</v>
      </c>
    </row>
    <row r="130" spans="2:65" s="1" customFormat="1" ht="16.5" customHeight="1">
      <c r="B130" s="29"/>
      <c r="C130" s="133" t="s">
        <v>89</v>
      </c>
      <c r="D130" s="133" t="s">
        <v>151</v>
      </c>
      <c r="E130" s="134" t="s">
        <v>990</v>
      </c>
      <c r="F130" s="135" t="s">
        <v>991</v>
      </c>
      <c r="G130" s="136" t="s">
        <v>985</v>
      </c>
      <c r="H130" s="137">
        <v>1</v>
      </c>
      <c r="I130" s="138"/>
      <c r="J130" s="139">
        <f>ROUND(I130*H130,2)</f>
        <v>0</v>
      </c>
      <c r="K130" s="135" t="s">
        <v>155</v>
      </c>
      <c r="L130" s="29"/>
      <c r="M130" s="140" t="s">
        <v>1</v>
      </c>
      <c r="N130" s="141" t="s">
        <v>45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986</v>
      </c>
      <c r="AT130" s="144" t="s">
        <v>151</v>
      </c>
      <c r="AU130" s="144" t="s">
        <v>89</v>
      </c>
      <c r="AY130" s="14" t="s">
        <v>149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4" t="s">
        <v>87</v>
      </c>
      <c r="BK130" s="145">
        <f>ROUND(I130*H130,2)</f>
        <v>0</v>
      </c>
      <c r="BL130" s="14" t="s">
        <v>986</v>
      </c>
      <c r="BM130" s="144" t="s">
        <v>992</v>
      </c>
    </row>
    <row r="131" spans="2:65" s="1" customFormat="1" ht="11.25">
      <c r="B131" s="29"/>
      <c r="D131" s="146" t="s">
        <v>158</v>
      </c>
      <c r="F131" s="147" t="s">
        <v>993</v>
      </c>
      <c r="I131" s="148"/>
      <c r="L131" s="29"/>
      <c r="M131" s="149"/>
      <c r="T131" s="53"/>
      <c r="AT131" s="14" t="s">
        <v>158</v>
      </c>
      <c r="AU131" s="14" t="s">
        <v>89</v>
      </c>
    </row>
    <row r="132" spans="2:65" s="1" customFormat="1" ht="19.5">
      <c r="B132" s="29"/>
      <c r="D132" s="150" t="s">
        <v>351</v>
      </c>
      <c r="F132" s="151" t="s">
        <v>994</v>
      </c>
      <c r="I132" s="148"/>
      <c r="L132" s="29"/>
      <c r="M132" s="149"/>
      <c r="T132" s="53"/>
      <c r="AT132" s="14" t="s">
        <v>351</v>
      </c>
      <c r="AU132" s="14" t="s">
        <v>89</v>
      </c>
    </row>
    <row r="133" spans="2:65" s="11" customFormat="1" ht="22.9" customHeight="1">
      <c r="B133" s="121"/>
      <c r="D133" s="122" t="s">
        <v>79</v>
      </c>
      <c r="E133" s="131" t="s">
        <v>995</v>
      </c>
      <c r="F133" s="131" t="s">
        <v>996</v>
      </c>
      <c r="I133" s="124"/>
      <c r="J133" s="132">
        <f>BK133</f>
        <v>0</v>
      </c>
      <c r="L133" s="121"/>
      <c r="M133" s="126"/>
      <c r="P133" s="127">
        <f>SUM(P134:P136)</f>
        <v>0</v>
      </c>
      <c r="R133" s="127">
        <f>SUM(R134:R136)</f>
        <v>0</v>
      </c>
      <c r="T133" s="128">
        <f>SUM(T134:T136)</f>
        <v>0</v>
      </c>
      <c r="AR133" s="122" t="s">
        <v>176</v>
      </c>
      <c r="AT133" s="129" t="s">
        <v>79</v>
      </c>
      <c r="AU133" s="129" t="s">
        <v>87</v>
      </c>
      <c r="AY133" s="122" t="s">
        <v>149</v>
      </c>
      <c r="BK133" s="130">
        <f>SUM(BK134:BK136)</f>
        <v>0</v>
      </c>
    </row>
    <row r="134" spans="2:65" s="1" customFormat="1" ht="16.5" customHeight="1">
      <c r="B134" s="29"/>
      <c r="C134" s="133" t="s">
        <v>164</v>
      </c>
      <c r="D134" s="133" t="s">
        <v>151</v>
      </c>
      <c r="E134" s="134" t="s">
        <v>997</v>
      </c>
      <c r="F134" s="135" t="s">
        <v>996</v>
      </c>
      <c r="G134" s="136" t="s">
        <v>985</v>
      </c>
      <c r="H134" s="137">
        <v>1</v>
      </c>
      <c r="I134" s="138"/>
      <c r="J134" s="139">
        <f>ROUND(I134*H134,2)</f>
        <v>0</v>
      </c>
      <c r="K134" s="135" t="s">
        <v>854</v>
      </c>
      <c r="L134" s="29"/>
      <c r="M134" s="140" t="s">
        <v>1</v>
      </c>
      <c r="N134" s="141" t="s">
        <v>45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986</v>
      </c>
      <c r="AT134" s="144" t="s">
        <v>151</v>
      </c>
      <c r="AU134" s="144" t="s">
        <v>89</v>
      </c>
      <c r="AY134" s="14" t="s">
        <v>149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4" t="s">
        <v>87</v>
      </c>
      <c r="BK134" s="145">
        <f>ROUND(I134*H134,2)</f>
        <v>0</v>
      </c>
      <c r="BL134" s="14" t="s">
        <v>986</v>
      </c>
      <c r="BM134" s="144" t="s">
        <v>998</v>
      </c>
    </row>
    <row r="135" spans="2:65" s="1" customFormat="1" ht="11.25">
      <c r="B135" s="29"/>
      <c r="D135" s="146" t="s">
        <v>158</v>
      </c>
      <c r="F135" s="147" t="s">
        <v>999</v>
      </c>
      <c r="I135" s="148"/>
      <c r="L135" s="29"/>
      <c r="M135" s="149"/>
      <c r="T135" s="53"/>
      <c r="AT135" s="14" t="s">
        <v>158</v>
      </c>
      <c r="AU135" s="14" t="s">
        <v>89</v>
      </c>
    </row>
    <row r="136" spans="2:65" s="1" customFormat="1" ht="19.5">
      <c r="B136" s="29"/>
      <c r="D136" s="150" t="s">
        <v>351</v>
      </c>
      <c r="F136" s="151" t="s">
        <v>1000</v>
      </c>
      <c r="I136" s="148"/>
      <c r="L136" s="29"/>
      <c r="M136" s="149"/>
      <c r="T136" s="53"/>
      <c r="AT136" s="14" t="s">
        <v>351</v>
      </c>
      <c r="AU136" s="14" t="s">
        <v>89</v>
      </c>
    </row>
    <row r="137" spans="2:65" s="11" customFormat="1" ht="22.9" customHeight="1">
      <c r="B137" s="121"/>
      <c r="D137" s="122" t="s">
        <v>79</v>
      </c>
      <c r="E137" s="131" t="s">
        <v>1001</v>
      </c>
      <c r="F137" s="131" t="s">
        <v>1002</v>
      </c>
      <c r="I137" s="124"/>
      <c r="J137" s="132">
        <f>BK137</f>
        <v>0</v>
      </c>
      <c r="L137" s="121"/>
      <c r="M137" s="126"/>
      <c r="P137" s="127">
        <f>SUM(P138:P140)</f>
        <v>0</v>
      </c>
      <c r="R137" s="127">
        <f>SUM(R138:R140)</f>
        <v>0</v>
      </c>
      <c r="T137" s="128">
        <f>SUM(T138:T140)</f>
        <v>0</v>
      </c>
      <c r="AR137" s="122" t="s">
        <v>176</v>
      </c>
      <c r="AT137" s="129" t="s">
        <v>79</v>
      </c>
      <c r="AU137" s="129" t="s">
        <v>87</v>
      </c>
      <c r="AY137" s="122" t="s">
        <v>149</v>
      </c>
      <c r="BK137" s="130">
        <f>SUM(BK138:BK140)</f>
        <v>0</v>
      </c>
    </row>
    <row r="138" spans="2:65" s="1" customFormat="1" ht="16.5" customHeight="1">
      <c r="B138" s="29"/>
      <c r="C138" s="133" t="s">
        <v>156</v>
      </c>
      <c r="D138" s="133" t="s">
        <v>151</v>
      </c>
      <c r="E138" s="134" t="s">
        <v>1003</v>
      </c>
      <c r="F138" s="135" t="s">
        <v>1004</v>
      </c>
      <c r="G138" s="136" t="s">
        <v>985</v>
      </c>
      <c r="H138" s="137">
        <v>1</v>
      </c>
      <c r="I138" s="138"/>
      <c r="J138" s="139">
        <f>ROUND(I138*H138,2)</f>
        <v>0</v>
      </c>
      <c r="K138" s="135" t="s">
        <v>155</v>
      </c>
      <c r="L138" s="29"/>
      <c r="M138" s="140" t="s">
        <v>1</v>
      </c>
      <c r="N138" s="141" t="s">
        <v>45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986</v>
      </c>
      <c r="AT138" s="144" t="s">
        <v>151</v>
      </c>
      <c r="AU138" s="144" t="s">
        <v>89</v>
      </c>
      <c r="AY138" s="14" t="s">
        <v>149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4" t="s">
        <v>87</v>
      </c>
      <c r="BK138" s="145">
        <f>ROUND(I138*H138,2)</f>
        <v>0</v>
      </c>
      <c r="BL138" s="14" t="s">
        <v>986</v>
      </c>
      <c r="BM138" s="144" t="s">
        <v>1005</v>
      </c>
    </row>
    <row r="139" spans="2:65" s="1" customFormat="1" ht="11.25">
      <c r="B139" s="29"/>
      <c r="D139" s="146" t="s">
        <v>158</v>
      </c>
      <c r="F139" s="147" t="s">
        <v>1006</v>
      </c>
      <c r="I139" s="148"/>
      <c r="L139" s="29"/>
      <c r="M139" s="149"/>
      <c r="T139" s="53"/>
      <c r="AT139" s="14" t="s">
        <v>158</v>
      </c>
      <c r="AU139" s="14" t="s">
        <v>89</v>
      </c>
    </row>
    <row r="140" spans="2:65" s="1" customFormat="1" ht="19.5">
      <c r="B140" s="29"/>
      <c r="D140" s="150" t="s">
        <v>351</v>
      </c>
      <c r="F140" s="151" t="s">
        <v>1007</v>
      </c>
      <c r="I140" s="148"/>
      <c r="L140" s="29"/>
      <c r="M140" s="169"/>
      <c r="N140" s="170"/>
      <c r="O140" s="170"/>
      <c r="P140" s="170"/>
      <c r="Q140" s="170"/>
      <c r="R140" s="170"/>
      <c r="S140" s="170"/>
      <c r="T140" s="171"/>
      <c r="AT140" s="14" t="s">
        <v>351</v>
      </c>
      <c r="AU140" s="14" t="s">
        <v>89</v>
      </c>
    </row>
    <row r="141" spans="2:65" s="1" customFormat="1" ht="6.95" customHeight="1"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29"/>
    </row>
  </sheetData>
  <sheetProtection algorithmName="SHA-512" hashValue="1B40sPagFj2NLx2e/66Z+a3f7MeHsVSAgo2P425Rhnuv1mUVmqb+LK82CPoKJqsrwXaTDJzWMJEB4ccj2N6KEg==" saltValue="EmV9dQZ7EUNOo9N2M8YpUk6izaBuLWHWB18svb90/O2P6zi/SJ7RZT05iI6v4ENTpNewBJwTreB7rAkXaioaUA==" spinCount="100000" sheet="1" objects="1" scenarios="1" formatColumns="0" formatRows="0" autoFilter="0"/>
  <autoFilter ref="C123:K140" xr:uid="{00000000-0009-0000-0000-000005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hyperlinks>
    <hyperlink ref="F128" r:id="rId1" xr:uid="{00000000-0004-0000-0500-000000000000}"/>
    <hyperlink ref="F131" r:id="rId2" xr:uid="{00000000-0004-0000-0500-000001000000}"/>
    <hyperlink ref="F135" r:id="rId3" xr:uid="{00000000-0004-0000-0500-000002000000}"/>
    <hyperlink ref="F139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110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117</v>
      </c>
      <c r="L4" s="17"/>
      <c r="M4" s="90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Habartov, cesta a stezky</v>
      </c>
      <c r="F7" s="219"/>
      <c r="G7" s="219"/>
      <c r="H7" s="219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18" t="s">
        <v>1008</v>
      </c>
      <c r="F9" s="220"/>
      <c r="G9" s="220"/>
      <c r="H9" s="220"/>
      <c r="L9" s="29"/>
    </row>
    <row r="10" spans="2:46" s="1" customFormat="1" ht="12" customHeight="1">
      <c r="B10" s="29"/>
      <c r="D10" s="24" t="s">
        <v>120</v>
      </c>
      <c r="L10" s="29"/>
    </row>
    <row r="11" spans="2:46" s="1" customFormat="1" ht="16.5" customHeight="1">
      <c r="B11" s="29"/>
      <c r="E11" s="181" t="s">
        <v>1009</v>
      </c>
      <c r="F11" s="220"/>
      <c r="G11" s="220"/>
      <c r="H11" s="220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">
        <v>26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29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30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21" t="str">
        <f>'Rekapitulace stavby'!E14</f>
        <v>Vyplň údaj</v>
      </c>
      <c r="F20" s="186"/>
      <c r="G20" s="186"/>
      <c r="H20" s="186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35</v>
      </c>
      <c r="I25" s="24" t="s">
        <v>25</v>
      </c>
      <c r="J25" s="22" t="s">
        <v>36</v>
      </c>
      <c r="L25" s="29"/>
    </row>
    <row r="26" spans="2:12" s="1" customFormat="1" ht="18" customHeight="1">
      <c r="B26" s="29"/>
      <c r="E26" s="22" t="s">
        <v>37</v>
      </c>
      <c r="I26" s="24" t="s">
        <v>28</v>
      </c>
      <c r="J26" s="22" t="s">
        <v>38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39</v>
      </c>
      <c r="L28" s="29"/>
    </row>
    <row r="29" spans="2:12" s="7" customFormat="1" ht="16.5" customHeight="1">
      <c r="B29" s="91"/>
      <c r="E29" s="191" t="s">
        <v>1</v>
      </c>
      <c r="F29" s="191"/>
      <c r="G29" s="191"/>
      <c r="H29" s="191"/>
      <c r="L29" s="91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2" t="s">
        <v>40</v>
      </c>
      <c r="J32" s="63">
        <f>ROUND(J126,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52" t="s">
        <v>44</v>
      </c>
      <c r="E35" s="24" t="s">
        <v>45</v>
      </c>
      <c r="F35" s="83">
        <f>ROUND((SUM(BE126:BE229)),  2)</f>
        <v>0</v>
      </c>
      <c r="I35" s="93">
        <v>0.21</v>
      </c>
      <c r="J35" s="83">
        <f>ROUND(((SUM(BE126:BE229))*I35),  2)</f>
        <v>0</v>
      </c>
      <c r="L35" s="29"/>
    </row>
    <row r="36" spans="2:12" s="1" customFormat="1" ht="14.45" customHeight="1">
      <c r="B36" s="29"/>
      <c r="E36" s="24" t="s">
        <v>46</v>
      </c>
      <c r="F36" s="83">
        <f>ROUND((SUM(BF126:BF229)),  2)</f>
        <v>0</v>
      </c>
      <c r="I36" s="93">
        <v>0.12</v>
      </c>
      <c r="J36" s="83">
        <f>ROUND(((SUM(BF126:BF229))*I36),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3">
        <f>ROUND((SUM(BG126:BG229)),  2)</f>
        <v>0</v>
      </c>
      <c r="I37" s="93">
        <v>0.21</v>
      </c>
      <c r="J37" s="83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3">
        <f>ROUND((SUM(BH126:BH229)),  2)</f>
        <v>0</v>
      </c>
      <c r="I38" s="93">
        <v>0.12</v>
      </c>
      <c r="J38" s="83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3">
        <f>ROUND((SUM(BI126:BI229)),  2)</f>
        <v>0</v>
      </c>
      <c r="I39" s="93">
        <v>0</v>
      </c>
      <c r="J39" s="83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4"/>
      <c r="D41" s="95" t="s">
        <v>50</v>
      </c>
      <c r="E41" s="54"/>
      <c r="F41" s="54"/>
      <c r="G41" s="96" t="s">
        <v>51</v>
      </c>
      <c r="H41" s="97" t="s">
        <v>52</v>
      </c>
      <c r="I41" s="54"/>
      <c r="J41" s="98">
        <f>SUM(J32:J39)</f>
        <v>0</v>
      </c>
      <c r="K41" s="99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53</v>
      </c>
      <c r="E50" s="39"/>
      <c r="F50" s="39"/>
      <c r="G50" s="38" t="s">
        <v>54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55</v>
      </c>
      <c r="E61" s="31"/>
      <c r="F61" s="100" t="s">
        <v>56</v>
      </c>
      <c r="G61" s="40" t="s">
        <v>55</v>
      </c>
      <c r="H61" s="31"/>
      <c r="I61" s="31"/>
      <c r="J61" s="101" t="s">
        <v>56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57</v>
      </c>
      <c r="E65" s="39"/>
      <c r="F65" s="39"/>
      <c r="G65" s="38" t="s">
        <v>58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55</v>
      </c>
      <c r="E76" s="31"/>
      <c r="F76" s="100" t="s">
        <v>56</v>
      </c>
      <c r="G76" s="40" t="s">
        <v>55</v>
      </c>
      <c r="H76" s="31"/>
      <c r="I76" s="31"/>
      <c r="J76" s="101" t="s">
        <v>56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122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18" t="str">
        <f>E7</f>
        <v>Habartov, cesta a stezky</v>
      </c>
      <c r="F85" s="219"/>
      <c r="G85" s="219"/>
      <c r="H85" s="219"/>
      <c r="L85" s="29"/>
    </row>
    <row r="86" spans="2:12" ht="12" customHeight="1">
      <c r="B86" s="17"/>
      <c r="C86" s="24" t="s">
        <v>118</v>
      </c>
      <c r="L86" s="17"/>
    </row>
    <row r="87" spans="2:12" s="1" customFormat="1" ht="16.5" customHeight="1">
      <c r="B87" s="29"/>
      <c r="E87" s="218" t="s">
        <v>1008</v>
      </c>
      <c r="F87" s="220"/>
      <c r="G87" s="220"/>
      <c r="H87" s="220"/>
      <c r="L87" s="29"/>
    </row>
    <row r="88" spans="2:12" s="1" customFormat="1" ht="12" customHeight="1">
      <c r="B88" s="29"/>
      <c r="C88" s="24" t="s">
        <v>120</v>
      </c>
      <c r="L88" s="29"/>
    </row>
    <row r="89" spans="2:12" s="1" customFormat="1" ht="16.5" customHeight="1">
      <c r="B89" s="29"/>
      <c r="E89" s="181" t="str">
        <f>E11</f>
        <v>SO 101 - Smíšená stezka</v>
      </c>
      <c r="F89" s="220"/>
      <c r="G89" s="220"/>
      <c r="H89" s="220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>Habartov</v>
      </c>
      <c r="I91" s="24" t="s">
        <v>22</v>
      </c>
      <c r="J91" s="49" t="str">
        <f>IF(J14="","",J14)</f>
        <v>1. 3. 2024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>Město Habartov</v>
      </c>
      <c r="I93" s="24" t="s">
        <v>32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30</v>
      </c>
      <c r="F94" s="22" t="str">
        <f>IF(E20="","",E20)</f>
        <v>Vyplň údaj</v>
      </c>
      <c r="I94" s="24" t="s">
        <v>35</v>
      </c>
      <c r="J94" s="27" t="str">
        <f>E26</f>
        <v>GEOprojectKV, s.r.o.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2" t="s">
        <v>123</v>
      </c>
      <c r="D96" s="94"/>
      <c r="E96" s="94"/>
      <c r="F96" s="94"/>
      <c r="G96" s="94"/>
      <c r="H96" s="94"/>
      <c r="I96" s="94"/>
      <c r="J96" s="103" t="s">
        <v>124</v>
      </c>
      <c r="K96" s="94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4" t="s">
        <v>125</v>
      </c>
      <c r="J98" s="63">
        <f>J126</f>
        <v>0</v>
      </c>
      <c r="L98" s="29"/>
      <c r="AU98" s="14" t="s">
        <v>126</v>
      </c>
    </row>
    <row r="99" spans="2:47" s="8" customFormat="1" ht="24.95" customHeight="1">
      <c r="B99" s="105"/>
      <c r="D99" s="106" t="s">
        <v>127</v>
      </c>
      <c r="E99" s="107"/>
      <c r="F99" s="107"/>
      <c r="G99" s="107"/>
      <c r="H99" s="107"/>
      <c r="I99" s="107"/>
      <c r="J99" s="108">
        <f>J127</f>
        <v>0</v>
      </c>
      <c r="L99" s="105"/>
    </row>
    <row r="100" spans="2:47" s="9" customFormat="1" ht="19.899999999999999" customHeight="1">
      <c r="B100" s="109"/>
      <c r="D100" s="110" t="s">
        <v>128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2:47" s="9" customFormat="1" ht="19.899999999999999" customHeight="1">
      <c r="B101" s="109"/>
      <c r="D101" s="110" t="s">
        <v>129</v>
      </c>
      <c r="E101" s="111"/>
      <c r="F101" s="111"/>
      <c r="G101" s="111"/>
      <c r="H101" s="111"/>
      <c r="I101" s="111"/>
      <c r="J101" s="112">
        <f>J174</f>
        <v>0</v>
      </c>
      <c r="L101" s="109"/>
    </row>
    <row r="102" spans="2:47" s="9" customFormat="1" ht="14.85" customHeight="1">
      <c r="B102" s="109"/>
      <c r="D102" s="110" t="s">
        <v>130</v>
      </c>
      <c r="E102" s="111"/>
      <c r="F102" s="111"/>
      <c r="G102" s="111"/>
      <c r="H102" s="111"/>
      <c r="I102" s="111"/>
      <c r="J102" s="112">
        <f>J184</f>
        <v>0</v>
      </c>
      <c r="L102" s="109"/>
    </row>
    <row r="103" spans="2:47" s="9" customFormat="1" ht="19.899999999999999" customHeight="1">
      <c r="B103" s="109"/>
      <c r="D103" s="110" t="s">
        <v>131</v>
      </c>
      <c r="E103" s="111"/>
      <c r="F103" s="111"/>
      <c r="G103" s="111"/>
      <c r="H103" s="111"/>
      <c r="I103" s="111"/>
      <c r="J103" s="112">
        <f>J201</f>
        <v>0</v>
      </c>
      <c r="L103" s="109"/>
    </row>
    <row r="104" spans="2:47" s="9" customFormat="1" ht="19.899999999999999" customHeight="1">
      <c r="B104" s="109"/>
      <c r="D104" s="110" t="s">
        <v>133</v>
      </c>
      <c r="E104" s="111"/>
      <c r="F104" s="111"/>
      <c r="G104" s="111"/>
      <c r="H104" s="111"/>
      <c r="I104" s="111"/>
      <c r="J104" s="112">
        <f>J227</f>
        <v>0</v>
      </c>
      <c r="L104" s="109"/>
    </row>
    <row r="105" spans="2:47" s="1" customFormat="1" ht="21.75" customHeight="1">
      <c r="B105" s="29"/>
      <c r="L105" s="29"/>
    </row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47" s="1" customFormat="1" ht="24.95" customHeight="1">
      <c r="B111" s="29"/>
      <c r="C111" s="18" t="s">
        <v>134</v>
      </c>
      <c r="L111" s="29"/>
    </row>
    <row r="112" spans="2:47" s="1" customFormat="1" ht="6.95" customHeight="1">
      <c r="B112" s="29"/>
      <c r="L112" s="29"/>
    </row>
    <row r="113" spans="2:63" s="1" customFormat="1" ht="12" customHeight="1">
      <c r="B113" s="29"/>
      <c r="C113" s="24" t="s">
        <v>16</v>
      </c>
      <c r="L113" s="29"/>
    </row>
    <row r="114" spans="2:63" s="1" customFormat="1" ht="16.5" customHeight="1">
      <c r="B114" s="29"/>
      <c r="E114" s="218" t="str">
        <f>E7</f>
        <v>Habartov, cesta a stezky</v>
      </c>
      <c r="F114" s="219"/>
      <c r="G114" s="219"/>
      <c r="H114" s="219"/>
      <c r="L114" s="29"/>
    </row>
    <row r="115" spans="2:63" ht="12" customHeight="1">
      <c r="B115" s="17"/>
      <c r="C115" s="24" t="s">
        <v>118</v>
      </c>
      <c r="L115" s="17"/>
    </row>
    <row r="116" spans="2:63" s="1" customFormat="1" ht="16.5" customHeight="1">
      <c r="B116" s="29"/>
      <c r="E116" s="218" t="s">
        <v>1008</v>
      </c>
      <c r="F116" s="220"/>
      <c r="G116" s="220"/>
      <c r="H116" s="220"/>
      <c r="L116" s="29"/>
    </row>
    <row r="117" spans="2:63" s="1" customFormat="1" ht="12" customHeight="1">
      <c r="B117" s="29"/>
      <c r="C117" s="24" t="s">
        <v>120</v>
      </c>
      <c r="L117" s="29"/>
    </row>
    <row r="118" spans="2:63" s="1" customFormat="1" ht="16.5" customHeight="1">
      <c r="B118" s="29"/>
      <c r="E118" s="181" t="str">
        <f>E11</f>
        <v>SO 101 - Smíšená stezka</v>
      </c>
      <c r="F118" s="220"/>
      <c r="G118" s="220"/>
      <c r="H118" s="220"/>
      <c r="L118" s="29"/>
    </row>
    <row r="119" spans="2:63" s="1" customFormat="1" ht="6.95" customHeight="1">
      <c r="B119" s="29"/>
      <c r="L119" s="29"/>
    </row>
    <row r="120" spans="2:63" s="1" customFormat="1" ht="12" customHeight="1">
      <c r="B120" s="29"/>
      <c r="C120" s="24" t="s">
        <v>20</v>
      </c>
      <c r="F120" s="22" t="str">
        <f>F14</f>
        <v>Habartov</v>
      </c>
      <c r="I120" s="24" t="s">
        <v>22</v>
      </c>
      <c r="J120" s="49" t="str">
        <f>IF(J14="","",J14)</f>
        <v>1. 3. 2024</v>
      </c>
      <c r="L120" s="29"/>
    </row>
    <row r="121" spans="2:63" s="1" customFormat="1" ht="6.95" customHeight="1">
      <c r="B121" s="29"/>
      <c r="L121" s="29"/>
    </row>
    <row r="122" spans="2:63" s="1" customFormat="1" ht="15.2" customHeight="1">
      <c r="B122" s="29"/>
      <c r="C122" s="24" t="s">
        <v>24</v>
      </c>
      <c r="F122" s="22" t="str">
        <f>E17</f>
        <v>Město Habartov</v>
      </c>
      <c r="I122" s="24" t="s">
        <v>32</v>
      </c>
      <c r="J122" s="27" t="str">
        <f>E23</f>
        <v xml:space="preserve"> </v>
      </c>
      <c r="L122" s="29"/>
    </row>
    <row r="123" spans="2:63" s="1" customFormat="1" ht="15.2" customHeight="1">
      <c r="B123" s="29"/>
      <c r="C123" s="24" t="s">
        <v>30</v>
      </c>
      <c r="F123" s="22" t="str">
        <f>IF(E20="","",E20)</f>
        <v>Vyplň údaj</v>
      </c>
      <c r="I123" s="24" t="s">
        <v>35</v>
      </c>
      <c r="J123" s="27" t="str">
        <f>E26</f>
        <v>GEOprojectKV, s.r.o.</v>
      </c>
      <c r="L123" s="29"/>
    </row>
    <row r="124" spans="2:63" s="1" customFormat="1" ht="10.35" customHeight="1">
      <c r="B124" s="29"/>
      <c r="L124" s="29"/>
    </row>
    <row r="125" spans="2:63" s="10" customFormat="1" ht="29.25" customHeight="1">
      <c r="B125" s="113"/>
      <c r="C125" s="114" t="s">
        <v>135</v>
      </c>
      <c r="D125" s="115" t="s">
        <v>65</v>
      </c>
      <c r="E125" s="115" t="s">
        <v>61</v>
      </c>
      <c r="F125" s="115" t="s">
        <v>62</v>
      </c>
      <c r="G125" s="115" t="s">
        <v>136</v>
      </c>
      <c r="H125" s="115" t="s">
        <v>137</v>
      </c>
      <c r="I125" s="115" t="s">
        <v>138</v>
      </c>
      <c r="J125" s="115" t="s">
        <v>124</v>
      </c>
      <c r="K125" s="116" t="s">
        <v>139</v>
      </c>
      <c r="L125" s="113"/>
      <c r="M125" s="56" t="s">
        <v>1</v>
      </c>
      <c r="N125" s="57" t="s">
        <v>44</v>
      </c>
      <c r="O125" s="57" t="s">
        <v>140</v>
      </c>
      <c r="P125" s="57" t="s">
        <v>141</v>
      </c>
      <c r="Q125" s="57" t="s">
        <v>142</v>
      </c>
      <c r="R125" s="57" t="s">
        <v>143</v>
      </c>
      <c r="S125" s="57" t="s">
        <v>144</v>
      </c>
      <c r="T125" s="58" t="s">
        <v>145</v>
      </c>
    </row>
    <row r="126" spans="2:63" s="1" customFormat="1" ht="22.9" customHeight="1">
      <c r="B126" s="29"/>
      <c r="C126" s="61" t="s">
        <v>146</v>
      </c>
      <c r="J126" s="117">
        <f>BK126</f>
        <v>0</v>
      </c>
      <c r="L126" s="29"/>
      <c r="M126" s="59"/>
      <c r="N126" s="50"/>
      <c r="O126" s="50"/>
      <c r="P126" s="118">
        <f>P127</f>
        <v>0</v>
      </c>
      <c r="Q126" s="50"/>
      <c r="R126" s="118">
        <f>R127</f>
        <v>1317.5128173200001</v>
      </c>
      <c r="S126" s="50"/>
      <c r="T126" s="119">
        <f>T127</f>
        <v>0.63200000000000001</v>
      </c>
      <c r="AT126" s="14" t="s">
        <v>79</v>
      </c>
      <c r="AU126" s="14" t="s">
        <v>126</v>
      </c>
      <c r="BK126" s="120">
        <f>BK127</f>
        <v>0</v>
      </c>
    </row>
    <row r="127" spans="2:63" s="11" customFormat="1" ht="25.9" customHeight="1">
      <c r="B127" s="121"/>
      <c r="D127" s="122" t="s">
        <v>79</v>
      </c>
      <c r="E127" s="123" t="s">
        <v>147</v>
      </c>
      <c r="F127" s="123" t="s">
        <v>148</v>
      </c>
      <c r="I127" s="124"/>
      <c r="J127" s="125">
        <f>BK127</f>
        <v>0</v>
      </c>
      <c r="L127" s="121"/>
      <c r="M127" s="126"/>
      <c r="P127" s="127">
        <f>P128+P174+P201+P227</f>
        <v>0</v>
      </c>
      <c r="R127" s="127">
        <f>R128+R174+R201+R227</f>
        <v>1317.5128173200001</v>
      </c>
      <c r="T127" s="128">
        <f>T128+T174+T201+T227</f>
        <v>0.63200000000000001</v>
      </c>
      <c r="AR127" s="122" t="s">
        <v>87</v>
      </c>
      <c r="AT127" s="129" t="s">
        <v>79</v>
      </c>
      <c r="AU127" s="129" t="s">
        <v>80</v>
      </c>
      <c r="AY127" s="122" t="s">
        <v>149</v>
      </c>
      <c r="BK127" s="130">
        <f>BK128+BK174+BK201+BK227</f>
        <v>0</v>
      </c>
    </row>
    <row r="128" spans="2:63" s="11" customFormat="1" ht="22.9" customHeight="1">
      <c r="B128" s="121"/>
      <c r="D128" s="122" t="s">
        <v>79</v>
      </c>
      <c r="E128" s="131" t="s">
        <v>87</v>
      </c>
      <c r="F128" s="131" t="s">
        <v>150</v>
      </c>
      <c r="I128" s="124"/>
      <c r="J128" s="132">
        <f>BK128</f>
        <v>0</v>
      </c>
      <c r="L128" s="121"/>
      <c r="M128" s="126"/>
      <c r="P128" s="127">
        <f>SUM(P129:P173)</f>
        <v>0</v>
      </c>
      <c r="R128" s="127">
        <f>SUM(R129:R173)</f>
        <v>107.6015</v>
      </c>
      <c r="T128" s="128">
        <f>SUM(T129:T173)</f>
        <v>0</v>
      </c>
      <c r="AR128" s="122" t="s">
        <v>87</v>
      </c>
      <c r="AT128" s="129" t="s">
        <v>79</v>
      </c>
      <c r="AU128" s="129" t="s">
        <v>87</v>
      </c>
      <c r="AY128" s="122" t="s">
        <v>149</v>
      </c>
      <c r="BK128" s="130">
        <f>SUM(BK129:BK173)</f>
        <v>0</v>
      </c>
    </row>
    <row r="129" spans="2:65" s="1" customFormat="1" ht="37.9" customHeight="1">
      <c r="B129" s="29"/>
      <c r="C129" s="133" t="s">
        <v>87</v>
      </c>
      <c r="D129" s="133" t="s">
        <v>151</v>
      </c>
      <c r="E129" s="134" t="s">
        <v>152</v>
      </c>
      <c r="F129" s="135" t="s">
        <v>153</v>
      </c>
      <c r="G129" s="136" t="s">
        <v>154</v>
      </c>
      <c r="H129" s="137">
        <v>540</v>
      </c>
      <c r="I129" s="138"/>
      <c r="J129" s="139">
        <f>ROUND(I129*H129,2)</f>
        <v>0</v>
      </c>
      <c r="K129" s="135" t="s">
        <v>155</v>
      </c>
      <c r="L129" s="29"/>
      <c r="M129" s="140" t="s">
        <v>1</v>
      </c>
      <c r="N129" s="141" t="s">
        <v>45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156</v>
      </c>
      <c r="AT129" s="144" t="s">
        <v>151</v>
      </c>
      <c r="AU129" s="144" t="s">
        <v>89</v>
      </c>
      <c r="AY129" s="14" t="s">
        <v>149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4" t="s">
        <v>87</v>
      </c>
      <c r="BK129" s="145">
        <f>ROUND(I129*H129,2)</f>
        <v>0</v>
      </c>
      <c r="BL129" s="14" t="s">
        <v>156</v>
      </c>
      <c r="BM129" s="144" t="s">
        <v>1010</v>
      </c>
    </row>
    <row r="130" spans="2:65" s="1" customFormat="1" ht="11.25">
      <c r="B130" s="29"/>
      <c r="D130" s="146" t="s">
        <v>158</v>
      </c>
      <c r="F130" s="147" t="s">
        <v>159</v>
      </c>
      <c r="I130" s="148"/>
      <c r="L130" s="29"/>
      <c r="M130" s="149"/>
      <c r="T130" s="53"/>
      <c r="AT130" s="14" t="s">
        <v>158</v>
      </c>
      <c r="AU130" s="14" t="s">
        <v>89</v>
      </c>
    </row>
    <row r="131" spans="2:65" s="1" customFormat="1" ht="24.2" customHeight="1">
      <c r="B131" s="29"/>
      <c r="C131" s="133" t="s">
        <v>89</v>
      </c>
      <c r="D131" s="133" t="s">
        <v>151</v>
      </c>
      <c r="E131" s="134" t="s">
        <v>182</v>
      </c>
      <c r="F131" s="135" t="s">
        <v>183</v>
      </c>
      <c r="G131" s="136" t="s">
        <v>154</v>
      </c>
      <c r="H131" s="137">
        <v>1870</v>
      </c>
      <c r="I131" s="138"/>
      <c r="J131" s="139">
        <f>ROUND(I131*H131,2)</f>
        <v>0</v>
      </c>
      <c r="K131" s="135" t="s">
        <v>155</v>
      </c>
      <c r="L131" s="29"/>
      <c r="M131" s="140" t="s">
        <v>1</v>
      </c>
      <c r="N131" s="141" t="s">
        <v>45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156</v>
      </c>
      <c r="AT131" s="144" t="s">
        <v>151</v>
      </c>
      <c r="AU131" s="144" t="s">
        <v>89</v>
      </c>
      <c r="AY131" s="14" t="s">
        <v>149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4" t="s">
        <v>87</v>
      </c>
      <c r="BK131" s="145">
        <f>ROUND(I131*H131,2)</f>
        <v>0</v>
      </c>
      <c r="BL131" s="14" t="s">
        <v>156</v>
      </c>
      <c r="BM131" s="144" t="s">
        <v>1011</v>
      </c>
    </row>
    <row r="132" spans="2:65" s="1" customFormat="1" ht="11.25">
      <c r="B132" s="29"/>
      <c r="D132" s="146" t="s">
        <v>158</v>
      </c>
      <c r="F132" s="147" t="s">
        <v>185</v>
      </c>
      <c r="I132" s="148"/>
      <c r="L132" s="29"/>
      <c r="M132" s="149"/>
      <c r="T132" s="53"/>
      <c r="AT132" s="14" t="s">
        <v>158</v>
      </c>
      <c r="AU132" s="14" t="s">
        <v>89</v>
      </c>
    </row>
    <row r="133" spans="2:65" s="1" customFormat="1" ht="37.9" customHeight="1">
      <c r="B133" s="29"/>
      <c r="C133" s="133" t="s">
        <v>164</v>
      </c>
      <c r="D133" s="133" t="s">
        <v>151</v>
      </c>
      <c r="E133" s="134" t="s">
        <v>1012</v>
      </c>
      <c r="F133" s="135" t="s">
        <v>1013</v>
      </c>
      <c r="G133" s="136" t="s">
        <v>189</v>
      </c>
      <c r="H133" s="137">
        <v>157.38</v>
      </c>
      <c r="I133" s="138"/>
      <c r="J133" s="139">
        <f>ROUND(I133*H133,2)</f>
        <v>0</v>
      </c>
      <c r="K133" s="135" t="s">
        <v>155</v>
      </c>
      <c r="L133" s="29"/>
      <c r="M133" s="140" t="s">
        <v>1</v>
      </c>
      <c r="N133" s="141" t="s">
        <v>45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156</v>
      </c>
      <c r="AT133" s="144" t="s">
        <v>151</v>
      </c>
      <c r="AU133" s="144" t="s">
        <v>89</v>
      </c>
      <c r="AY133" s="14" t="s">
        <v>149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4" t="s">
        <v>87</v>
      </c>
      <c r="BK133" s="145">
        <f>ROUND(I133*H133,2)</f>
        <v>0</v>
      </c>
      <c r="BL133" s="14" t="s">
        <v>156</v>
      </c>
      <c r="BM133" s="144" t="s">
        <v>1014</v>
      </c>
    </row>
    <row r="134" spans="2:65" s="1" customFormat="1" ht="11.25">
      <c r="B134" s="29"/>
      <c r="D134" s="146" t="s">
        <v>158</v>
      </c>
      <c r="F134" s="147" t="s">
        <v>1015</v>
      </c>
      <c r="I134" s="148"/>
      <c r="L134" s="29"/>
      <c r="M134" s="149"/>
      <c r="T134" s="53"/>
      <c r="AT134" s="14" t="s">
        <v>158</v>
      </c>
      <c r="AU134" s="14" t="s">
        <v>89</v>
      </c>
    </row>
    <row r="135" spans="2:65" s="1" customFormat="1" ht="24.2" customHeight="1">
      <c r="B135" s="29"/>
      <c r="C135" s="133" t="s">
        <v>156</v>
      </c>
      <c r="D135" s="133" t="s">
        <v>151</v>
      </c>
      <c r="E135" s="134" t="s">
        <v>1016</v>
      </c>
      <c r="F135" s="135" t="s">
        <v>1017</v>
      </c>
      <c r="G135" s="136" t="s">
        <v>154</v>
      </c>
      <c r="H135" s="137">
        <v>540</v>
      </c>
      <c r="I135" s="138"/>
      <c r="J135" s="139">
        <f>ROUND(I135*H135,2)</f>
        <v>0</v>
      </c>
      <c r="K135" s="135" t="s">
        <v>155</v>
      </c>
      <c r="L135" s="29"/>
      <c r="M135" s="140" t="s">
        <v>1</v>
      </c>
      <c r="N135" s="141" t="s">
        <v>45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156</v>
      </c>
      <c r="AT135" s="144" t="s">
        <v>151</v>
      </c>
      <c r="AU135" s="144" t="s">
        <v>89</v>
      </c>
      <c r="AY135" s="14" t="s">
        <v>149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4" t="s">
        <v>87</v>
      </c>
      <c r="BK135" s="145">
        <f>ROUND(I135*H135,2)</f>
        <v>0</v>
      </c>
      <c r="BL135" s="14" t="s">
        <v>156</v>
      </c>
      <c r="BM135" s="144" t="s">
        <v>1018</v>
      </c>
    </row>
    <row r="136" spans="2:65" s="1" customFormat="1" ht="11.25">
      <c r="B136" s="29"/>
      <c r="D136" s="146" t="s">
        <v>158</v>
      </c>
      <c r="F136" s="147" t="s">
        <v>1019</v>
      </c>
      <c r="I136" s="148"/>
      <c r="L136" s="29"/>
      <c r="M136" s="149"/>
      <c r="T136" s="53"/>
      <c r="AT136" s="14" t="s">
        <v>158</v>
      </c>
      <c r="AU136" s="14" t="s">
        <v>89</v>
      </c>
    </row>
    <row r="137" spans="2:65" s="1" customFormat="1" ht="24.2" customHeight="1">
      <c r="B137" s="29"/>
      <c r="C137" s="133" t="s">
        <v>176</v>
      </c>
      <c r="D137" s="133" t="s">
        <v>151</v>
      </c>
      <c r="E137" s="134" t="s">
        <v>1020</v>
      </c>
      <c r="F137" s="135" t="s">
        <v>1021</v>
      </c>
      <c r="G137" s="136" t="s">
        <v>154</v>
      </c>
      <c r="H137" s="137">
        <v>5940</v>
      </c>
      <c r="I137" s="138"/>
      <c r="J137" s="139">
        <f>ROUND(I137*H137,2)</f>
        <v>0</v>
      </c>
      <c r="K137" s="135" t="s">
        <v>155</v>
      </c>
      <c r="L137" s="29"/>
      <c r="M137" s="140" t="s">
        <v>1</v>
      </c>
      <c r="N137" s="141" t="s">
        <v>45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156</v>
      </c>
      <c r="AT137" s="144" t="s">
        <v>151</v>
      </c>
      <c r="AU137" s="144" t="s">
        <v>89</v>
      </c>
      <c r="AY137" s="14" t="s">
        <v>149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4" t="s">
        <v>87</v>
      </c>
      <c r="BK137" s="145">
        <f>ROUND(I137*H137,2)</f>
        <v>0</v>
      </c>
      <c r="BL137" s="14" t="s">
        <v>156</v>
      </c>
      <c r="BM137" s="144" t="s">
        <v>1022</v>
      </c>
    </row>
    <row r="138" spans="2:65" s="1" customFormat="1" ht="11.25">
      <c r="B138" s="29"/>
      <c r="D138" s="146" t="s">
        <v>158</v>
      </c>
      <c r="F138" s="147" t="s">
        <v>1023</v>
      </c>
      <c r="I138" s="148"/>
      <c r="L138" s="29"/>
      <c r="M138" s="149"/>
      <c r="T138" s="53"/>
      <c r="AT138" s="14" t="s">
        <v>158</v>
      </c>
      <c r="AU138" s="14" t="s">
        <v>89</v>
      </c>
    </row>
    <row r="139" spans="2:65" s="12" customFormat="1" ht="11.25">
      <c r="B139" s="152"/>
      <c r="D139" s="150" t="s">
        <v>202</v>
      </c>
      <c r="E139" s="153" t="s">
        <v>1</v>
      </c>
      <c r="F139" s="154" t="s">
        <v>1024</v>
      </c>
      <c r="H139" s="155">
        <v>5940</v>
      </c>
      <c r="I139" s="156"/>
      <c r="L139" s="152"/>
      <c r="M139" s="157"/>
      <c r="T139" s="158"/>
      <c r="AT139" s="153" t="s">
        <v>202</v>
      </c>
      <c r="AU139" s="153" t="s">
        <v>89</v>
      </c>
      <c r="AV139" s="12" t="s">
        <v>89</v>
      </c>
      <c r="AW139" s="12" t="s">
        <v>34</v>
      </c>
      <c r="AX139" s="12" t="s">
        <v>87</v>
      </c>
      <c r="AY139" s="153" t="s">
        <v>149</v>
      </c>
    </row>
    <row r="140" spans="2:65" s="1" customFormat="1" ht="37.9" customHeight="1">
      <c r="B140" s="29"/>
      <c r="C140" s="133" t="s">
        <v>181</v>
      </c>
      <c r="D140" s="133" t="s">
        <v>151</v>
      </c>
      <c r="E140" s="134" t="s">
        <v>193</v>
      </c>
      <c r="F140" s="135" t="s">
        <v>194</v>
      </c>
      <c r="G140" s="136" t="s">
        <v>189</v>
      </c>
      <c r="H140" s="137">
        <v>489.76</v>
      </c>
      <c r="I140" s="138"/>
      <c r="J140" s="139">
        <f>ROUND(I140*H140,2)</f>
        <v>0</v>
      </c>
      <c r="K140" s="135" t="s">
        <v>155</v>
      </c>
      <c r="L140" s="29"/>
      <c r="M140" s="140" t="s">
        <v>1</v>
      </c>
      <c r="N140" s="141" t="s">
        <v>45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156</v>
      </c>
      <c r="AT140" s="144" t="s">
        <v>151</v>
      </c>
      <c r="AU140" s="144" t="s">
        <v>89</v>
      </c>
      <c r="AY140" s="14" t="s">
        <v>149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4" t="s">
        <v>87</v>
      </c>
      <c r="BK140" s="145">
        <f>ROUND(I140*H140,2)</f>
        <v>0</v>
      </c>
      <c r="BL140" s="14" t="s">
        <v>156</v>
      </c>
      <c r="BM140" s="144" t="s">
        <v>1025</v>
      </c>
    </row>
    <row r="141" spans="2:65" s="1" customFormat="1" ht="11.25">
      <c r="B141" s="29"/>
      <c r="D141" s="146" t="s">
        <v>158</v>
      </c>
      <c r="F141" s="147" t="s">
        <v>196</v>
      </c>
      <c r="I141" s="148"/>
      <c r="L141" s="29"/>
      <c r="M141" s="149"/>
      <c r="T141" s="53"/>
      <c r="AT141" s="14" t="s">
        <v>158</v>
      </c>
      <c r="AU141" s="14" t="s">
        <v>89</v>
      </c>
    </row>
    <row r="142" spans="2:65" s="12" customFormat="1" ht="11.25">
      <c r="B142" s="152"/>
      <c r="D142" s="150" t="s">
        <v>202</v>
      </c>
      <c r="E142" s="153" t="s">
        <v>1</v>
      </c>
      <c r="F142" s="154" t="s">
        <v>1026</v>
      </c>
      <c r="H142" s="155">
        <v>489.76</v>
      </c>
      <c r="I142" s="156"/>
      <c r="L142" s="152"/>
      <c r="M142" s="157"/>
      <c r="T142" s="158"/>
      <c r="AT142" s="153" t="s">
        <v>202</v>
      </c>
      <c r="AU142" s="153" t="s">
        <v>89</v>
      </c>
      <c r="AV142" s="12" t="s">
        <v>89</v>
      </c>
      <c r="AW142" s="12" t="s">
        <v>34</v>
      </c>
      <c r="AX142" s="12" t="s">
        <v>87</v>
      </c>
      <c r="AY142" s="153" t="s">
        <v>149</v>
      </c>
    </row>
    <row r="143" spans="2:65" s="1" customFormat="1" ht="37.9" customHeight="1">
      <c r="B143" s="29"/>
      <c r="C143" s="133" t="s">
        <v>186</v>
      </c>
      <c r="D143" s="133" t="s">
        <v>151</v>
      </c>
      <c r="E143" s="134" t="s">
        <v>198</v>
      </c>
      <c r="F143" s="135" t="s">
        <v>199</v>
      </c>
      <c r="G143" s="136" t="s">
        <v>189</v>
      </c>
      <c r="H143" s="137">
        <v>99.5</v>
      </c>
      <c r="I143" s="138"/>
      <c r="J143" s="139">
        <f>ROUND(I143*H143,2)</f>
        <v>0</v>
      </c>
      <c r="K143" s="135" t="s">
        <v>155</v>
      </c>
      <c r="L143" s="29"/>
      <c r="M143" s="140" t="s">
        <v>1</v>
      </c>
      <c r="N143" s="141" t="s">
        <v>45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156</v>
      </c>
      <c r="AT143" s="144" t="s">
        <v>151</v>
      </c>
      <c r="AU143" s="144" t="s">
        <v>89</v>
      </c>
      <c r="AY143" s="14" t="s">
        <v>149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4" t="s">
        <v>87</v>
      </c>
      <c r="BK143" s="145">
        <f>ROUND(I143*H143,2)</f>
        <v>0</v>
      </c>
      <c r="BL143" s="14" t="s">
        <v>156</v>
      </c>
      <c r="BM143" s="144" t="s">
        <v>1027</v>
      </c>
    </row>
    <row r="144" spans="2:65" s="1" customFormat="1" ht="11.25">
      <c r="B144" s="29"/>
      <c r="D144" s="146" t="s">
        <v>158</v>
      </c>
      <c r="F144" s="147" t="s">
        <v>201</v>
      </c>
      <c r="I144" s="148"/>
      <c r="L144" s="29"/>
      <c r="M144" s="149"/>
      <c r="T144" s="53"/>
      <c r="AT144" s="14" t="s">
        <v>158</v>
      </c>
      <c r="AU144" s="14" t="s">
        <v>89</v>
      </c>
    </row>
    <row r="145" spans="2:65" s="12" customFormat="1" ht="11.25">
      <c r="B145" s="152"/>
      <c r="D145" s="150" t="s">
        <v>202</v>
      </c>
      <c r="E145" s="153" t="s">
        <v>1</v>
      </c>
      <c r="F145" s="154" t="s">
        <v>1028</v>
      </c>
      <c r="H145" s="155">
        <v>99.5</v>
      </c>
      <c r="I145" s="156"/>
      <c r="L145" s="152"/>
      <c r="M145" s="157"/>
      <c r="T145" s="158"/>
      <c r="AT145" s="153" t="s">
        <v>202</v>
      </c>
      <c r="AU145" s="153" t="s">
        <v>89</v>
      </c>
      <c r="AV145" s="12" t="s">
        <v>89</v>
      </c>
      <c r="AW145" s="12" t="s">
        <v>34</v>
      </c>
      <c r="AX145" s="12" t="s">
        <v>87</v>
      </c>
      <c r="AY145" s="153" t="s">
        <v>149</v>
      </c>
    </row>
    <row r="146" spans="2:65" s="1" customFormat="1" ht="37.9" customHeight="1">
      <c r="B146" s="29"/>
      <c r="C146" s="133" t="s">
        <v>192</v>
      </c>
      <c r="D146" s="133" t="s">
        <v>151</v>
      </c>
      <c r="E146" s="134" t="s">
        <v>205</v>
      </c>
      <c r="F146" s="135" t="s">
        <v>206</v>
      </c>
      <c r="G146" s="136" t="s">
        <v>189</v>
      </c>
      <c r="H146" s="137">
        <v>995</v>
      </c>
      <c r="I146" s="138"/>
      <c r="J146" s="139">
        <f>ROUND(I146*H146,2)</f>
        <v>0</v>
      </c>
      <c r="K146" s="135" t="s">
        <v>155</v>
      </c>
      <c r="L146" s="29"/>
      <c r="M146" s="140" t="s">
        <v>1</v>
      </c>
      <c r="N146" s="141" t="s">
        <v>45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156</v>
      </c>
      <c r="AT146" s="144" t="s">
        <v>151</v>
      </c>
      <c r="AU146" s="144" t="s">
        <v>89</v>
      </c>
      <c r="AY146" s="14" t="s">
        <v>149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4" t="s">
        <v>87</v>
      </c>
      <c r="BK146" s="145">
        <f>ROUND(I146*H146,2)</f>
        <v>0</v>
      </c>
      <c r="BL146" s="14" t="s">
        <v>156</v>
      </c>
      <c r="BM146" s="144" t="s">
        <v>1029</v>
      </c>
    </row>
    <row r="147" spans="2:65" s="1" customFormat="1" ht="11.25">
      <c r="B147" s="29"/>
      <c r="D147" s="146" t="s">
        <v>158</v>
      </c>
      <c r="F147" s="147" t="s">
        <v>208</v>
      </c>
      <c r="I147" s="148"/>
      <c r="L147" s="29"/>
      <c r="M147" s="149"/>
      <c r="T147" s="53"/>
      <c r="AT147" s="14" t="s">
        <v>158</v>
      </c>
      <c r="AU147" s="14" t="s">
        <v>89</v>
      </c>
    </row>
    <row r="148" spans="2:65" s="12" customFormat="1" ht="11.25">
      <c r="B148" s="152"/>
      <c r="D148" s="150" t="s">
        <v>202</v>
      </c>
      <c r="E148" s="153" t="s">
        <v>1</v>
      </c>
      <c r="F148" s="154" t="s">
        <v>1030</v>
      </c>
      <c r="H148" s="155">
        <v>995</v>
      </c>
      <c r="I148" s="156"/>
      <c r="L148" s="152"/>
      <c r="M148" s="157"/>
      <c r="T148" s="158"/>
      <c r="AT148" s="153" t="s">
        <v>202</v>
      </c>
      <c r="AU148" s="153" t="s">
        <v>89</v>
      </c>
      <c r="AV148" s="12" t="s">
        <v>89</v>
      </c>
      <c r="AW148" s="12" t="s">
        <v>34</v>
      </c>
      <c r="AX148" s="12" t="s">
        <v>87</v>
      </c>
      <c r="AY148" s="153" t="s">
        <v>149</v>
      </c>
    </row>
    <row r="149" spans="2:65" s="1" customFormat="1" ht="24.2" customHeight="1">
      <c r="B149" s="29"/>
      <c r="C149" s="133" t="s">
        <v>197</v>
      </c>
      <c r="D149" s="133" t="s">
        <v>151</v>
      </c>
      <c r="E149" s="134" t="s">
        <v>1031</v>
      </c>
      <c r="F149" s="135" t="s">
        <v>1032</v>
      </c>
      <c r="G149" s="136" t="s">
        <v>189</v>
      </c>
      <c r="H149" s="137">
        <v>244.88</v>
      </c>
      <c r="I149" s="138"/>
      <c r="J149" s="139">
        <f>ROUND(I149*H149,2)</f>
        <v>0</v>
      </c>
      <c r="K149" s="135" t="s">
        <v>155</v>
      </c>
      <c r="L149" s="29"/>
      <c r="M149" s="140" t="s">
        <v>1</v>
      </c>
      <c r="N149" s="141" t="s">
        <v>45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156</v>
      </c>
      <c r="AT149" s="144" t="s">
        <v>151</v>
      </c>
      <c r="AU149" s="144" t="s">
        <v>89</v>
      </c>
      <c r="AY149" s="14" t="s">
        <v>149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4" t="s">
        <v>87</v>
      </c>
      <c r="BK149" s="145">
        <f>ROUND(I149*H149,2)</f>
        <v>0</v>
      </c>
      <c r="BL149" s="14" t="s">
        <v>156</v>
      </c>
      <c r="BM149" s="144" t="s">
        <v>1033</v>
      </c>
    </row>
    <row r="150" spans="2:65" s="1" customFormat="1" ht="11.25">
      <c r="B150" s="29"/>
      <c r="D150" s="146" t="s">
        <v>158</v>
      </c>
      <c r="F150" s="147" t="s">
        <v>1034</v>
      </c>
      <c r="I150" s="148"/>
      <c r="L150" s="29"/>
      <c r="M150" s="149"/>
      <c r="T150" s="53"/>
      <c r="AT150" s="14" t="s">
        <v>158</v>
      </c>
      <c r="AU150" s="14" t="s">
        <v>89</v>
      </c>
    </row>
    <row r="151" spans="2:65" s="12" customFormat="1" ht="11.25">
      <c r="B151" s="152"/>
      <c r="D151" s="150" t="s">
        <v>202</v>
      </c>
      <c r="E151" s="153" t="s">
        <v>1</v>
      </c>
      <c r="F151" s="154" t="s">
        <v>1035</v>
      </c>
      <c r="H151" s="155">
        <v>244.88</v>
      </c>
      <c r="I151" s="156"/>
      <c r="L151" s="152"/>
      <c r="M151" s="157"/>
      <c r="T151" s="158"/>
      <c r="AT151" s="153" t="s">
        <v>202</v>
      </c>
      <c r="AU151" s="153" t="s">
        <v>89</v>
      </c>
      <c r="AV151" s="12" t="s">
        <v>89</v>
      </c>
      <c r="AW151" s="12" t="s">
        <v>34</v>
      </c>
      <c r="AX151" s="12" t="s">
        <v>87</v>
      </c>
      <c r="AY151" s="153" t="s">
        <v>149</v>
      </c>
    </row>
    <row r="152" spans="2:65" s="1" customFormat="1" ht="33" customHeight="1">
      <c r="B152" s="29"/>
      <c r="C152" s="133" t="s">
        <v>204</v>
      </c>
      <c r="D152" s="133" t="s">
        <v>151</v>
      </c>
      <c r="E152" s="134" t="s">
        <v>1036</v>
      </c>
      <c r="F152" s="135" t="s">
        <v>1037</v>
      </c>
      <c r="G152" s="136" t="s">
        <v>189</v>
      </c>
      <c r="H152" s="137">
        <v>224.62</v>
      </c>
      <c r="I152" s="138"/>
      <c r="J152" s="139">
        <f>ROUND(I152*H152,2)</f>
        <v>0</v>
      </c>
      <c r="K152" s="135" t="s">
        <v>155</v>
      </c>
      <c r="L152" s="29"/>
      <c r="M152" s="140" t="s">
        <v>1</v>
      </c>
      <c r="N152" s="141" t="s">
        <v>45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156</v>
      </c>
      <c r="AT152" s="144" t="s">
        <v>151</v>
      </c>
      <c r="AU152" s="144" t="s">
        <v>89</v>
      </c>
      <c r="AY152" s="14" t="s">
        <v>149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4" t="s">
        <v>87</v>
      </c>
      <c r="BK152" s="145">
        <f>ROUND(I152*H152,2)</f>
        <v>0</v>
      </c>
      <c r="BL152" s="14" t="s">
        <v>156</v>
      </c>
      <c r="BM152" s="144" t="s">
        <v>1038</v>
      </c>
    </row>
    <row r="153" spans="2:65" s="1" customFormat="1" ht="11.25">
      <c r="B153" s="29"/>
      <c r="D153" s="146" t="s">
        <v>158</v>
      </c>
      <c r="F153" s="147" t="s">
        <v>1039</v>
      </c>
      <c r="I153" s="148"/>
      <c r="L153" s="29"/>
      <c r="M153" s="149"/>
      <c r="T153" s="53"/>
      <c r="AT153" s="14" t="s">
        <v>158</v>
      </c>
      <c r="AU153" s="14" t="s">
        <v>89</v>
      </c>
    </row>
    <row r="154" spans="2:65" s="1" customFormat="1" ht="16.5" customHeight="1">
      <c r="B154" s="29"/>
      <c r="C154" s="159" t="s">
        <v>210</v>
      </c>
      <c r="D154" s="159" t="s">
        <v>220</v>
      </c>
      <c r="E154" s="160" t="s">
        <v>561</v>
      </c>
      <c r="F154" s="161" t="s">
        <v>562</v>
      </c>
      <c r="G154" s="162" t="s">
        <v>223</v>
      </c>
      <c r="H154" s="163">
        <v>107.584</v>
      </c>
      <c r="I154" s="164"/>
      <c r="J154" s="165">
        <f>ROUND(I154*H154,2)</f>
        <v>0</v>
      </c>
      <c r="K154" s="161" t="s">
        <v>155</v>
      </c>
      <c r="L154" s="166"/>
      <c r="M154" s="167" t="s">
        <v>1</v>
      </c>
      <c r="N154" s="168" t="s">
        <v>45</v>
      </c>
      <c r="P154" s="142">
        <f>O154*H154</f>
        <v>0</v>
      </c>
      <c r="Q154" s="142">
        <v>1</v>
      </c>
      <c r="R154" s="142">
        <f>Q154*H154</f>
        <v>107.584</v>
      </c>
      <c r="S154" s="142">
        <v>0</v>
      </c>
      <c r="T154" s="143">
        <f>S154*H154</f>
        <v>0</v>
      </c>
      <c r="AR154" s="144" t="s">
        <v>192</v>
      </c>
      <c r="AT154" s="144" t="s">
        <v>220</v>
      </c>
      <c r="AU154" s="144" t="s">
        <v>89</v>
      </c>
      <c r="AY154" s="14" t="s">
        <v>149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4" t="s">
        <v>87</v>
      </c>
      <c r="BK154" s="145">
        <f>ROUND(I154*H154,2)</f>
        <v>0</v>
      </c>
      <c r="BL154" s="14" t="s">
        <v>156</v>
      </c>
      <c r="BM154" s="144" t="s">
        <v>1040</v>
      </c>
    </row>
    <row r="155" spans="2:65" s="12" customFormat="1" ht="11.25">
      <c r="B155" s="152"/>
      <c r="D155" s="150" t="s">
        <v>202</v>
      </c>
      <c r="E155" s="153" t="s">
        <v>1</v>
      </c>
      <c r="F155" s="154" t="s">
        <v>1041</v>
      </c>
      <c r="H155" s="155">
        <v>107.584</v>
      </c>
      <c r="I155" s="156"/>
      <c r="L155" s="152"/>
      <c r="M155" s="157"/>
      <c r="T155" s="158"/>
      <c r="AT155" s="153" t="s">
        <v>202</v>
      </c>
      <c r="AU155" s="153" t="s">
        <v>89</v>
      </c>
      <c r="AV155" s="12" t="s">
        <v>89</v>
      </c>
      <c r="AW155" s="12" t="s">
        <v>34</v>
      </c>
      <c r="AX155" s="12" t="s">
        <v>87</v>
      </c>
      <c r="AY155" s="153" t="s">
        <v>149</v>
      </c>
    </row>
    <row r="156" spans="2:65" s="1" customFormat="1" ht="16.5" customHeight="1">
      <c r="B156" s="29"/>
      <c r="C156" s="133" t="s">
        <v>8</v>
      </c>
      <c r="D156" s="133" t="s">
        <v>151</v>
      </c>
      <c r="E156" s="134" t="s">
        <v>1042</v>
      </c>
      <c r="F156" s="135" t="s">
        <v>1043</v>
      </c>
      <c r="G156" s="136" t="s">
        <v>189</v>
      </c>
      <c r="H156" s="137">
        <v>244.88</v>
      </c>
      <c r="I156" s="138"/>
      <c r="J156" s="139">
        <f>ROUND(I156*H156,2)</f>
        <v>0</v>
      </c>
      <c r="K156" s="135" t="s">
        <v>155</v>
      </c>
      <c r="L156" s="29"/>
      <c r="M156" s="140" t="s">
        <v>1</v>
      </c>
      <c r="N156" s="141" t="s">
        <v>45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156</v>
      </c>
      <c r="AT156" s="144" t="s">
        <v>151</v>
      </c>
      <c r="AU156" s="144" t="s">
        <v>89</v>
      </c>
      <c r="AY156" s="14" t="s">
        <v>149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4" t="s">
        <v>87</v>
      </c>
      <c r="BK156" s="145">
        <f>ROUND(I156*H156,2)</f>
        <v>0</v>
      </c>
      <c r="BL156" s="14" t="s">
        <v>156</v>
      </c>
      <c r="BM156" s="144" t="s">
        <v>1044</v>
      </c>
    </row>
    <row r="157" spans="2:65" s="1" customFormat="1" ht="11.25">
      <c r="B157" s="29"/>
      <c r="D157" s="146" t="s">
        <v>158</v>
      </c>
      <c r="F157" s="147" t="s">
        <v>1045</v>
      </c>
      <c r="I157" s="148"/>
      <c r="L157" s="29"/>
      <c r="M157" s="149"/>
      <c r="T157" s="53"/>
      <c r="AT157" s="14" t="s">
        <v>158</v>
      </c>
      <c r="AU157" s="14" t="s">
        <v>89</v>
      </c>
    </row>
    <row r="158" spans="2:65" s="12" customFormat="1" ht="11.25">
      <c r="B158" s="152"/>
      <c r="D158" s="150" t="s">
        <v>202</v>
      </c>
      <c r="E158" s="153" t="s">
        <v>1</v>
      </c>
      <c r="F158" s="154" t="s">
        <v>1035</v>
      </c>
      <c r="H158" s="155">
        <v>244.88</v>
      </c>
      <c r="I158" s="156"/>
      <c r="L158" s="152"/>
      <c r="M158" s="157"/>
      <c r="T158" s="158"/>
      <c r="AT158" s="153" t="s">
        <v>202</v>
      </c>
      <c r="AU158" s="153" t="s">
        <v>89</v>
      </c>
      <c r="AV158" s="12" t="s">
        <v>89</v>
      </c>
      <c r="AW158" s="12" t="s">
        <v>34</v>
      </c>
      <c r="AX158" s="12" t="s">
        <v>87</v>
      </c>
      <c r="AY158" s="153" t="s">
        <v>149</v>
      </c>
    </row>
    <row r="159" spans="2:65" s="1" customFormat="1" ht="24.2" customHeight="1">
      <c r="B159" s="29"/>
      <c r="C159" s="133" t="s">
        <v>219</v>
      </c>
      <c r="D159" s="133" t="s">
        <v>151</v>
      </c>
      <c r="E159" s="134" t="s">
        <v>227</v>
      </c>
      <c r="F159" s="135" t="s">
        <v>228</v>
      </c>
      <c r="G159" s="136" t="s">
        <v>223</v>
      </c>
      <c r="H159" s="137">
        <v>159.19999999999999</v>
      </c>
      <c r="I159" s="138"/>
      <c r="J159" s="139">
        <f>ROUND(I159*H159,2)</f>
        <v>0</v>
      </c>
      <c r="K159" s="135" t="s">
        <v>155</v>
      </c>
      <c r="L159" s="29"/>
      <c r="M159" s="140" t="s">
        <v>1</v>
      </c>
      <c r="N159" s="141" t="s">
        <v>45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156</v>
      </c>
      <c r="AT159" s="144" t="s">
        <v>151</v>
      </c>
      <c r="AU159" s="144" t="s">
        <v>89</v>
      </c>
      <c r="AY159" s="14" t="s">
        <v>149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4" t="s">
        <v>87</v>
      </c>
      <c r="BK159" s="145">
        <f>ROUND(I159*H159,2)</f>
        <v>0</v>
      </c>
      <c r="BL159" s="14" t="s">
        <v>156</v>
      </c>
      <c r="BM159" s="144" t="s">
        <v>1046</v>
      </c>
    </row>
    <row r="160" spans="2:65" s="1" customFormat="1" ht="11.25">
      <c r="B160" s="29"/>
      <c r="D160" s="146" t="s">
        <v>158</v>
      </c>
      <c r="F160" s="147" t="s">
        <v>230</v>
      </c>
      <c r="I160" s="148"/>
      <c r="L160" s="29"/>
      <c r="M160" s="149"/>
      <c r="T160" s="53"/>
      <c r="AT160" s="14" t="s">
        <v>158</v>
      </c>
      <c r="AU160" s="14" t="s">
        <v>89</v>
      </c>
    </row>
    <row r="161" spans="2:65" s="12" customFormat="1" ht="11.25">
      <c r="B161" s="152"/>
      <c r="D161" s="150" t="s">
        <v>202</v>
      </c>
      <c r="E161" s="153" t="s">
        <v>1</v>
      </c>
      <c r="F161" s="154" t="s">
        <v>1047</v>
      </c>
      <c r="H161" s="155">
        <v>159.19999999999999</v>
      </c>
      <c r="I161" s="156"/>
      <c r="L161" s="152"/>
      <c r="M161" s="157"/>
      <c r="T161" s="158"/>
      <c r="AT161" s="153" t="s">
        <v>202</v>
      </c>
      <c r="AU161" s="153" t="s">
        <v>89</v>
      </c>
      <c r="AV161" s="12" t="s">
        <v>89</v>
      </c>
      <c r="AW161" s="12" t="s">
        <v>34</v>
      </c>
      <c r="AX161" s="12" t="s">
        <v>87</v>
      </c>
      <c r="AY161" s="153" t="s">
        <v>149</v>
      </c>
    </row>
    <row r="162" spans="2:65" s="1" customFormat="1" ht="24.2" customHeight="1">
      <c r="B162" s="29"/>
      <c r="C162" s="133" t="s">
        <v>226</v>
      </c>
      <c r="D162" s="133" t="s">
        <v>151</v>
      </c>
      <c r="E162" s="134" t="s">
        <v>233</v>
      </c>
      <c r="F162" s="135" t="s">
        <v>234</v>
      </c>
      <c r="G162" s="136" t="s">
        <v>154</v>
      </c>
      <c r="H162" s="137">
        <v>1135</v>
      </c>
      <c r="I162" s="138"/>
      <c r="J162" s="139">
        <f>ROUND(I162*H162,2)</f>
        <v>0</v>
      </c>
      <c r="K162" s="135" t="s">
        <v>155</v>
      </c>
      <c r="L162" s="29"/>
      <c r="M162" s="140" t="s">
        <v>1</v>
      </c>
      <c r="N162" s="141" t="s">
        <v>45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156</v>
      </c>
      <c r="AT162" s="144" t="s">
        <v>151</v>
      </c>
      <c r="AU162" s="144" t="s">
        <v>89</v>
      </c>
      <c r="AY162" s="14" t="s">
        <v>149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4" t="s">
        <v>87</v>
      </c>
      <c r="BK162" s="145">
        <f>ROUND(I162*H162,2)</f>
        <v>0</v>
      </c>
      <c r="BL162" s="14" t="s">
        <v>156</v>
      </c>
      <c r="BM162" s="144" t="s">
        <v>1048</v>
      </c>
    </row>
    <row r="163" spans="2:65" s="1" customFormat="1" ht="11.25">
      <c r="B163" s="29"/>
      <c r="D163" s="146" t="s">
        <v>158</v>
      </c>
      <c r="F163" s="147" t="s">
        <v>236</v>
      </c>
      <c r="I163" s="148"/>
      <c r="L163" s="29"/>
      <c r="M163" s="149"/>
      <c r="T163" s="53"/>
      <c r="AT163" s="14" t="s">
        <v>158</v>
      </c>
      <c r="AU163" s="14" t="s">
        <v>89</v>
      </c>
    </row>
    <row r="164" spans="2:65" s="1" customFormat="1" ht="33" customHeight="1">
      <c r="B164" s="29"/>
      <c r="C164" s="133" t="s">
        <v>232</v>
      </c>
      <c r="D164" s="133" t="s">
        <v>151</v>
      </c>
      <c r="E164" s="134" t="s">
        <v>1049</v>
      </c>
      <c r="F164" s="135" t="s">
        <v>1050</v>
      </c>
      <c r="G164" s="136" t="s">
        <v>154</v>
      </c>
      <c r="H164" s="137">
        <v>275</v>
      </c>
      <c r="I164" s="138"/>
      <c r="J164" s="139">
        <f>ROUND(I164*H164,2)</f>
        <v>0</v>
      </c>
      <c r="K164" s="135" t="s">
        <v>155</v>
      </c>
      <c r="L164" s="29"/>
      <c r="M164" s="140" t="s">
        <v>1</v>
      </c>
      <c r="N164" s="141" t="s">
        <v>45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156</v>
      </c>
      <c r="AT164" s="144" t="s">
        <v>151</v>
      </c>
      <c r="AU164" s="144" t="s">
        <v>89</v>
      </c>
      <c r="AY164" s="14" t="s">
        <v>149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4" t="s">
        <v>87</v>
      </c>
      <c r="BK164" s="145">
        <f>ROUND(I164*H164,2)</f>
        <v>0</v>
      </c>
      <c r="BL164" s="14" t="s">
        <v>156</v>
      </c>
      <c r="BM164" s="144" t="s">
        <v>1051</v>
      </c>
    </row>
    <row r="165" spans="2:65" s="1" customFormat="1" ht="11.25">
      <c r="B165" s="29"/>
      <c r="D165" s="146" t="s">
        <v>158</v>
      </c>
      <c r="F165" s="147" t="s">
        <v>1052</v>
      </c>
      <c r="I165" s="148"/>
      <c r="L165" s="29"/>
      <c r="M165" s="149"/>
      <c r="T165" s="53"/>
      <c r="AT165" s="14" t="s">
        <v>158</v>
      </c>
      <c r="AU165" s="14" t="s">
        <v>89</v>
      </c>
    </row>
    <row r="166" spans="2:65" s="1" customFormat="1" ht="24.2" customHeight="1">
      <c r="B166" s="29"/>
      <c r="C166" s="133" t="s">
        <v>238</v>
      </c>
      <c r="D166" s="133" t="s">
        <v>151</v>
      </c>
      <c r="E166" s="134" t="s">
        <v>1053</v>
      </c>
      <c r="F166" s="135" t="s">
        <v>1054</v>
      </c>
      <c r="G166" s="136" t="s">
        <v>154</v>
      </c>
      <c r="H166" s="137">
        <v>600</v>
      </c>
      <c r="I166" s="138"/>
      <c r="J166" s="139">
        <f>ROUND(I166*H166,2)</f>
        <v>0</v>
      </c>
      <c r="K166" s="135" t="s">
        <v>155</v>
      </c>
      <c r="L166" s="29"/>
      <c r="M166" s="140" t="s">
        <v>1</v>
      </c>
      <c r="N166" s="141" t="s">
        <v>45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156</v>
      </c>
      <c r="AT166" s="144" t="s">
        <v>151</v>
      </c>
      <c r="AU166" s="144" t="s">
        <v>89</v>
      </c>
      <c r="AY166" s="14" t="s">
        <v>149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4" t="s">
        <v>87</v>
      </c>
      <c r="BK166" s="145">
        <f>ROUND(I166*H166,2)</f>
        <v>0</v>
      </c>
      <c r="BL166" s="14" t="s">
        <v>156</v>
      </c>
      <c r="BM166" s="144" t="s">
        <v>1055</v>
      </c>
    </row>
    <row r="167" spans="2:65" s="1" customFormat="1" ht="11.25">
      <c r="B167" s="29"/>
      <c r="D167" s="146" t="s">
        <v>158</v>
      </c>
      <c r="F167" s="147" t="s">
        <v>1056</v>
      </c>
      <c r="I167" s="148"/>
      <c r="L167" s="29"/>
      <c r="M167" s="149"/>
      <c r="T167" s="53"/>
      <c r="AT167" s="14" t="s">
        <v>158</v>
      </c>
      <c r="AU167" s="14" t="s">
        <v>89</v>
      </c>
    </row>
    <row r="168" spans="2:65" s="1" customFormat="1" ht="24.2" customHeight="1">
      <c r="B168" s="29"/>
      <c r="C168" s="133" t="s">
        <v>243</v>
      </c>
      <c r="D168" s="133" t="s">
        <v>151</v>
      </c>
      <c r="E168" s="134" t="s">
        <v>249</v>
      </c>
      <c r="F168" s="135" t="s">
        <v>250</v>
      </c>
      <c r="G168" s="136" t="s">
        <v>154</v>
      </c>
      <c r="H168" s="137">
        <v>275</v>
      </c>
      <c r="I168" s="138"/>
      <c r="J168" s="139">
        <f>ROUND(I168*H168,2)</f>
        <v>0</v>
      </c>
      <c r="K168" s="135" t="s">
        <v>155</v>
      </c>
      <c r="L168" s="29"/>
      <c r="M168" s="140" t="s">
        <v>1</v>
      </c>
      <c r="N168" s="141" t="s">
        <v>45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156</v>
      </c>
      <c r="AT168" s="144" t="s">
        <v>151</v>
      </c>
      <c r="AU168" s="144" t="s">
        <v>89</v>
      </c>
      <c r="AY168" s="14" t="s">
        <v>149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4" t="s">
        <v>87</v>
      </c>
      <c r="BK168" s="145">
        <f>ROUND(I168*H168,2)</f>
        <v>0</v>
      </c>
      <c r="BL168" s="14" t="s">
        <v>156</v>
      </c>
      <c r="BM168" s="144" t="s">
        <v>1057</v>
      </c>
    </row>
    <row r="169" spans="2:65" s="1" customFormat="1" ht="11.25">
      <c r="B169" s="29"/>
      <c r="D169" s="146" t="s">
        <v>158</v>
      </c>
      <c r="F169" s="147" t="s">
        <v>252</v>
      </c>
      <c r="I169" s="148"/>
      <c r="L169" s="29"/>
      <c r="M169" s="149"/>
      <c r="T169" s="53"/>
      <c r="AT169" s="14" t="s">
        <v>158</v>
      </c>
      <c r="AU169" s="14" t="s">
        <v>89</v>
      </c>
    </row>
    <row r="170" spans="2:65" s="1" customFormat="1" ht="24.2" customHeight="1">
      <c r="B170" s="29"/>
      <c r="C170" s="133" t="s">
        <v>248</v>
      </c>
      <c r="D170" s="133" t="s">
        <v>151</v>
      </c>
      <c r="E170" s="134" t="s">
        <v>1058</v>
      </c>
      <c r="F170" s="135" t="s">
        <v>1059</v>
      </c>
      <c r="G170" s="136" t="s">
        <v>154</v>
      </c>
      <c r="H170" s="137">
        <v>600</v>
      </c>
      <c r="I170" s="138"/>
      <c r="J170" s="139">
        <f>ROUND(I170*H170,2)</f>
        <v>0</v>
      </c>
      <c r="K170" s="135" t="s">
        <v>155</v>
      </c>
      <c r="L170" s="29"/>
      <c r="M170" s="140" t="s">
        <v>1</v>
      </c>
      <c r="N170" s="141" t="s">
        <v>45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156</v>
      </c>
      <c r="AT170" s="144" t="s">
        <v>151</v>
      </c>
      <c r="AU170" s="144" t="s">
        <v>89</v>
      </c>
      <c r="AY170" s="14" t="s">
        <v>149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4" t="s">
        <v>87</v>
      </c>
      <c r="BK170" s="145">
        <f>ROUND(I170*H170,2)</f>
        <v>0</v>
      </c>
      <c r="BL170" s="14" t="s">
        <v>156</v>
      </c>
      <c r="BM170" s="144" t="s">
        <v>1060</v>
      </c>
    </row>
    <row r="171" spans="2:65" s="1" customFormat="1" ht="11.25">
      <c r="B171" s="29"/>
      <c r="D171" s="146" t="s">
        <v>158</v>
      </c>
      <c r="F171" s="147" t="s">
        <v>1061</v>
      </c>
      <c r="I171" s="148"/>
      <c r="L171" s="29"/>
      <c r="M171" s="149"/>
      <c r="T171" s="53"/>
      <c r="AT171" s="14" t="s">
        <v>158</v>
      </c>
      <c r="AU171" s="14" t="s">
        <v>89</v>
      </c>
    </row>
    <row r="172" spans="2:65" s="1" customFormat="1" ht="16.5" customHeight="1">
      <c r="B172" s="29"/>
      <c r="C172" s="159" t="s">
        <v>254</v>
      </c>
      <c r="D172" s="159" t="s">
        <v>220</v>
      </c>
      <c r="E172" s="160" t="s">
        <v>255</v>
      </c>
      <c r="F172" s="161" t="s">
        <v>256</v>
      </c>
      <c r="G172" s="162" t="s">
        <v>257</v>
      </c>
      <c r="H172" s="163">
        <v>17.5</v>
      </c>
      <c r="I172" s="164"/>
      <c r="J172" s="165">
        <f>ROUND(I172*H172,2)</f>
        <v>0</v>
      </c>
      <c r="K172" s="161" t="s">
        <v>155</v>
      </c>
      <c r="L172" s="166"/>
      <c r="M172" s="167" t="s">
        <v>1</v>
      </c>
      <c r="N172" s="168" t="s">
        <v>45</v>
      </c>
      <c r="P172" s="142">
        <f>O172*H172</f>
        <v>0</v>
      </c>
      <c r="Q172" s="142">
        <v>1E-3</v>
      </c>
      <c r="R172" s="142">
        <f>Q172*H172</f>
        <v>1.7500000000000002E-2</v>
      </c>
      <c r="S172" s="142">
        <v>0</v>
      </c>
      <c r="T172" s="143">
        <f>S172*H172</f>
        <v>0</v>
      </c>
      <c r="AR172" s="144" t="s">
        <v>192</v>
      </c>
      <c r="AT172" s="144" t="s">
        <v>220</v>
      </c>
      <c r="AU172" s="144" t="s">
        <v>89</v>
      </c>
      <c r="AY172" s="14" t="s">
        <v>149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4" t="s">
        <v>87</v>
      </c>
      <c r="BK172" s="145">
        <f>ROUND(I172*H172,2)</f>
        <v>0</v>
      </c>
      <c r="BL172" s="14" t="s">
        <v>156</v>
      </c>
      <c r="BM172" s="144" t="s">
        <v>1062</v>
      </c>
    </row>
    <row r="173" spans="2:65" s="12" customFormat="1" ht="11.25">
      <c r="B173" s="152"/>
      <c r="D173" s="150" t="s">
        <v>202</v>
      </c>
      <c r="F173" s="154" t="s">
        <v>1063</v>
      </c>
      <c r="H173" s="155">
        <v>17.5</v>
      </c>
      <c r="I173" s="156"/>
      <c r="L173" s="152"/>
      <c r="M173" s="157"/>
      <c r="T173" s="158"/>
      <c r="AT173" s="153" t="s">
        <v>202</v>
      </c>
      <c r="AU173" s="153" t="s">
        <v>89</v>
      </c>
      <c r="AV173" s="12" t="s">
        <v>89</v>
      </c>
      <c r="AW173" s="12" t="s">
        <v>4</v>
      </c>
      <c r="AX173" s="12" t="s">
        <v>87</v>
      </c>
      <c r="AY173" s="153" t="s">
        <v>149</v>
      </c>
    </row>
    <row r="174" spans="2:65" s="11" customFormat="1" ht="22.9" customHeight="1">
      <c r="B174" s="121"/>
      <c r="D174" s="122" t="s">
        <v>79</v>
      </c>
      <c r="E174" s="131" t="s">
        <v>176</v>
      </c>
      <c r="F174" s="131" t="s">
        <v>260</v>
      </c>
      <c r="I174" s="124"/>
      <c r="J174" s="132">
        <f>BK174</f>
        <v>0</v>
      </c>
      <c r="L174" s="121"/>
      <c r="M174" s="126"/>
      <c r="P174" s="127">
        <f>P175+SUM(P176:P184)</f>
        <v>0</v>
      </c>
      <c r="R174" s="127">
        <f>R175+SUM(R176:R184)</f>
        <v>1208.1848</v>
      </c>
      <c r="T174" s="128">
        <f>T175+SUM(T176:T184)</f>
        <v>0</v>
      </c>
      <c r="AR174" s="122" t="s">
        <v>87</v>
      </c>
      <c r="AT174" s="129" t="s">
        <v>79</v>
      </c>
      <c r="AU174" s="129" t="s">
        <v>87</v>
      </c>
      <c r="AY174" s="122" t="s">
        <v>149</v>
      </c>
      <c r="BK174" s="130">
        <f>BK175+SUM(BK176:BK184)</f>
        <v>0</v>
      </c>
    </row>
    <row r="175" spans="2:65" s="1" customFormat="1" ht="24.2" customHeight="1">
      <c r="B175" s="29"/>
      <c r="C175" s="133" t="s">
        <v>261</v>
      </c>
      <c r="D175" s="133" t="s">
        <v>151</v>
      </c>
      <c r="E175" s="134" t="s">
        <v>262</v>
      </c>
      <c r="F175" s="135" t="s">
        <v>263</v>
      </c>
      <c r="G175" s="136" t="s">
        <v>154</v>
      </c>
      <c r="H175" s="137">
        <v>1135</v>
      </c>
      <c r="I175" s="138"/>
      <c r="J175" s="139">
        <f>ROUND(I175*H175,2)</f>
        <v>0</v>
      </c>
      <c r="K175" s="135" t="s">
        <v>155</v>
      </c>
      <c r="L175" s="29"/>
      <c r="M175" s="140" t="s">
        <v>1</v>
      </c>
      <c r="N175" s="141" t="s">
        <v>45</v>
      </c>
      <c r="P175" s="142">
        <f>O175*H175</f>
        <v>0</v>
      </c>
      <c r="Q175" s="142">
        <v>0.34499999999999997</v>
      </c>
      <c r="R175" s="142">
        <f>Q175*H175</f>
        <v>391.57499999999999</v>
      </c>
      <c r="S175" s="142">
        <v>0</v>
      </c>
      <c r="T175" s="143">
        <f>S175*H175</f>
        <v>0</v>
      </c>
      <c r="AR175" s="144" t="s">
        <v>156</v>
      </c>
      <c r="AT175" s="144" t="s">
        <v>151</v>
      </c>
      <c r="AU175" s="144" t="s">
        <v>89</v>
      </c>
      <c r="AY175" s="14" t="s">
        <v>149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4" t="s">
        <v>87</v>
      </c>
      <c r="BK175" s="145">
        <f>ROUND(I175*H175,2)</f>
        <v>0</v>
      </c>
      <c r="BL175" s="14" t="s">
        <v>156</v>
      </c>
      <c r="BM175" s="144" t="s">
        <v>1064</v>
      </c>
    </row>
    <row r="176" spans="2:65" s="1" customFormat="1" ht="11.25">
      <c r="B176" s="29"/>
      <c r="D176" s="146" t="s">
        <v>158</v>
      </c>
      <c r="F176" s="147" t="s">
        <v>265</v>
      </c>
      <c r="I176" s="148"/>
      <c r="L176" s="29"/>
      <c r="M176" s="149"/>
      <c r="T176" s="53"/>
      <c r="AT176" s="14" t="s">
        <v>158</v>
      </c>
      <c r="AU176" s="14" t="s">
        <v>89</v>
      </c>
    </row>
    <row r="177" spans="2:65" s="1" customFormat="1" ht="21.75" customHeight="1">
      <c r="B177" s="29"/>
      <c r="C177" s="133" t="s">
        <v>7</v>
      </c>
      <c r="D177" s="133" t="s">
        <v>151</v>
      </c>
      <c r="E177" s="134" t="s">
        <v>507</v>
      </c>
      <c r="F177" s="135" t="s">
        <v>508</v>
      </c>
      <c r="G177" s="136" t="s">
        <v>154</v>
      </c>
      <c r="H177" s="137">
        <v>1135</v>
      </c>
      <c r="I177" s="138"/>
      <c r="J177" s="139">
        <f>ROUND(I177*H177,2)</f>
        <v>0</v>
      </c>
      <c r="K177" s="135" t="s">
        <v>155</v>
      </c>
      <c r="L177" s="29"/>
      <c r="M177" s="140" t="s">
        <v>1</v>
      </c>
      <c r="N177" s="141" t="s">
        <v>45</v>
      </c>
      <c r="P177" s="142">
        <f>O177*H177</f>
        <v>0</v>
      </c>
      <c r="Q177" s="142">
        <v>0.14399999999999999</v>
      </c>
      <c r="R177" s="142">
        <f>Q177*H177</f>
        <v>163.44</v>
      </c>
      <c r="S177" s="142">
        <v>0</v>
      </c>
      <c r="T177" s="143">
        <f>S177*H177</f>
        <v>0</v>
      </c>
      <c r="AR177" s="144" t="s">
        <v>156</v>
      </c>
      <c r="AT177" s="144" t="s">
        <v>151</v>
      </c>
      <c r="AU177" s="144" t="s">
        <v>89</v>
      </c>
      <c r="AY177" s="14" t="s">
        <v>149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4" t="s">
        <v>87</v>
      </c>
      <c r="BK177" s="145">
        <f>ROUND(I177*H177,2)</f>
        <v>0</v>
      </c>
      <c r="BL177" s="14" t="s">
        <v>156</v>
      </c>
      <c r="BM177" s="144" t="s">
        <v>1065</v>
      </c>
    </row>
    <row r="178" spans="2:65" s="1" customFormat="1" ht="11.25">
      <c r="B178" s="29"/>
      <c r="D178" s="146" t="s">
        <v>158</v>
      </c>
      <c r="F178" s="147" t="s">
        <v>510</v>
      </c>
      <c r="I178" s="148"/>
      <c r="L178" s="29"/>
      <c r="M178" s="149"/>
      <c r="T178" s="53"/>
      <c r="AT178" s="14" t="s">
        <v>158</v>
      </c>
      <c r="AU178" s="14" t="s">
        <v>89</v>
      </c>
    </row>
    <row r="179" spans="2:65" s="1" customFormat="1" ht="21.75" customHeight="1">
      <c r="B179" s="29"/>
      <c r="C179" s="133" t="s">
        <v>272</v>
      </c>
      <c r="D179" s="133" t="s">
        <v>151</v>
      </c>
      <c r="E179" s="134" t="s">
        <v>1066</v>
      </c>
      <c r="F179" s="135" t="s">
        <v>1067</v>
      </c>
      <c r="G179" s="136" t="s">
        <v>154</v>
      </c>
      <c r="H179" s="137">
        <v>1135</v>
      </c>
      <c r="I179" s="138"/>
      <c r="J179" s="139">
        <f>ROUND(I179*H179,2)</f>
        <v>0</v>
      </c>
      <c r="K179" s="135" t="s">
        <v>155</v>
      </c>
      <c r="L179" s="29"/>
      <c r="M179" s="140" t="s">
        <v>1</v>
      </c>
      <c r="N179" s="141" t="s">
        <v>45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156</v>
      </c>
      <c r="AT179" s="144" t="s">
        <v>151</v>
      </c>
      <c r="AU179" s="144" t="s">
        <v>89</v>
      </c>
      <c r="AY179" s="14" t="s">
        <v>149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4" t="s">
        <v>87</v>
      </c>
      <c r="BK179" s="145">
        <f>ROUND(I179*H179,2)</f>
        <v>0</v>
      </c>
      <c r="BL179" s="14" t="s">
        <v>156</v>
      </c>
      <c r="BM179" s="144" t="s">
        <v>1068</v>
      </c>
    </row>
    <row r="180" spans="2:65" s="1" customFormat="1" ht="11.25">
      <c r="B180" s="29"/>
      <c r="D180" s="146" t="s">
        <v>158</v>
      </c>
      <c r="F180" s="147" t="s">
        <v>1069</v>
      </c>
      <c r="I180" s="148"/>
      <c r="L180" s="29"/>
      <c r="M180" s="149"/>
      <c r="T180" s="53"/>
      <c r="AT180" s="14" t="s">
        <v>158</v>
      </c>
      <c r="AU180" s="14" t="s">
        <v>89</v>
      </c>
    </row>
    <row r="181" spans="2:65" s="1" customFormat="1" ht="24.2" customHeight="1">
      <c r="B181" s="29"/>
      <c r="C181" s="133" t="s">
        <v>277</v>
      </c>
      <c r="D181" s="133" t="s">
        <v>151</v>
      </c>
      <c r="E181" s="134" t="s">
        <v>511</v>
      </c>
      <c r="F181" s="135" t="s">
        <v>512</v>
      </c>
      <c r="G181" s="136" t="s">
        <v>154</v>
      </c>
      <c r="H181" s="137">
        <v>1135</v>
      </c>
      <c r="I181" s="138"/>
      <c r="J181" s="139">
        <f>ROUND(I181*H181,2)</f>
        <v>0</v>
      </c>
      <c r="K181" s="135" t="s">
        <v>155</v>
      </c>
      <c r="L181" s="29"/>
      <c r="M181" s="140" t="s">
        <v>1</v>
      </c>
      <c r="N181" s="141" t="s">
        <v>45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156</v>
      </c>
      <c r="AT181" s="144" t="s">
        <v>151</v>
      </c>
      <c r="AU181" s="144" t="s">
        <v>89</v>
      </c>
      <c r="AY181" s="14" t="s">
        <v>149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4" t="s">
        <v>87</v>
      </c>
      <c r="BK181" s="145">
        <f>ROUND(I181*H181,2)</f>
        <v>0</v>
      </c>
      <c r="BL181" s="14" t="s">
        <v>156</v>
      </c>
      <c r="BM181" s="144" t="s">
        <v>1070</v>
      </c>
    </row>
    <row r="182" spans="2:65" s="1" customFormat="1" ht="11.25">
      <c r="B182" s="29"/>
      <c r="D182" s="146" t="s">
        <v>158</v>
      </c>
      <c r="F182" s="147" t="s">
        <v>514</v>
      </c>
      <c r="I182" s="148"/>
      <c r="L182" s="29"/>
      <c r="M182" s="149"/>
      <c r="T182" s="53"/>
      <c r="AT182" s="14" t="s">
        <v>158</v>
      </c>
      <c r="AU182" s="14" t="s">
        <v>89</v>
      </c>
    </row>
    <row r="183" spans="2:65" s="1" customFormat="1" ht="39">
      <c r="B183" s="29"/>
      <c r="D183" s="150" t="s">
        <v>351</v>
      </c>
      <c r="F183" s="151" t="s">
        <v>1071</v>
      </c>
      <c r="I183" s="148"/>
      <c r="L183" s="29"/>
      <c r="M183" s="149"/>
      <c r="T183" s="53"/>
      <c r="AT183" s="14" t="s">
        <v>351</v>
      </c>
      <c r="AU183" s="14" t="s">
        <v>89</v>
      </c>
    </row>
    <row r="184" spans="2:65" s="11" customFormat="1" ht="20.85" customHeight="1">
      <c r="B184" s="121"/>
      <c r="D184" s="122" t="s">
        <v>79</v>
      </c>
      <c r="E184" s="131" t="s">
        <v>327</v>
      </c>
      <c r="F184" s="131" t="s">
        <v>328</v>
      </c>
      <c r="I184" s="124"/>
      <c r="J184" s="132">
        <f>BK184</f>
        <v>0</v>
      </c>
      <c r="L184" s="121"/>
      <c r="M184" s="126"/>
      <c r="P184" s="127">
        <f>SUM(P185:P200)</f>
        <v>0</v>
      </c>
      <c r="R184" s="127">
        <f>SUM(R185:R200)</f>
        <v>653.16980000000001</v>
      </c>
      <c r="T184" s="128">
        <f>SUM(T185:T200)</f>
        <v>0</v>
      </c>
      <c r="AR184" s="122" t="s">
        <v>87</v>
      </c>
      <c r="AT184" s="129" t="s">
        <v>79</v>
      </c>
      <c r="AU184" s="129" t="s">
        <v>89</v>
      </c>
      <c r="AY184" s="122" t="s">
        <v>149</v>
      </c>
      <c r="BK184" s="130">
        <f>SUM(BK185:BK200)</f>
        <v>0</v>
      </c>
    </row>
    <row r="185" spans="2:65" s="1" customFormat="1" ht="37.9" customHeight="1">
      <c r="B185" s="29"/>
      <c r="C185" s="133" t="s">
        <v>282</v>
      </c>
      <c r="D185" s="133" t="s">
        <v>151</v>
      </c>
      <c r="E185" s="134" t="s">
        <v>330</v>
      </c>
      <c r="F185" s="135" t="s">
        <v>331</v>
      </c>
      <c r="G185" s="136" t="s">
        <v>189</v>
      </c>
      <c r="H185" s="137">
        <v>283.75</v>
      </c>
      <c r="I185" s="138"/>
      <c r="J185" s="139">
        <f>ROUND(I185*H185,2)</f>
        <v>0</v>
      </c>
      <c r="K185" s="135" t="s">
        <v>155</v>
      </c>
      <c r="L185" s="29"/>
      <c r="M185" s="140" t="s">
        <v>1</v>
      </c>
      <c r="N185" s="141" t="s">
        <v>45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156</v>
      </c>
      <c r="AT185" s="144" t="s">
        <v>151</v>
      </c>
      <c r="AU185" s="144" t="s">
        <v>164</v>
      </c>
      <c r="AY185" s="14" t="s">
        <v>149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4" t="s">
        <v>87</v>
      </c>
      <c r="BK185" s="145">
        <f>ROUND(I185*H185,2)</f>
        <v>0</v>
      </c>
      <c r="BL185" s="14" t="s">
        <v>156</v>
      </c>
      <c r="BM185" s="144" t="s">
        <v>1072</v>
      </c>
    </row>
    <row r="186" spans="2:65" s="1" customFormat="1" ht="11.25">
      <c r="B186" s="29"/>
      <c r="D186" s="146" t="s">
        <v>158</v>
      </c>
      <c r="F186" s="147" t="s">
        <v>333</v>
      </c>
      <c r="I186" s="148"/>
      <c r="L186" s="29"/>
      <c r="M186" s="149"/>
      <c r="T186" s="53"/>
      <c r="AT186" s="14" t="s">
        <v>158</v>
      </c>
      <c r="AU186" s="14" t="s">
        <v>164</v>
      </c>
    </row>
    <row r="187" spans="2:65" s="12" customFormat="1" ht="11.25">
      <c r="B187" s="152"/>
      <c r="D187" s="150" t="s">
        <v>202</v>
      </c>
      <c r="E187" s="153" t="s">
        <v>1</v>
      </c>
      <c r="F187" s="154" t="s">
        <v>1073</v>
      </c>
      <c r="H187" s="155">
        <v>283.75</v>
      </c>
      <c r="I187" s="156"/>
      <c r="L187" s="152"/>
      <c r="M187" s="157"/>
      <c r="T187" s="158"/>
      <c r="AT187" s="153" t="s">
        <v>202</v>
      </c>
      <c r="AU187" s="153" t="s">
        <v>164</v>
      </c>
      <c r="AV187" s="12" t="s">
        <v>89</v>
      </c>
      <c r="AW187" s="12" t="s">
        <v>34</v>
      </c>
      <c r="AX187" s="12" t="s">
        <v>87</v>
      </c>
      <c r="AY187" s="153" t="s">
        <v>149</v>
      </c>
    </row>
    <row r="188" spans="2:65" s="1" customFormat="1" ht="37.9" customHeight="1">
      <c r="B188" s="29"/>
      <c r="C188" s="133" t="s">
        <v>287</v>
      </c>
      <c r="D188" s="133" t="s">
        <v>151</v>
      </c>
      <c r="E188" s="134" t="s">
        <v>198</v>
      </c>
      <c r="F188" s="135" t="s">
        <v>199</v>
      </c>
      <c r="G188" s="136" t="s">
        <v>189</v>
      </c>
      <c r="H188" s="137">
        <v>283.75</v>
      </c>
      <c r="I188" s="138"/>
      <c r="J188" s="139">
        <f>ROUND(I188*H188,2)</f>
        <v>0</v>
      </c>
      <c r="K188" s="135" t="s">
        <v>155</v>
      </c>
      <c r="L188" s="29"/>
      <c r="M188" s="140" t="s">
        <v>1</v>
      </c>
      <c r="N188" s="141" t="s">
        <v>45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156</v>
      </c>
      <c r="AT188" s="144" t="s">
        <v>151</v>
      </c>
      <c r="AU188" s="144" t="s">
        <v>164</v>
      </c>
      <c r="AY188" s="14" t="s">
        <v>149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4" t="s">
        <v>87</v>
      </c>
      <c r="BK188" s="145">
        <f>ROUND(I188*H188,2)</f>
        <v>0</v>
      </c>
      <c r="BL188" s="14" t="s">
        <v>156</v>
      </c>
      <c r="BM188" s="144" t="s">
        <v>1074</v>
      </c>
    </row>
    <row r="189" spans="2:65" s="1" customFormat="1" ht="11.25">
      <c r="B189" s="29"/>
      <c r="D189" s="146" t="s">
        <v>158</v>
      </c>
      <c r="F189" s="147" t="s">
        <v>201</v>
      </c>
      <c r="I189" s="148"/>
      <c r="L189" s="29"/>
      <c r="M189" s="149"/>
      <c r="T189" s="53"/>
      <c r="AT189" s="14" t="s">
        <v>158</v>
      </c>
      <c r="AU189" s="14" t="s">
        <v>164</v>
      </c>
    </row>
    <row r="190" spans="2:65" s="1" customFormat="1" ht="37.9" customHeight="1">
      <c r="B190" s="29"/>
      <c r="C190" s="133" t="s">
        <v>292</v>
      </c>
      <c r="D190" s="133" t="s">
        <v>151</v>
      </c>
      <c r="E190" s="134" t="s">
        <v>205</v>
      </c>
      <c r="F190" s="135" t="s">
        <v>206</v>
      </c>
      <c r="G190" s="136" t="s">
        <v>189</v>
      </c>
      <c r="H190" s="137">
        <v>2837.5</v>
      </c>
      <c r="I190" s="138"/>
      <c r="J190" s="139">
        <f>ROUND(I190*H190,2)</f>
        <v>0</v>
      </c>
      <c r="K190" s="135" t="s">
        <v>155</v>
      </c>
      <c r="L190" s="29"/>
      <c r="M190" s="140" t="s">
        <v>1</v>
      </c>
      <c r="N190" s="141" t="s">
        <v>45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156</v>
      </c>
      <c r="AT190" s="144" t="s">
        <v>151</v>
      </c>
      <c r="AU190" s="144" t="s">
        <v>164</v>
      </c>
      <c r="AY190" s="14" t="s">
        <v>149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4" t="s">
        <v>87</v>
      </c>
      <c r="BK190" s="145">
        <f>ROUND(I190*H190,2)</f>
        <v>0</v>
      </c>
      <c r="BL190" s="14" t="s">
        <v>156</v>
      </c>
      <c r="BM190" s="144" t="s">
        <v>1075</v>
      </c>
    </row>
    <row r="191" spans="2:65" s="1" customFormat="1" ht="11.25">
      <c r="B191" s="29"/>
      <c r="D191" s="146" t="s">
        <v>158</v>
      </c>
      <c r="F191" s="147" t="s">
        <v>208</v>
      </c>
      <c r="I191" s="148"/>
      <c r="L191" s="29"/>
      <c r="M191" s="149"/>
      <c r="T191" s="53"/>
      <c r="AT191" s="14" t="s">
        <v>158</v>
      </c>
      <c r="AU191" s="14" t="s">
        <v>164</v>
      </c>
    </row>
    <row r="192" spans="2:65" s="12" customFormat="1" ht="11.25">
      <c r="B192" s="152"/>
      <c r="D192" s="150" t="s">
        <v>202</v>
      </c>
      <c r="F192" s="154" t="s">
        <v>1076</v>
      </c>
      <c r="H192" s="155">
        <v>2837.5</v>
      </c>
      <c r="I192" s="156"/>
      <c r="L192" s="152"/>
      <c r="M192" s="157"/>
      <c r="T192" s="158"/>
      <c r="AT192" s="153" t="s">
        <v>202</v>
      </c>
      <c r="AU192" s="153" t="s">
        <v>164</v>
      </c>
      <c r="AV192" s="12" t="s">
        <v>89</v>
      </c>
      <c r="AW192" s="12" t="s">
        <v>4</v>
      </c>
      <c r="AX192" s="12" t="s">
        <v>87</v>
      </c>
      <c r="AY192" s="153" t="s">
        <v>149</v>
      </c>
    </row>
    <row r="193" spans="2:65" s="1" customFormat="1" ht="33" customHeight="1">
      <c r="B193" s="29"/>
      <c r="C193" s="133" t="s">
        <v>297</v>
      </c>
      <c r="D193" s="133" t="s">
        <v>151</v>
      </c>
      <c r="E193" s="134" t="s">
        <v>341</v>
      </c>
      <c r="F193" s="135" t="s">
        <v>342</v>
      </c>
      <c r="G193" s="136" t="s">
        <v>223</v>
      </c>
      <c r="H193" s="137">
        <v>567.5</v>
      </c>
      <c r="I193" s="138"/>
      <c r="J193" s="139">
        <f>ROUND(I193*H193,2)</f>
        <v>0</v>
      </c>
      <c r="K193" s="135" t="s">
        <v>155</v>
      </c>
      <c r="L193" s="29"/>
      <c r="M193" s="140" t="s">
        <v>1</v>
      </c>
      <c r="N193" s="141" t="s">
        <v>45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156</v>
      </c>
      <c r="AT193" s="144" t="s">
        <v>151</v>
      </c>
      <c r="AU193" s="144" t="s">
        <v>164</v>
      </c>
      <c r="AY193" s="14" t="s">
        <v>149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4" t="s">
        <v>87</v>
      </c>
      <c r="BK193" s="145">
        <f>ROUND(I193*H193,2)</f>
        <v>0</v>
      </c>
      <c r="BL193" s="14" t="s">
        <v>156</v>
      </c>
      <c r="BM193" s="144" t="s">
        <v>1077</v>
      </c>
    </row>
    <row r="194" spans="2:65" s="1" customFormat="1" ht="11.25">
      <c r="B194" s="29"/>
      <c r="D194" s="146" t="s">
        <v>158</v>
      </c>
      <c r="F194" s="147" t="s">
        <v>344</v>
      </c>
      <c r="I194" s="148"/>
      <c r="L194" s="29"/>
      <c r="M194" s="149"/>
      <c r="T194" s="53"/>
      <c r="AT194" s="14" t="s">
        <v>158</v>
      </c>
      <c r="AU194" s="14" t="s">
        <v>164</v>
      </c>
    </row>
    <row r="195" spans="2:65" s="12" customFormat="1" ht="11.25">
      <c r="B195" s="152"/>
      <c r="D195" s="150" t="s">
        <v>202</v>
      </c>
      <c r="F195" s="154" t="s">
        <v>1078</v>
      </c>
      <c r="H195" s="155">
        <v>567.5</v>
      </c>
      <c r="I195" s="156"/>
      <c r="L195" s="152"/>
      <c r="M195" s="157"/>
      <c r="T195" s="158"/>
      <c r="AT195" s="153" t="s">
        <v>202</v>
      </c>
      <c r="AU195" s="153" t="s">
        <v>164</v>
      </c>
      <c r="AV195" s="12" t="s">
        <v>89</v>
      </c>
      <c r="AW195" s="12" t="s">
        <v>4</v>
      </c>
      <c r="AX195" s="12" t="s">
        <v>87</v>
      </c>
      <c r="AY195" s="153" t="s">
        <v>149</v>
      </c>
    </row>
    <row r="196" spans="2:65" s="1" customFormat="1" ht="24.2" customHeight="1">
      <c r="B196" s="29"/>
      <c r="C196" s="133" t="s">
        <v>302</v>
      </c>
      <c r="D196" s="133" t="s">
        <v>151</v>
      </c>
      <c r="E196" s="134" t="s">
        <v>347</v>
      </c>
      <c r="F196" s="135" t="s">
        <v>348</v>
      </c>
      <c r="G196" s="136" t="s">
        <v>154</v>
      </c>
      <c r="H196" s="137">
        <v>1135</v>
      </c>
      <c r="I196" s="138"/>
      <c r="J196" s="139">
        <f>ROUND(I196*H196,2)</f>
        <v>0</v>
      </c>
      <c r="K196" s="135" t="s">
        <v>155</v>
      </c>
      <c r="L196" s="29"/>
      <c r="M196" s="140" t="s">
        <v>1</v>
      </c>
      <c r="N196" s="141" t="s">
        <v>45</v>
      </c>
      <c r="P196" s="142">
        <f>O196*H196</f>
        <v>0</v>
      </c>
      <c r="Q196" s="142">
        <v>0.57499999999999996</v>
      </c>
      <c r="R196" s="142">
        <f>Q196*H196</f>
        <v>652.625</v>
      </c>
      <c r="S196" s="142">
        <v>0</v>
      </c>
      <c r="T196" s="143">
        <f>S196*H196</f>
        <v>0</v>
      </c>
      <c r="AR196" s="144" t="s">
        <v>156</v>
      </c>
      <c r="AT196" s="144" t="s">
        <v>151</v>
      </c>
      <c r="AU196" s="144" t="s">
        <v>164</v>
      </c>
      <c r="AY196" s="14" t="s">
        <v>149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4" t="s">
        <v>87</v>
      </c>
      <c r="BK196" s="145">
        <f>ROUND(I196*H196,2)</f>
        <v>0</v>
      </c>
      <c r="BL196" s="14" t="s">
        <v>156</v>
      </c>
      <c r="BM196" s="144" t="s">
        <v>1079</v>
      </c>
    </row>
    <row r="197" spans="2:65" s="1" customFormat="1" ht="11.25">
      <c r="B197" s="29"/>
      <c r="D197" s="146" t="s">
        <v>158</v>
      </c>
      <c r="F197" s="147" t="s">
        <v>350</v>
      </c>
      <c r="I197" s="148"/>
      <c r="L197" s="29"/>
      <c r="M197" s="149"/>
      <c r="T197" s="53"/>
      <c r="AT197" s="14" t="s">
        <v>158</v>
      </c>
      <c r="AU197" s="14" t="s">
        <v>164</v>
      </c>
    </row>
    <row r="198" spans="2:65" s="1" customFormat="1" ht="19.5">
      <c r="B198" s="29"/>
      <c r="D198" s="150" t="s">
        <v>351</v>
      </c>
      <c r="F198" s="151" t="s">
        <v>352</v>
      </c>
      <c r="I198" s="148"/>
      <c r="L198" s="29"/>
      <c r="M198" s="149"/>
      <c r="T198" s="53"/>
      <c r="AT198" s="14" t="s">
        <v>351</v>
      </c>
      <c r="AU198" s="14" t="s">
        <v>164</v>
      </c>
    </row>
    <row r="199" spans="2:65" s="1" customFormat="1" ht="33" customHeight="1">
      <c r="B199" s="29"/>
      <c r="C199" s="133" t="s">
        <v>307</v>
      </c>
      <c r="D199" s="133" t="s">
        <v>151</v>
      </c>
      <c r="E199" s="134" t="s">
        <v>357</v>
      </c>
      <c r="F199" s="135" t="s">
        <v>358</v>
      </c>
      <c r="G199" s="136" t="s">
        <v>154</v>
      </c>
      <c r="H199" s="137">
        <v>1135</v>
      </c>
      <c r="I199" s="138"/>
      <c r="J199" s="139">
        <f>ROUND(I199*H199,2)</f>
        <v>0</v>
      </c>
      <c r="K199" s="135" t="s">
        <v>155</v>
      </c>
      <c r="L199" s="29"/>
      <c r="M199" s="140" t="s">
        <v>1</v>
      </c>
      <c r="N199" s="141" t="s">
        <v>45</v>
      </c>
      <c r="P199" s="142">
        <f>O199*H199</f>
        <v>0</v>
      </c>
      <c r="Q199" s="142">
        <v>4.8000000000000001E-4</v>
      </c>
      <c r="R199" s="142">
        <f>Q199*H199</f>
        <v>0.54480000000000006</v>
      </c>
      <c r="S199" s="142">
        <v>0</v>
      </c>
      <c r="T199" s="143">
        <f>S199*H199</f>
        <v>0</v>
      </c>
      <c r="AR199" s="144" t="s">
        <v>156</v>
      </c>
      <c r="AT199" s="144" t="s">
        <v>151</v>
      </c>
      <c r="AU199" s="144" t="s">
        <v>164</v>
      </c>
      <c r="AY199" s="14" t="s">
        <v>149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4" t="s">
        <v>87</v>
      </c>
      <c r="BK199" s="145">
        <f>ROUND(I199*H199,2)</f>
        <v>0</v>
      </c>
      <c r="BL199" s="14" t="s">
        <v>156</v>
      </c>
      <c r="BM199" s="144" t="s">
        <v>1080</v>
      </c>
    </row>
    <row r="200" spans="2:65" s="1" customFormat="1" ht="11.25">
      <c r="B200" s="29"/>
      <c r="D200" s="146" t="s">
        <v>158</v>
      </c>
      <c r="F200" s="147" t="s">
        <v>360</v>
      </c>
      <c r="I200" s="148"/>
      <c r="L200" s="29"/>
      <c r="M200" s="149"/>
      <c r="T200" s="53"/>
      <c r="AT200" s="14" t="s">
        <v>158</v>
      </c>
      <c r="AU200" s="14" t="s">
        <v>164</v>
      </c>
    </row>
    <row r="201" spans="2:65" s="11" customFormat="1" ht="22.9" customHeight="1">
      <c r="B201" s="121"/>
      <c r="D201" s="122" t="s">
        <v>79</v>
      </c>
      <c r="E201" s="131" t="s">
        <v>197</v>
      </c>
      <c r="F201" s="131" t="s">
        <v>361</v>
      </c>
      <c r="I201" s="124"/>
      <c r="J201" s="132">
        <f>BK201</f>
        <v>0</v>
      </c>
      <c r="L201" s="121"/>
      <c r="M201" s="126"/>
      <c r="P201" s="127">
        <f>SUM(P202:P226)</f>
        <v>0</v>
      </c>
      <c r="R201" s="127">
        <f>SUM(R202:R226)</f>
        <v>1.7265173199999999</v>
      </c>
      <c r="T201" s="128">
        <f>SUM(T202:T226)</f>
        <v>0.63200000000000001</v>
      </c>
      <c r="AR201" s="122" t="s">
        <v>87</v>
      </c>
      <c r="AT201" s="129" t="s">
        <v>79</v>
      </c>
      <c r="AU201" s="129" t="s">
        <v>87</v>
      </c>
      <c r="AY201" s="122" t="s">
        <v>149</v>
      </c>
      <c r="BK201" s="130">
        <f>SUM(BK202:BK226)</f>
        <v>0</v>
      </c>
    </row>
    <row r="202" spans="2:65" s="1" customFormat="1" ht="24.2" customHeight="1">
      <c r="B202" s="29"/>
      <c r="C202" s="133" t="s">
        <v>313</v>
      </c>
      <c r="D202" s="133" t="s">
        <v>151</v>
      </c>
      <c r="E202" s="134" t="s">
        <v>1081</v>
      </c>
      <c r="F202" s="135" t="s">
        <v>1082</v>
      </c>
      <c r="G202" s="136" t="s">
        <v>171</v>
      </c>
      <c r="H202" s="137">
        <v>2</v>
      </c>
      <c r="I202" s="138"/>
      <c r="J202" s="139">
        <f>ROUND(I202*H202,2)</f>
        <v>0</v>
      </c>
      <c r="K202" s="135" t="s">
        <v>155</v>
      </c>
      <c r="L202" s="29"/>
      <c r="M202" s="140" t="s">
        <v>1</v>
      </c>
      <c r="N202" s="141" t="s">
        <v>45</v>
      </c>
      <c r="P202" s="142">
        <f>O202*H202</f>
        <v>0</v>
      </c>
      <c r="Q202" s="142">
        <v>3.5400000000000002E-3</v>
      </c>
      <c r="R202" s="142">
        <f>Q202*H202</f>
        <v>7.0800000000000004E-3</v>
      </c>
      <c r="S202" s="142">
        <v>0</v>
      </c>
      <c r="T202" s="143">
        <f>S202*H202</f>
        <v>0</v>
      </c>
      <c r="AR202" s="144" t="s">
        <v>156</v>
      </c>
      <c r="AT202" s="144" t="s">
        <v>151</v>
      </c>
      <c r="AU202" s="144" t="s">
        <v>89</v>
      </c>
      <c r="AY202" s="14" t="s">
        <v>149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4" t="s">
        <v>87</v>
      </c>
      <c r="BK202" s="145">
        <f>ROUND(I202*H202,2)</f>
        <v>0</v>
      </c>
      <c r="BL202" s="14" t="s">
        <v>156</v>
      </c>
      <c r="BM202" s="144" t="s">
        <v>1083</v>
      </c>
    </row>
    <row r="203" spans="2:65" s="1" customFormat="1" ht="11.25">
      <c r="B203" s="29"/>
      <c r="D203" s="146" t="s">
        <v>158</v>
      </c>
      <c r="F203" s="147" t="s">
        <v>1084</v>
      </c>
      <c r="I203" s="148"/>
      <c r="L203" s="29"/>
      <c r="M203" s="149"/>
      <c r="T203" s="53"/>
      <c r="AT203" s="14" t="s">
        <v>158</v>
      </c>
      <c r="AU203" s="14" t="s">
        <v>89</v>
      </c>
    </row>
    <row r="204" spans="2:65" s="1" customFormat="1" ht="24.2" customHeight="1">
      <c r="B204" s="29"/>
      <c r="C204" s="133" t="s">
        <v>319</v>
      </c>
      <c r="D204" s="133" t="s">
        <v>151</v>
      </c>
      <c r="E204" s="134" t="s">
        <v>1085</v>
      </c>
      <c r="F204" s="135" t="s">
        <v>1086</v>
      </c>
      <c r="G204" s="136" t="s">
        <v>171</v>
      </c>
      <c r="H204" s="137">
        <v>22</v>
      </c>
      <c r="I204" s="138"/>
      <c r="J204" s="139">
        <f>ROUND(I204*H204,2)</f>
        <v>0</v>
      </c>
      <c r="K204" s="135" t="s">
        <v>155</v>
      </c>
      <c r="L204" s="29"/>
      <c r="M204" s="140" t="s">
        <v>1</v>
      </c>
      <c r="N204" s="141" t="s">
        <v>45</v>
      </c>
      <c r="P204" s="142">
        <f>O204*H204</f>
        <v>0</v>
      </c>
      <c r="Q204" s="142">
        <v>0</v>
      </c>
      <c r="R204" s="142">
        <f>Q204*H204</f>
        <v>0</v>
      </c>
      <c r="S204" s="142">
        <v>2.5000000000000001E-2</v>
      </c>
      <c r="T204" s="143">
        <f>S204*H204</f>
        <v>0.55000000000000004</v>
      </c>
      <c r="AR204" s="144" t="s">
        <v>156</v>
      </c>
      <c r="AT204" s="144" t="s">
        <v>151</v>
      </c>
      <c r="AU204" s="144" t="s">
        <v>89</v>
      </c>
      <c r="AY204" s="14" t="s">
        <v>149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4" t="s">
        <v>87</v>
      </c>
      <c r="BK204" s="145">
        <f>ROUND(I204*H204,2)</f>
        <v>0</v>
      </c>
      <c r="BL204" s="14" t="s">
        <v>156</v>
      </c>
      <c r="BM204" s="144" t="s">
        <v>1087</v>
      </c>
    </row>
    <row r="205" spans="2:65" s="1" customFormat="1" ht="11.25">
      <c r="B205" s="29"/>
      <c r="D205" s="146" t="s">
        <v>158</v>
      </c>
      <c r="F205" s="147" t="s">
        <v>1088</v>
      </c>
      <c r="I205" s="148"/>
      <c r="L205" s="29"/>
      <c r="M205" s="149"/>
      <c r="T205" s="53"/>
      <c r="AT205" s="14" t="s">
        <v>158</v>
      </c>
      <c r="AU205" s="14" t="s">
        <v>89</v>
      </c>
    </row>
    <row r="206" spans="2:65" s="1" customFormat="1" ht="24.2" customHeight="1">
      <c r="B206" s="29"/>
      <c r="C206" s="133" t="s">
        <v>323</v>
      </c>
      <c r="D206" s="133" t="s">
        <v>151</v>
      </c>
      <c r="E206" s="134" t="s">
        <v>1089</v>
      </c>
      <c r="F206" s="135" t="s">
        <v>1090</v>
      </c>
      <c r="G206" s="136" t="s">
        <v>171</v>
      </c>
      <c r="H206" s="137">
        <v>22</v>
      </c>
      <c r="I206" s="138"/>
      <c r="J206" s="139">
        <f>ROUND(I206*H206,2)</f>
        <v>0</v>
      </c>
      <c r="K206" s="135" t="s">
        <v>155</v>
      </c>
      <c r="L206" s="29"/>
      <c r="M206" s="140" t="s">
        <v>1</v>
      </c>
      <c r="N206" s="141" t="s">
        <v>45</v>
      </c>
      <c r="P206" s="142">
        <f>O206*H206</f>
        <v>0</v>
      </c>
      <c r="Q206" s="142">
        <v>2.966E-4</v>
      </c>
      <c r="R206" s="142">
        <f>Q206*H206</f>
        <v>6.5252000000000001E-3</v>
      </c>
      <c r="S206" s="142">
        <v>0</v>
      </c>
      <c r="T206" s="143">
        <f>S206*H206</f>
        <v>0</v>
      </c>
      <c r="AR206" s="144" t="s">
        <v>156</v>
      </c>
      <c r="AT206" s="144" t="s">
        <v>151</v>
      </c>
      <c r="AU206" s="144" t="s">
        <v>89</v>
      </c>
      <c r="AY206" s="14" t="s">
        <v>149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4" t="s">
        <v>87</v>
      </c>
      <c r="BK206" s="145">
        <f>ROUND(I206*H206,2)</f>
        <v>0</v>
      </c>
      <c r="BL206" s="14" t="s">
        <v>156</v>
      </c>
      <c r="BM206" s="144" t="s">
        <v>1091</v>
      </c>
    </row>
    <row r="207" spans="2:65" s="1" customFormat="1" ht="11.25">
      <c r="B207" s="29"/>
      <c r="D207" s="146" t="s">
        <v>158</v>
      </c>
      <c r="F207" s="147" t="s">
        <v>1092</v>
      </c>
      <c r="I207" s="148"/>
      <c r="L207" s="29"/>
      <c r="M207" s="149"/>
      <c r="T207" s="53"/>
      <c r="AT207" s="14" t="s">
        <v>158</v>
      </c>
      <c r="AU207" s="14" t="s">
        <v>89</v>
      </c>
    </row>
    <row r="208" spans="2:65" s="1" customFormat="1" ht="16.5" customHeight="1">
      <c r="B208" s="29"/>
      <c r="C208" s="159" t="s">
        <v>329</v>
      </c>
      <c r="D208" s="159" t="s">
        <v>220</v>
      </c>
      <c r="E208" s="160" t="s">
        <v>1093</v>
      </c>
      <c r="F208" s="161" t="s">
        <v>1094</v>
      </c>
      <c r="G208" s="162" t="s">
        <v>171</v>
      </c>
      <c r="H208" s="163">
        <v>22</v>
      </c>
      <c r="I208" s="164"/>
      <c r="J208" s="165">
        <f>ROUND(I208*H208,2)</f>
        <v>0</v>
      </c>
      <c r="K208" s="161" t="s">
        <v>1</v>
      </c>
      <c r="L208" s="166"/>
      <c r="M208" s="167" t="s">
        <v>1</v>
      </c>
      <c r="N208" s="168" t="s">
        <v>45</v>
      </c>
      <c r="P208" s="142">
        <f>O208*H208</f>
        <v>0</v>
      </c>
      <c r="Q208" s="142">
        <v>6.1999999999999998E-3</v>
      </c>
      <c r="R208" s="142">
        <f>Q208*H208</f>
        <v>0.13639999999999999</v>
      </c>
      <c r="S208" s="142">
        <v>0</v>
      </c>
      <c r="T208" s="143">
        <f>S208*H208</f>
        <v>0</v>
      </c>
      <c r="AR208" s="144" t="s">
        <v>192</v>
      </c>
      <c r="AT208" s="144" t="s">
        <v>220</v>
      </c>
      <c r="AU208" s="144" t="s">
        <v>89</v>
      </c>
      <c r="AY208" s="14" t="s">
        <v>149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4" t="s">
        <v>87</v>
      </c>
      <c r="BK208" s="145">
        <f>ROUND(I208*H208,2)</f>
        <v>0</v>
      </c>
      <c r="BL208" s="14" t="s">
        <v>156</v>
      </c>
      <c r="BM208" s="144" t="s">
        <v>1095</v>
      </c>
    </row>
    <row r="209" spans="2:65" s="1" customFormat="1" ht="19.5">
      <c r="B209" s="29"/>
      <c r="D209" s="150" t="s">
        <v>351</v>
      </c>
      <c r="F209" s="151" t="s">
        <v>1096</v>
      </c>
      <c r="I209" s="148"/>
      <c r="L209" s="29"/>
      <c r="M209" s="149"/>
      <c r="T209" s="53"/>
      <c r="AT209" s="14" t="s">
        <v>351</v>
      </c>
      <c r="AU209" s="14" t="s">
        <v>89</v>
      </c>
    </row>
    <row r="210" spans="2:65" s="1" customFormat="1" ht="33" customHeight="1">
      <c r="B210" s="29"/>
      <c r="C210" s="133" t="s">
        <v>335</v>
      </c>
      <c r="D210" s="133" t="s">
        <v>151</v>
      </c>
      <c r="E210" s="134" t="s">
        <v>400</v>
      </c>
      <c r="F210" s="135" t="s">
        <v>401</v>
      </c>
      <c r="G210" s="136" t="s">
        <v>171</v>
      </c>
      <c r="H210" s="137">
        <v>6</v>
      </c>
      <c r="I210" s="138"/>
      <c r="J210" s="139">
        <f>ROUND(I210*H210,2)</f>
        <v>0</v>
      </c>
      <c r="K210" s="135" t="s">
        <v>155</v>
      </c>
      <c r="L210" s="29"/>
      <c r="M210" s="140" t="s">
        <v>1</v>
      </c>
      <c r="N210" s="141" t="s">
        <v>45</v>
      </c>
      <c r="P210" s="142">
        <f>O210*H210</f>
        <v>0</v>
      </c>
      <c r="Q210" s="142">
        <v>0.15539952000000001</v>
      </c>
      <c r="R210" s="142">
        <f>Q210*H210</f>
        <v>0.93239712000000008</v>
      </c>
      <c r="S210" s="142">
        <v>0</v>
      </c>
      <c r="T210" s="143">
        <f>S210*H210</f>
        <v>0</v>
      </c>
      <c r="AR210" s="144" t="s">
        <v>156</v>
      </c>
      <c r="AT210" s="144" t="s">
        <v>151</v>
      </c>
      <c r="AU210" s="144" t="s">
        <v>89</v>
      </c>
      <c r="AY210" s="14" t="s">
        <v>149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4" t="s">
        <v>87</v>
      </c>
      <c r="BK210" s="145">
        <f>ROUND(I210*H210,2)</f>
        <v>0</v>
      </c>
      <c r="BL210" s="14" t="s">
        <v>156</v>
      </c>
      <c r="BM210" s="144" t="s">
        <v>1097</v>
      </c>
    </row>
    <row r="211" spans="2:65" s="1" customFormat="1" ht="11.25">
      <c r="B211" s="29"/>
      <c r="D211" s="146" t="s">
        <v>158</v>
      </c>
      <c r="F211" s="147" t="s">
        <v>403</v>
      </c>
      <c r="I211" s="148"/>
      <c r="L211" s="29"/>
      <c r="M211" s="149"/>
      <c r="T211" s="53"/>
      <c r="AT211" s="14" t="s">
        <v>158</v>
      </c>
      <c r="AU211" s="14" t="s">
        <v>89</v>
      </c>
    </row>
    <row r="212" spans="2:65" s="1" customFormat="1" ht="19.5">
      <c r="B212" s="29"/>
      <c r="D212" s="150" t="s">
        <v>351</v>
      </c>
      <c r="F212" s="151" t="s">
        <v>1098</v>
      </c>
      <c r="I212" s="148"/>
      <c r="L212" s="29"/>
      <c r="M212" s="149"/>
      <c r="T212" s="53"/>
      <c r="AT212" s="14" t="s">
        <v>351</v>
      </c>
      <c r="AU212" s="14" t="s">
        <v>89</v>
      </c>
    </row>
    <row r="213" spans="2:65" s="1" customFormat="1" ht="24.2" customHeight="1">
      <c r="B213" s="29"/>
      <c r="C213" s="159" t="s">
        <v>337</v>
      </c>
      <c r="D213" s="159" t="s">
        <v>220</v>
      </c>
      <c r="E213" s="160" t="s">
        <v>1099</v>
      </c>
      <c r="F213" s="161" t="s">
        <v>1100</v>
      </c>
      <c r="G213" s="162" t="s">
        <v>171</v>
      </c>
      <c r="H213" s="163">
        <v>6</v>
      </c>
      <c r="I213" s="164"/>
      <c r="J213" s="165">
        <f>ROUND(I213*H213,2)</f>
        <v>0</v>
      </c>
      <c r="K213" s="161" t="s">
        <v>155</v>
      </c>
      <c r="L213" s="166"/>
      <c r="M213" s="167" t="s">
        <v>1</v>
      </c>
      <c r="N213" s="168" t="s">
        <v>45</v>
      </c>
      <c r="P213" s="142">
        <f>O213*H213</f>
        <v>0</v>
      </c>
      <c r="Q213" s="142">
        <v>4.8300000000000003E-2</v>
      </c>
      <c r="R213" s="142">
        <f>Q213*H213</f>
        <v>0.2898</v>
      </c>
      <c r="S213" s="142">
        <v>0</v>
      </c>
      <c r="T213" s="143">
        <f>S213*H213</f>
        <v>0</v>
      </c>
      <c r="AR213" s="144" t="s">
        <v>192</v>
      </c>
      <c r="AT213" s="144" t="s">
        <v>220</v>
      </c>
      <c r="AU213" s="144" t="s">
        <v>89</v>
      </c>
      <c r="AY213" s="14" t="s">
        <v>149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4" t="s">
        <v>87</v>
      </c>
      <c r="BK213" s="145">
        <f>ROUND(I213*H213,2)</f>
        <v>0</v>
      </c>
      <c r="BL213" s="14" t="s">
        <v>156</v>
      </c>
      <c r="BM213" s="144" t="s">
        <v>1101</v>
      </c>
    </row>
    <row r="214" spans="2:65" s="1" customFormat="1" ht="19.5">
      <c r="B214" s="29"/>
      <c r="D214" s="150" t="s">
        <v>351</v>
      </c>
      <c r="F214" s="151" t="s">
        <v>1098</v>
      </c>
      <c r="I214" s="148"/>
      <c r="L214" s="29"/>
      <c r="M214" s="149"/>
      <c r="T214" s="53"/>
      <c r="AT214" s="14" t="s">
        <v>351</v>
      </c>
      <c r="AU214" s="14" t="s">
        <v>89</v>
      </c>
    </row>
    <row r="215" spans="2:65" s="1" customFormat="1" ht="24.2" customHeight="1">
      <c r="B215" s="29"/>
      <c r="C215" s="133" t="s">
        <v>340</v>
      </c>
      <c r="D215" s="133" t="s">
        <v>151</v>
      </c>
      <c r="E215" s="134" t="s">
        <v>374</v>
      </c>
      <c r="F215" s="135" t="s">
        <v>375</v>
      </c>
      <c r="G215" s="136" t="s">
        <v>365</v>
      </c>
      <c r="H215" s="137">
        <v>3</v>
      </c>
      <c r="I215" s="138"/>
      <c r="J215" s="139">
        <f>ROUND(I215*H215,2)</f>
        <v>0</v>
      </c>
      <c r="K215" s="135" t="s">
        <v>155</v>
      </c>
      <c r="L215" s="29"/>
      <c r="M215" s="140" t="s">
        <v>1</v>
      </c>
      <c r="N215" s="141" t="s">
        <v>45</v>
      </c>
      <c r="P215" s="142">
        <f>O215*H215</f>
        <v>0</v>
      </c>
      <c r="Q215" s="142">
        <v>0.109405</v>
      </c>
      <c r="R215" s="142">
        <f>Q215*H215</f>
        <v>0.32821500000000003</v>
      </c>
      <c r="S215" s="142">
        <v>0</v>
      </c>
      <c r="T215" s="143">
        <f>S215*H215</f>
        <v>0</v>
      </c>
      <c r="AR215" s="144" t="s">
        <v>156</v>
      </c>
      <c r="AT215" s="144" t="s">
        <v>151</v>
      </c>
      <c r="AU215" s="144" t="s">
        <v>89</v>
      </c>
      <c r="AY215" s="14" t="s">
        <v>149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4" t="s">
        <v>87</v>
      </c>
      <c r="BK215" s="145">
        <f>ROUND(I215*H215,2)</f>
        <v>0</v>
      </c>
      <c r="BL215" s="14" t="s">
        <v>156</v>
      </c>
      <c r="BM215" s="144" t="s">
        <v>1102</v>
      </c>
    </row>
    <row r="216" spans="2:65" s="1" customFormat="1" ht="11.25">
      <c r="B216" s="29"/>
      <c r="D216" s="146" t="s">
        <v>158</v>
      </c>
      <c r="F216" s="147" t="s">
        <v>377</v>
      </c>
      <c r="I216" s="148"/>
      <c r="L216" s="29"/>
      <c r="M216" s="149"/>
      <c r="T216" s="53"/>
      <c r="AT216" s="14" t="s">
        <v>158</v>
      </c>
      <c r="AU216" s="14" t="s">
        <v>89</v>
      </c>
    </row>
    <row r="217" spans="2:65" s="1" customFormat="1" ht="19.5">
      <c r="B217" s="29"/>
      <c r="D217" s="150" t="s">
        <v>351</v>
      </c>
      <c r="F217" s="151" t="s">
        <v>1103</v>
      </c>
      <c r="I217" s="148"/>
      <c r="L217" s="29"/>
      <c r="M217" s="149"/>
      <c r="T217" s="53"/>
      <c r="AT217" s="14" t="s">
        <v>351</v>
      </c>
      <c r="AU217" s="14" t="s">
        <v>89</v>
      </c>
    </row>
    <row r="218" spans="2:65" s="1" customFormat="1" ht="21.75" customHeight="1">
      <c r="B218" s="29"/>
      <c r="C218" s="159" t="s">
        <v>346</v>
      </c>
      <c r="D218" s="159" t="s">
        <v>220</v>
      </c>
      <c r="E218" s="160" t="s">
        <v>380</v>
      </c>
      <c r="F218" s="161" t="s">
        <v>381</v>
      </c>
      <c r="G218" s="162" t="s">
        <v>365</v>
      </c>
      <c r="H218" s="163">
        <v>2</v>
      </c>
      <c r="I218" s="164"/>
      <c r="J218" s="165">
        <f>ROUND(I218*H218,2)</f>
        <v>0</v>
      </c>
      <c r="K218" s="161" t="s">
        <v>155</v>
      </c>
      <c r="L218" s="166"/>
      <c r="M218" s="167" t="s">
        <v>1</v>
      </c>
      <c r="N218" s="168" t="s">
        <v>45</v>
      </c>
      <c r="P218" s="142">
        <f>O218*H218</f>
        <v>0</v>
      </c>
      <c r="Q218" s="142">
        <v>6.4999999999999997E-3</v>
      </c>
      <c r="R218" s="142">
        <f>Q218*H218</f>
        <v>1.2999999999999999E-2</v>
      </c>
      <c r="S218" s="142">
        <v>0</v>
      </c>
      <c r="T218" s="143">
        <f>S218*H218</f>
        <v>0</v>
      </c>
      <c r="AR218" s="144" t="s">
        <v>192</v>
      </c>
      <c r="AT218" s="144" t="s">
        <v>220</v>
      </c>
      <c r="AU218" s="144" t="s">
        <v>89</v>
      </c>
      <c r="AY218" s="14" t="s">
        <v>149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4" t="s">
        <v>87</v>
      </c>
      <c r="BK218" s="145">
        <f>ROUND(I218*H218,2)</f>
        <v>0</v>
      </c>
      <c r="BL218" s="14" t="s">
        <v>156</v>
      </c>
      <c r="BM218" s="144" t="s">
        <v>1104</v>
      </c>
    </row>
    <row r="219" spans="2:65" s="1" customFormat="1" ht="16.5" customHeight="1">
      <c r="B219" s="29"/>
      <c r="C219" s="159" t="s">
        <v>353</v>
      </c>
      <c r="D219" s="159" t="s">
        <v>220</v>
      </c>
      <c r="E219" s="160" t="s">
        <v>384</v>
      </c>
      <c r="F219" s="161" t="s">
        <v>385</v>
      </c>
      <c r="G219" s="162" t="s">
        <v>365</v>
      </c>
      <c r="H219" s="163">
        <v>2</v>
      </c>
      <c r="I219" s="164"/>
      <c r="J219" s="165">
        <f>ROUND(I219*H219,2)</f>
        <v>0</v>
      </c>
      <c r="K219" s="161" t="s">
        <v>155</v>
      </c>
      <c r="L219" s="166"/>
      <c r="M219" s="167" t="s">
        <v>1</v>
      </c>
      <c r="N219" s="168" t="s">
        <v>45</v>
      </c>
      <c r="P219" s="142">
        <f>O219*H219</f>
        <v>0</v>
      </c>
      <c r="Q219" s="142">
        <v>1.4999999999999999E-4</v>
      </c>
      <c r="R219" s="142">
        <f>Q219*H219</f>
        <v>2.9999999999999997E-4</v>
      </c>
      <c r="S219" s="142">
        <v>0</v>
      </c>
      <c r="T219" s="143">
        <f>S219*H219</f>
        <v>0</v>
      </c>
      <c r="AR219" s="144" t="s">
        <v>192</v>
      </c>
      <c r="AT219" s="144" t="s">
        <v>220</v>
      </c>
      <c r="AU219" s="144" t="s">
        <v>89</v>
      </c>
      <c r="AY219" s="14" t="s">
        <v>149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4" t="s">
        <v>87</v>
      </c>
      <c r="BK219" s="145">
        <f>ROUND(I219*H219,2)</f>
        <v>0</v>
      </c>
      <c r="BL219" s="14" t="s">
        <v>156</v>
      </c>
      <c r="BM219" s="144" t="s">
        <v>1105</v>
      </c>
    </row>
    <row r="220" spans="2:65" s="1" customFormat="1" ht="24.2" customHeight="1">
      <c r="B220" s="29"/>
      <c r="C220" s="133" t="s">
        <v>356</v>
      </c>
      <c r="D220" s="133" t="s">
        <v>151</v>
      </c>
      <c r="E220" s="134" t="s">
        <v>363</v>
      </c>
      <c r="F220" s="135" t="s">
        <v>364</v>
      </c>
      <c r="G220" s="136" t="s">
        <v>365</v>
      </c>
      <c r="H220" s="137">
        <v>4</v>
      </c>
      <c r="I220" s="138"/>
      <c r="J220" s="139">
        <f>ROUND(I220*H220,2)</f>
        <v>0</v>
      </c>
      <c r="K220" s="135" t="s">
        <v>155</v>
      </c>
      <c r="L220" s="29"/>
      <c r="M220" s="140" t="s">
        <v>1</v>
      </c>
      <c r="N220" s="141" t="s">
        <v>45</v>
      </c>
      <c r="P220" s="142">
        <f>O220*H220</f>
        <v>0</v>
      </c>
      <c r="Q220" s="142">
        <v>6.9999999999999999E-4</v>
      </c>
      <c r="R220" s="142">
        <f>Q220*H220</f>
        <v>2.8E-3</v>
      </c>
      <c r="S220" s="142">
        <v>0</v>
      </c>
      <c r="T220" s="143">
        <f>S220*H220</f>
        <v>0</v>
      </c>
      <c r="AR220" s="144" t="s">
        <v>156</v>
      </c>
      <c r="AT220" s="144" t="s">
        <v>151</v>
      </c>
      <c r="AU220" s="144" t="s">
        <v>89</v>
      </c>
      <c r="AY220" s="14" t="s">
        <v>149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4" t="s">
        <v>87</v>
      </c>
      <c r="BK220" s="145">
        <f>ROUND(I220*H220,2)</f>
        <v>0</v>
      </c>
      <c r="BL220" s="14" t="s">
        <v>156</v>
      </c>
      <c r="BM220" s="144" t="s">
        <v>1106</v>
      </c>
    </row>
    <row r="221" spans="2:65" s="1" customFormat="1" ht="11.25">
      <c r="B221" s="29"/>
      <c r="D221" s="146" t="s">
        <v>158</v>
      </c>
      <c r="F221" s="147" t="s">
        <v>367</v>
      </c>
      <c r="I221" s="148"/>
      <c r="L221" s="29"/>
      <c r="M221" s="149"/>
      <c r="T221" s="53"/>
      <c r="AT221" s="14" t="s">
        <v>158</v>
      </c>
      <c r="AU221" s="14" t="s">
        <v>89</v>
      </c>
    </row>
    <row r="222" spans="2:65" s="1" customFormat="1" ht="24.2" customHeight="1">
      <c r="B222" s="29"/>
      <c r="C222" s="159" t="s">
        <v>362</v>
      </c>
      <c r="D222" s="159" t="s">
        <v>220</v>
      </c>
      <c r="E222" s="160" t="s">
        <v>527</v>
      </c>
      <c r="F222" s="161" t="s">
        <v>528</v>
      </c>
      <c r="G222" s="162" t="s">
        <v>365</v>
      </c>
      <c r="H222" s="163">
        <v>4</v>
      </c>
      <c r="I222" s="164"/>
      <c r="J222" s="165">
        <f>ROUND(I222*H222,2)</f>
        <v>0</v>
      </c>
      <c r="K222" s="161" t="s">
        <v>155</v>
      </c>
      <c r="L222" s="166"/>
      <c r="M222" s="167" t="s">
        <v>1</v>
      </c>
      <c r="N222" s="168" t="s">
        <v>45</v>
      </c>
      <c r="P222" s="142">
        <f>O222*H222</f>
        <v>0</v>
      </c>
      <c r="Q222" s="142">
        <v>2.5000000000000001E-3</v>
      </c>
      <c r="R222" s="142">
        <f>Q222*H222</f>
        <v>0.01</v>
      </c>
      <c r="S222" s="142">
        <v>0</v>
      </c>
      <c r="T222" s="143">
        <f>S222*H222</f>
        <v>0</v>
      </c>
      <c r="AR222" s="144" t="s">
        <v>192</v>
      </c>
      <c r="AT222" s="144" t="s">
        <v>220</v>
      </c>
      <c r="AU222" s="144" t="s">
        <v>89</v>
      </c>
      <c r="AY222" s="14" t="s">
        <v>149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4" t="s">
        <v>87</v>
      </c>
      <c r="BK222" s="145">
        <f>ROUND(I222*H222,2)</f>
        <v>0</v>
      </c>
      <c r="BL222" s="14" t="s">
        <v>156</v>
      </c>
      <c r="BM222" s="144" t="s">
        <v>1107</v>
      </c>
    </row>
    <row r="223" spans="2:65" s="1" customFormat="1" ht="33" customHeight="1">
      <c r="B223" s="29"/>
      <c r="C223" s="133" t="s">
        <v>369</v>
      </c>
      <c r="D223" s="133" t="s">
        <v>151</v>
      </c>
      <c r="E223" s="134" t="s">
        <v>459</v>
      </c>
      <c r="F223" s="135" t="s">
        <v>460</v>
      </c>
      <c r="G223" s="136" t="s">
        <v>171</v>
      </c>
      <c r="H223" s="137">
        <v>2.5</v>
      </c>
      <c r="I223" s="138"/>
      <c r="J223" s="139">
        <f>ROUND(I223*H223,2)</f>
        <v>0</v>
      </c>
      <c r="K223" s="135" t="s">
        <v>155</v>
      </c>
      <c r="L223" s="29"/>
      <c r="M223" s="140" t="s">
        <v>1</v>
      </c>
      <c r="N223" s="141" t="s">
        <v>45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156</v>
      </c>
      <c r="AT223" s="144" t="s">
        <v>151</v>
      </c>
      <c r="AU223" s="144" t="s">
        <v>89</v>
      </c>
      <c r="AY223" s="14" t="s">
        <v>149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4" t="s">
        <v>87</v>
      </c>
      <c r="BK223" s="145">
        <f>ROUND(I223*H223,2)</f>
        <v>0</v>
      </c>
      <c r="BL223" s="14" t="s">
        <v>156</v>
      </c>
      <c r="BM223" s="144" t="s">
        <v>1108</v>
      </c>
    </row>
    <row r="224" spans="2:65" s="1" customFormat="1" ht="11.25">
      <c r="B224" s="29"/>
      <c r="D224" s="146" t="s">
        <v>158</v>
      </c>
      <c r="F224" s="147" t="s">
        <v>462</v>
      </c>
      <c r="I224" s="148"/>
      <c r="L224" s="29"/>
      <c r="M224" s="149"/>
      <c r="T224" s="53"/>
      <c r="AT224" s="14" t="s">
        <v>158</v>
      </c>
      <c r="AU224" s="14" t="s">
        <v>89</v>
      </c>
    </row>
    <row r="225" spans="2:65" s="1" customFormat="1" ht="24.2" customHeight="1">
      <c r="B225" s="29"/>
      <c r="C225" s="133" t="s">
        <v>373</v>
      </c>
      <c r="D225" s="133" t="s">
        <v>151</v>
      </c>
      <c r="E225" s="134" t="s">
        <v>1109</v>
      </c>
      <c r="F225" s="135" t="s">
        <v>1110</v>
      </c>
      <c r="G225" s="136" t="s">
        <v>365</v>
      </c>
      <c r="H225" s="137">
        <v>1</v>
      </c>
      <c r="I225" s="138"/>
      <c r="J225" s="139">
        <f>ROUND(I225*H225,2)</f>
        <v>0</v>
      </c>
      <c r="K225" s="135" t="s">
        <v>155</v>
      </c>
      <c r="L225" s="29"/>
      <c r="M225" s="140" t="s">
        <v>1</v>
      </c>
      <c r="N225" s="141" t="s">
        <v>45</v>
      </c>
      <c r="P225" s="142">
        <f>O225*H225</f>
        <v>0</v>
      </c>
      <c r="Q225" s="142">
        <v>0</v>
      </c>
      <c r="R225" s="142">
        <f>Q225*H225</f>
        <v>0</v>
      </c>
      <c r="S225" s="142">
        <v>8.2000000000000003E-2</v>
      </c>
      <c r="T225" s="143">
        <f>S225*H225</f>
        <v>8.2000000000000003E-2</v>
      </c>
      <c r="AR225" s="144" t="s">
        <v>156</v>
      </c>
      <c r="AT225" s="144" t="s">
        <v>151</v>
      </c>
      <c r="AU225" s="144" t="s">
        <v>89</v>
      </c>
      <c r="AY225" s="14" t="s">
        <v>149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4" t="s">
        <v>87</v>
      </c>
      <c r="BK225" s="145">
        <f>ROUND(I225*H225,2)</f>
        <v>0</v>
      </c>
      <c r="BL225" s="14" t="s">
        <v>156</v>
      </c>
      <c r="BM225" s="144" t="s">
        <v>1111</v>
      </c>
    </row>
    <row r="226" spans="2:65" s="1" customFormat="1" ht="11.25">
      <c r="B226" s="29"/>
      <c r="D226" s="146" t="s">
        <v>158</v>
      </c>
      <c r="F226" s="147" t="s">
        <v>1112</v>
      </c>
      <c r="I226" s="148"/>
      <c r="L226" s="29"/>
      <c r="M226" s="149"/>
      <c r="T226" s="53"/>
      <c r="AT226" s="14" t="s">
        <v>158</v>
      </c>
      <c r="AU226" s="14" t="s">
        <v>89</v>
      </c>
    </row>
    <row r="227" spans="2:65" s="11" customFormat="1" ht="22.9" customHeight="1">
      <c r="B227" s="121"/>
      <c r="D227" s="122" t="s">
        <v>79</v>
      </c>
      <c r="E227" s="131" t="s">
        <v>491</v>
      </c>
      <c r="F227" s="131" t="s">
        <v>492</v>
      </c>
      <c r="I227" s="124"/>
      <c r="J227" s="132">
        <f>BK227</f>
        <v>0</v>
      </c>
      <c r="L227" s="121"/>
      <c r="M227" s="126"/>
      <c r="P227" s="127">
        <f>SUM(P228:P229)</f>
        <v>0</v>
      </c>
      <c r="R227" s="127">
        <f>SUM(R228:R229)</f>
        <v>0</v>
      </c>
      <c r="T227" s="128">
        <f>SUM(T228:T229)</f>
        <v>0</v>
      </c>
      <c r="AR227" s="122" t="s">
        <v>87</v>
      </c>
      <c r="AT227" s="129" t="s">
        <v>79</v>
      </c>
      <c r="AU227" s="129" t="s">
        <v>87</v>
      </c>
      <c r="AY227" s="122" t="s">
        <v>149</v>
      </c>
      <c r="BK227" s="130">
        <f>SUM(BK228:BK229)</f>
        <v>0</v>
      </c>
    </row>
    <row r="228" spans="2:65" s="1" customFormat="1" ht="33" customHeight="1">
      <c r="B228" s="29"/>
      <c r="C228" s="133" t="s">
        <v>379</v>
      </c>
      <c r="D228" s="133" t="s">
        <v>151</v>
      </c>
      <c r="E228" s="134" t="s">
        <v>494</v>
      </c>
      <c r="F228" s="135" t="s">
        <v>495</v>
      </c>
      <c r="G228" s="136" t="s">
        <v>223</v>
      </c>
      <c r="H228" s="137">
        <v>1317.5129999999999</v>
      </c>
      <c r="I228" s="138"/>
      <c r="J228" s="139">
        <f>ROUND(I228*H228,2)</f>
        <v>0</v>
      </c>
      <c r="K228" s="135" t="s">
        <v>155</v>
      </c>
      <c r="L228" s="29"/>
      <c r="M228" s="140" t="s">
        <v>1</v>
      </c>
      <c r="N228" s="141" t="s">
        <v>45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156</v>
      </c>
      <c r="AT228" s="144" t="s">
        <v>151</v>
      </c>
      <c r="AU228" s="144" t="s">
        <v>89</v>
      </c>
      <c r="AY228" s="14" t="s">
        <v>149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4" t="s">
        <v>87</v>
      </c>
      <c r="BK228" s="145">
        <f>ROUND(I228*H228,2)</f>
        <v>0</v>
      </c>
      <c r="BL228" s="14" t="s">
        <v>156</v>
      </c>
      <c r="BM228" s="144" t="s">
        <v>1113</v>
      </c>
    </row>
    <row r="229" spans="2:65" s="1" customFormat="1" ht="11.25">
      <c r="B229" s="29"/>
      <c r="D229" s="146" t="s">
        <v>158</v>
      </c>
      <c r="F229" s="147" t="s">
        <v>497</v>
      </c>
      <c r="I229" s="148"/>
      <c r="L229" s="29"/>
      <c r="M229" s="169"/>
      <c r="N229" s="170"/>
      <c r="O229" s="170"/>
      <c r="P229" s="170"/>
      <c r="Q229" s="170"/>
      <c r="R229" s="170"/>
      <c r="S229" s="170"/>
      <c r="T229" s="171"/>
      <c r="AT229" s="14" t="s">
        <v>158</v>
      </c>
      <c r="AU229" s="14" t="s">
        <v>89</v>
      </c>
    </row>
    <row r="230" spans="2:65" s="1" customFormat="1" ht="6.95" customHeight="1">
      <c r="B230" s="41"/>
      <c r="C230" s="42"/>
      <c r="D230" s="42"/>
      <c r="E230" s="42"/>
      <c r="F230" s="42"/>
      <c r="G230" s="42"/>
      <c r="H230" s="42"/>
      <c r="I230" s="42"/>
      <c r="J230" s="42"/>
      <c r="K230" s="42"/>
      <c r="L230" s="29"/>
    </row>
  </sheetData>
  <sheetProtection algorithmName="SHA-512" hashValue="PRG7MNtG+R4YjD+OKy7IL7p5pn9hNufJ5JztEegCS6MtI0lt+iy8A+AutecO5Th5YufXjrgSCuNzeRt4rpaO7g==" saltValue="DhXN74jLrjqutZfvpfESB+uhJiw0W5TIczgYW4PQ9HNa3oIHovarHeCdupsmmSniqsmheqZBc/B7GiAY3V5Kfg==" spinCount="100000" sheet="1" objects="1" scenarios="1" formatColumns="0" formatRows="0" autoFilter="0"/>
  <autoFilter ref="C125:K229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600-000000000000}"/>
    <hyperlink ref="F132" r:id="rId2" xr:uid="{00000000-0004-0000-0600-000001000000}"/>
    <hyperlink ref="F134" r:id="rId3" xr:uid="{00000000-0004-0000-0600-000002000000}"/>
    <hyperlink ref="F136" r:id="rId4" xr:uid="{00000000-0004-0000-0600-000003000000}"/>
    <hyperlink ref="F138" r:id="rId5" xr:uid="{00000000-0004-0000-0600-000004000000}"/>
    <hyperlink ref="F141" r:id="rId6" xr:uid="{00000000-0004-0000-0600-000005000000}"/>
    <hyperlink ref="F144" r:id="rId7" xr:uid="{00000000-0004-0000-0600-000006000000}"/>
    <hyperlink ref="F147" r:id="rId8" xr:uid="{00000000-0004-0000-0600-000007000000}"/>
    <hyperlink ref="F150" r:id="rId9" xr:uid="{00000000-0004-0000-0600-000008000000}"/>
    <hyperlink ref="F153" r:id="rId10" xr:uid="{00000000-0004-0000-0600-000009000000}"/>
    <hyperlink ref="F157" r:id="rId11" xr:uid="{00000000-0004-0000-0600-00000A000000}"/>
    <hyperlink ref="F160" r:id="rId12" xr:uid="{00000000-0004-0000-0600-00000B000000}"/>
    <hyperlink ref="F163" r:id="rId13" xr:uid="{00000000-0004-0000-0600-00000C000000}"/>
    <hyperlink ref="F165" r:id="rId14" xr:uid="{00000000-0004-0000-0600-00000D000000}"/>
    <hyperlink ref="F167" r:id="rId15" xr:uid="{00000000-0004-0000-0600-00000E000000}"/>
    <hyperlink ref="F169" r:id="rId16" xr:uid="{00000000-0004-0000-0600-00000F000000}"/>
    <hyperlink ref="F171" r:id="rId17" xr:uid="{00000000-0004-0000-0600-000010000000}"/>
    <hyperlink ref="F176" r:id="rId18" xr:uid="{00000000-0004-0000-0600-000011000000}"/>
    <hyperlink ref="F178" r:id="rId19" xr:uid="{00000000-0004-0000-0600-000012000000}"/>
    <hyperlink ref="F180" r:id="rId20" xr:uid="{00000000-0004-0000-0600-000013000000}"/>
    <hyperlink ref="F182" r:id="rId21" xr:uid="{00000000-0004-0000-0600-000014000000}"/>
    <hyperlink ref="F186" r:id="rId22" xr:uid="{00000000-0004-0000-0600-000015000000}"/>
    <hyperlink ref="F189" r:id="rId23" xr:uid="{00000000-0004-0000-0600-000016000000}"/>
    <hyperlink ref="F191" r:id="rId24" xr:uid="{00000000-0004-0000-0600-000017000000}"/>
    <hyperlink ref="F194" r:id="rId25" xr:uid="{00000000-0004-0000-0600-000018000000}"/>
    <hyperlink ref="F197" r:id="rId26" xr:uid="{00000000-0004-0000-0600-000019000000}"/>
    <hyperlink ref="F200" r:id="rId27" xr:uid="{00000000-0004-0000-0600-00001A000000}"/>
    <hyperlink ref="F203" r:id="rId28" xr:uid="{00000000-0004-0000-0600-00001B000000}"/>
    <hyperlink ref="F205" r:id="rId29" xr:uid="{00000000-0004-0000-0600-00001C000000}"/>
    <hyperlink ref="F207" r:id="rId30" xr:uid="{00000000-0004-0000-0600-00001D000000}"/>
    <hyperlink ref="F211" r:id="rId31" xr:uid="{00000000-0004-0000-0600-00001E000000}"/>
    <hyperlink ref="F216" r:id="rId32" xr:uid="{00000000-0004-0000-0600-00001F000000}"/>
    <hyperlink ref="F221" r:id="rId33" xr:uid="{00000000-0004-0000-0600-000020000000}"/>
    <hyperlink ref="F224" r:id="rId34" xr:uid="{00000000-0004-0000-0600-000021000000}"/>
    <hyperlink ref="F226" r:id="rId35" xr:uid="{00000000-0004-0000-0600-000022000000}"/>
    <hyperlink ref="F229" r:id="rId36" xr:uid="{00000000-0004-0000-06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111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117</v>
      </c>
      <c r="L4" s="17"/>
      <c r="M4" s="90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Habartov, cesta a stezky</v>
      </c>
      <c r="F7" s="219"/>
      <c r="G7" s="219"/>
      <c r="H7" s="219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18" t="s">
        <v>1008</v>
      </c>
      <c r="F9" s="220"/>
      <c r="G9" s="220"/>
      <c r="H9" s="220"/>
      <c r="L9" s="29"/>
    </row>
    <row r="10" spans="2:46" s="1" customFormat="1" ht="12" customHeight="1">
      <c r="B10" s="29"/>
      <c r="D10" s="24" t="s">
        <v>120</v>
      </c>
      <c r="L10" s="29"/>
    </row>
    <row r="11" spans="2:46" s="1" customFormat="1" ht="16.5" customHeight="1">
      <c r="B11" s="29"/>
      <c r="E11" s="181" t="s">
        <v>978</v>
      </c>
      <c r="F11" s="220"/>
      <c r="G11" s="220"/>
      <c r="H11" s="220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">
        <v>26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29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30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21" t="str">
        <f>'Rekapitulace stavby'!E14</f>
        <v>Vyplň údaj</v>
      </c>
      <c r="F20" s="186"/>
      <c r="G20" s="186"/>
      <c r="H20" s="186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35</v>
      </c>
      <c r="I25" s="24" t="s">
        <v>25</v>
      </c>
      <c r="J25" s="22" t="s">
        <v>36</v>
      </c>
      <c r="L25" s="29"/>
    </row>
    <row r="26" spans="2:12" s="1" customFormat="1" ht="18" customHeight="1">
      <c r="B26" s="29"/>
      <c r="E26" s="22" t="s">
        <v>37</v>
      </c>
      <c r="I26" s="24" t="s">
        <v>28</v>
      </c>
      <c r="J26" s="22" t="s">
        <v>38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39</v>
      </c>
      <c r="L28" s="29"/>
    </row>
    <row r="29" spans="2:12" s="7" customFormat="1" ht="16.5" customHeight="1">
      <c r="B29" s="91"/>
      <c r="E29" s="191" t="s">
        <v>1</v>
      </c>
      <c r="F29" s="191"/>
      <c r="G29" s="191"/>
      <c r="H29" s="191"/>
      <c r="L29" s="91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2" t="s">
        <v>40</v>
      </c>
      <c r="J32" s="63">
        <f>ROUND(J124,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52" t="s">
        <v>44</v>
      </c>
      <c r="E35" s="24" t="s">
        <v>45</v>
      </c>
      <c r="F35" s="83">
        <f>ROUND((SUM(BE124:BE140)),  2)</f>
        <v>0</v>
      </c>
      <c r="I35" s="93">
        <v>0.21</v>
      </c>
      <c r="J35" s="83">
        <f>ROUND(((SUM(BE124:BE140))*I35),  2)</f>
        <v>0</v>
      </c>
      <c r="L35" s="29"/>
    </row>
    <row r="36" spans="2:12" s="1" customFormat="1" ht="14.45" customHeight="1">
      <c r="B36" s="29"/>
      <c r="E36" s="24" t="s">
        <v>46</v>
      </c>
      <c r="F36" s="83">
        <f>ROUND((SUM(BF124:BF140)),  2)</f>
        <v>0</v>
      </c>
      <c r="I36" s="93">
        <v>0.12</v>
      </c>
      <c r="J36" s="83">
        <f>ROUND(((SUM(BF124:BF140))*I36),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3">
        <f>ROUND((SUM(BG124:BG140)),  2)</f>
        <v>0</v>
      </c>
      <c r="I37" s="93">
        <v>0.21</v>
      </c>
      <c r="J37" s="83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3">
        <f>ROUND((SUM(BH124:BH140)),  2)</f>
        <v>0</v>
      </c>
      <c r="I38" s="93">
        <v>0.12</v>
      </c>
      <c r="J38" s="83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3">
        <f>ROUND((SUM(BI124:BI140)),  2)</f>
        <v>0</v>
      </c>
      <c r="I39" s="93">
        <v>0</v>
      </c>
      <c r="J39" s="83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4"/>
      <c r="D41" s="95" t="s">
        <v>50</v>
      </c>
      <c r="E41" s="54"/>
      <c r="F41" s="54"/>
      <c r="G41" s="96" t="s">
        <v>51</v>
      </c>
      <c r="H41" s="97" t="s">
        <v>52</v>
      </c>
      <c r="I41" s="54"/>
      <c r="J41" s="98">
        <f>SUM(J32:J39)</f>
        <v>0</v>
      </c>
      <c r="K41" s="99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53</v>
      </c>
      <c r="E50" s="39"/>
      <c r="F50" s="39"/>
      <c r="G50" s="38" t="s">
        <v>54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55</v>
      </c>
      <c r="E61" s="31"/>
      <c r="F61" s="100" t="s">
        <v>56</v>
      </c>
      <c r="G61" s="40" t="s">
        <v>55</v>
      </c>
      <c r="H61" s="31"/>
      <c r="I61" s="31"/>
      <c r="J61" s="101" t="s">
        <v>56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57</v>
      </c>
      <c r="E65" s="39"/>
      <c r="F65" s="39"/>
      <c r="G65" s="38" t="s">
        <v>58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55</v>
      </c>
      <c r="E76" s="31"/>
      <c r="F76" s="100" t="s">
        <v>56</v>
      </c>
      <c r="G76" s="40" t="s">
        <v>55</v>
      </c>
      <c r="H76" s="31"/>
      <c r="I76" s="31"/>
      <c r="J76" s="101" t="s">
        <v>56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122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18" t="str">
        <f>E7</f>
        <v>Habartov, cesta a stezky</v>
      </c>
      <c r="F85" s="219"/>
      <c r="G85" s="219"/>
      <c r="H85" s="219"/>
      <c r="L85" s="29"/>
    </row>
    <row r="86" spans="2:12" ht="12" customHeight="1">
      <c r="B86" s="17"/>
      <c r="C86" s="24" t="s">
        <v>118</v>
      </c>
      <c r="L86" s="17"/>
    </row>
    <row r="87" spans="2:12" s="1" customFormat="1" ht="16.5" customHeight="1">
      <c r="B87" s="29"/>
      <c r="E87" s="218" t="s">
        <v>1008</v>
      </c>
      <c r="F87" s="220"/>
      <c r="G87" s="220"/>
      <c r="H87" s="220"/>
      <c r="L87" s="29"/>
    </row>
    <row r="88" spans="2:12" s="1" customFormat="1" ht="12" customHeight="1">
      <c r="B88" s="29"/>
      <c r="C88" s="24" t="s">
        <v>120</v>
      </c>
      <c r="L88" s="29"/>
    </row>
    <row r="89" spans="2:12" s="1" customFormat="1" ht="16.5" customHeight="1">
      <c r="B89" s="29"/>
      <c r="E89" s="181" t="str">
        <f>E11</f>
        <v>VRN - Vedlejší rozpočtové náklady</v>
      </c>
      <c r="F89" s="220"/>
      <c r="G89" s="220"/>
      <c r="H89" s="220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>Habartov</v>
      </c>
      <c r="I91" s="24" t="s">
        <v>22</v>
      </c>
      <c r="J91" s="49" t="str">
        <f>IF(J14="","",J14)</f>
        <v>1. 3. 2024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>Město Habartov</v>
      </c>
      <c r="I93" s="24" t="s">
        <v>32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30</v>
      </c>
      <c r="F94" s="22" t="str">
        <f>IF(E20="","",E20)</f>
        <v>Vyplň údaj</v>
      </c>
      <c r="I94" s="24" t="s">
        <v>35</v>
      </c>
      <c r="J94" s="27" t="str">
        <f>E26</f>
        <v>GEOprojectKV, s.r.o.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2" t="s">
        <v>123</v>
      </c>
      <c r="D96" s="94"/>
      <c r="E96" s="94"/>
      <c r="F96" s="94"/>
      <c r="G96" s="94"/>
      <c r="H96" s="94"/>
      <c r="I96" s="94"/>
      <c r="J96" s="103" t="s">
        <v>124</v>
      </c>
      <c r="K96" s="94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4" t="s">
        <v>125</v>
      </c>
      <c r="J98" s="63">
        <f>J124</f>
        <v>0</v>
      </c>
      <c r="L98" s="29"/>
      <c r="AU98" s="14" t="s">
        <v>126</v>
      </c>
    </row>
    <row r="99" spans="2:47" s="8" customFormat="1" ht="24.95" customHeight="1">
      <c r="B99" s="105"/>
      <c r="D99" s="106" t="s">
        <v>978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47" s="9" customFormat="1" ht="19.899999999999999" customHeight="1">
      <c r="B100" s="109"/>
      <c r="D100" s="110" t="s">
        <v>979</v>
      </c>
      <c r="E100" s="111"/>
      <c r="F100" s="111"/>
      <c r="G100" s="111"/>
      <c r="H100" s="111"/>
      <c r="I100" s="111"/>
      <c r="J100" s="112">
        <f>J126</f>
        <v>0</v>
      </c>
      <c r="L100" s="109"/>
    </row>
    <row r="101" spans="2:47" s="9" customFormat="1" ht="19.899999999999999" customHeight="1">
      <c r="B101" s="109"/>
      <c r="D101" s="110" t="s">
        <v>980</v>
      </c>
      <c r="E101" s="111"/>
      <c r="F101" s="111"/>
      <c r="G101" s="111"/>
      <c r="H101" s="111"/>
      <c r="I101" s="111"/>
      <c r="J101" s="112">
        <f>J133</f>
        <v>0</v>
      </c>
      <c r="L101" s="109"/>
    </row>
    <row r="102" spans="2:47" s="9" customFormat="1" ht="19.899999999999999" customHeight="1">
      <c r="B102" s="109"/>
      <c r="D102" s="110" t="s">
        <v>981</v>
      </c>
      <c r="E102" s="111"/>
      <c r="F102" s="111"/>
      <c r="G102" s="111"/>
      <c r="H102" s="111"/>
      <c r="I102" s="111"/>
      <c r="J102" s="112">
        <f>J137</f>
        <v>0</v>
      </c>
      <c r="L102" s="109"/>
    </row>
    <row r="103" spans="2:47" s="1" customFormat="1" ht="21.75" customHeight="1">
      <c r="B103" s="29"/>
      <c r="L103" s="29"/>
    </row>
    <row r="104" spans="2:47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47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47" s="1" customFormat="1" ht="24.95" customHeight="1">
      <c r="B109" s="29"/>
      <c r="C109" s="18" t="s">
        <v>134</v>
      </c>
      <c r="L109" s="29"/>
    </row>
    <row r="110" spans="2:47" s="1" customFormat="1" ht="6.95" customHeight="1">
      <c r="B110" s="29"/>
      <c r="L110" s="29"/>
    </row>
    <row r="111" spans="2:47" s="1" customFormat="1" ht="12" customHeight="1">
      <c r="B111" s="29"/>
      <c r="C111" s="24" t="s">
        <v>16</v>
      </c>
      <c r="L111" s="29"/>
    </row>
    <row r="112" spans="2:47" s="1" customFormat="1" ht="16.5" customHeight="1">
      <c r="B112" s="29"/>
      <c r="E112" s="218" t="str">
        <f>E7</f>
        <v>Habartov, cesta a stezky</v>
      </c>
      <c r="F112" s="219"/>
      <c r="G112" s="219"/>
      <c r="H112" s="219"/>
      <c r="L112" s="29"/>
    </row>
    <row r="113" spans="2:65" ht="12" customHeight="1">
      <c r="B113" s="17"/>
      <c r="C113" s="24" t="s">
        <v>118</v>
      </c>
      <c r="L113" s="17"/>
    </row>
    <row r="114" spans="2:65" s="1" customFormat="1" ht="16.5" customHeight="1">
      <c r="B114" s="29"/>
      <c r="E114" s="218" t="s">
        <v>1008</v>
      </c>
      <c r="F114" s="220"/>
      <c r="G114" s="220"/>
      <c r="H114" s="220"/>
      <c r="L114" s="29"/>
    </row>
    <row r="115" spans="2:65" s="1" customFormat="1" ht="12" customHeight="1">
      <c r="B115" s="29"/>
      <c r="C115" s="24" t="s">
        <v>120</v>
      </c>
      <c r="L115" s="29"/>
    </row>
    <row r="116" spans="2:65" s="1" customFormat="1" ht="16.5" customHeight="1">
      <c r="B116" s="29"/>
      <c r="E116" s="181" t="str">
        <f>E11</f>
        <v>VRN - Vedlejší rozpočtové náklady</v>
      </c>
      <c r="F116" s="220"/>
      <c r="G116" s="220"/>
      <c r="H116" s="220"/>
      <c r="L116" s="29"/>
    </row>
    <row r="117" spans="2:65" s="1" customFormat="1" ht="6.95" customHeight="1">
      <c r="B117" s="29"/>
      <c r="L117" s="29"/>
    </row>
    <row r="118" spans="2:65" s="1" customFormat="1" ht="12" customHeight="1">
      <c r="B118" s="29"/>
      <c r="C118" s="24" t="s">
        <v>20</v>
      </c>
      <c r="F118" s="22" t="str">
        <f>F14</f>
        <v>Habartov</v>
      </c>
      <c r="I118" s="24" t="s">
        <v>22</v>
      </c>
      <c r="J118" s="49" t="str">
        <f>IF(J14="","",J14)</f>
        <v>1. 3. 2024</v>
      </c>
      <c r="L118" s="29"/>
    </row>
    <row r="119" spans="2:65" s="1" customFormat="1" ht="6.95" customHeight="1">
      <c r="B119" s="29"/>
      <c r="L119" s="29"/>
    </row>
    <row r="120" spans="2:65" s="1" customFormat="1" ht="15.2" customHeight="1">
      <c r="B120" s="29"/>
      <c r="C120" s="24" t="s">
        <v>24</v>
      </c>
      <c r="F120" s="22" t="str">
        <f>E17</f>
        <v>Město Habartov</v>
      </c>
      <c r="I120" s="24" t="s">
        <v>32</v>
      </c>
      <c r="J120" s="27" t="str">
        <f>E23</f>
        <v xml:space="preserve"> </v>
      </c>
      <c r="L120" s="29"/>
    </row>
    <row r="121" spans="2:65" s="1" customFormat="1" ht="15.2" customHeight="1">
      <c r="B121" s="29"/>
      <c r="C121" s="24" t="s">
        <v>30</v>
      </c>
      <c r="F121" s="22" t="str">
        <f>IF(E20="","",E20)</f>
        <v>Vyplň údaj</v>
      </c>
      <c r="I121" s="24" t="s">
        <v>35</v>
      </c>
      <c r="J121" s="27" t="str">
        <f>E26</f>
        <v>GEOprojectKV, s.r.o.</v>
      </c>
      <c r="L121" s="29"/>
    </row>
    <row r="122" spans="2:65" s="1" customFormat="1" ht="10.35" customHeight="1">
      <c r="B122" s="29"/>
      <c r="L122" s="29"/>
    </row>
    <row r="123" spans="2:65" s="10" customFormat="1" ht="29.25" customHeight="1">
      <c r="B123" s="113"/>
      <c r="C123" s="114" t="s">
        <v>135</v>
      </c>
      <c r="D123" s="115" t="s">
        <v>65</v>
      </c>
      <c r="E123" s="115" t="s">
        <v>61</v>
      </c>
      <c r="F123" s="115" t="s">
        <v>62</v>
      </c>
      <c r="G123" s="115" t="s">
        <v>136</v>
      </c>
      <c r="H123" s="115" t="s">
        <v>137</v>
      </c>
      <c r="I123" s="115" t="s">
        <v>138</v>
      </c>
      <c r="J123" s="115" t="s">
        <v>124</v>
      </c>
      <c r="K123" s="116" t="s">
        <v>139</v>
      </c>
      <c r="L123" s="113"/>
      <c r="M123" s="56" t="s">
        <v>1</v>
      </c>
      <c r="N123" s="57" t="s">
        <v>44</v>
      </c>
      <c r="O123" s="57" t="s">
        <v>140</v>
      </c>
      <c r="P123" s="57" t="s">
        <v>141</v>
      </c>
      <c r="Q123" s="57" t="s">
        <v>142</v>
      </c>
      <c r="R123" s="57" t="s">
        <v>143</v>
      </c>
      <c r="S123" s="57" t="s">
        <v>144</v>
      </c>
      <c r="T123" s="58" t="s">
        <v>145</v>
      </c>
    </row>
    <row r="124" spans="2:65" s="1" customFormat="1" ht="22.9" customHeight="1">
      <c r="B124" s="29"/>
      <c r="C124" s="61" t="s">
        <v>146</v>
      </c>
      <c r="J124" s="117">
        <f>BK124</f>
        <v>0</v>
      </c>
      <c r="L124" s="29"/>
      <c r="M124" s="59"/>
      <c r="N124" s="50"/>
      <c r="O124" s="50"/>
      <c r="P124" s="118">
        <f>P125</f>
        <v>0</v>
      </c>
      <c r="Q124" s="50"/>
      <c r="R124" s="118">
        <f>R125</f>
        <v>0</v>
      </c>
      <c r="S124" s="50"/>
      <c r="T124" s="119">
        <f>T125</f>
        <v>0</v>
      </c>
      <c r="AT124" s="14" t="s">
        <v>79</v>
      </c>
      <c r="AU124" s="14" t="s">
        <v>126</v>
      </c>
      <c r="BK124" s="120">
        <f>BK125</f>
        <v>0</v>
      </c>
    </row>
    <row r="125" spans="2:65" s="11" customFormat="1" ht="25.9" customHeight="1">
      <c r="B125" s="121"/>
      <c r="D125" s="122" t="s">
        <v>79</v>
      </c>
      <c r="E125" s="123" t="s">
        <v>104</v>
      </c>
      <c r="F125" s="123" t="s">
        <v>105</v>
      </c>
      <c r="I125" s="124"/>
      <c r="J125" s="125">
        <f>BK125</f>
        <v>0</v>
      </c>
      <c r="L125" s="121"/>
      <c r="M125" s="126"/>
      <c r="P125" s="127">
        <f>P126+P133+P137</f>
        <v>0</v>
      </c>
      <c r="R125" s="127">
        <f>R126+R133+R137</f>
        <v>0</v>
      </c>
      <c r="T125" s="128">
        <f>T126+T133+T137</f>
        <v>0</v>
      </c>
      <c r="AR125" s="122" t="s">
        <v>176</v>
      </c>
      <c r="AT125" s="129" t="s">
        <v>79</v>
      </c>
      <c r="AU125" s="129" t="s">
        <v>80</v>
      </c>
      <c r="AY125" s="122" t="s">
        <v>149</v>
      </c>
      <c r="BK125" s="130">
        <f>BK126+BK133+BK137</f>
        <v>0</v>
      </c>
    </row>
    <row r="126" spans="2:65" s="11" customFormat="1" ht="22.9" customHeight="1">
      <c r="B126" s="121"/>
      <c r="D126" s="122" t="s">
        <v>79</v>
      </c>
      <c r="E126" s="131" t="s">
        <v>982</v>
      </c>
      <c r="F126" s="131" t="s">
        <v>983</v>
      </c>
      <c r="I126" s="124"/>
      <c r="J126" s="132">
        <f>BK126</f>
        <v>0</v>
      </c>
      <c r="L126" s="121"/>
      <c r="M126" s="126"/>
      <c r="P126" s="127">
        <f>SUM(P127:P132)</f>
        <v>0</v>
      </c>
      <c r="R126" s="127">
        <f>SUM(R127:R132)</f>
        <v>0</v>
      </c>
      <c r="T126" s="128">
        <f>SUM(T127:T132)</f>
        <v>0</v>
      </c>
      <c r="AR126" s="122" t="s">
        <v>176</v>
      </c>
      <c r="AT126" s="129" t="s">
        <v>79</v>
      </c>
      <c r="AU126" s="129" t="s">
        <v>87</v>
      </c>
      <c r="AY126" s="122" t="s">
        <v>149</v>
      </c>
      <c r="BK126" s="130">
        <f>SUM(BK127:BK132)</f>
        <v>0</v>
      </c>
    </row>
    <row r="127" spans="2:65" s="1" customFormat="1" ht="16.5" customHeight="1">
      <c r="B127" s="29"/>
      <c r="C127" s="133" t="s">
        <v>87</v>
      </c>
      <c r="D127" s="133" t="s">
        <v>151</v>
      </c>
      <c r="E127" s="134" t="s">
        <v>984</v>
      </c>
      <c r="F127" s="135" t="s">
        <v>983</v>
      </c>
      <c r="G127" s="136" t="s">
        <v>985</v>
      </c>
      <c r="H127" s="137">
        <v>1</v>
      </c>
      <c r="I127" s="138"/>
      <c r="J127" s="139">
        <f>ROUND(I127*H127,2)</f>
        <v>0</v>
      </c>
      <c r="K127" s="135" t="s">
        <v>854</v>
      </c>
      <c r="L127" s="29"/>
      <c r="M127" s="140" t="s">
        <v>1</v>
      </c>
      <c r="N127" s="141" t="s">
        <v>45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986</v>
      </c>
      <c r="AT127" s="144" t="s">
        <v>151</v>
      </c>
      <c r="AU127" s="144" t="s">
        <v>89</v>
      </c>
      <c r="AY127" s="14" t="s">
        <v>149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4" t="s">
        <v>87</v>
      </c>
      <c r="BK127" s="145">
        <f>ROUND(I127*H127,2)</f>
        <v>0</v>
      </c>
      <c r="BL127" s="14" t="s">
        <v>986</v>
      </c>
      <c r="BM127" s="144" t="s">
        <v>1114</v>
      </c>
    </row>
    <row r="128" spans="2:65" s="1" customFormat="1" ht="11.25">
      <c r="B128" s="29"/>
      <c r="D128" s="146" t="s">
        <v>158</v>
      </c>
      <c r="F128" s="147" t="s">
        <v>988</v>
      </c>
      <c r="I128" s="148"/>
      <c r="L128" s="29"/>
      <c r="M128" s="149"/>
      <c r="T128" s="53"/>
      <c r="AT128" s="14" t="s">
        <v>158</v>
      </c>
      <c r="AU128" s="14" t="s">
        <v>89</v>
      </c>
    </row>
    <row r="129" spans="2:65" s="1" customFormat="1" ht="48.75">
      <c r="B129" s="29"/>
      <c r="D129" s="150" t="s">
        <v>351</v>
      </c>
      <c r="F129" s="151" t="s">
        <v>989</v>
      </c>
      <c r="I129" s="148"/>
      <c r="L129" s="29"/>
      <c r="M129" s="149"/>
      <c r="T129" s="53"/>
      <c r="AT129" s="14" t="s">
        <v>351</v>
      </c>
      <c r="AU129" s="14" t="s">
        <v>89</v>
      </c>
    </row>
    <row r="130" spans="2:65" s="1" customFormat="1" ht="16.5" customHeight="1">
      <c r="B130" s="29"/>
      <c r="C130" s="133" t="s">
        <v>89</v>
      </c>
      <c r="D130" s="133" t="s">
        <v>151</v>
      </c>
      <c r="E130" s="134" t="s">
        <v>990</v>
      </c>
      <c r="F130" s="135" t="s">
        <v>991</v>
      </c>
      <c r="G130" s="136" t="s">
        <v>985</v>
      </c>
      <c r="H130" s="137">
        <v>1</v>
      </c>
      <c r="I130" s="138"/>
      <c r="J130" s="139">
        <f>ROUND(I130*H130,2)</f>
        <v>0</v>
      </c>
      <c r="K130" s="135" t="s">
        <v>155</v>
      </c>
      <c r="L130" s="29"/>
      <c r="M130" s="140" t="s">
        <v>1</v>
      </c>
      <c r="N130" s="141" t="s">
        <v>45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986</v>
      </c>
      <c r="AT130" s="144" t="s">
        <v>151</v>
      </c>
      <c r="AU130" s="144" t="s">
        <v>89</v>
      </c>
      <c r="AY130" s="14" t="s">
        <v>149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4" t="s">
        <v>87</v>
      </c>
      <c r="BK130" s="145">
        <f>ROUND(I130*H130,2)</f>
        <v>0</v>
      </c>
      <c r="BL130" s="14" t="s">
        <v>986</v>
      </c>
      <c r="BM130" s="144" t="s">
        <v>1115</v>
      </c>
    </row>
    <row r="131" spans="2:65" s="1" customFormat="1" ht="11.25">
      <c r="B131" s="29"/>
      <c r="D131" s="146" t="s">
        <v>158</v>
      </c>
      <c r="F131" s="147" t="s">
        <v>993</v>
      </c>
      <c r="I131" s="148"/>
      <c r="L131" s="29"/>
      <c r="M131" s="149"/>
      <c r="T131" s="53"/>
      <c r="AT131" s="14" t="s">
        <v>158</v>
      </c>
      <c r="AU131" s="14" t="s">
        <v>89</v>
      </c>
    </row>
    <row r="132" spans="2:65" s="1" customFormat="1" ht="19.5">
      <c r="B132" s="29"/>
      <c r="D132" s="150" t="s">
        <v>351</v>
      </c>
      <c r="F132" s="151" t="s">
        <v>994</v>
      </c>
      <c r="I132" s="148"/>
      <c r="L132" s="29"/>
      <c r="M132" s="149"/>
      <c r="T132" s="53"/>
      <c r="AT132" s="14" t="s">
        <v>351</v>
      </c>
      <c r="AU132" s="14" t="s">
        <v>89</v>
      </c>
    </row>
    <row r="133" spans="2:65" s="11" customFormat="1" ht="22.9" customHeight="1">
      <c r="B133" s="121"/>
      <c r="D133" s="122" t="s">
        <v>79</v>
      </c>
      <c r="E133" s="131" t="s">
        <v>995</v>
      </c>
      <c r="F133" s="131" t="s">
        <v>996</v>
      </c>
      <c r="I133" s="124"/>
      <c r="J133" s="132">
        <f>BK133</f>
        <v>0</v>
      </c>
      <c r="L133" s="121"/>
      <c r="M133" s="126"/>
      <c r="P133" s="127">
        <f>SUM(P134:P136)</f>
        <v>0</v>
      </c>
      <c r="R133" s="127">
        <f>SUM(R134:R136)</f>
        <v>0</v>
      </c>
      <c r="T133" s="128">
        <f>SUM(T134:T136)</f>
        <v>0</v>
      </c>
      <c r="AR133" s="122" t="s">
        <v>176</v>
      </c>
      <c r="AT133" s="129" t="s">
        <v>79</v>
      </c>
      <c r="AU133" s="129" t="s">
        <v>87</v>
      </c>
      <c r="AY133" s="122" t="s">
        <v>149</v>
      </c>
      <c r="BK133" s="130">
        <f>SUM(BK134:BK136)</f>
        <v>0</v>
      </c>
    </row>
    <row r="134" spans="2:65" s="1" customFormat="1" ht="16.5" customHeight="1">
      <c r="B134" s="29"/>
      <c r="C134" s="133" t="s">
        <v>164</v>
      </c>
      <c r="D134" s="133" t="s">
        <v>151</v>
      </c>
      <c r="E134" s="134" t="s">
        <v>997</v>
      </c>
      <c r="F134" s="135" t="s">
        <v>996</v>
      </c>
      <c r="G134" s="136" t="s">
        <v>985</v>
      </c>
      <c r="H134" s="137">
        <v>1</v>
      </c>
      <c r="I134" s="138"/>
      <c r="J134" s="139">
        <f>ROUND(I134*H134,2)</f>
        <v>0</v>
      </c>
      <c r="K134" s="135" t="s">
        <v>854</v>
      </c>
      <c r="L134" s="29"/>
      <c r="M134" s="140" t="s">
        <v>1</v>
      </c>
      <c r="N134" s="141" t="s">
        <v>45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986</v>
      </c>
      <c r="AT134" s="144" t="s">
        <v>151</v>
      </c>
      <c r="AU134" s="144" t="s">
        <v>89</v>
      </c>
      <c r="AY134" s="14" t="s">
        <v>149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4" t="s">
        <v>87</v>
      </c>
      <c r="BK134" s="145">
        <f>ROUND(I134*H134,2)</f>
        <v>0</v>
      </c>
      <c r="BL134" s="14" t="s">
        <v>986</v>
      </c>
      <c r="BM134" s="144" t="s">
        <v>1116</v>
      </c>
    </row>
    <row r="135" spans="2:65" s="1" customFormat="1" ht="11.25">
      <c r="B135" s="29"/>
      <c r="D135" s="146" t="s">
        <v>158</v>
      </c>
      <c r="F135" s="147" t="s">
        <v>999</v>
      </c>
      <c r="I135" s="148"/>
      <c r="L135" s="29"/>
      <c r="M135" s="149"/>
      <c r="T135" s="53"/>
      <c r="AT135" s="14" t="s">
        <v>158</v>
      </c>
      <c r="AU135" s="14" t="s">
        <v>89</v>
      </c>
    </row>
    <row r="136" spans="2:65" s="1" customFormat="1" ht="19.5">
      <c r="B136" s="29"/>
      <c r="D136" s="150" t="s">
        <v>351</v>
      </c>
      <c r="F136" s="151" t="s">
        <v>1000</v>
      </c>
      <c r="I136" s="148"/>
      <c r="L136" s="29"/>
      <c r="M136" s="149"/>
      <c r="T136" s="53"/>
      <c r="AT136" s="14" t="s">
        <v>351</v>
      </c>
      <c r="AU136" s="14" t="s">
        <v>89</v>
      </c>
    </row>
    <row r="137" spans="2:65" s="11" customFormat="1" ht="22.9" customHeight="1">
      <c r="B137" s="121"/>
      <c r="D137" s="122" t="s">
        <v>79</v>
      </c>
      <c r="E137" s="131" t="s">
        <v>1001</v>
      </c>
      <c r="F137" s="131" t="s">
        <v>1002</v>
      </c>
      <c r="I137" s="124"/>
      <c r="J137" s="132">
        <f>BK137</f>
        <v>0</v>
      </c>
      <c r="L137" s="121"/>
      <c r="M137" s="126"/>
      <c r="P137" s="127">
        <f>SUM(P138:P140)</f>
        <v>0</v>
      </c>
      <c r="R137" s="127">
        <f>SUM(R138:R140)</f>
        <v>0</v>
      </c>
      <c r="T137" s="128">
        <f>SUM(T138:T140)</f>
        <v>0</v>
      </c>
      <c r="AR137" s="122" t="s">
        <v>176</v>
      </c>
      <c r="AT137" s="129" t="s">
        <v>79</v>
      </c>
      <c r="AU137" s="129" t="s">
        <v>87</v>
      </c>
      <c r="AY137" s="122" t="s">
        <v>149</v>
      </c>
      <c r="BK137" s="130">
        <f>SUM(BK138:BK140)</f>
        <v>0</v>
      </c>
    </row>
    <row r="138" spans="2:65" s="1" customFormat="1" ht="16.5" customHeight="1">
      <c r="B138" s="29"/>
      <c r="C138" s="133" t="s">
        <v>156</v>
      </c>
      <c r="D138" s="133" t="s">
        <v>151</v>
      </c>
      <c r="E138" s="134" t="s">
        <v>1003</v>
      </c>
      <c r="F138" s="135" t="s">
        <v>1004</v>
      </c>
      <c r="G138" s="136" t="s">
        <v>985</v>
      </c>
      <c r="H138" s="137">
        <v>1</v>
      </c>
      <c r="I138" s="138"/>
      <c r="J138" s="139">
        <f>ROUND(I138*H138,2)</f>
        <v>0</v>
      </c>
      <c r="K138" s="135" t="s">
        <v>155</v>
      </c>
      <c r="L138" s="29"/>
      <c r="M138" s="140" t="s">
        <v>1</v>
      </c>
      <c r="N138" s="141" t="s">
        <v>45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986</v>
      </c>
      <c r="AT138" s="144" t="s">
        <v>151</v>
      </c>
      <c r="AU138" s="144" t="s">
        <v>89</v>
      </c>
      <c r="AY138" s="14" t="s">
        <v>149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4" t="s">
        <v>87</v>
      </c>
      <c r="BK138" s="145">
        <f>ROUND(I138*H138,2)</f>
        <v>0</v>
      </c>
      <c r="BL138" s="14" t="s">
        <v>986</v>
      </c>
      <c r="BM138" s="144" t="s">
        <v>1117</v>
      </c>
    </row>
    <row r="139" spans="2:65" s="1" customFormat="1" ht="11.25">
      <c r="B139" s="29"/>
      <c r="D139" s="146" t="s">
        <v>158</v>
      </c>
      <c r="F139" s="147" t="s">
        <v>1006</v>
      </c>
      <c r="I139" s="148"/>
      <c r="L139" s="29"/>
      <c r="M139" s="149"/>
      <c r="T139" s="53"/>
      <c r="AT139" s="14" t="s">
        <v>158</v>
      </c>
      <c r="AU139" s="14" t="s">
        <v>89</v>
      </c>
    </row>
    <row r="140" spans="2:65" s="1" customFormat="1" ht="19.5">
      <c r="B140" s="29"/>
      <c r="D140" s="150" t="s">
        <v>351</v>
      </c>
      <c r="F140" s="151" t="s">
        <v>1007</v>
      </c>
      <c r="I140" s="148"/>
      <c r="L140" s="29"/>
      <c r="M140" s="169"/>
      <c r="N140" s="170"/>
      <c r="O140" s="170"/>
      <c r="P140" s="170"/>
      <c r="Q140" s="170"/>
      <c r="R140" s="170"/>
      <c r="S140" s="170"/>
      <c r="T140" s="171"/>
      <c r="AT140" s="14" t="s">
        <v>351</v>
      </c>
      <c r="AU140" s="14" t="s">
        <v>89</v>
      </c>
    </row>
    <row r="141" spans="2:65" s="1" customFormat="1" ht="6.95" customHeight="1"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29"/>
    </row>
  </sheetData>
  <sheetProtection algorithmName="SHA-512" hashValue="B8L2dX3hLGimimRoA5juEAhCf0m31MtYXYOxYZDqn9b/PTgnV/azngLyu6mrMF5w48YhHF4Vjq2mSRmmEY5fJA==" saltValue="33ysL23+LGFDi95MCz7YNOPVzHMTsU60VAutuNGRleR9VUpxZhYNKvBPQoHakZjWzJn2G0JGjgucC9nzT9GcxQ==" spinCount="100000" sheet="1" objects="1" scenarios="1" formatColumns="0" formatRows="0" autoFilter="0"/>
  <autoFilter ref="C123:K140" xr:uid="{00000000-0009-0000-0000-000007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hyperlinks>
    <hyperlink ref="F128" r:id="rId1" xr:uid="{00000000-0004-0000-0700-000000000000}"/>
    <hyperlink ref="F131" r:id="rId2" xr:uid="{00000000-0004-0000-0700-000001000000}"/>
    <hyperlink ref="F135" r:id="rId3" xr:uid="{00000000-0004-0000-0700-000002000000}"/>
    <hyperlink ref="F139" r:id="rId4" xr:uid="{00000000-0004-0000-07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115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117</v>
      </c>
      <c r="L4" s="17"/>
      <c r="M4" s="90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Habartov, cesta a stezky</v>
      </c>
      <c r="F7" s="219"/>
      <c r="G7" s="219"/>
      <c r="H7" s="219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18" t="s">
        <v>1118</v>
      </c>
      <c r="F9" s="220"/>
      <c r="G9" s="220"/>
      <c r="H9" s="220"/>
      <c r="L9" s="29"/>
    </row>
    <row r="10" spans="2:46" s="1" customFormat="1" ht="12" customHeight="1">
      <c r="B10" s="29"/>
      <c r="D10" s="24" t="s">
        <v>120</v>
      </c>
      <c r="L10" s="29"/>
    </row>
    <row r="11" spans="2:46" s="1" customFormat="1" ht="16.5" customHeight="1">
      <c r="B11" s="29"/>
      <c r="E11" s="181" t="s">
        <v>121</v>
      </c>
      <c r="F11" s="220"/>
      <c r="G11" s="220"/>
      <c r="H11" s="220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">
        <v>26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29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30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21" t="str">
        <f>'Rekapitulace stavby'!E14</f>
        <v>Vyplň údaj</v>
      </c>
      <c r="F20" s="186"/>
      <c r="G20" s="186"/>
      <c r="H20" s="186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35</v>
      </c>
      <c r="I25" s="24" t="s">
        <v>25</v>
      </c>
      <c r="J25" s="22" t="s">
        <v>36</v>
      </c>
      <c r="L25" s="29"/>
    </row>
    <row r="26" spans="2:12" s="1" customFormat="1" ht="18" customHeight="1">
      <c r="B26" s="29"/>
      <c r="E26" s="22" t="s">
        <v>37</v>
      </c>
      <c r="I26" s="24" t="s">
        <v>28</v>
      </c>
      <c r="J26" s="22" t="s">
        <v>38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39</v>
      </c>
      <c r="L28" s="29"/>
    </row>
    <row r="29" spans="2:12" s="7" customFormat="1" ht="16.5" customHeight="1">
      <c r="B29" s="91"/>
      <c r="E29" s="191" t="s">
        <v>1</v>
      </c>
      <c r="F29" s="191"/>
      <c r="G29" s="191"/>
      <c r="H29" s="191"/>
      <c r="L29" s="91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2" t="s">
        <v>40</v>
      </c>
      <c r="J32" s="63">
        <f>ROUND(J129,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52" t="s">
        <v>44</v>
      </c>
      <c r="E35" s="24" t="s">
        <v>45</v>
      </c>
      <c r="F35" s="83">
        <f>ROUND((SUM(BE129:BE251)),  2)</f>
        <v>0</v>
      </c>
      <c r="I35" s="93">
        <v>0.21</v>
      </c>
      <c r="J35" s="83">
        <f>ROUND(((SUM(BE129:BE251))*I35),  2)</f>
        <v>0</v>
      </c>
      <c r="L35" s="29"/>
    </row>
    <row r="36" spans="2:12" s="1" customFormat="1" ht="14.45" customHeight="1">
      <c r="B36" s="29"/>
      <c r="E36" s="24" t="s">
        <v>46</v>
      </c>
      <c r="F36" s="83">
        <f>ROUND((SUM(BF129:BF251)),  2)</f>
        <v>0</v>
      </c>
      <c r="I36" s="93">
        <v>0.12</v>
      </c>
      <c r="J36" s="83">
        <f>ROUND(((SUM(BF129:BF251))*I36),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3">
        <f>ROUND((SUM(BG129:BG251)),  2)</f>
        <v>0</v>
      </c>
      <c r="I37" s="93">
        <v>0.21</v>
      </c>
      <c r="J37" s="83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3">
        <f>ROUND((SUM(BH129:BH251)),  2)</f>
        <v>0</v>
      </c>
      <c r="I38" s="93">
        <v>0.12</v>
      </c>
      <c r="J38" s="83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3">
        <f>ROUND((SUM(BI129:BI251)),  2)</f>
        <v>0</v>
      </c>
      <c r="I39" s="93">
        <v>0</v>
      </c>
      <c r="J39" s="83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4"/>
      <c r="D41" s="95" t="s">
        <v>50</v>
      </c>
      <c r="E41" s="54"/>
      <c r="F41" s="54"/>
      <c r="G41" s="96" t="s">
        <v>51</v>
      </c>
      <c r="H41" s="97" t="s">
        <v>52</v>
      </c>
      <c r="I41" s="54"/>
      <c r="J41" s="98">
        <f>SUM(J32:J39)</f>
        <v>0</v>
      </c>
      <c r="K41" s="99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53</v>
      </c>
      <c r="E50" s="39"/>
      <c r="F50" s="39"/>
      <c r="G50" s="38" t="s">
        <v>54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55</v>
      </c>
      <c r="E61" s="31"/>
      <c r="F61" s="100" t="s">
        <v>56</v>
      </c>
      <c r="G61" s="40" t="s">
        <v>55</v>
      </c>
      <c r="H61" s="31"/>
      <c r="I61" s="31"/>
      <c r="J61" s="101" t="s">
        <v>56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57</v>
      </c>
      <c r="E65" s="39"/>
      <c r="F65" s="39"/>
      <c r="G65" s="38" t="s">
        <v>58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55</v>
      </c>
      <c r="E76" s="31"/>
      <c r="F76" s="100" t="s">
        <v>56</v>
      </c>
      <c r="G76" s="40" t="s">
        <v>55</v>
      </c>
      <c r="H76" s="31"/>
      <c r="I76" s="31"/>
      <c r="J76" s="101" t="s">
        <v>56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122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18" t="str">
        <f>E7</f>
        <v>Habartov, cesta a stezky</v>
      </c>
      <c r="F85" s="219"/>
      <c r="G85" s="219"/>
      <c r="H85" s="219"/>
      <c r="L85" s="29"/>
    </row>
    <row r="86" spans="2:12" ht="12" customHeight="1">
      <c r="B86" s="17"/>
      <c r="C86" s="24" t="s">
        <v>118</v>
      </c>
      <c r="L86" s="17"/>
    </row>
    <row r="87" spans="2:12" s="1" customFormat="1" ht="16.5" customHeight="1">
      <c r="B87" s="29"/>
      <c r="E87" s="218" t="s">
        <v>1118</v>
      </c>
      <c r="F87" s="220"/>
      <c r="G87" s="220"/>
      <c r="H87" s="220"/>
      <c r="L87" s="29"/>
    </row>
    <row r="88" spans="2:12" s="1" customFormat="1" ht="12" customHeight="1">
      <c r="B88" s="29"/>
      <c r="C88" s="24" t="s">
        <v>120</v>
      </c>
      <c r="L88" s="29"/>
    </row>
    <row r="89" spans="2:12" s="1" customFormat="1" ht="16.5" customHeight="1">
      <c r="B89" s="29"/>
      <c r="E89" s="181" t="str">
        <f>E11</f>
        <v>SO 101 - Komunikace a zpevněné plochy</v>
      </c>
      <c r="F89" s="220"/>
      <c r="G89" s="220"/>
      <c r="H89" s="220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>Habartov</v>
      </c>
      <c r="I91" s="24" t="s">
        <v>22</v>
      </c>
      <c r="J91" s="49" t="str">
        <f>IF(J14="","",J14)</f>
        <v>1. 3. 2024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>Město Habartov</v>
      </c>
      <c r="I93" s="24" t="s">
        <v>32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30</v>
      </c>
      <c r="F94" s="22" t="str">
        <f>IF(E20="","",E20)</f>
        <v>Vyplň údaj</v>
      </c>
      <c r="I94" s="24" t="s">
        <v>35</v>
      </c>
      <c r="J94" s="27" t="str">
        <f>E26</f>
        <v>GEOprojectKV, s.r.o.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2" t="s">
        <v>123</v>
      </c>
      <c r="D96" s="94"/>
      <c r="E96" s="94"/>
      <c r="F96" s="94"/>
      <c r="G96" s="94"/>
      <c r="H96" s="94"/>
      <c r="I96" s="94"/>
      <c r="J96" s="103" t="s">
        <v>124</v>
      </c>
      <c r="K96" s="94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4" t="s">
        <v>125</v>
      </c>
      <c r="J98" s="63">
        <f>J129</f>
        <v>0</v>
      </c>
      <c r="L98" s="29"/>
      <c r="AU98" s="14" t="s">
        <v>126</v>
      </c>
    </row>
    <row r="99" spans="2:47" s="8" customFormat="1" ht="24.95" customHeight="1">
      <c r="B99" s="105"/>
      <c r="D99" s="106" t="s">
        <v>127</v>
      </c>
      <c r="E99" s="107"/>
      <c r="F99" s="107"/>
      <c r="G99" s="107"/>
      <c r="H99" s="107"/>
      <c r="I99" s="107"/>
      <c r="J99" s="108">
        <f>J130</f>
        <v>0</v>
      </c>
      <c r="L99" s="105"/>
    </row>
    <row r="100" spans="2:47" s="9" customFormat="1" ht="19.899999999999999" customHeight="1">
      <c r="B100" s="109"/>
      <c r="D100" s="110" t="s">
        <v>128</v>
      </c>
      <c r="E100" s="111"/>
      <c r="F100" s="111"/>
      <c r="G100" s="111"/>
      <c r="H100" s="111"/>
      <c r="I100" s="111"/>
      <c r="J100" s="112">
        <f>J131</f>
        <v>0</v>
      </c>
      <c r="L100" s="109"/>
    </row>
    <row r="101" spans="2:47" s="9" customFormat="1" ht="19.899999999999999" customHeight="1">
      <c r="B101" s="109"/>
      <c r="D101" s="110" t="s">
        <v>1119</v>
      </c>
      <c r="E101" s="111"/>
      <c r="F101" s="111"/>
      <c r="G101" s="111"/>
      <c r="H101" s="111"/>
      <c r="I101" s="111"/>
      <c r="J101" s="112">
        <f>J180</f>
        <v>0</v>
      </c>
      <c r="L101" s="109"/>
    </row>
    <row r="102" spans="2:47" s="9" customFormat="1" ht="19.899999999999999" customHeight="1">
      <c r="B102" s="109"/>
      <c r="D102" s="110" t="s">
        <v>129</v>
      </c>
      <c r="E102" s="111"/>
      <c r="F102" s="111"/>
      <c r="G102" s="111"/>
      <c r="H102" s="111"/>
      <c r="I102" s="111"/>
      <c r="J102" s="112">
        <f>J183</f>
        <v>0</v>
      </c>
      <c r="L102" s="109"/>
    </row>
    <row r="103" spans="2:47" s="9" customFormat="1" ht="14.85" customHeight="1">
      <c r="B103" s="109"/>
      <c r="D103" s="110" t="s">
        <v>1120</v>
      </c>
      <c r="E103" s="111"/>
      <c r="F103" s="111"/>
      <c r="G103" s="111"/>
      <c r="H103" s="111"/>
      <c r="I103" s="111"/>
      <c r="J103" s="112">
        <f>J201</f>
        <v>0</v>
      </c>
      <c r="L103" s="109"/>
    </row>
    <row r="104" spans="2:47" s="9" customFormat="1" ht="19.899999999999999" customHeight="1">
      <c r="B104" s="109"/>
      <c r="D104" s="110" t="s">
        <v>532</v>
      </c>
      <c r="E104" s="111"/>
      <c r="F104" s="111"/>
      <c r="G104" s="111"/>
      <c r="H104" s="111"/>
      <c r="I104" s="111"/>
      <c r="J104" s="112">
        <f>J221</f>
        <v>0</v>
      </c>
      <c r="L104" s="109"/>
    </row>
    <row r="105" spans="2:47" s="9" customFormat="1" ht="19.899999999999999" customHeight="1">
      <c r="B105" s="109"/>
      <c r="D105" s="110" t="s">
        <v>131</v>
      </c>
      <c r="E105" s="111"/>
      <c r="F105" s="111"/>
      <c r="G105" s="111"/>
      <c r="H105" s="111"/>
      <c r="I105" s="111"/>
      <c r="J105" s="112">
        <f>J225</f>
        <v>0</v>
      </c>
      <c r="L105" s="109"/>
    </row>
    <row r="106" spans="2:47" s="9" customFormat="1" ht="19.899999999999999" customHeight="1">
      <c r="B106" s="109"/>
      <c r="D106" s="110" t="s">
        <v>132</v>
      </c>
      <c r="E106" s="111"/>
      <c r="F106" s="111"/>
      <c r="G106" s="111"/>
      <c r="H106" s="111"/>
      <c r="I106" s="111"/>
      <c r="J106" s="112">
        <f>J238</f>
        <v>0</v>
      </c>
      <c r="L106" s="109"/>
    </row>
    <row r="107" spans="2:47" s="9" customFormat="1" ht="19.899999999999999" customHeight="1">
      <c r="B107" s="109"/>
      <c r="D107" s="110" t="s">
        <v>133</v>
      </c>
      <c r="E107" s="111"/>
      <c r="F107" s="111"/>
      <c r="G107" s="111"/>
      <c r="H107" s="111"/>
      <c r="I107" s="111"/>
      <c r="J107" s="112">
        <f>J248</f>
        <v>0</v>
      </c>
      <c r="L107" s="109"/>
    </row>
    <row r="108" spans="2:47" s="1" customFormat="1" ht="21.75" customHeight="1">
      <c r="B108" s="29"/>
      <c r="L108" s="29"/>
    </row>
    <row r="109" spans="2:47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9"/>
    </row>
    <row r="113" spans="2:20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9"/>
    </row>
    <row r="114" spans="2:20" s="1" customFormat="1" ht="24.95" customHeight="1">
      <c r="B114" s="29"/>
      <c r="C114" s="18" t="s">
        <v>134</v>
      </c>
      <c r="L114" s="29"/>
    </row>
    <row r="115" spans="2:20" s="1" customFormat="1" ht="6.95" customHeight="1">
      <c r="B115" s="29"/>
      <c r="L115" s="29"/>
    </row>
    <row r="116" spans="2:20" s="1" customFormat="1" ht="12" customHeight="1">
      <c r="B116" s="29"/>
      <c r="C116" s="24" t="s">
        <v>16</v>
      </c>
      <c r="L116" s="29"/>
    </row>
    <row r="117" spans="2:20" s="1" customFormat="1" ht="16.5" customHeight="1">
      <c r="B117" s="29"/>
      <c r="E117" s="218" t="str">
        <f>E7</f>
        <v>Habartov, cesta a stezky</v>
      </c>
      <c r="F117" s="219"/>
      <c r="G117" s="219"/>
      <c r="H117" s="219"/>
      <c r="L117" s="29"/>
    </row>
    <row r="118" spans="2:20" ht="12" customHeight="1">
      <c r="B118" s="17"/>
      <c r="C118" s="24" t="s">
        <v>118</v>
      </c>
      <c r="L118" s="17"/>
    </row>
    <row r="119" spans="2:20" s="1" customFormat="1" ht="16.5" customHeight="1">
      <c r="B119" s="29"/>
      <c r="E119" s="218" t="s">
        <v>1118</v>
      </c>
      <c r="F119" s="220"/>
      <c r="G119" s="220"/>
      <c r="H119" s="220"/>
      <c r="L119" s="29"/>
    </row>
    <row r="120" spans="2:20" s="1" customFormat="1" ht="12" customHeight="1">
      <c r="B120" s="29"/>
      <c r="C120" s="24" t="s">
        <v>120</v>
      </c>
      <c r="L120" s="29"/>
    </row>
    <row r="121" spans="2:20" s="1" customFormat="1" ht="16.5" customHeight="1">
      <c r="B121" s="29"/>
      <c r="E121" s="181" t="str">
        <f>E11</f>
        <v>SO 101 - Komunikace a zpevněné plochy</v>
      </c>
      <c r="F121" s="220"/>
      <c r="G121" s="220"/>
      <c r="H121" s="220"/>
      <c r="L121" s="29"/>
    </row>
    <row r="122" spans="2:20" s="1" customFormat="1" ht="6.95" customHeight="1">
      <c r="B122" s="29"/>
      <c r="L122" s="29"/>
    </row>
    <row r="123" spans="2:20" s="1" customFormat="1" ht="12" customHeight="1">
      <c r="B123" s="29"/>
      <c r="C123" s="24" t="s">
        <v>20</v>
      </c>
      <c r="F123" s="22" t="str">
        <f>F14</f>
        <v>Habartov</v>
      </c>
      <c r="I123" s="24" t="s">
        <v>22</v>
      </c>
      <c r="J123" s="49" t="str">
        <f>IF(J14="","",J14)</f>
        <v>1. 3. 2024</v>
      </c>
      <c r="L123" s="29"/>
    </row>
    <row r="124" spans="2:20" s="1" customFormat="1" ht="6.95" customHeight="1">
      <c r="B124" s="29"/>
      <c r="L124" s="29"/>
    </row>
    <row r="125" spans="2:20" s="1" customFormat="1" ht="15.2" customHeight="1">
      <c r="B125" s="29"/>
      <c r="C125" s="24" t="s">
        <v>24</v>
      </c>
      <c r="F125" s="22" t="str">
        <f>E17</f>
        <v>Město Habartov</v>
      </c>
      <c r="I125" s="24" t="s">
        <v>32</v>
      </c>
      <c r="J125" s="27" t="str">
        <f>E23</f>
        <v xml:space="preserve"> </v>
      </c>
      <c r="L125" s="29"/>
    </row>
    <row r="126" spans="2:20" s="1" customFormat="1" ht="15.2" customHeight="1">
      <c r="B126" s="29"/>
      <c r="C126" s="24" t="s">
        <v>30</v>
      </c>
      <c r="F126" s="22" t="str">
        <f>IF(E20="","",E20)</f>
        <v>Vyplň údaj</v>
      </c>
      <c r="I126" s="24" t="s">
        <v>35</v>
      </c>
      <c r="J126" s="27" t="str">
        <f>E26</f>
        <v>GEOprojectKV, s.r.o.</v>
      </c>
      <c r="L126" s="29"/>
    </row>
    <row r="127" spans="2:20" s="1" customFormat="1" ht="10.35" customHeight="1">
      <c r="B127" s="29"/>
      <c r="L127" s="29"/>
    </row>
    <row r="128" spans="2:20" s="10" customFormat="1" ht="29.25" customHeight="1">
      <c r="B128" s="113"/>
      <c r="C128" s="114" t="s">
        <v>135</v>
      </c>
      <c r="D128" s="115" t="s">
        <v>65</v>
      </c>
      <c r="E128" s="115" t="s">
        <v>61</v>
      </c>
      <c r="F128" s="115" t="s">
        <v>62</v>
      </c>
      <c r="G128" s="115" t="s">
        <v>136</v>
      </c>
      <c r="H128" s="115" t="s">
        <v>137</v>
      </c>
      <c r="I128" s="115" t="s">
        <v>138</v>
      </c>
      <c r="J128" s="115" t="s">
        <v>124</v>
      </c>
      <c r="K128" s="116" t="s">
        <v>139</v>
      </c>
      <c r="L128" s="113"/>
      <c r="M128" s="56" t="s">
        <v>1</v>
      </c>
      <c r="N128" s="57" t="s">
        <v>44</v>
      </c>
      <c r="O128" s="57" t="s">
        <v>140</v>
      </c>
      <c r="P128" s="57" t="s">
        <v>141</v>
      </c>
      <c r="Q128" s="57" t="s">
        <v>142</v>
      </c>
      <c r="R128" s="57" t="s">
        <v>143</v>
      </c>
      <c r="S128" s="57" t="s">
        <v>144</v>
      </c>
      <c r="T128" s="58" t="s">
        <v>145</v>
      </c>
    </row>
    <row r="129" spans="2:65" s="1" customFormat="1" ht="22.9" customHeight="1">
      <c r="B129" s="29"/>
      <c r="C129" s="61" t="s">
        <v>146</v>
      </c>
      <c r="J129" s="117">
        <f>BK129</f>
        <v>0</v>
      </c>
      <c r="L129" s="29"/>
      <c r="M129" s="59"/>
      <c r="N129" s="50"/>
      <c r="O129" s="50"/>
      <c r="P129" s="118">
        <f>P130</f>
        <v>0</v>
      </c>
      <c r="Q129" s="50"/>
      <c r="R129" s="118">
        <f>R130</f>
        <v>2247.8676552519996</v>
      </c>
      <c r="S129" s="50"/>
      <c r="T129" s="119">
        <f>T130</f>
        <v>132.19999999999999</v>
      </c>
      <c r="AT129" s="14" t="s">
        <v>79</v>
      </c>
      <c r="AU129" s="14" t="s">
        <v>126</v>
      </c>
      <c r="BK129" s="120">
        <f>BK130</f>
        <v>0</v>
      </c>
    </row>
    <row r="130" spans="2:65" s="11" customFormat="1" ht="25.9" customHeight="1">
      <c r="B130" s="121"/>
      <c r="D130" s="122" t="s">
        <v>79</v>
      </c>
      <c r="E130" s="123" t="s">
        <v>147</v>
      </c>
      <c r="F130" s="123" t="s">
        <v>148</v>
      </c>
      <c r="I130" s="124"/>
      <c r="J130" s="125">
        <f>BK130</f>
        <v>0</v>
      </c>
      <c r="L130" s="121"/>
      <c r="M130" s="126"/>
      <c r="P130" s="127">
        <f>P131+P180+P183+P221+P225+P238+P248</f>
        <v>0</v>
      </c>
      <c r="R130" s="127">
        <f>R131+R180+R183+R221+R225+R238+R248</f>
        <v>2247.8676552519996</v>
      </c>
      <c r="T130" s="128">
        <f>T131+T180+T183+T221+T225+T238+T248</f>
        <v>132.19999999999999</v>
      </c>
      <c r="AR130" s="122" t="s">
        <v>87</v>
      </c>
      <c r="AT130" s="129" t="s">
        <v>79</v>
      </c>
      <c r="AU130" s="129" t="s">
        <v>80</v>
      </c>
      <c r="AY130" s="122" t="s">
        <v>149</v>
      </c>
      <c r="BK130" s="130">
        <f>BK131+BK180+BK183+BK221+BK225+BK238+BK248</f>
        <v>0</v>
      </c>
    </row>
    <row r="131" spans="2:65" s="11" customFormat="1" ht="22.9" customHeight="1">
      <c r="B131" s="121"/>
      <c r="D131" s="122" t="s">
        <v>79</v>
      </c>
      <c r="E131" s="131" t="s">
        <v>87</v>
      </c>
      <c r="F131" s="131" t="s">
        <v>150</v>
      </c>
      <c r="I131" s="124"/>
      <c r="J131" s="132">
        <f>BK131</f>
        <v>0</v>
      </c>
      <c r="L131" s="121"/>
      <c r="M131" s="126"/>
      <c r="P131" s="127">
        <f>SUM(P132:P179)</f>
        <v>0</v>
      </c>
      <c r="R131" s="127">
        <f>SUM(R132:R179)</f>
        <v>120.212</v>
      </c>
      <c r="T131" s="128">
        <f>SUM(T132:T179)</f>
        <v>131.57999999999998</v>
      </c>
      <c r="AR131" s="122" t="s">
        <v>87</v>
      </c>
      <c r="AT131" s="129" t="s">
        <v>79</v>
      </c>
      <c r="AU131" s="129" t="s">
        <v>87</v>
      </c>
      <c r="AY131" s="122" t="s">
        <v>149</v>
      </c>
      <c r="BK131" s="130">
        <f>SUM(BK132:BK179)</f>
        <v>0</v>
      </c>
    </row>
    <row r="132" spans="2:65" s="1" customFormat="1" ht="24.2" customHeight="1">
      <c r="B132" s="29"/>
      <c r="C132" s="133" t="s">
        <v>87</v>
      </c>
      <c r="D132" s="133" t="s">
        <v>151</v>
      </c>
      <c r="E132" s="134" t="s">
        <v>1121</v>
      </c>
      <c r="F132" s="135" t="s">
        <v>1122</v>
      </c>
      <c r="G132" s="136" t="s">
        <v>154</v>
      </c>
      <c r="H132" s="137">
        <v>731</v>
      </c>
      <c r="I132" s="138"/>
      <c r="J132" s="139">
        <f>ROUND(I132*H132,2)</f>
        <v>0</v>
      </c>
      <c r="K132" s="135" t="s">
        <v>155</v>
      </c>
      <c r="L132" s="29"/>
      <c r="M132" s="140" t="s">
        <v>1</v>
      </c>
      <c r="N132" s="141" t="s">
        <v>45</v>
      </c>
      <c r="P132" s="142">
        <f>O132*H132</f>
        <v>0</v>
      </c>
      <c r="Q132" s="142">
        <v>0</v>
      </c>
      <c r="R132" s="142">
        <f>Q132*H132</f>
        <v>0</v>
      </c>
      <c r="S132" s="142">
        <v>0.18</v>
      </c>
      <c r="T132" s="143">
        <f>S132*H132</f>
        <v>131.57999999999998</v>
      </c>
      <c r="AR132" s="144" t="s">
        <v>156</v>
      </c>
      <c r="AT132" s="144" t="s">
        <v>151</v>
      </c>
      <c r="AU132" s="144" t="s">
        <v>89</v>
      </c>
      <c r="AY132" s="14" t="s">
        <v>149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4" t="s">
        <v>87</v>
      </c>
      <c r="BK132" s="145">
        <f>ROUND(I132*H132,2)</f>
        <v>0</v>
      </c>
      <c r="BL132" s="14" t="s">
        <v>156</v>
      </c>
      <c r="BM132" s="144" t="s">
        <v>1123</v>
      </c>
    </row>
    <row r="133" spans="2:65" s="1" customFormat="1" ht="11.25">
      <c r="B133" s="29"/>
      <c r="D133" s="146" t="s">
        <v>158</v>
      </c>
      <c r="F133" s="147" t="s">
        <v>1124</v>
      </c>
      <c r="I133" s="148"/>
      <c r="L133" s="29"/>
      <c r="M133" s="149"/>
      <c r="T133" s="53"/>
      <c r="AT133" s="14" t="s">
        <v>158</v>
      </c>
      <c r="AU133" s="14" t="s">
        <v>89</v>
      </c>
    </row>
    <row r="134" spans="2:65" s="1" customFormat="1" ht="24.2" customHeight="1">
      <c r="B134" s="29"/>
      <c r="C134" s="133" t="s">
        <v>89</v>
      </c>
      <c r="D134" s="133" t="s">
        <v>151</v>
      </c>
      <c r="E134" s="134" t="s">
        <v>1125</v>
      </c>
      <c r="F134" s="135" t="s">
        <v>1126</v>
      </c>
      <c r="G134" s="136" t="s">
        <v>189</v>
      </c>
      <c r="H134" s="137">
        <v>4</v>
      </c>
      <c r="I134" s="138"/>
      <c r="J134" s="139">
        <f>ROUND(I134*H134,2)</f>
        <v>0</v>
      </c>
      <c r="K134" s="135" t="s">
        <v>155</v>
      </c>
      <c r="L134" s="29"/>
      <c r="M134" s="140" t="s">
        <v>1</v>
      </c>
      <c r="N134" s="141" t="s">
        <v>45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156</v>
      </c>
      <c r="AT134" s="144" t="s">
        <v>151</v>
      </c>
      <c r="AU134" s="144" t="s">
        <v>89</v>
      </c>
      <c r="AY134" s="14" t="s">
        <v>149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4" t="s">
        <v>87</v>
      </c>
      <c r="BK134" s="145">
        <f>ROUND(I134*H134,2)</f>
        <v>0</v>
      </c>
      <c r="BL134" s="14" t="s">
        <v>156</v>
      </c>
      <c r="BM134" s="144" t="s">
        <v>1127</v>
      </c>
    </row>
    <row r="135" spans="2:65" s="1" customFormat="1" ht="11.25">
      <c r="B135" s="29"/>
      <c r="D135" s="146" t="s">
        <v>158</v>
      </c>
      <c r="F135" s="147" t="s">
        <v>1128</v>
      </c>
      <c r="I135" s="148"/>
      <c r="L135" s="29"/>
      <c r="M135" s="149"/>
      <c r="T135" s="53"/>
      <c r="AT135" s="14" t="s">
        <v>158</v>
      </c>
      <c r="AU135" s="14" t="s">
        <v>89</v>
      </c>
    </row>
    <row r="136" spans="2:65" s="1" customFormat="1" ht="19.5">
      <c r="B136" s="29"/>
      <c r="D136" s="150" t="s">
        <v>351</v>
      </c>
      <c r="F136" s="151" t="s">
        <v>1129</v>
      </c>
      <c r="I136" s="148"/>
      <c r="L136" s="29"/>
      <c r="M136" s="149"/>
      <c r="T136" s="53"/>
      <c r="AT136" s="14" t="s">
        <v>351</v>
      </c>
      <c r="AU136" s="14" t="s">
        <v>89</v>
      </c>
    </row>
    <row r="137" spans="2:65" s="1" customFormat="1" ht="33" customHeight="1">
      <c r="B137" s="29"/>
      <c r="C137" s="133" t="s">
        <v>164</v>
      </c>
      <c r="D137" s="133" t="s">
        <v>151</v>
      </c>
      <c r="E137" s="134" t="s">
        <v>1130</v>
      </c>
      <c r="F137" s="135" t="s">
        <v>1131</v>
      </c>
      <c r="G137" s="136" t="s">
        <v>189</v>
      </c>
      <c r="H137" s="137">
        <v>42.56</v>
      </c>
      <c r="I137" s="138"/>
      <c r="J137" s="139">
        <f>ROUND(I137*H137,2)</f>
        <v>0</v>
      </c>
      <c r="K137" s="135" t="s">
        <v>155</v>
      </c>
      <c r="L137" s="29"/>
      <c r="M137" s="140" t="s">
        <v>1</v>
      </c>
      <c r="N137" s="141" t="s">
        <v>45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156</v>
      </c>
      <c r="AT137" s="144" t="s">
        <v>151</v>
      </c>
      <c r="AU137" s="144" t="s">
        <v>89</v>
      </c>
      <c r="AY137" s="14" t="s">
        <v>149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4" t="s">
        <v>87</v>
      </c>
      <c r="BK137" s="145">
        <f>ROUND(I137*H137,2)</f>
        <v>0</v>
      </c>
      <c r="BL137" s="14" t="s">
        <v>156</v>
      </c>
      <c r="BM137" s="144" t="s">
        <v>1132</v>
      </c>
    </row>
    <row r="138" spans="2:65" s="1" customFormat="1" ht="11.25">
      <c r="B138" s="29"/>
      <c r="D138" s="146" t="s">
        <v>158</v>
      </c>
      <c r="F138" s="147" t="s">
        <v>1133</v>
      </c>
      <c r="I138" s="148"/>
      <c r="L138" s="29"/>
      <c r="M138" s="149"/>
      <c r="T138" s="53"/>
      <c r="AT138" s="14" t="s">
        <v>158</v>
      </c>
      <c r="AU138" s="14" t="s">
        <v>89</v>
      </c>
    </row>
    <row r="139" spans="2:65" s="1" customFormat="1" ht="19.5">
      <c r="B139" s="29"/>
      <c r="D139" s="150" t="s">
        <v>351</v>
      </c>
      <c r="F139" s="151" t="s">
        <v>1134</v>
      </c>
      <c r="I139" s="148"/>
      <c r="L139" s="29"/>
      <c r="M139" s="149"/>
      <c r="T139" s="53"/>
      <c r="AT139" s="14" t="s">
        <v>351</v>
      </c>
      <c r="AU139" s="14" t="s">
        <v>89</v>
      </c>
    </row>
    <row r="140" spans="2:65" s="12" customFormat="1" ht="11.25">
      <c r="B140" s="152"/>
      <c r="D140" s="150" t="s">
        <v>202</v>
      </c>
      <c r="E140" s="153" t="s">
        <v>1</v>
      </c>
      <c r="F140" s="154" t="s">
        <v>1135</v>
      </c>
      <c r="H140" s="155">
        <v>42.56</v>
      </c>
      <c r="I140" s="156"/>
      <c r="L140" s="152"/>
      <c r="M140" s="157"/>
      <c r="T140" s="158"/>
      <c r="AT140" s="153" t="s">
        <v>202</v>
      </c>
      <c r="AU140" s="153" t="s">
        <v>89</v>
      </c>
      <c r="AV140" s="12" t="s">
        <v>89</v>
      </c>
      <c r="AW140" s="12" t="s">
        <v>34</v>
      </c>
      <c r="AX140" s="12" t="s">
        <v>87</v>
      </c>
      <c r="AY140" s="153" t="s">
        <v>149</v>
      </c>
    </row>
    <row r="141" spans="2:65" s="1" customFormat="1" ht="24.2" customHeight="1">
      <c r="B141" s="29"/>
      <c r="C141" s="133" t="s">
        <v>156</v>
      </c>
      <c r="D141" s="133" t="s">
        <v>151</v>
      </c>
      <c r="E141" s="134" t="s">
        <v>182</v>
      </c>
      <c r="F141" s="135" t="s">
        <v>183</v>
      </c>
      <c r="G141" s="136" t="s">
        <v>154</v>
      </c>
      <c r="H141" s="137">
        <v>896</v>
      </c>
      <c r="I141" s="138"/>
      <c r="J141" s="139">
        <f>ROUND(I141*H141,2)</f>
        <v>0</v>
      </c>
      <c r="K141" s="135" t="s">
        <v>155</v>
      </c>
      <c r="L141" s="29"/>
      <c r="M141" s="140" t="s">
        <v>1</v>
      </c>
      <c r="N141" s="141" t="s">
        <v>45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156</v>
      </c>
      <c r="AT141" s="144" t="s">
        <v>151</v>
      </c>
      <c r="AU141" s="144" t="s">
        <v>89</v>
      </c>
      <c r="AY141" s="14" t="s">
        <v>149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4" t="s">
        <v>87</v>
      </c>
      <c r="BK141" s="145">
        <f>ROUND(I141*H141,2)</f>
        <v>0</v>
      </c>
      <c r="BL141" s="14" t="s">
        <v>156</v>
      </c>
      <c r="BM141" s="144" t="s">
        <v>184</v>
      </c>
    </row>
    <row r="142" spans="2:65" s="1" customFormat="1" ht="11.25">
      <c r="B142" s="29"/>
      <c r="D142" s="146" t="s">
        <v>158</v>
      </c>
      <c r="F142" s="147" t="s">
        <v>185</v>
      </c>
      <c r="I142" s="148"/>
      <c r="L142" s="29"/>
      <c r="M142" s="149"/>
      <c r="T142" s="53"/>
      <c r="AT142" s="14" t="s">
        <v>158</v>
      </c>
      <c r="AU142" s="14" t="s">
        <v>89</v>
      </c>
    </row>
    <row r="143" spans="2:65" s="1" customFormat="1" ht="37.9" customHeight="1">
      <c r="B143" s="29"/>
      <c r="C143" s="133" t="s">
        <v>176</v>
      </c>
      <c r="D143" s="133" t="s">
        <v>151</v>
      </c>
      <c r="E143" s="134" t="s">
        <v>1136</v>
      </c>
      <c r="F143" s="135" t="s">
        <v>1137</v>
      </c>
      <c r="G143" s="136" t="s">
        <v>189</v>
      </c>
      <c r="H143" s="137">
        <v>290</v>
      </c>
      <c r="I143" s="138"/>
      <c r="J143" s="139">
        <f>ROUND(I143*H143,2)</f>
        <v>0</v>
      </c>
      <c r="K143" s="135" t="s">
        <v>155</v>
      </c>
      <c r="L143" s="29"/>
      <c r="M143" s="140" t="s">
        <v>1</v>
      </c>
      <c r="N143" s="141" t="s">
        <v>45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156</v>
      </c>
      <c r="AT143" s="144" t="s">
        <v>151</v>
      </c>
      <c r="AU143" s="144" t="s">
        <v>89</v>
      </c>
      <c r="AY143" s="14" t="s">
        <v>149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4" t="s">
        <v>87</v>
      </c>
      <c r="BK143" s="145">
        <f>ROUND(I143*H143,2)</f>
        <v>0</v>
      </c>
      <c r="BL143" s="14" t="s">
        <v>156</v>
      </c>
      <c r="BM143" s="144" t="s">
        <v>1138</v>
      </c>
    </row>
    <row r="144" spans="2:65" s="1" customFormat="1" ht="11.25">
      <c r="B144" s="29"/>
      <c r="D144" s="146" t="s">
        <v>158</v>
      </c>
      <c r="F144" s="147" t="s">
        <v>1139</v>
      </c>
      <c r="I144" s="148"/>
      <c r="L144" s="29"/>
      <c r="M144" s="149"/>
      <c r="T144" s="53"/>
      <c r="AT144" s="14" t="s">
        <v>158</v>
      </c>
      <c r="AU144" s="14" t="s">
        <v>89</v>
      </c>
    </row>
    <row r="145" spans="2:65" s="1" customFormat="1" ht="37.9" customHeight="1">
      <c r="B145" s="29"/>
      <c r="C145" s="133" t="s">
        <v>181</v>
      </c>
      <c r="D145" s="133" t="s">
        <v>151</v>
      </c>
      <c r="E145" s="134" t="s">
        <v>193</v>
      </c>
      <c r="F145" s="135" t="s">
        <v>194</v>
      </c>
      <c r="G145" s="136" t="s">
        <v>189</v>
      </c>
      <c r="H145" s="137">
        <v>16</v>
      </c>
      <c r="I145" s="138"/>
      <c r="J145" s="139">
        <f>ROUND(I145*H145,2)</f>
        <v>0</v>
      </c>
      <c r="K145" s="135" t="s">
        <v>155</v>
      </c>
      <c r="L145" s="29"/>
      <c r="M145" s="140" t="s">
        <v>1</v>
      </c>
      <c r="N145" s="141" t="s">
        <v>45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156</v>
      </c>
      <c r="AT145" s="144" t="s">
        <v>151</v>
      </c>
      <c r="AU145" s="144" t="s">
        <v>89</v>
      </c>
      <c r="AY145" s="14" t="s">
        <v>149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4" t="s">
        <v>87</v>
      </c>
      <c r="BK145" s="145">
        <f>ROUND(I145*H145,2)</f>
        <v>0</v>
      </c>
      <c r="BL145" s="14" t="s">
        <v>156</v>
      </c>
      <c r="BM145" s="144" t="s">
        <v>195</v>
      </c>
    </row>
    <row r="146" spans="2:65" s="1" customFormat="1" ht="11.25">
      <c r="B146" s="29"/>
      <c r="D146" s="146" t="s">
        <v>158</v>
      </c>
      <c r="F146" s="147" t="s">
        <v>196</v>
      </c>
      <c r="I146" s="148"/>
      <c r="L146" s="29"/>
      <c r="M146" s="149"/>
      <c r="T146" s="53"/>
      <c r="AT146" s="14" t="s">
        <v>158</v>
      </c>
      <c r="AU146" s="14" t="s">
        <v>89</v>
      </c>
    </row>
    <row r="147" spans="2:65" s="1" customFormat="1" ht="37.9" customHeight="1">
      <c r="B147" s="29"/>
      <c r="C147" s="133" t="s">
        <v>186</v>
      </c>
      <c r="D147" s="133" t="s">
        <v>151</v>
      </c>
      <c r="E147" s="134" t="s">
        <v>198</v>
      </c>
      <c r="F147" s="135" t="s">
        <v>199</v>
      </c>
      <c r="G147" s="136" t="s">
        <v>189</v>
      </c>
      <c r="H147" s="137">
        <v>426.16</v>
      </c>
      <c r="I147" s="138"/>
      <c r="J147" s="139">
        <f>ROUND(I147*H147,2)</f>
        <v>0</v>
      </c>
      <c r="K147" s="135" t="s">
        <v>155</v>
      </c>
      <c r="L147" s="29"/>
      <c r="M147" s="140" t="s">
        <v>1</v>
      </c>
      <c r="N147" s="141" t="s">
        <v>45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156</v>
      </c>
      <c r="AT147" s="144" t="s">
        <v>151</v>
      </c>
      <c r="AU147" s="144" t="s">
        <v>89</v>
      </c>
      <c r="AY147" s="14" t="s">
        <v>149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4" t="s">
        <v>87</v>
      </c>
      <c r="BK147" s="145">
        <f>ROUND(I147*H147,2)</f>
        <v>0</v>
      </c>
      <c r="BL147" s="14" t="s">
        <v>156</v>
      </c>
      <c r="BM147" s="144" t="s">
        <v>200</v>
      </c>
    </row>
    <row r="148" spans="2:65" s="1" customFormat="1" ht="11.25">
      <c r="B148" s="29"/>
      <c r="D148" s="146" t="s">
        <v>158</v>
      </c>
      <c r="F148" s="147" t="s">
        <v>201</v>
      </c>
      <c r="I148" s="148"/>
      <c r="L148" s="29"/>
      <c r="M148" s="149"/>
      <c r="T148" s="53"/>
      <c r="AT148" s="14" t="s">
        <v>158</v>
      </c>
      <c r="AU148" s="14" t="s">
        <v>89</v>
      </c>
    </row>
    <row r="149" spans="2:65" s="12" customFormat="1" ht="11.25">
      <c r="B149" s="152"/>
      <c r="D149" s="150" t="s">
        <v>202</v>
      </c>
      <c r="E149" s="153" t="s">
        <v>1</v>
      </c>
      <c r="F149" s="154" t="s">
        <v>1140</v>
      </c>
      <c r="H149" s="155">
        <v>426.16</v>
      </c>
      <c r="I149" s="156"/>
      <c r="L149" s="152"/>
      <c r="M149" s="157"/>
      <c r="T149" s="158"/>
      <c r="AT149" s="153" t="s">
        <v>202</v>
      </c>
      <c r="AU149" s="153" t="s">
        <v>89</v>
      </c>
      <c r="AV149" s="12" t="s">
        <v>89</v>
      </c>
      <c r="AW149" s="12" t="s">
        <v>34</v>
      </c>
      <c r="AX149" s="12" t="s">
        <v>87</v>
      </c>
      <c r="AY149" s="153" t="s">
        <v>149</v>
      </c>
    </row>
    <row r="150" spans="2:65" s="1" customFormat="1" ht="37.9" customHeight="1">
      <c r="B150" s="29"/>
      <c r="C150" s="133" t="s">
        <v>192</v>
      </c>
      <c r="D150" s="133" t="s">
        <v>151</v>
      </c>
      <c r="E150" s="134" t="s">
        <v>205</v>
      </c>
      <c r="F150" s="135" t="s">
        <v>206</v>
      </c>
      <c r="G150" s="136" t="s">
        <v>189</v>
      </c>
      <c r="H150" s="137">
        <v>4261.6000000000004</v>
      </c>
      <c r="I150" s="138"/>
      <c r="J150" s="139">
        <f>ROUND(I150*H150,2)</f>
        <v>0</v>
      </c>
      <c r="K150" s="135" t="s">
        <v>155</v>
      </c>
      <c r="L150" s="29"/>
      <c r="M150" s="140" t="s">
        <v>1</v>
      </c>
      <c r="N150" s="141" t="s">
        <v>45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156</v>
      </c>
      <c r="AT150" s="144" t="s">
        <v>151</v>
      </c>
      <c r="AU150" s="144" t="s">
        <v>89</v>
      </c>
      <c r="AY150" s="14" t="s">
        <v>149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4" t="s">
        <v>87</v>
      </c>
      <c r="BK150" s="145">
        <f>ROUND(I150*H150,2)</f>
        <v>0</v>
      </c>
      <c r="BL150" s="14" t="s">
        <v>156</v>
      </c>
      <c r="BM150" s="144" t="s">
        <v>207</v>
      </c>
    </row>
    <row r="151" spans="2:65" s="1" customFormat="1" ht="11.25">
      <c r="B151" s="29"/>
      <c r="D151" s="146" t="s">
        <v>158</v>
      </c>
      <c r="F151" s="147" t="s">
        <v>208</v>
      </c>
      <c r="I151" s="148"/>
      <c r="L151" s="29"/>
      <c r="M151" s="149"/>
      <c r="T151" s="53"/>
      <c r="AT151" s="14" t="s">
        <v>158</v>
      </c>
      <c r="AU151" s="14" t="s">
        <v>89</v>
      </c>
    </row>
    <row r="152" spans="2:65" s="12" customFormat="1" ht="11.25">
      <c r="B152" s="152"/>
      <c r="D152" s="150" t="s">
        <v>202</v>
      </c>
      <c r="E152" s="153" t="s">
        <v>1</v>
      </c>
      <c r="F152" s="154" t="s">
        <v>1141</v>
      </c>
      <c r="H152" s="155">
        <v>4261.6000000000004</v>
      </c>
      <c r="I152" s="156"/>
      <c r="L152" s="152"/>
      <c r="M152" s="157"/>
      <c r="T152" s="158"/>
      <c r="AT152" s="153" t="s">
        <v>202</v>
      </c>
      <c r="AU152" s="153" t="s">
        <v>89</v>
      </c>
      <c r="AV152" s="12" t="s">
        <v>89</v>
      </c>
      <c r="AW152" s="12" t="s">
        <v>34</v>
      </c>
      <c r="AX152" s="12" t="s">
        <v>87</v>
      </c>
      <c r="AY152" s="153" t="s">
        <v>149</v>
      </c>
    </row>
    <row r="153" spans="2:65" s="1" customFormat="1" ht="24.2" customHeight="1">
      <c r="B153" s="29"/>
      <c r="C153" s="133" t="s">
        <v>197</v>
      </c>
      <c r="D153" s="133" t="s">
        <v>151</v>
      </c>
      <c r="E153" s="134" t="s">
        <v>227</v>
      </c>
      <c r="F153" s="135" t="s">
        <v>228</v>
      </c>
      <c r="G153" s="136" t="s">
        <v>223</v>
      </c>
      <c r="H153" s="137">
        <v>681.85599999999999</v>
      </c>
      <c r="I153" s="138"/>
      <c r="J153" s="139">
        <f>ROUND(I153*H153,2)</f>
        <v>0</v>
      </c>
      <c r="K153" s="135" t="s">
        <v>155</v>
      </c>
      <c r="L153" s="29"/>
      <c r="M153" s="140" t="s">
        <v>1</v>
      </c>
      <c r="N153" s="141" t="s">
        <v>45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156</v>
      </c>
      <c r="AT153" s="144" t="s">
        <v>151</v>
      </c>
      <c r="AU153" s="144" t="s">
        <v>89</v>
      </c>
      <c r="AY153" s="14" t="s">
        <v>149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4" t="s">
        <v>87</v>
      </c>
      <c r="BK153" s="145">
        <f>ROUND(I153*H153,2)</f>
        <v>0</v>
      </c>
      <c r="BL153" s="14" t="s">
        <v>156</v>
      </c>
      <c r="BM153" s="144" t="s">
        <v>229</v>
      </c>
    </row>
    <row r="154" spans="2:65" s="1" customFormat="1" ht="11.25">
      <c r="B154" s="29"/>
      <c r="D154" s="146" t="s">
        <v>158</v>
      </c>
      <c r="F154" s="147" t="s">
        <v>230</v>
      </c>
      <c r="I154" s="148"/>
      <c r="L154" s="29"/>
      <c r="M154" s="149"/>
      <c r="T154" s="53"/>
      <c r="AT154" s="14" t="s">
        <v>158</v>
      </c>
      <c r="AU154" s="14" t="s">
        <v>89</v>
      </c>
    </row>
    <row r="155" spans="2:65" s="12" customFormat="1" ht="11.25">
      <c r="B155" s="152"/>
      <c r="D155" s="150" t="s">
        <v>202</v>
      </c>
      <c r="E155" s="153" t="s">
        <v>1</v>
      </c>
      <c r="F155" s="154" t="s">
        <v>1142</v>
      </c>
      <c r="H155" s="155">
        <v>681.85599999999999</v>
      </c>
      <c r="I155" s="156"/>
      <c r="L155" s="152"/>
      <c r="M155" s="157"/>
      <c r="T155" s="158"/>
      <c r="AT155" s="153" t="s">
        <v>202</v>
      </c>
      <c r="AU155" s="153" t="s">
        <v>89</v>
      </c>
      <c r="AV155" s="12" t="s">
        <v>89</v>
      </c>
      <c r="AW155" s="12" t="s">
        <v>34</v>
      </c>
      <c r="AX155" s="12" t="s">
        <v>87</v>
      </c>
      <c r="AY155" s="153" t="s">
        <v>149</v>
      </c>
    </row>
    <row r="156" spans="2:65" s="1" customFormat="1" ht="24.2" customHeight="1">
      <c r="B156" s="29"/>
      <c r="C156" s="133" t="s">
        <v>204</v>
      </c>
      <c r="D156" s="133" t="s">
        <v>151</v>
      </c>
      <c r="E156" s="134" t="s">
        <v>215</v>
      </c>
      <c r="F156" s="135" t="s">
        <v>216</v>
      </c>
      <c r="G156" s="136" t="s">
        <v>189</v>
      </c>
      <c r="H156" s="137">
        <v>16</v>
      </c>
      <c r="I156" s="138"/>
      <c r="J156" s="139">
        <f>ROUND(I156*H156,2)</f>
        <v>0</v>
      </c>
      <c r="K156" s="135" t="s">
        <v>155</v>
      </c>
      <c r="L156" s="29"/>
      <c r="M156" s="140" t="s">
        <v>1</v>
      </c>
      <c r="N156" s="141" t="s">
        <v>45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156</v>
      </c>
      <c r="AT156" s="144" t="s">
        <v>151</v>
      </c>
      <c r="AU156" s="144" t="s">
        <v>89</v>
      </c>
      <c r="AY156" s="14" t="s">
        <v>149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4" t="s">
        <v>87</v>
      </c>
      <c r="BK156" s="145">
        <f>ROUND(I156*H156,2)</f>
        <v>0</v>
      </c>
      <c r="BL156" s="14" t="s">
        <v>156</v>
      </c>
      <c r="BM156" s="144" t="s">
        <v>217</v>
      </c>
    </row>
    <row r="157" spans="2:65" s="1" customFormat="1" ht="11.25">
      <c r="B157" s="29"/>
      <c r="D157" s="146" t="s">
        <v>158</v>
      </c>
      <c r="F157" s="147" t="s">
        <v>218</v>
      </c>
      <c r="I157" s="148"/>
      <c r="L157" s="29"/>
      <c r="M157" s="149"/>
      <c r="T157" s="53"/>
      <c r="AT157" s="14" t="s">
        <v>158</v>
      </c>
      <c r="AU157" s="14" t="s">
        <v>89</v>
      </c>
    </row>
    <row r="158" spans="2:65" s="1" customFormat="1" ht="16.5" customHeight="1">
      <c r="B158" s="29"/>
      <c r="C158" s="159" t="s">
        <v>210</v>
      </c>
      <c r="D158" s="159" t="s">
        <v>220</v>
      </c>
      <c r="E158" s="160" t="s">
        <v>221</v>
      </c>
      <c r="F158" s="161" t="s">
        <v>222</v>
      </c>
      <c r="G158" s="162" t="s">
        <v>223</v>
      </c>
      <c r="H158" s="163">
        <v>24</v>
      </c>
      <c r="I158" s="164"/>
      <c r="J158" s="165">
        <f>ROUND(I158*H158,2)</f>
        <v>0</v>
      </c>
      <c r="K158" s="161" t="s">
        <v>155</v>
      </c>
      <c r="L158" s="166"/>
      <c r="M158" s="167" t="s">
        <v>1</v>
      </c>
      <c r="N158" s="168" t="s">
        <v>45</v>
      </c>
      <c r="P158" s="142">
        <f>O158*H158</f>
        <v>0</v>
      </c>
      <c r="Q158" s="142">
        <v>1</v>
      </c>
      <c r="R158" s="142">
        <f>Q158*H158</f>
        <v>24</v>
      </c>
      <c r="S158" s="142">
        <v>0</v>
      </c>
      <c r="T158" s="143">
        <f>S158*H158</f>
        <v>0</v>
      </c>
      <c r="AR158" s="144" t="s">
        <v>192</v>
      </c>
      <c r="AT158" s="144" t="s">
        <v>220</v>
      </c>
      <c r="AU158" s="144" t="s">
        <v>89</v>
      </c>
      <c r="AY158" s="14" t="s">
        <v>149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4" t="s">
        <v>87</v>
      </c>
      <c r="BK158" s="145">
        <f>ROUND(I158*H158,2)</f>
        <v>0</v>
      </c>
      <c r="BL158" s="14" t="s">
        <v>156</v>
      </c>
      <c r="BM158" s="144" t="s">
        <v>1143</v>
      </c>
    </row>
    <row r="159" spans="2:65" s="12" customFormat="1" ht="11.25">
      <c r="B159" s="152"/>
      <c r="D159" s="150" t="s">
        <v>202</v>
      </c>
      <c r="F159" s="154" t="s">
        <v>1144</v>
      </c>
      <c r="H159" s="155">
        <v>24</v>
      </c>
      <c r="I159" s="156"/>
      <c r="L159" s="152"/>
      <c r="M159" s="157"/>
      <c r="T159" s="158"/>
      <c r="AT159" s="153" t="s">
        <v>202</v>
      </c>
      <c r="AU159" s="153" t="s">
        <v>89</v>
      </c>
      <c r="AV159" s="12" t="s">
        <v>89</v>
      </c>
      <c r="AW159" s="12" t="s">
        <v>4</v>
      </c>
      <c r="AX159" s="12" t="s">
        <v>87</v>
      </c>
      <c r="AY159" s="153" t="s">
        <v>149</v>
      </c>
    </row>
    <row r="160" spans="2:65" s="1" customFormat="1" ht="24.2" customHeight="1">
      <c r="B160" s="29"/>
      <c r="C160" s="133" t="s">
        <v>8</v>
      </c>
      <c r="D160" s="133" t="s">
        <v>151</v>
      </c>
      <c r="E160" s="134" t="s">
        <v>557</v>
      </c>
      <c r="F160" s="135" t="s">
        <v>558</v>
      </c>
      <c r="G160" s="136" t="s">
        <v>189</v>
      </c>
      <c r="H160" s="137">
        <v>4</v>
      </c>
      <c r="I160" s="138"/>
      <c r="J160" s="139">
        <f>ROUND(I160*H160,2)</f>
        <v>0</v>
      </c>
      <c r="K160" s="135" t="s">
        <v>155</v>
      </c>
      <c r="L160" s="29"/>
      <c r="M160" s="140" t="s">
        <v>1</v>
      </c>
      <c r="N160" s="141" t="s">
        <v>45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156</v>
      </c>
      <c r="AT160" s="144" t="s">
        <v>151</v>
      </c>
      <c r="AU160" s="144" t="s">
        <v>89</v>
      </c>
      <c r="AY160" s="14" t="s">
        <v>149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4" t="s">
        <v>87</v>
      </c>
      <c r="BK160" s="145">
        <f>ROUND(I160*H160,2)</f>
        <v>0</v>
      </c>
      <c r="BL160" s="14" t="s">
        <v>156</v>
      </c>
      <c r="BM160" s="144" t="s">
        <v>1145</v>
      </c>
    </row>
    <row r="161" spans="2:65" s="1" customFormat="1" ht="11.25">
      <c r="B161" s="29"/>
      <c r="D161" s="146" t="s">
        <v>158</v>
      </c>
      <c r="F161" s="147" t="s">
        <v>560</v>
      </c>
      <c r="I161" s="148"/>
      <c r="L161" s="29"/>
      <c r="M161" s="149"/>
      <c r="T161" s="53"/>
      <c r="AT161" s="14" t="s">
        <v>158</v>
      </c>
      <c r="AU161" s="14" t="s">
        <v>89</v>
      </c>
    </row>
    <row r="162" spans="2:65" s="1" customFormat="1" ht="19.5">
      <c r="B162" s="29"/>
      <c r="D162" s="150" t="s">
        <v>351</v>
      </c>
      <c r="F162" s="151" t="s">
        <v>1146</v>
      </c>
      <c r="I162" s="148"/>
      <c r="L162" s="29"/>
      <c r="M162" s="149"/>
      <c r="T162" s="53"/>
      <c r="AT162" s="14" t="s">
        <v>351</v>
      </c>
      <c r="AU162" s="14" t="s">
        <v>89</v>
      </c>
    </row>
    <row r="163" spans="2:65" s="1" customFormat="1" ht="16.5" customHeight="1">
      <c r="B163" s="29"/>
      <c r="C163" s="159" t="s">
        <v>219</v>
      </c>
      <c r="D163" s="159" t="s">
        <v>220</v>
      </c>
      <c r="E163" s="160" t="s">
        <v>1147</v>
      </c>
      <c r="F163" s="161" t="s">
        <v>1148</v>
      </c>
      <c r="G163" s="162" t="s">
        <v>223</v>
      </c>
      <c r="H163" s="163">
        <v>3.2</v>
      </c>
      <c r="I163" s="164"/>
      <c r="J163" s="165">
        <f>ROUND(I163*H163,2)</f>
        <v>0</v>
      </c>
      <c r="K163" s="161" t="s">
        <v>155</v>
      </c>
      <c r="L163" s="166"/>
      <c r="M163" s="167" t="s">
        <v>1</v>
      </c>
      <c r="N163" s="168" t="s">
        <v>45</v>
      </c>
      <c r="P163" s="142">
        <f>O163*H163</f>
        <v>0</v>
      </c>
      <c r="Q163" s="142">
        <v>1</v>
      </c>
      <c r="R163" s="142">
        <f>Q163*H163</f>
        <v>3.2</v>
      </c>
      <c r="S163" s="142">
        <v>0</v>
      </c>
      <c r="T163" s="143">
        <f>S163*H163</f>
        <v>0</v>
      </c>
      <c r="AR163" s="144" t="s">
        <v>192</v>
      </c>
      <c r="AT163" s="144" t="s">
        <v>220</v>
      </c>
      <c r="AU163" s="144" t="s">
        <v>89</v>
      </c>
      <c r="AY163" s="14" t="s">
        <v>149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4" t="s">
        <v>87</v>
      </c>
      <c r="BK163" s="145">
        <f>ROUND(I163*H163,2)</f>
        <v>0</v>
      </c>
      <c r="BL163" s="14" t="s">
        <v>156</v>
      </c>
      <c r="BM163" s="144" t="s">
        <v>1149</v>
      </c>
    </row>
    <row r="164" spans="2:65" s="1" customFormat="1" ht="19.5">
      <c r="B164" s="29"/>
      <c r="D164" s="150" t="s">
        <v>351</v>
      </c>
      <c r="F164" s="151" t="s">
        <v>1146</v>
      </c>
      <c r="I164" s="148"/>
      <c r="L164" s="29"/>
      <c r="M164" s="149"/>
      <c r="T164" s="53"/>
      <c r="AT164" s="14" t="s">
        <v>351</v>
      </c>
      <c r="AU164" s="14" t="s">
        <v>89</v>
      </c>
    </row>
    <row r="165" spans="2:65" s="12" customFormat="1" ht="11.25">
      <c r="B165" s="152"/>
      <c r="D165" s="150" t="s">
        <v>202</v>
      </c>
      <c r="F165" s="154" t="s">
        <v>1150</v>
      </c>
      <c r="H165" s="155">
        <v>3.2</v>
      </c>
      <c r="I165" s="156"/>
      <c r="L165" s="152"/>
      <c r="M165" s="157"/>
      <c r="T165" s="158"/>
      <c r="AT165" s="153" t="s">
        <v>202</v>
      </c>
      <c r="AU165" s="153" t="s">
        <v>89</v>
      </c>
      <c r="AV165" s="12" t="s">
        <v>89</v>
      </c>
      <c r="AW165" s="12" t="s">
        <v>4</v>
      </c>
      <c r="AX165" s="12" t="s">
        <v>87</v>
      </c>
      <c r="AY165" s="153" t="s">
        <v>149</v>
      </c>
    </row>
    <row r="166" spans="2:65" s="1" customFormat="1" ht="16.5" customHeight="1">
      <c r="B166" s="29"/>
      <c r="C166" s="159" t="s">
        <v>226</v>
      </c>
      <c r="D166" s="159" t="s">
        <v>220</v>
      </c>
      <c r="E166" s="160" t="s">
        <v>221</v>
      </c>
      <c r="F166" s="161" t="s">
        <v>222</v>
      </c>
      <c r="G166" s="162" t="s">
        <v>223</v>
      </c>
      <c r="H166" s="163">
        <v>3</v>
      </c>
      <c r="I166" s="164"/>
      <c r="J166" s="165">
        <f>ROUND(I166*H166,2)</f>
        <v>0</v>
      </c>
      <c r="K166" s="161" t="s">
        <v>155</v>
      </c>
      <c r="L166" s="166"/>
      <c r="M166" s="167" t="s">
        <v>1</v>
      </c>
      <c r="N166" s="168" t="s">
        <v>45</v>
      </c>
      <c r="P166" s="142">
        <f>O166*H166</f>
        <v>0</v>
      </c>
      <c r="Q166" s="142">
        <v>1</v>
      </c>
      <c r="R166" s="142">
        <f>Q166*H166</f>
        <v>3</v>
      </c>
      <c r="S166" s="142">
        <v>0</v>
      </c>
      <c r="T166" s="143">
        <f>S166*H166</f>
        <v>0</v>
      </c>
      <c r="AR166" s="144" t="s">
        <v>192</v>
      </c>
      <c r="AT166" s="144" t="s">
        <v>220</v>
      </c>
      <c r="AU166" s="144" t="s">
        <v>89</v>
      </c>
      <c r="AY166" s="14" t="s">
        <v>149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4" t="s">
        <v>87</v>
      </c>
      <c r="BK166" s="145">
        <f>ROUND(I166*H166,2)</f>
        <v>0</v>
      </c>
      <c r="BL166" s="14" t="s">
        <v>156</v>
      </c>
      <c r="BM166" s="144" t="s">
        <v>1151</v>
      </c>
    </row>
    <row r="167" spans="2:65" s="1" customFormat="1" ht="19.5">
      <c r="B167" s="29"/>
      <c r="D167" s="150" t="s">
        <v>351</v>
      </c>
      <c r="F167" s="151" t="s">
        <v>1146</v>
      </c>
      <c r="I167" s="148"/>
      <c r="L167" s="29"/>
      <c r="M167" s="149"/>
      <c r="T167" s="53"/>
      <c r="AT167" s="14" t="s">
        <v>351</v>
      </c>
      <c r="AU167" s="14" t="s">
        <v>89</v>
      </c>
    </row>
    <row r="168" spans="2:65" s="12" customFormat="1" ht="11.25">
      <c r="B168" s="152"/>
      <c r="D168" s="150" t="s">
        <v>202</v>
      </c>
      <c r="F168" s="154" t="s">
        <v>1152</v>
      </c>
      <c r="H168" s="155">
        <v>3</v>
      </c>
      <c r="I168" s="156"/>
      <c r="L168" s="152"/>
      <c r="M168" s="157"/>
      <c r="T168" s="158"/>
      <c r="AT168" s="153" t="s">
        <v>202</v>
      </c>
      <c r="AU168" s="153" t="s">
        <v>89</v>
      </c>
      <c r="AV168" s="12" t="s">
        <v>89</v>
      </c>
      <c r="AW168" s="12" t="s">
        <v>4</v>
      </c>
      <c r="AX168" s="12" t="s">
        <v>87</v>
      </c>
      <c r="AY168" s="153" t="s">
        <v>149</v>
      </c>
    </row>
    <row r="169" spans="2:65" s="1" customFormat="1" ht="24.2" customHeight="1">
      <c r="B169" s="29"/>
      <c r="C169" s="133" t="s">
        <v>232</v>
      </c>
      <c r="D169" s="133" t="s">
        <v>151</v>
      </c>
      <c r="E169" s="134" t="s">
        <v>233</v>
      </c>
      <c r="F169" s="135" t="s">
        <v>234</v>
      </c>
      <c r="G169" s="136" t="s">
        <v>154</v>
      </c>
      <c r="H169" s="137">
        <v>1111</v>
      </c>
      <c r="I169" s="138"/>
      <c r="J169" s="139">
        <f>ROUND(I169*H169,2)</f>
        <v>0</v>
      </c>
      <c r="K169" s="135" t="s">
        <v>155</v>
      </c>
      <c r="L169" s="29"/>
      <c r="M169" s="140" t="s">
        <v>1</v>
      </c>
      <c r="N169" s="141" t="s">
        <v>45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156</v>
      </c>
      <c r="AT169" s="144" t="s">
        <v>151</v>
      </c>
      <c r="AU169" s="144" t="s">
        <v>89</v>
      </c>
      <c r="AY169" s="14" t="s">
        <v>149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4" t="s">
        <v>87</v>
      </c>
      <c r="BK169" s="145">
        <f>ROUND(I169*H169,2)</f>
        <v>0</v>
      </c>
      <c r="BL169" s="14" t="s">
        <v>156</v>
      </c>
      <c r="BM169" s="144" t="s">
        <v>235</v>
      </c>
    </row>
    <row r="170" spans="2:65" s="1" customFormat="1" ht="11.25">
      <c r="B170" s="29"/>
      <c r="D170" s="146" t="s">
        <v>158</v>
      </c>
      <c r="F170" s="147" t="s">
        <v>236</v>
      </c>
      <c r="I170" s="148"/>
      <c r="L170" s="29"/>
      <c r="M170" s="149"/>
      <c r="T170" s="53"/>
      <c r="AT170" s="14" t="s">
        <v>158</v>
      </c>
      <c r="AU170" s="14" t="s">
        <v>89</v>
      </c>
    </row>
    <row r="171" spans="2:65" s="1" customFormat="1" ht="33" customHeight="1">
      <c r="B171" s="29"/>
      <c r="C171" s="133" t="s">
        <v>238</v>
      </c>
      <c r="D171" s="133" t="s">
        <v>151</v>
      </c>
      <c r="E171" s="134" t="s">
        <v>239</v>
      </c>
      <c r="F171" s="135" t="s">
        <v>240</v>
      </c>
      <c r="G171" s="136" t="s">
        <v>154</v>
      </c>
      <c r="H171" s="137">
        <v>600</v>
      </c>
      <c r="I171" s="138"/>
      <c r="J171" s="139">
        <f>ROUND(I171*H171,2)</f>
        <v>0</v>
      </c>
      <c r="K171" s="135" t="s">
        <v>155</v>
      </c>
      <c r="L171" s="29"/>
      <c r="M171" s="140" t="s">
        <v>1</v>
      </c>
      <c r="N171" s="141" t="s">
        <v>45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156</v>
      </c>
      <c r="AT171" s="144" t="s">
        <v>151</v>
      </c>
      <c r="AU171" s="144" t="s">
        <v>89</v>
      </c>
      <c r="AY171" s="14" t="s">
        <v>149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4" t="s">
        <v>87</v>
      </c>
      <c r="BK171" s="145">
        <f>ROUND(I171*H171,2)</f>
        <v>0</v>
      </c>
      <c r="BL171" s="14" t="s">
        <v>156</v>
      </c>
      <c r="BM171" s="144" t="s">
        <v>241</v>
      </c>
    </row>
    <row r="172" spans="2:65" s="1" customFormat="1" ht="11.25">
      <c r="B172" s="29"/>
      <c r="D172" s="146" t="s">
        <v>158</v>
      </c>
      <c r="F172" s="147" t="s">
        <v>242</v>
      </c>
      <c r="I172" s="148"/>
      <c r="L172" s="29"/>
      <c r="M172" s="149"/>
      <c r="T172" s="53"/>
      <c r="AT172" s="14" t="s">
        <v>158</v>
      </c>
      <c r="AU172" s="14" t="s">
        <v>89</v>
      </c>
    </row>
    <row r="173" spans="2:65" s="1" customFormat="1" ht="16.5" customHeight="1">
      <c r="B173" s="29"/>
      <c r="C173" s="159" t="s">
        <v>243</v>
      </c>
      <c r="D173" s="159" t="s">
        <v>220</v>
      </c>
      <c r="E173" s="160" t="s">
        <v>244</v>
      </c>
      <c r="F173" s="161" t="s">
        <v>245</v>
      </c>
      <c r="G173" s="162" t="s">
        <v>223</v>
      </c>
      <c r="H173" s="163">
        <v>90</v>
      </c>
      <c r="I173" s="164"/>
      <c r="J173" s="165">
        <f>ROUND(I173*H173,2)</f>
        <v>0</v>
      </c>
      <c r="K173" s="161" t="s">
        <v>155</v>
      </c>
      <c r="L173" s="166"/>
      <c r="M173" s="167" t="s">
        <v>1</v>
      </c>
      <c r="N173" s="168" t="s">
        <v>45</v>
      </c>
      <c r="P173" s="142">
        <f>O173*H173</f>
        <v>0</v>
      </c>
      <c r="Q173" s="142">
        <v>1</v>
      </c>
      <c r="R173" s="142">
        <f>Q173*H173</f>
        <v>90</v>
      </c>
      <c r="S173" s="142">
        <v>0</v>
      </c>
      <c r="T173" s="143">
        <f>S173*H173</f>
        <v>0</v>
      </c>
      <c r="AR173" s="144" t="s">
        <v>192</v>
      </c>
      <c r="AT173" s="144" t="s">
        <v>220</v>
      </c>
      <c r="AU173" s="144" t="s">
        <v>89</v>
      </c>
      <c r="AY173" s="14" t="s">
        <v>149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4" t="s">
        <v>87</v>
      </c>
      <c r="BK173" s="145">
        <f>ROUND(I173*H173,2)</f>
        <v>0</v>
      </c>
      <c r="BL173" s="14" t="s">
        <v>156</v>
      </c>
      <c r="BM173" s="144" t="s">
        <v>1153</v>
      </c>
    </row>
    <row r="174" spans="2:65" s="12" customFormat="1" ht="11.25">
      <c r="B174" s="152"/>
      <c r="D174" s="150" t="s">
        <v>202</v>
      </c>
      <c r="F174" s="154" t="s">
        <v>1154</v>
      </c>
      <c r="H174" s="155">
        <v>90</v>
      </c>
      <c r="I174" s="156"/>
      <c r="L174" s="152"/>
      <c r="M174" s="157"/>
      <c r="T174" s="158"/>
      <c r="AT174" s="153" t="s">
        <v>202</v>
      </c>
      <c r="AU174" s="153" t="s">
        <v>89</v>
      </c>
      <c r="AV174" s="12" t="s">
        <v>89</v>
      </c>
      <c r="AW174" s="12" t="s">
        <v>4</v>
      </c>
      <c r="AX174" s="12" t="s">
        <v>87</v>
      </c>
      <c r="AY174" s="153" t="s">
        <v>149</v>
      </c>
    </row>
    <row r="175" spans="2:65" s="1" customFormat="1" ht="24.2" customHeight="1">
      <c r="B175" s="29"/>
      <c r="C175" s="133" t="s">
        <v>248</v>
      </c>
      <c r="D175" s="133" t="s">
        <v>151</v>
      </c>
      <c r="E175" s="134" t="s">
        <v>249</v>
      </c>
      <c r="F175" s="135" t="s">
        <v>250</v>
      </c>
      <c r="G175" s="136" t="s">
        <v>154</v>
      </c>
      <c r="H175" s="137">
        <v>600</v>
      </c>
      <c r="I175" s="138"/>
      <c r="J175" s="139">
        <f>ROUND(I175*H175,2)</f>
        <v>0</v>
      </c>
      <c r="K175" s="135" t="s">
        <v>155</v>
      </c>
      <c r="L175" s="29"/>
      <c r="M175" s="140" t="s">
        <v>1</v>
      </c>
      <c r="N175" s="141" t="s">
        <v>45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156</v>
      </c>
      <c r="AT175" s="144" t="s">
        <v>151</v>
      </c>
      <c r="AU175" s="144" t="s">
        <v>89</v>
      </c>
      <c r="AY175" s="14" t="s">
        <v>149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4" t="s">
        <v>87</v>
      </c>
      <c r="BK175" s="145">
        <f>ROUND(I175*H175,2)</f>
        <v>0</v>
      </c>
      <c r="BL175" s="14" t="s">
        <v>156</v>
      </c>
      <c r="BM175" s="144" t="s">
        <v>251</v>
      </c>
    </row>
    <row r="176" spans="2:65" s="1" customFormat="1" ht="11.25">
      <c r="B176" s="29"/>
      <c r="D176" s="146" t="s">
        <v>158</v>
      </c>
      <c r="F176" s="147" t="s">
        <v>252</v>
      </c>
      <c r="I176" s="148"/>
      <c r="L176" s="29"/>
      <c r="M176" s="149"/>
      <c r="T176" s="53"/>
      <c r="AT176" s="14" t="s">
        <v>158</v>
      </c>
      <c r="AU176" s="14" t="s">
        <v>89</v>
      </c>
    </row>
    <row r="177" spans="2:65" s="1" customFormat="1" ht="117">
      <c r="B177" s="29"/>
      <c r="D177" s="150" t="s">
        <v>174</v>
      </c>
      <c r="F177" s="151" t="s">
        <v>253</v>
      </c>
      <c r="I177" s="148"/>
      <c r="L177" s="29"/>
      <c r="M177" s="149"/>
      <c r="T177" s="53"/>
      <c r="AT177" s="14" t="s">
        <v>174</v>
      </c>
      <c r="AU177" s="14" t="s">
        <v>89</v>
      </c>
    </row>
    <row r="178" spans="2:65" s="1" customFormat="1" ht="16.5" customHeight="1">
      <c r="B178" s="29"/>
      <c r="C178" s="159" t="s">
        <v>254</v>
      </c>
      <c r="D178" s="159" t="s">
        <v>220</v>
      </c>
      <c r="E178" s="160" t="s">
        <v>255</v>
      </c>
      <c r="F178" s="161" t="s">
        <v>256</v>
      </c>
      <c r="G178" s="162" t="s">
        <v>257</v>
      </c>
      <c r="H178" s="163">
        <v>12</v>
      </c>
      <c r="I178" s="164"/>
      <c r="J178" s="165">
        <f>ROUND(I178*H178,2)</f>
        <v>0</v>
      </c>
      <c r="K178" s="161" t="s">
        <v>155</v>
      </c>
      <c r="L178" s="166"/>
      <c r="M178" s="167" t="s">
        <v>1</v>
      </c>
      <c r="N178" s="168" t="s">
        <v>45</v>
      </c>
      <c r="P178" s="142">
        <f>O178*H178</f>
        <v>0</v>
      </c>
      <c r="Q178" s="142">
        <v>1E-3</v>
      </c>
      <c r="R178" s="142">
        <f>Q178*H178</f>
        <v>1.2E-2</v>
      </c>
      <c r="S178" s="142">
        <v>0</v>
      </c>
      <c r="T178" s="143">
        <f>S178*H178</f>
        <v>0</v>
      </c>
      <c r="AR178" s="144" t="s">
        <v>192</v>
      </c>
      <c r="AT178" s="144" t="s">
        <v>220</v>
      </c>
      <c r="AU178" s="144" t="s">
        <v>89</v>
      </c>
      <c r="AY178" s="14" t="s">
        <v>149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4" t="s">
        <v>87</v>
      </c>
      <c r="BK178" s="145">
        <f>ROUND(I178*H178,2)</f>
        <v>0</v>
      </c>
      <c r="BL178" s="14" t="s">
        <v>156</v>
      </c>
      <c r="BM178" s="144" t="s">
        <v>258</v>
      </c>
    </row>
    <row r="179" spans="2:65" s="12" customFormat="1" ht="11.25">
      <c r="B179" s="152"/>
      <c r="D179" s="150" t="s">
        <v>202</v>
      </c>
      <c r="F179" s="154" t="s">
        <v>1155</v>
      </c>
      <c r="H179" s="155">
        <v>12</v>
      </c>
      <c r="I179" s="156"/>
      <c r="L179" s="152"/>
      <c r="M179" s="157"/>
      <c r="T179" s="158"/>
      <c r="AT179" s="153" t="s">
        <v>202</v>
      </c>
      <c r="AU179" s="153" t="s">
        <v>89</v>
      </c>
      <c r="AV179" s="12" t="s">
        <v>89</v>
      </c>
      <c r="AW179" s="12" t="s">
        <v>4</v>
      </c>
      <c r="AX179" s="12" t="s">
        <v>87</v>
      </c>
      <c r="AY179" s="153" t="s">
        <v>149</v>
      </c>
    </row>
    <row r="180" spans="2:65" s="11" customFormat="1" ht="22.9" customHeight="1">
      <c r="B180" s="121"/>
      <c r="D180" s="122" t="s">
        <v>79</v>
      </c>
      <c r="E180" s="131" t="s">
        <v>89</v>
      </c>
      <c r="F180" s="131" t="s">
        <v>1156</v>
      </c>
      <c r="I180" s="124"/>
      <c r="J180" s="132">
        <f>BK180</f>
        <v>0</v>
      </c>
      <c r="L180" s="121"/>
      <c r="M180" s="126"/>
      <c r="P180" s="127">
        <f>SUM(P181:P182)</f>
        <v>0</v>
      </c>
      <c r="R180" s="127">
        <f>SUM(R181:R182)</f>
        <v>55.491315</v>
      </c>
      <c r="T180" s="128">
        <f>SUM(T181:T182)</f>
        <v>0</v>
      </c>
      <c r="AR180" s="122" t="s">
        <v>87</v>
      </c>
      <c r="AT180" s="129" t="s">
        <v>79</v>
      </c>
      <c r="AU180" s="129" t="s">
        <v>87</v>
      </c>
      <c r="AY180" s="122" t="s">
        <v>149</v>
      </c>
      <c r="BK180" s="130">
        <f>SUM(BK181:BK182)</f>
        <v>0</v>
      </c>
    </row>
    <row r="181" spans="2:65" s="1" customFormat="1" ht="37.9" customHeight="1">
      <c r="B181" s="29"/>
      <c r="C181" s="133" t="s">
        <v>261</v>
      </c>
      <c r="D181" s="133" t="s">
        <v>151</v>
      </c>
      <c r="E181" s="134" t="s">
        <v>1157</v>
      </c>
      <c r="F181" s="135" t="s">
        <v>1158</v>
      </c>
      <c r="G181" s="136" t="s">
        <v>171</v>
      </c>
      <c r="H181" s="137">
        <v>271</v>
      </c>
      <c r="I181" s="138"/>
      <c r="J181" s="139">
        <f>ROUND(I181*H181,2)</f>
        <v>0</v>
      </c>
      <c r="K181" s="135" t="s">
        <v>155</v>
      </c>
      <c r="L181" s="29"/>
      <c r="M181" s="140" t="s">
        <v>1</v>
      </c>
      <c r="N181" s="141" t="s">
        <v>45</v>
      </c>
      <c r="P181" s="142">
        <f>O181*H181</f>
        <v>0</v>
      </c>
      <c r="Q181" s="142">
        <v>0.204765</v>
      </c>
      <c r="R181" s="142">
        <f>Q181*H181</f>
        <v>55.491315</v>
      </c>
      <c r="S181" s="142">
        <v>0</v>
      </c>
      <c r="T181" s="143">
        <f>S181*H181</f>
        <v>0</v>
      </c>
      <c r="AR181" s="144" t="s">
        <v>156</v>
      </c>
      <c r="AT181" s="144" t="s">
        <v>151</v>
      </c>
      <c r="AU181" s="144" t="s">
        <v>89</v>
      </c>
      <c r="AY181" s="14" t="s">
        <v>149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4" t="s">
        <v>87</v>
      </c>
      <c r="BK181" s="145">
        <f>ROUND(I181*H181,2)</f>
        <v>0</v>
      </c>
      <c r="BL181" s="14" t="s">
        <v>156</v>
      </c>
      <c r="BM181" s="144" t="s">
        <v>1159</v>
      </c>
    </row>
    <row r="182" spans="2:65" s="1" customFormat="1" ht="11.25">
      <c r="B182" s="29"/>
      <c r="D182" s="146" t="s">
        <v>158</v>
      </c>
      <c r="F182" s="147" t="s">
        <v>1160</v>
      </c>
      <c r="I182" s="148"/>
      <c r="L182" s="29"/>
      <c r="M182" s="149"/>
      <c r="T182" s="53"/>
      <c r="AT182" s="14" t="s">
        <v>158</v>
      </c>
      <c r="AU182" s="14" t="s">
        <v>89</v>
      </c>
    </row>
    <row r="183" spans="2:65" s="11" customFormat="1" ht="22.9" customHeight="1">
      <c r="B183" s="121"/>
      <c r="D183" s="122" t="s">
        <v>79</v>
      </c>
      <c r="E183" s="131" t="s">
        <v>176</v>
      </c>
      <c r="F183" s="131" t="s">
        <v>260</v>
      </c>
      <c r="I183" s="124"/>
      <c r="J183" s="132">
        <f>BK183</f>
        <v>0</v>
      </c>
      <c r="L183" s="121"/>
      <c r="M183" s="126"/>
      <c r="P183" s="127">
        <f>P184+SUM(P185:P201)</f>
        <v>0</v>
      </c>
      <c r="R183" s="127">
        <f>R184+SUM(R185:R201)</f>
        <v>2071.3412799999996</v>
      </c>
      <c r="T183" s="128">
        <f>T184+SUM(T185:T201)</f>
        <v>0</v>
      </c>
      <c r="AR183" s="122" t="s">
        <v>87</v>
      </c>
      <c r="AT183" s="129" t="s">
        <v>79</v>
      </c>
      <c r="AU183" s="129" t="s">
        <v>87</v>
      </c>
      <c r="AY183" s="122" t="s">
        <v>149</v>
      </c>
      <c r="BK183" s="130">
        <f>BK184+SUM(BK185:BK201)</f>
        <v>0</v>
      </c>
    </row>
    <row r="184" spans="2:65" s="1" customFormat="1" ht="24.2" customHeight="1">
      <c r="B184" s="29"/>
      <c r="C184" s="133" t="s">
        <v>7</v>
      </c>
      <c r="D184" s="133" t="s">
        <v>151</v>
      </c>
      <c r="E184" s="134" t="s">
        <v>262</v>
      </c>
      <c r="F184" s="135" t="s">
        <v>263</v>
      </c>
      <c r="G184" s="136" t="s">
        <v>154</v>
      </c>
      <c r="H184" s="137">
        <v>2222</v>
      </c>
      <c r="I184" s="138"/>
      <c r="J184" s="139">
        <f>ROUND(I184*H184,2)</f>
        <v>0</v>
      </c>
      <c r="K184" s="135" t="s">
        <v>155</v>
      </c>
      <c r="L184" s="29"/>
      <c r="M184" s="140" t="s">
        <v>1</v>
      </c>
      <c r="N184" s="141" t="s">
        <v>45</v>
      </c>
      <c r="P184" s="142">
        <f>O184*H184</f>
        <v>0</v>
      </c>
      <c r="Q184" s="142">
        <v>0.34499999999999997</v>
      </c>
      <c r="R184" s="142">
        <f>Q184*H184</f>
        <v>766.58999999999992</v>
      </c>
      <c r="S184" s="142">
        <v>0</v>
      </c>
      <c r="T184" s="143">
        <f>S184*H184</f>
        <v>0</v>
      </c>
      <c r="AR184" s="144" t="s">
        <v>156</v>
      </c>
      <c r="AT184" s="144" t="s">
        <v>151</v>
      </c>
      <c r="AU184" s="144" t="s">
        <v>89</v>
      </c>
      <c r="AY184" s="14" t="s">
        <v>149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4" t="s">
        <v>87</v>
      </c>
      <c r="BK184" s="145">
        <f>ROUND(I184*H184,2)</f>
        <v>0</v>
      </c>
      <c r="BL184" s="14" t="s">
        <v>156</v>
      </c>
      <c r="BM184" s="144" t="s">
        <v>264</v>
      </c>
    </row>
    <row r="185" spans="2:65" s="1" customFormat="1" ht="11.25">
      <c r="B185" s="29"/>
      <c r="D185" s="146" t="s">
        <v>158</v>
      </c>
      <c r="F185" s="147" t="s">
        <v>265</v>
      </c>
      <c r="I185" s="148"/>
      <c r="L185" s="29"/>
      <c r="M185" s="149"/>
      <c r="T185" s="53"/>
      <c r="AT185" s="14" t="s">
        <v>158</v>
      </c>
      <c r="AU185" s="14" t="s">
        <v>89</v>
      </c>
    </row>
    <row r="186" spans="2:65" s="12" customFormat="1" ht="11.25">
      <c r="B186" s="152"/>
      <c r="D186" s="150" t="s">
        <v>202</v>
      </c>
      <c r="E186" s="153" t="s">
        <v>1</v>
      </c>
      <c r="F186" s="154" t="s">
        <v>1161</v>
      </c>
      <c r="H186" s="155">
        <v>2222</v>
      </c>
      <c r="I186" s="156"/>
      <c r="L186" s="152"/>
      <c r="M186" s="157"/>
      <c r="T186" s="158"/>
      <c r="AT186" s="153" t="s">
        <v>202</v>
      </c>
      <c r="AU186" s="153" t="s">
        <v>89</v>
      </c>
      <c r="AV186" s="12" t="s">
        <v>89</v>
      </c>
      <c r="AW186" s="12" t="s">
        <v>34</v>
      </c>
      <c r="AX186" s="12" t="s">
        <v>87</v>
      </c>
      <c r="AY186" s="153" t="s">
        <v>149</v>
      </c>
    </row>
    <row r="187" spans="2:65" s="1" customFormat="1" ht="33" customHeight="1">
      <c r="B187" s="29"/>
      <c r="C187" s="133" t="s">
        <v>272</v>
      </c>
      <c r="D187" s="133" t="s">
        <v>151</v>
      </c>
      <c r="E187" s="134" t="s">
        <v>267</v>
      </c>
      <c r="F187" s="135" t="s">
        <v>268</v>
      </c>
      <c r="G187" s="136" t="s">
        <v>154</v>
      </c>
      <c r="H187" s="137">
        <v>1111</v>
      </c>
      <c r="I187" s="138"/>
      <c r="J187" s="139">
        <f>ROUND(I187*H187,2)</f>
        <v>0</v>
      </c>
      <c r="K187" s="135" t="s">
        <v>155</v>
      </c>
      <c r="L187" s="29"/>
      <c r="M187" s="140" t="s">
        <v>1</v>
      </c>
      <c r="N187" s="141" t="s">
        <v>45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156</v>
      </c>
      <c r="AT187" s="144" t="s">
        <v>151</v>
      </c>
      <c r="AU187" s="144" t="s">
        <v>89</v>
      </c>
      <c r="AY187" s="14" t="s">
        <v>149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4" t="s">
        <v>87</v>
      </c>
      <c r="BK187" s="145">
        <f>ROUND(I187*H187,2)</f>
        <v>0</v>
      </c>
      <c r="BL187" s="14" t="s">
        <v>156</v>
      </c>
      <c r="BM187" s="144" t="s">
        <v>269</v>
      </c>
    </row>
    <row r="188" spans="2:65" s="1" customFormat="1" ht="11.25">
      <c r="B188" s="29"/>
      <c r="D188" s="146" t="s">
        <v>158</v>
      </c>
      <c r="F188" s="147" t="s">
        <v>270</v>
      </c>
      <c r="I188" s="148"/>
      <c r="L188" s="29"/>
      <c r="M188" s="149"/>
      <c r="T188" s="53"/>
      <c r="AT188" s="14" t="s">
        <v>158</v>
      </c>
      <c r="AU188" s="14" t="s">
        <v>89</v>
      </c>
    </row>
    <row r="189" spans="2:65" s="1" customFormat="1" ht="48.75">
      <c r="B189" s="29"/>
      <c r="D189" s="150" t="s">
        <v>174</v>
      </c>
      <c r="F189" s="151" t="s">
        <v>271</v>
      </c>
      <c r="I189" s="148"/>
      <c r="L189" s="29"/>
      <c r="M189" s="149"/>
      <c r="T189" s="53"/>
      <c r="AT189" s="14" t="s">
        <v>174</v>
      </c>
      <c r="AU189" s="14" t="s">
        <v>89</v>
      </c>
    </row>
    <row r="190" spans="2:65" s="1" customFormat="1" ht="21.75" customHeight="1">
      <c r="B190" s="29"/>
      <c r="C190" s="133" t="s">
        <v>277</v>
      </c>
      <c r="D190" s="133" t="s">
        <v>151</v>
      </c>
      <c r="E190" s="134" t="s">
        <v>288</v>
      </c>
      <c r="F190" s="135" t="s">
        <v>289</v>
      </c>
      <c r="G190" s="136" t="s">
        <v>154</v>
      </c>
      <c r="H190" s="137">
        <v>123</v>
      </c>
      <c r="I190" s="138"/>
      <c r="J190" s="139">
        <f>ROUND(I190*H190,2)</f>
        <v>0</v>
      </c>
      <c r="K190" s="135" t="s">
        <v>155</v>
      </c>
      <c r="L190" s="29"/>
      <c r="M190" s="140" t="s">
        <v>1</v>
      </c>
      <c r="N190" s="141" t="s">
        <v>45</v>
      </c>
      <c r="P190" s="142">
        <f>O190*H190</f>
        <v>0</v>
      </c>
      <c r="Q190" s="142">
        <v>0.216</v>
      </c>
      <c r="R190" s="142">
        <f>Q190*H190</f>
        <v>26.568000000000001</v>
      </c>
      <c r="S190" s="142">
        <v>0</v>
      </c>
      <c r="T190" s="143">
        <f>S190*H190</f>
        <v>0</v>
      </c>
      <c r="AR190" s="144" t="s">
        <v>156</v>
      </c>
      <c r="AT190" s="144" t="s">
        <v>151</v>
      </c>
      <c r="AU190" s="144" t="s">
        <v>89</v>
      </c>
      <c r="AY190" s="14" t="s">
        <v>149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4" t="s">
        <v>87</v>
      </c>
      <c r="BK190" s="145">
        <f>ROUND(I190*H190,2)</f>
        <v>0</v>
      </c>
      <c r="BL190" s="14" t="s">
        <v>156</v>
      </c>
      <c r="BM190" s="144" t="s">
        <v>1162</v>
      </c>
    </row>
    <row r="191" spans="2:65" s="1" customFormat="1" ht="11.25">
      <c r="B191" s="29"/>
      <c r="D191" s="146" t="s">
        <v>158</v>
      </c>
      <c r="F191" s="147" t="s">
        <v>291</v>
      </c>
      <c r="I191" s="148"/>
      <c r="L191" s="29"/>
      <c r="M191" s="149"/>
      <c r="T191" s="53"/>
      <c r="AT191" s="14" t="s">
        <v>158</v>
      </c>
      <c r="AU191" s="14" t="s">
        <v>89</v>
      </c>
    </row>
    <row r="192" spans="2:65" s="12" customFormat="1" ht="11.25">
      <c r="B192" s="152"/>
      <c r="D192" s="150" t="s">
        <v>202</v>
      </c>
      <c r="E192" s="153" t="s">
        <v>1</v>
      </c>
      <c r="F192" s="154" t="s">
        <v>1163</v>
      </c>
      <c r="H192" s="155">
        <v>123</v>
      </c>
      <c r="I192" s="156"/>
      <c r="L192" s="152"/>
      <c r="M192" s="157"/>
      <c r="T192" s="158"/>
      <c r="AT192" s="153" t="s">
        <v>202</v>
      </c>
      <c r="AU192" s="153" t="s">
        <v>89</v>
      </c>
      <c r="AV192" s="12" t="s">
        <v>89</v>
      </c>
      <c r="AW192" s="12" t="s">
        <v>34</v>
      </c>
      <c r="AX192" s="12" t="s">
        <v>87</v>
      </c>
      <c r="AY192" s="153" t="s">
        <v>149</v>
      </c>
    </row>
    <row r="193" spans="2:65" s="1" customFormat="1" ht="24.2" customHeight="1">
      <c r="B193" s="29"/>
      <c r="C193" s="133" t="s">
        <v>282</v>
      </c>
      <c r="D193" s="133" t="s">
        <v>151</v>
      </c>
      <c r="E193" s="134" t="s">
        <v>298</v>
      </c>
      <c r="F193" s="135" t="s">
        <v>299</v>
      </c>
      <c r="G193" s="136" t="s">
        <v>154</v>
      </c>
      <c r="H193" s="137">
        <v>1111</v>
      </c>
      <c r="I193" s="138"/>
      <c r="J193" s="139">
        <f>ROUND(I193*H193,2)</f>
        <v>0</v>
      </c>
      <c r="K193" s="135" t="s">
        <v>155</v>
      </c>
      <c r="L193" s="29"/>
      <c r="M193" s="140" t="s">
        <v>1</v>
      </c>
      <c r="N193" s="141" t="s">
        <v>45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156</v>
      </c>
      <c r="AT193" s="144" t="s">
        <v>151</v>
      </c>
      <c r="AU193" s="144" t="s">
        <v>89</v>
      </c>
      <c r="AY193" s="14" t="s">
        <v>149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4" t="s">
        <v>87</v>
      </c>
      <c r="BK193" s="145">
        <f>ROUND(I193*H193,2)</f>
        <v>0</v>
      </c>
      <c r="BL193" s="14" t="s">
        <v>156</v>
      </c>
      <c r="BM193" s="144" t="s">
        <v>300</v>
      </c>
    </row>
    <row r="194" spans="2:65" s="1" customFormat="1" ht="11.25">
      <c r="B194" s="29"/>
      <c r="D194" s="146" t="s">
        <v>158</v>
      </c>
      <c r="F194" s="147" t="s">
        <v>301</v>
      </c>
      <c r="I194" s="148"/>
      <c r="L194" s="29"/>
      <c r="M194" s="149"/>
      <c r="T194" s="53"/>
      <c r="AT194" s="14" t="s">
        <v>158</v>
      </c>
      <c r="AU194" s="14" t="s">
        <v>89</v>
      </c>
    </row>
    <row r="195" spans="2:65" s="1" customFormat="1" ht="21.75" customHeight="1">
      <c r="B195" s="29"/>
      <c r="C195" s="133" t="s">
        <v>287</v>
      </c>
      <c r="D195" s="133" t="s">
        <v>151</v>
      </c>
      <c r="E195" s="134" t="s">
        <v>303</v>
      </c>
      <c r="F195" s="135" t="s">
        <v>304</v>
      </c>
      <c r="G195" s="136" t="s">
        <v>154</v>
      </c>
      <c r="H195" s="137">
        <v>1111</v>
      </c>
      <c r="I195" s="138"/>
      <c r="J195" s="139">
        <f>ROUND(I195*H195,2)</f>
        <v>0</v>
      </c>
      <c r="K195" s="135" t="s">
        <v>155</v>
      </c>
      <c r="L195" s="29"/>
      <c r="M195" s="140" t="s">
        <v>1</v>
      </c>
      <c r="N195" s="141" t="s">
        <v>45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156</v>
      </c>
      <c r="AT195" s="144" t="s">
        <v>151</v>
      </c>
      <c r="AU195" s="144" t="s">
        <v>89</v>
      </c>
      <c r="AY195" s="14" t="s">
        <v>149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4" t="s">
        <v>87</v>
      </c>
      <c r="BK195" s="145">
        <f>ROUND(I195*H195,2)</f>
        <v>0</v>
      </c>
      <c r="BL195" s="14" t="s">
        <v>156</v>
      </c>
      <c r="BM195" s="144" t="s">
        <v>305</v>
      </c>
    </row>
    <row r="196" spans="2:65" s="1" customFormat="1" ht="11.25">
      <c r="B196" s="29"/>
      <c r="D196" s="146" t="s">
        <v>158</v>
      </c>
      <c r="F196" s="147" t="s">
        <v>306</v>
      </c>
      <c r="I196" s="148"/>
      <c r="L196" s="29"/>
      <c r="M196" s="149"/>
      <c r="T196" s="53"/>
      <c r="AT196" s="14" t="s">
        <v>158</v>
      </c>
      <c r="AU196" s="14" t="s">
        <v>89</v>
      </c>
    </row>
    <row r="197" spans="2:65" s="1" customFormat="1" ht="33" customHeight="1">
      <c r="B197" s="29"/>
      <c r="C197" s="133" t="s">
        <v>292</v>
      </c>
      <c r="D197" s="133" t="s">
        <v>151</v>
      </c>
      <c r="E197" s="134" t="s">
        <v>308</v>
      </c>
      <c r="F197" s="135" t="s">
        <v>309</v>
      </c>
      <c r="G197" s="136" t="s">
        <v>154</v>
      </c>
      <c r="H197" s="137">
        <v>1111</v>
      </c>
      <c r="I197" s="138"/>
      <c r="J197" s="139">
        <f>ROUND(I197*H197,2)</f>
        <v>0</v>
      </c>
      <c r="K197" s="135" t="s">
        <v>155</v>
      </c>
      <c r="L197" s="29"/>
      <c r="M197" s="140" t="s">
        <v>1</v>
      </c>
      <c r="N197" s="141" t="s">
        <v>45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156</v>
      </c>
      <c r="AT197" s="144" t="s">
        <v>151</v>
      </c>
      <c r="AU197" s="144" t="s">
        <v>89</v>
      </c>
      <c r="AY197" s="14" t="s">
        <v>149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4" t="s">
        <v>87</v>
      </c>
      <c r="BK197" s="145">
        <f>ROUND(I197*H197,2)</f>
        <v>0</v>
      </c>
      <c r="BL197" s="14" t="s">
        <v>156</v>
      </c>
      <c r="BM197" s="144" t="s">
        <v>310</v>
      </c>
    </row>
    <row r="198" spans="2:65" s="1" customFormat="1" ht="11.25">
      <c r="B198" s="29"/>
      <c r="D198" s="146" t="s">
        <v>158</v>
      </c>
      <c r="F198" s="147" t="s">
        <v>311</v>
      </c>
      <c r="I198" s="148"/>
      <c r="L198" s="29"/>
      <c r="M198" s="149"/>
      <c r="T198" s="53"/>
      <c r="AT198" s="14" t="s">
        <v>158</v>
      </c>
      <c r="AU198" s="14" t="s">
        <v>89</v>
      </c>
    </row>
    <row r="199" spans="2:65" s="1" customFormat="1" ht="48.75">
      <c r="B199" s="29"/>
      <c r="D199" s="150" t="s">
        <v>174</v>
      </c>
      <c r="F199" s="151" t="s">
        <v>312</v>
      </c>
      <c r="I199" s="148"/>
      <c r="L199" s="29"/>
      <c r="M199" s="149"/>
      <c r="T199" s="53"/>
      <c r="AT199" s="14" t="s">
        <v>174</v>
      </c>
      <c r="AU199" s="14" t="s">
        <v>89</v>
      </c>
    </row>
    <row r="200" spans="2:65" s="1" customFormat="1" ht="19.5">
      <c r="B200" s="29"/>
      <c r="D200" s="150" t="s">
        <v>351</v>
      </c>
      <c r="F200" s="151" t="s">
        <v>1164</v>
      </c>
      <c r="I200" s="148"/>
      <c r="L200" s="29"/>
      <c r="M200" s="149"/>
      <c r="T200" s="53"/>
      <c r="AT200" s="14" t="s">
        <v>351</v>
      </c>
      <c r="AU200" s="14" t="s">
        <v>89</v>
      </c>
    </row>
    <row r="201" spans="2:65" s="11" customFormat="1" ht="20.85" customHeight="1">
      <c r="B201" s="121"/>
      <c r="D201" s="122" t="s">
        <v>79</v>
      </c>
      <c r="E201" s="131" t="s">
        <v>1165</v>
      </c>
      <c r="F201" s="131" t="s">
        <v>1166</v>
      </c>
      <c r="I201" s="124"/>
      <c r="J201" s="132">
        <f>BK201</f>
        <v>0</v>
      </c>
      <c r="L201" s="121"/>
      <c r="M201" s="126"/>
      <c r="P201" s="127">
        <f>SUM(P202:P220)</f>
        <v>0</v>
      </c>
      <c r="R201" s="127">
        <f>SUM(R202:R220)</f>
        <v>1278.18328</v>
      </c>
      <c r="T201" s="128">
        <f>SUM(T202:T220)</f>
        <v>0</v>
      </c>
      <c r="AR201" s="122" t="s">
        <v>87</v>
      </c>
      <c r="AT201" s="129" t="s">
        <v>79</v>
      </c>
      <c r="AU201" s="129" t="s">
        <v>89</v>
      </c>
      <c r="AY201" s="122" t="s">
        <v>149</v>
      </c>
      <c r="BK201" s="130">
        <f>SUM(BK202:BK220)</f>
        <v>0</v>
      </c>
    </row>
    <row r="202" spans="2:65" s="1" customFormat="1" ht="37.9" customHeight="1">
      <c r="B202" s="29"/>
      <c r="C202" s="133" t="s">
        <v>297</v>
      </c>
      <c r="D202" s="133" t="s">
        <v>151</v>
      </c>
      <c r="E202" s="134" t="s">
        <v>330</v>
      </c>
      <c r="F202" s="135" t="s">
        <v>331</v>
      </c>
      <c r="G202" s="136" t="s">
        <v>189</v>
      </c>
      <c r="H202" s="137">
        <v>555.5</v>
      </c>
      <c r="I202" s="138"/>
      <c r="J202" s="139">
        <f>ROUND(I202*H202,2)</f>
        <v>0</v>
      </c>
      <c r="K202" s="135" t="s">
        <v>155</v>
      </c>
      <c r="L202" s="29"/>
      <c r="M202" s="140" t="s">
        <v>1</v>
      </c>
      <c r="N202" s="141" t="s">
        <v>45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156</v>
      </c>
      <c r="AT202" s="144" t="s">
        <v>151</v>
      </c>
      <c r="AU202" s="144" t="s">
        <v>164</v>
      </c>
      <c r="AY202" s="14" t="s">
        <v>149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4" t="s">
        <v>87</v>
      </c>
      <c r="BK202" s="145">
        <f>ROUND(I202*H202,2)</f>
        <v>0</v>
      </c>
      <c r="BL202" s="14" t="s">
        <v>156</v>
      </c>
      <c r="BM202" s="144" t="s">
        <v>1167</v>
      </c>
    </row>
    <row r="203" spans="2:65" s="1" customFormat="1" ht="11.25">
      <c r="B203" s="29"/>
      <c r="D203" s="146" t="s">
        <v>158</v>
      </c>
      <c r="F203" s="147" t="s">
        <v>333</v>
      </c>
      <c r="I203" s="148"/>
      <c r="L203" s="29"/>
      <c r="M203" s="149"/>
      <c r="T203" s="53"/>
      <c r="AT203" s="14" t="s">
        <v>158</v>
      </c>
      <c r="AU203" s="14" t="s">
        <v>164</v>
      </c>
    </row>
    <row r="204" spans="2:65" s="12" customFormat="1" ht="11.25">
      <c r="B204" s="152"/>
      <c r="D204" s="150" t="s">
        <v>202</v>
      </c>
      <c r="E204" s="153" t="s">
        <v>1</v>
      </c>
      <c r="F204" s="154" t="s">
        <v>1168</v>
      </c>
      <c r="H204" s="155">
        <v>555.5</v>
      </c>
      <c r="I204" s="156"/>
      <c r="L204" s="152"/>
      <c r="M204" s="157"/>
      <c r="T204" s="158"/>
      <c r="AT204" s="153" t="s">
        <v>202</v>
      </c>
      <c r="AU204" s="153" t="s">
        <v>164</v>
      </c>
      <c r="AV204" s="12" t="s">
        <v>89</v>
      </c>
      <c r="AW204" s="12" t="s">
        <v>34</v>
      </c>
      <c r="AX204" s="12" t="s">
        <v>87</v>
      </c>
      <c r="AY204" s="153" t="s">
        <v>149</v>
      </c>
    </row>
    <row r="205" spans="2:65" s="1" customFormat="1" ht="37.9" customHeight="1">
      <c r="B205" s="29"/>
      <c r="C205" s="133" t="s">
        <v>302</v>
      </c>
      <c r="D205" s="133" t="s">
        <v>151</v>
      </c>
      <c r="E205" s="134" t="s">
        <v>198</v>
      </c>
      <c r="F205" s="135" t="s">
        <v>199</v>
      </c>
      <c r="G205" s="136" t="s">
        <v>189</v>
      </c>
      <c r="H205" s="137">
        <v>555.5</v>
      </c>
      <c r="I205" s="138"/>
      <c r="J205" s="139">
        <f>ROUND(I205*H205,2)</f>
        <v>0</v>
      </c>
      <c r="K205" s="135" t="s">
        <v>155</v>
      </c>
      <c r="L205" s="29"/>
      <c r="M205" s="140" t="s">
        <v>1</v>
      </c>
      <c r="N205" s="141" t="s">
        <v>45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156</v>
      </c>
      <c r="AT205" s="144" t="s">
        <v>151</v>
      </c>
      <c r="AU205" s="144" t="s">
        <v>164</v>
      </c>
      <c r="AY205" s="14" t="s">
        <v>149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4" t="s">
        <v>87</v>
      </c>
      <c r="BK205" s="145">
        <f>ROUND(I205*H205,2)</f>
        <v>0</v>
      </c>
      <c r="BL205" s="14" t="s">
        <v>156</v>
      </c>
      <c r="BM205" s="144" t="s">
        <v>1169</v>
      </c>
    </row>
    <row r="206" spans="2:65" s="1" customFormat="1" ht="11.25">
      <c r="B206" s="29"/>
      <c r="D206" s="146" t="s">
        <v>158</v>
      </c>
      <c r="F206" s="147" t="s">
        <v>201</v>
      </c>
      <c r="I206" s="148"/>
      <c r="L206" s="29"/>
      <c r="M206" s="149"/>
      <c r="T206" s="53"/>
      <c r="AT206" s="14" t="s">
        <v>158</v>
      </c>
      <c r="AU206" s="14" t="s">
        <v>164</v>
      </c>
    </row>
    <row r="207" spans="2:65" s="1" customFormat="1" ht="37.9" customHeight="1">
      <c r="B207" s="29"/>
      <c r="C207" s="133" t="s">
        <v>307</v>
      </c>
      <c r="D207" s="133" t="s">
        <v>151</v>
      </c>
      <c r="E207" s="134" t="s">
        <v>205</v>
      </c>
      <c r="F207" s="135" t="s">
        <v>206</v>
      </c>
      <c r="G207" s="136" t="s">
        <v>189</v>
      </c>
      <c r="H207" s="137">
        <v>8332.5</v>
      </c>
      <c r="I207" s="138"/>
      <c r="J207" s="139">
        <f>ROUND(I207*H207,2)</f>
        <v>0</v>
      </c>
      <c r="K207" s="135" t="s">
        <v>155</v>
      </c>
      <c r="L207" s="29"/>
      <c r="M207" s="140" t="s">
        <v>1</v>
      </c>
      <c r="N207" s="141" t="s">
        <v>45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156</v>
      </c>
      <c r="AT207" s="144" t="s">
        <v>151</v>
      </c>
      <c r="AU207" s="144" t="s">
        <v>164</v>
      </c>
      <c r="AY207" s="14" t="s">
        <v>149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4" t="s">
        <v>87</v>
      </c>
      <c r="BK207" s="145">
        <f>ROUND(I207*H207,2)</f>
        <v>0</v>
      </c>
      <c r="BL207" s="14" t="s">
        <v>156</v>
      </c>
      <c r="BM207" s="144" t="s">
        <v>1170</v>
      </c>
    </row>
    <row r="208" spans="2:65" s="1" customFormat="1" ht="11.25">
      <c r="B208" s="29"/>
      <c r="D208" s="146" t="s">
        <v>158</v>
      </c>
      <c r="F208" s="147" t="s">
        <v>208</v>
      </c>
      <c r="I208" s="148"/>
      <c r="L208" s="29"/>
      <c r="M208" s="149"/>
      <c r="T208" s="53"/>
      <c r="AT208" s="14" t="s">
        <v>158</v>
      </c>
      <c r="AU208" s="14" t="s">
        <v>164</v>
      </c>
    </row>
    <row r="209" spans="2:65" s="12" customFormat="1" ht="11.25">
      <c r="B209" s="152"/>
      <c r="D209" s="150" t="s">
        <v>202</v>
      </c>
      <c r="F209" s="154" t="s">
        <v>1171</v>
      </c>
      <c r="H209" s="155">
        <v>8332.5</v>
      </c>
      <c r="I209" s="156"/>
      <c r="L209" s="152"/>
      <c r="M209" s="157"/>
      <c r="T209" s="158"/>
      <c r="AT209" s="153" t="s">
        <v>202</v>
      </c>
      <c r="AU209" s="153" t="s">
        <v>164</v>
      </c>
      <c r="AV209" s="12" t="s">
        <v>89</v>
      </c>
      <c r="AW209" s="12" t="s">
        <v>4</v>
      </c>
      <c r="AX209" s="12" t="s">
        <v>87</v>
      </c>
      <c r="AY209" s="153" t="s">
        <v>149</v>
      </c>
    </row>
    <row r="210" spans="2:65" s="1" customFormat="1" ht="33" customHeight="1">
      <c r="B210" s="29"/>
      <c r="C210" s="133" t="s">
        <v>313</v>
      </c>
      <c r="D210" s="133" t="s">
        <v>151</v>
      </c>
      <c r="E210" s="134" t="s">
        <v>341</v>
      </c>
      <c r="F210" s="135" t="s">
        <v>342</v>
      </c>
      <c r="G210" s="136" t="s">
        <v>223</v>
      </c>
      <c r="H210" s="137">
        <v>1111</v>
      </c>
      <c r="I210" s="138"/>
      <c r="J210" s="139">
        <f>ROUND(I210*H210,2)</f>
        <v>0</v>
      </c>
      <c r="K210" s="135" t="s">
        <v>155</v>
      </c>
      <c r="L210" s="29"/>
      <c r="M210" s="140" t="s">
        <v>1</v>
      </c>
      <c r="N210" s="141" t="s">
        <v>45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156</v>
      </c>
      <c r="AT210" s="144" t="s">
        <v>151</v>
      </c>
      <c r="AU210" s="144" t="s">
        <v>164</v>
      </c>
      <c r="AY210" s="14" t="s">
        <v>149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4" t="s">
        <v>87</v>
      </c>
      <c r="BK210" s="145">
        <f>ROUND(I210*H210,2)</f>
        <v>0</v>
      </c>
      <c r="BL210" s="14" t="s">
        <v>156</v>
      </c>
      <c r="BM210" s="144" t="s">
        <v>1172</v>
      </c>
    </row>
    <row r="211" spans="2:65" s="1" customFormat="1" ht="11.25">
      <c r="B211" s="29"/>
      <c r="D211" s="146" t="s">
        <v>158</v>
      </c>
      <c r="F211" s="147" t="s">
        <v>344</v>
      </c>
      <c r="I211" s="148"/>
      <c r="L211" s="29"/>
      <c r="M211" s="149"/>
      <c r="T211" s="53"/>
      <c r="AT211" s="14" t="s">
        <v>158</v>
      </c>
      <c r="AU211" s="14" t="s">
        <v>164</v>
      </c>
    </row>
    <row r="212" spans="2:65" s="12" customFormat="1" ht="11.25">
      <c r="B212" s="152"/>
      <c r="D212" s="150" t="s">
        <v>202</v>
      </c>
      <c r="F212" s="154" t="s">
        <v>1173</v>
      </c>
      <c r="H212" s="155">
        <v>1111</v>
      </c>
      <c r="I212" s="156"/>
      <c r="L212" s="152"/>
      <c r="M212" s="157"/>
      <c r="T212" s="158"/>
      <c r="AT212" s="153" t="s">
        <v>202</v>
      </c>
      <c r="AU212" s="153" t="s">
        <v>164</v>
      </c>
      <c r="AV212" s="12" t="s">
        <v>89</v>
      </c>
      <c r="AW212" s="12" t="s">
        <v>4</v>
      </c>
      <c r="AX212" s="12" t="s">
        <v>87</v>
      </c>
      <c r="AY212" s="153" t="s">
        <v>149</v>
      </c>
    </row>
    <row r="213" spans="2:65" s="1" customFormat="1" ht="24.2" customHeight="1">
      <c r="B213" s="29"/>
      <c r="C213" s="133" t="s">
        <v>319</v>
      </c>
      <c r="D213" s="133" t="s">
        <v>151</v>
      </c>
      <c r="E213" s="134" t="s">
        <v>347</v>
      </c>
      <c r="F213" s="135" t="s">
        <v>348</v>
      </c>
      <c r="G213" s="136" t="s">
        <v>154</v>
      </c>
      <c r="H213" s="137">
        <v>1111</v>
      </c>
      <c r="I213" s="138"/>
      <c r="J213" s="139">
        <f>ROUND(I213*H213,2)</f>
        <v>0</v>
      </c>
      <c r="K213" s="135" t="s">
        <v>155</v>
      </c>
      <c r="L213" s="29"/>
      <c r="M213" s="140" t="s">
        <v>1</v>
      </c>
      <c r="N213" s="141" t="s">
        <v>45</v>
      </c>
      <c r="P213" s="142">
        <f>O213*H213</f>
        <v>0</v>
      </c>
      <c r="Q213" s="142">
        <v>0.57499999999999996</v>
      </c>
      <c r="R213" s="142">
        <f>Q213*H213</f>
        <v>638.82499999999993</v>
      </c>
      <c r="S213" s="142">
        <v>0</v>
      </c>
      <c r="T213" s="143">
        <f>S213*H213</f>
        <v>0</v>
      </c>
      <c r="AR213" s="144" t="s">
        <v>156</v>
      </c>
      <c r="AT213" s="144" t="s">
        <v>151</v>
      </c>
      <c r="AU213" s="144" t="s">
        <v>164</v>
      </c>
      <c r="AY213" s="14" t="s">
        <v>149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4" t="s">
        <v>87</v>
      </c>
      <c r="BK213" s="145">
        <f>ROUND(I213*H213,2)</f>
        <v>0</v>
      </c>
      <c r="BL213" s="14" t="s">
        <v>156</v>
      </c>
      <c r="BM213" s="144" t="s">
        <v>1174</v>
      </c>
    </row>
    <row r="214" spans="2:65" s="1" customFormat="1" ht="11.25">
      <c r="B214" s="29"/>
      <c r="D214" s="146" t="s">
        <v>158</v>
      </c>
      <c r="F214" s="147" t="s">
        <v>350</v>
      </c>
      <c r="I214" s="148"/>
      <c r="L214" s="29"/>
      <c r="M214" s="149"/>
      <c r="T214" s="53"/>
      <c r="AT214" s="14" t="s">
        <v>158</v>
      </c>
      <c r="AU214" s="14" t="s">
        <v>164</v>
      </c>
    </row>
    <row r="215" spans="2:65" s="1" customFormat="1" ht="19.5">
      <c r="B215" s="29"/>
      <c r="D215" s="150" t="s">
        <v>351</v>
      </c>
      <c r="F215" s="151" t="s">
        <v>352</v>
      </c>
      <c r="I215" s="148"/>
      <c r="L215" s="29"/>
      <c r="M215" s="149"/>
      <c r="T215" s="53"/>
      <c r="AT215" s="14" t="s">
        <v>351</v>
      </c>
      <c r="AU215" s="14" t="s">
        <v>164</v>
      </c>
    </row>
    <row r="216" spans="2:65" s="1" customFormat="1" ht="24.2" customHeight="1">
      <c r="B216" s="29"/>
      <c r="C216" s="133" t="s">
        <v>323</v>
      </c>
      <c r="D216" s="133" t="s">
        <v>151</v>
      </c>
      <c r="E216" s="134" t="s">
        <v>347</v>
      </c>
      <c r="F216" s="135" t="s">
        <v>348</v>
      </c>
      <c r="G216" s="136" t="s">
        <v>154</v>
      </c>
      <c r="H216" s="137">
        <v>1111</v>
      </c>
      <c r="I216" s="138"/>
      <c r="J216" s="139">
        <f>ROUND(I216*H216,2)</f>
        <v>0</v>
      </c>
      <c r="K216" s="135" t="s">
        <v>155</v>
      </c>
      <c r="L216" s="29"/>
      <c r="M216" s="140" t="s">
        <v>1</v>
      </c>
      <c r="N216" s="141" t="s">
        <v>45</v>
      </c>
      <c r="P216" s="142">
        <f>O216*H216</f>
        <v>0</v>
      </c>
      <c r="Q216" s="142">
        <v>0.57499999999999996</v>
      </c>
      <c r="R216" s="142">
        <f>Q216*H216</f>
        <v>638.82499999999993</v>
      </c>
      <c r="S216" s="142">
        <v>0</v>
      </c>
      <c r="T216" s="143">
        <f>S216*H216</f>
        <v>0</v>
      </c>
      <c r="AR216" s="144" t="s">
        <v>156</v>
      </c>
      <c r="AT216" s="144" t="s">
        <v>151</v>
      </c>
      <c r="AU216" s="144" t="s">
        <v>164</v>
      </c>
      <c r="AY216" s="14" t="s">
        <v>149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4" t="s">
        <v>87</v>
      </c>
      <c r="BK216" s="145">
        <f>ROUND(I216*H216,2)</f>
        <v>0</v>
      </c>
      <c r="BL216" s="14" t="s">
        <v>156</v>
      </c>
      <c r="BM216" s="144" t="s">
        <v>1175</v>
      </c>
    </row>
    <row r="217" spans="2:65" s="1" customFormat="1" ht="11.25">
      <c r="B217" s="29"/>
      <c r="D217" s="146" t="s">
        <v>158</v>
      </c>
      <c r="F217" s="147" t="s">
        <v>350</v>
      </c>
      <c r="I217" s="148"/>
      <c r="L217" s="29"/>
      <c r="M217" s="149"/>
      <c r="T217" s="53"/>
      <c r="AT217" s="14" t="s">
        <v>158</v>
      </c>
      <c r="AU217" s="14" t="s">
        <v>164</v>
      </c>
    </row>
    <row r="218" spans="2:65" s="1" customFormat="1" ht="19.5">
      <c r="B218" s="29"/>
      <c r="D218" s="150" t="s">
        <v>351</v>
      </c>
      <c r="F218" s="151" t="s">
        <v>355</v>
      </c>
      <c r="I218" s="148"/>
      <c r="L218" s="29"/>
      <c r="M218" s="149"/>
      <c r="T218" s="53"/>
      <c r="AT218" s="14" t="s">
        <v>351</v>
      </c>
      <c r="AU218" s="14" t="s">
        <v>164</v>
      </c>
    </row>
    <row r="219" spans="2:65" s="1" customFormat="1" ht="33" customHeight="1">
      <c r="B219" s="29"/>
      <c r="C219" s="133" t="s">
        <v>329</v>
      </c>
      <c r="D219" s="133" t="s">
        <v>151</v>
      </c>
      <c r="E219" s="134" t="s">
        <v>357</v>
      </c>
      <c r="F219" s="135" t="s">
        <v>358</v>
      </c>
      <c r="G219" s="136" t="s">
        <v>154</v>
      </c>
      <c r="H219" s="137">
        <v>1111</v>
      </c>
      <c r="I219" s="138"/>
      <c r="J219" s="139">
        <f>ROUND(I219*H219,2)</f>
        <v>0</v>
      </c>
      <c r="K219" s="135" t="s">
        <v>155</v>
      </c>
      <c r="L219" s="29"/>
      <c r="M219" s="140" t="s">
        <v>1</v>
      </c>
      <c r="N219" s="141" t="s">
        <v>45</v>
      </c>
      <c r="P219" s="142">
        <f>O219*H219</f>
        <v>0</v>
      </c>
      <c r="Q219" s="142">
        <v>4.8000000000000001E-4</v>
      </c>
      <c r="R219" s="142">
        <f>Q219*H219</f>
        <v>0.53327999999999998</v>
      </c>
      <c r="S219" s="142">
        <v>0</v>
      </c>
      <c r="T219" s="143">
        <f>S219*H219</f>
        <v>0</v>
      </c>
      <c r="AR219" s="144" t="s">
        <v>156</v>
      </c>
      <c r="AT219" s="144" t="s">
        <v>151</v>
      </c>
      <c r="AU219" s="144" t="s">
        <v>164</v>
      </c>
      <c r="AY219" s="14" t="s">
        <v>149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4" t="s">
        <v>87</v>
      </c>
      <c r="BK219" s="145">
        <f>ROUND(I219*H219,2)</f>
        <v>0</v>
      </c>
      <c r="BL219" s="14" t="s">
        <v>156</v>
      </c>
      <c r="BM219" s="144" t="s">
        <v>1176</v>
      </c>
    </row>
    <row r="220" spans="2:65" s="1" customFormat="1" ht="11.25">
      <c r="B220" s="29"/>
      <c r="D220" s="146" t="s">
        <v>158</v>
      </c>
      <c r="F220" s="147" t="s">
        <v>360</v>
      </c>
      <c r="I220" s="148"/>
      <c r="L220" s="29"/>
      <c r="M220" s="149"/>
      <c r="T220" s="53"/>
      <c r="AT220" s="14" t="s">
        <v>158</v>
      </c>
      <c r="AU220" s="14" t="s">
        <v>164</v>
      </c>
    </row>
    <row r="221" spans="2:65" s="11" customFormat="1" ht="22.9" customHeight="1">
      <c r="B221" s="121"/>
      <c r="D221" s="122" t="s">
        <v>79</v>
      </c>
      <c r="E221" s="131" t="s">
        <v>192</v>
      </c>
      <c r="F221" s="131" t="s">
        <v>604</v>
      </c>
      <c r="I221" s="124"/>
      <c r="J221" s="132">
        <f>BK221</f>
        <v>0</v>
      </c>
      <c r="L221" s="121"/>
      <c r="M221" s="126"/>
      <c r="P221" s="127">
        <f>SUM(P222:P224)</f>
        <v>0</v>
      </c>
      <c r="R221" s="127">
        <f>SUM(R222:R224)</f>
        <v>0.69148000000000009</v>
      </c>
      <c r="T221" s="128">
        <f>SUM(T222:T224)</f>
        <v>0.62</v>
      </c>
      <c r="AR221" s="122" t="s">
        <v>87</v>
      </c>
      <c r="AT221" s="129" t="s">
        <v>79</v>
      </c>
      <c r="AU221" s="129" t="s">
        <v>87</v>
      </c>
      <c r="AY221" s="122" t="s">
        <v>149</v>
      </c>
      <c r="BK221" s="130">
        <f>SUM(BK222:BK224)</f>
        <v>0</v>
      </c>
    </row>
    <row r="222" spans="2:65" s="1" customFormat="1" ht="24.2" customHeight="1">
      <c r="B222" s="29"/>
      <c r="C222" s="133" t="s">
        <v>335</v>
      </c>
      <c r="D222" s="133" t="s">
        <v>151</v>
      </c>
      <c r="E222" s="134" t="s">
        <v>1177</v>
      </c>
      <c r="F222" s="135" t="s">
        <v>1178</v>
      </c>
      <c r="G222" s="136" t="s">
        <v>365</v>
      </c>
      <c r="H222" s="137">
        <v>1</v>
      </c>
      <c r="I222" s="138"/>
      <c r="J222" s="139">
        <f>ROUND(I222*H222,2)</f>
        <v>0</v>
      </c>
      <c r="K222" s="135" t="s">
        <v>155</v>
      </c>
      <c r="L222" s="29"/>
      <c r="M222" s="140" t="s">
        <v>1</v>
      </c>
      <c r="N222" s="141" t="s">
        <v>45</v>
      </c>
      <c r="P222" s="142">
        <f>O222*H222</f>
        <v>0</v>
      </c>
      <c r="Q222" s="142">
        <v>0.62248000000000003</v>
      </c>
      <c r="R222" s="142">
        <f>Q222*H222</f>
        <v>0.62248000000000003</v>
      </c>
      <c r="S222" s="142">
        <v>0.62</v>
      </c>
      <c r="T222" s="143">
        <f>S222*H222</f>
        <v>0.62</v>
      </c>
      <c r="AR222" s="144" t="s">
        <v>156</v>
      </c>
      <c r="AT222" s="144" t="s">
        <v>151</v>
      </c>
      <c r="AU222" s="144" t="s">
        <v>89</v>
      </c>
      <c r="AY222" s="14" t="s">
        <v>149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4" t="s">
        <v>87</v>
      </c>
      <c r="BK222" s="145">
        <f>ROUND(I222*H222,2)</f>
        <v>0</v>
      </c>
      <c r="BL222" s="14" t="s">
        <v>156</v>
      </c>
      <c r="BM222" s="144" t="s">
        <v>1179</v>
      </c>
    </row>
    <row r="223" spans="2:65" s="1" customFormat="1" ht="11.25">
      <c r="B223" s="29"/>
      <c r="D223" s="146" t="s">
        <v>158</v>
      </c>
      <c r="F223" s="147" t="s">
        <v>1180</v>
      </c>
      <c r="I223" s="148"/>
      <c r="L223" s="29"/>
      <c r="M223" s="149"/>
      <c r="T223" s="53"/>
      <c r="AT223" s="14" t="s">
        <v>158</v>
      </c>
      <c r="AU223" s="14" t="s">
        <v>89</v>
      </c>
    </row>
    <row r="224" spans="2:65" s="1" customFormat="1" ht="33" customHeight="1">
      <c r="B224" s="29"/>
      <c r="C224" s="159" t="s">
        <v>337</v>
      </c>
      <c r="D224" s="159" t="s">
        <v>220</v>
      </c>
      <c r="E224" s="160" t="s">
        <v>1181</v>
      </c>
      <c r="F224" s="161" t="s">
        <v>1182</v>
      </c>
      <c r="G224" s="162" t="s">
        <v>365</v>
      </c>
      <c r="H224" s="163">
        <v>1</v>
      </c>
      <c r="I224" s="164"/>
      <c r="J224" s="165">
        <f>ROUND(I224*H224,2)</f>
        <v>0</v>
      </c>
      <c r="K224" s="161" t="s">
        <v>155</v>
      </c>
      <c r="L224" s="166"/>
      <c r="M224" s="167" t="s">
        <v>1</v>
      </c>
      <c r="N224" s="168" t="s">
        <v>45</v>
      </c>
      <c r="P224" s="142">
        <f>O224*H224</f>
        <v>0</v>
      </c>
      <c r="Q224" s="142">
        <v>6.9000000000000006E-2</v>
      </c>
      <c r="R224" s="142">
        <f>Q224*H224</f>
        <v>6.9000000000000006E-2</v>
      </c>
      <c r="S224" s="142">
        <v>0</v>
      </c>
      <c r="T224" s="143">
        <f>S224*H224</f>
        <v>0</v>
      </c>
      <c r="AR224" s="144" t="s">
        <v>192</v>
      </c>
      <c r="AT224" s="144" t="s">
        <v>220</v>
      </c>
      <c r="AU224" s="144" t="s">
        <v>89</v>
      </c>
      <c r="AY224" s="14" t="s">
        <v>149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4" t="s">
        <v>87</v>
      </c>
      <c r="BK224" s="145">
        <f>ROUND(I224*H224,2)</f>
        <v>0</v>
      </c>
      <c r="BL224" s="14" t="s">
        <v>156</v>
      </c>
      <c r="BM224" s="144" t="s">
        <v>1183</v>
      </c>
    </row>
    <row r="225" spans="2:65" s="11" customFormat="1" ht="22.9" customHeight="1">
      <c r="B225" s="121"/>
      <c r="D225" s="122" t="s">
        <v>79</v>
      </c>
      <c r="E225" s="131" t="s">
        <v>197</v>
      </c>
      <c r="F225" s="131" t="s">
        <v>361</v>
      </c>
      <c r="I225" s="124"/>
      <c r="J225" s="132">
        <f>BK225</f>
        <v>0</v>
      </c>
      <c r="L225" s="121"/>
      <c r="M225" s="126"/>
      <c r="P225" s="127">
        <f>SUM(P226:P237)</f>
        <v>0</v>
      </c>
      <c r="R225" s="127">
        <f>SUM(R226:R237)</f>
        <v>0.13158025200000001</v>
      </c>
      <c r="T225" s="128">
        <f>SUM(T226:T237)</f>
        <v>0</v>
      </c>
      <c r="AR225" s="122" t="s">
        <v>87</v>
      </c>
      <c r="AT225" s="129" t="s">
        <v>79</v>
      </c>
      <c r="AU225" s="129" t="s">
        <v>87</v>
      </c>
      <c r="AY225" s="122" t="s">
        <v>149</v>
      </c>
      <c r="BK225" s="130">
        <f>SUM(BK226:BK237)</f>
        <v>0</v>
      </c>
    </row>
    <row r="226" spans="2:65" s="1" customFormat="1" ht="24.2" customHeight="1">
      <c r="B226" s="29"/>
      <c r="C226" s="133" t="s">
        <v>340</v>
      </c>
      <c r="D226" s="133" t="s">
        <v>151</v>
      </c>
      <c r="E226" s="134" t="s">
        <v>363</v>
      </c>
      <c r="F226" s="135" t="s">
        <v>364</v>
      </c>
      <c r="G226" s="136" t="s">
        <v>365</v>
      </c>
      <c r="H226" s="137">
        <v>2</v>
      </c>
      <c r="I226" s="138"/>
      <c r="J226" s="139">
        <f>ROUND(I226*H226,2)</f>
        <v>0</v>
      </c>
      <c r="K226" s="135" t="s">
        <v>155</v>
      </c>
      <c r="L226" s="29"/>
      <c r="M226" s="140" t="s">
        <v>1</v>
      </c>
      <c r="N226" s="141" t="s">
        <v>45</v>
      </c>
      <c r="P226" s="142">
        <f>O226*H226</f>
        <v>0</v>
      </c>
      <c r="Q226" s="142">
        <v>6.9999999999999999E-4</v>
      </c>
      <c r="R226" s="142">
        <f>Q226*H226</f>
        <v>1.4E-3</v>
      </c>
      <c r="S226" s="142">
        <v>0</v>
      </c>
      <c r="T226" s="143">
        <f>S226*H226</f>
        <v>0</v>
      </c>
      <c r="AR226" s="144" t="s">
        <v>156</v>
      </c>
      <c r="AT226" s="144" t="s">
        <v>151</v>
      </c>
      <c r="AU226" s="144" t="s">
        <v>89</v>
      </c>
      <c r="AY226" s="14" t="s">
        <v>149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4" t="s">
        <v>87</v>
      </c>
      <c r="BK226" s="145">
        <f>ROUND(I226*H226,2)</f>
        <v>0</v>
      </c>
      <c r="BL226" s="14" t="s">
        <v>156</v>
      </c>
      <c r="BM226" s="144" t="s">
        <v>1184</v>
      </c>
    </row>
    <row r="227" spans="2:65" s="1" customFormat="1" ht="11.25">
      <c r="B227" s="29"/>
      <c r="D227" s="146" t="s">
        <v>158</v>
      </c>
      <c r="F227" s="147" t="s">
        <v>367</v>
      </c>
      <c r="I227" s="148"/>
      <c r="L227" s="29"/>
      <c r="M227" s="149"/>
      <c r="T227" s="53"/>
      <c r="AT227" s="14" t="s">
        <v>158</v>
      </c>
      <c r="AU227" s="14" t="s">
        <v>89</v>
      </c>
    </row>
    <row r="228" spans="2:65" s="1" customFormat="1" ht="24.2" customHeight="1">
      <c r="B228" s="29"/>
      <c r="C228" s="159" t="s">
        <v>346</v>
      </c>
      <c r="D228" s="159" t="s">
        <v>220</v>
      </c>
      <c r="E228" s="160" t="s">
        <v>527</v>
      </c>
      <c r="F228" s="161" t="s">
        <v>528</v>
      </c>
      <c r="G228" s="162" t="s">
        <v>365</v>
      </c>
      <c r="H228" s="163">
        <v>2</v>
      </c>
      <c r="I228" s="164"/>
      <c r="J228" s="165">
        <f>ROUND(I228*H228,2)</f>
        <v>0</v>
      </c>
      <c r="K228" s="161" t="s">
        <v>155</v>
      </c>
      <c r="L228" s="166"/>
      <c r="M228" s="167" t="s">
        <v>1</v>
      </c>
      <c r="N228" s="168" t="s">
        <v>45</v>
      </c>
      <c r="P228" s="142">
        <f>O228*H228</f>
        <v>0</v>
      </c>
      <c r="Q228" s="142">
        <v>2.5000000000000001E-3</v>
      </c>
      <c r="R228" s="142">
        <f>Q228*H228</f>
        <v>5.0000000000000001E-3</v>
      </c>
      <c r="S228" s="142">
        <v>0</v>
      </c>
      <c r="T228" s="143">
        <f>S228*H228</f>
        <v>0</v>
      </c>
      <c r="AR228" s="144" t="s">
        <v>192</v>
      </c>
      <c r="AT228" s="144" t="s">
        <v>220</v>
      </c>
      <c r="AU228" s="144" t="s">
        <v>89</v>
      </c>
      <c r="AY228" s="14" t="s">
        <v>149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4" t="s">
        <v>87</v>
      </c>
      <c r="BK228" s="145">
        <f>ROUND(I228*H228,2)</f>
        <v>0</v>
      </c>
      <c r="BL228" s="14" t="s">
        <v>156</v>
      </c>
      <c r="BM228" s="144" t="s">
        <v>1185</v>
      </c>
    </row>
    <row r="229" spans="2:65" s="1" customFormat="1" ht="24.2" customHeight="1">
      <c r="B229" s="29"/>
      <c r="C229" s="133" t="s">
        <v>353</v>
      </c>
      <c r="D229" s="133" t="s">
        <v>151</v>
      </c>
      <c r="E229" s="134" t="s">
        <v>374</v>
      </c>
      <c r="F229" s="135" t="s">
        <v>375</v>
      </c>
      <c r="G229" s="136" t="s">
        <v>365</v>
      </c>
      <c r="H229" s="137">
        <v>1</v>
      </c>
      <c r="I229" s="138"/>
      <c r="J229" s="139">
        <f>ROUND(I229*H229,2)</f>
        <v>0</v>
      </c>
      <c r="K229" s="135" t="s">
        <v>155</v>
      </c>
      <c r="L229" s="29"/>
      <c r="M229" s="140" t="s">
        <v>1</v>
      </c>
      <c r="N229" s="141" t="s">
        <v>45</v>
      </c>
      <c r="P229" s="142">
        <f>O229*H229</f>
        <v>0</v>
      </c>
      <c r="Q229" s="142">
        <v>0.10940999999999999</v>
      </c>
      <c r="R229" s="142">
        <f>Q229*H229</f>
        <v>0.10940999999999999</v>
      </c>
      <c r="S229" s="142">
        <v>0</v>
      </c>
      <c r="T229" s="143">
        <f>S229*H229</f>
        <v>0</v>
      </c>
      <c r="AR229" s="144" t="s">
        <v>156</v>
      </c>
      <c r="AT229" s="144" t="s">
        <v>151</v>
      </c>
      <c r="AU229" s="144" t="s">
        <v>89</v>
      </c>
      <c r="AY229" s="14" t="s">
        <v>149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4" t="s">
        <v>87</v>
      </c>
      <c r="BK229" s="145">
        <f>ROUND(I229*H229,2)</f>
        <v>0</v>
      </c>
      <c r="BL229" s="14" t="s">
        <v>156</v>
      </c>
      <c r="BM229" s="144" t="s">
        <v>1186</v>
      </c>
    </row>
    <row r="230" spans="2:65" s="1" customFormat="1" ht="11.25">
      <c r="B230" s="29"/>
      <c r="D230" s="146" t="s">
        <v>158</v>
      </c>
      <c r="F230" s="147" t="s">
        <v>377</v>
      </c>
      <c r="I230" s="148"/>
      <c r="L230" s="29"/>
      <c r="M230" s="149"/>
      <c r="T230" s="53"/>
      <c r="AT230" s="14" t="s">
        <v>158</v>
      </c>
      <c r="AU230" s="14" t="s">
        <v>89</v>
      </c>
    </row>
    <row r="231" spans="2:65" s="1" customFormat="1" ht="16.5" customHeight="1">
      <c r="B231" s="29"/>
      <c r="C231" s="159" t="s">
        <v>356</v>
      </c>
      <c r="D231" s="159" t="s">
        <v>220</v>
      </c>
      <c r="E231" s="160" t="s">
        <v>1187</v>
      </c>
      <c r="F231" s="161" t="s">
        <v>1188</v>
      </c>
      <c r="G231" s="162" t="s">
        <v>365</v>
      </c>
      <c r="H231" s="163">
        <v>1</v>
      </c>
      <c r="I231" s="164"/>
      <c r="J231" s="165">
        <f>ROUND(I231*H231,2)</f>
        <v>0</v>
      </c>
      <c r="K231" s="161" t="s">
        <v>1189</v>
      </c>
      <c r="L231" s="166"/>
      <c r="M231" s="167" t="s">
        <v>1</v>
      </c>
      <c r="N231" s="168" t="s">
        <v>45</v>
      </c>
      <c r="P231" s="142">
        <f>O231*H231</f>
        <v>0</v>
      </c>
      <c r="Q231" s="142">
        <v>1E-4</v>
      </c>
      <c r="R231" s="142">
        <f>Q231*H231</f>
        <v>1E-4</v>
      </c>
      <c r="S231" s="142">
        <v>0</v>
      </c>
      <c r="T231" s="143">
        <f>S231*H231</f>
        <v>0</v>
      </c>
      <c r="AR231" s="144" t="s">
        <v>192</v>
      </c>
      <c r="AT231" s="144" t="s">
        <v>220</v>
      </c>
      <c r="AU231" s="144" t="s">
        <v>89</v>
      </c>
      <c r="AY231" s="14" t="s">
        <v>149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4" t="s">
        <v>87</v>
      </c>
      <c r="BK231" s="145">
        <f>ROUND(I231*H231,2)</f>
        <v>0</v>
      </c>
      <c r="BL231" s="14" t="s">
        <v>156</v>
      </c>
      <c r="BM231" s="144" t="s">
        <v>1190</v>
      </c>
    </row>
    <row r="232" spans="2:65" s="1" customFormat="1" ht="21.75" customHeight="1">
      <c r="B232" s="29"/>
      <c r="C232" s="159" t="s">
        <v>362</v>
      </c>
      <c r="D232" s="159" t="s">
        <v>220</v>
      </c>
      <c r="E232" s="160" t="s">
        <v>1191</v>
      </c>
      <c r="F232" s="161" t="s">
        <v>1192</v>
      </c>
      <c r="G232" s="162" t="s">
        <v>365</v>
      </c>
      <c r="H232" s="163">
        <v>1</v>
      </c>
      <c r="I232" s="164"/>
      <c r="J232" s="165">
        <f>ROUND(I232*H232,2)</f>
        <v>0</v>
      </c>
      <c r="K232" s="161" t="s">
        <v>155</v>
      </c>
      <c r="L232" s="166"/>
      <c r="M232" s="167" t="s">
        <v>1</v>
      </c>
      <c r="N232" s="168" t="s">
        <v>45</v>
      </c>
      <c r="P232" s="142">
        <f>O232*H232</f>
        <v>0</v>
      </c>
      <c r="Q232" s="142">
        <v>6.1000000000000004E-3</v>
      </c>
      <c r="R232" s="142">
        <f>Q232*H232</f>
        <v>6.1000000000000004E-3</v>
      </c>
      <c r="S232" s="142">
        <v>0</v>
      </c>
      <c r="T232" s="143">
        <f>S232*H232</f>
        <v>0</v>
      </c>
      <c r="AR232" s="144" t="s">
        <v>192</v>
      </c>
      <c r="AT232" s="144" t="s">
        <v>220</v>
      </c>
      <c r="AU232" s="144" t="s">
        <v>89</v>
      </c>
      <c r="AY232" s="14" t="s">
        <v>149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4" t="s">
        <v>87</v>
      </c>
      <c r="BK232" s="145">
        <f>ROUND(I232*H232,2)</f>
        <v>0</v>
      </c>
      <c r="BL232" s="14" t="s">
        <v>156</v>
      </c>
      <c r="BM232" s="144" t="s">
        <v>1193</v>
      </c>
    </row>
    <row r="233" spans="2:65" s="1" customFormat="1" ht="24.2" customHeight="1">
      <c r="B233" s="29"/>
      <c r="C233" s="133" t="s">
        <v>369</v>
      </c>
      <c r="D233" s="133" t="s">
        <v>151</v>
      </c>
      <c r="E233" s="134" t="s">
        <v>1194</v>
      </c>
      <c r="F233" s="135" t="s">
        <v>1195</v>
      </c>
      <c r="G233" s="136" t="s">
        <v>154</v>
      </c>
      <c r="H233" s="137">
        <v>20</v>
      </c>
      <c r="I233" s="138"/>
      <c r="J233" s="139">
        <f>ROUND(I233*H233,2)</f>
        <v>0</v>
      </c>
      <c r="K233" s="135" t="s">
        <v>155</v>
      </c>
      <c r="L233" s="29"/>
      <c r="M233" s="140" t="s">
        <v>1</v>
      </c>
      <c r="N233" s="141" t="s">
        <v>45</v>
      </c>
      <c r="P233" s="142">
        <f>O233*H233</f>
        <v>0</v>
      </c>
      <c r="Q233" s="142">
        <v>3.5750000000000002E-4</v>
      </c>
      <c r="R233" s="142">
        <f>Q233*H233</f>
        <v>7.1500000000000001E-3</v>
      </c>
      <c r="S233" s="142">
        <v>0</v>
      </c>
      <c r="T233" s="143">
        <f>S233*H233</f>
        <v>0</v>
      </c>
      <c r="AR233" s="144" t="s">
        <v>156</v>
      </c>
      <c r="AT233" s="144" t="s">
        <v>151</v>
      </c>
      <c r="AU233" s="144" t="s">
        <v>89</v>
      </c>
      <c r="AY233" s="14" t="s">
        <v>149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4" t="s">
        <v>87</v>
      </c>
      <c r="BK233" s="145">
        <f>ROUND(I233*H233,2)</f>
        <v>0</v>
      </c>
      <c r="BL233" s="14" t="s">
        <v>156</v>
      </c>
      <c r="BM233" s="144" t="s">
        <v>1196</v>
      </c>
    </row>
    <row r="234" spans="2:65" s="1" customFormat="1" ht="11.25">
      <c r="B234" s="29"/>
      <c r="D234" s="146" t="s">
        <v>158</v>
      </c>
      <c r="F234" s="147" t="s">
        <v>1197</v>
      </c>
      <c r="I234" s="148"/>
      <c r="L234" s="29"/>
      <c r="M234" s="149"/>
      <c r="T234" s="53"/>
      <c r="AT234" s="14" t="s">
        <v>158</v>
      </c>
      <c r="AU234" s="14" t="s">
        <v>89</v>
      </c>
    </row>
    <row r="235" spans="2:65" s="1" customFormat="1" ht="19.5">
      <c r="B235" s="29"/>
      <c r="D235" s="150" t="s">
        <v>351</v>
      </c>
      <c r="F235" s="151" t="s">
        <v>1198</v>
      </c>
      <c r="I235" s="148"/>
      <c r="L235" s="29"/>
      <c r="M235" s="149"/>
      <c r="T235" s="53"/>
      <c r="AT235" s="14" t="s">
        <v>351</v>
      </c>
      <c r="AU235" s="14" t="s">
        <v>89</v>
      </c>
    </row>
    <row r="236" spans="2:65" s="1" customFormat="1" ht="33" customHeight="1">
      <c r="B236" s="29"/>
      <c r="C236" s="133" t="s">
        <v>373</v>
      </c>
      <c r="D236" s="133" t="s">
        <v>151</v>
      </c>
      <c r="E236" s="134" t="s">
        <v>459</v>
      </c>
      <c r="F236" s="135" t="s">
        <v>460</v>
      </c>
      <c r="G236" s="136" t="s">
        <v>171</v>
      </c>
      <c r="H236" s="137">
        <v>4</v>
      </c>
      <c r="I236" s="138"/>
      <c r="J236" s="139">
        <f>ROUND(I236*H236,2)</f>
        <v>0</v>
      </c>
      <c r="K236" s="135" t="s">
        <v>155</v>
      </c>
      <c r="L236" s="29"/>
      <c r="M236" s="140" t="s">
        <v>1</v>
      </c>
      <c r="N236" s="141" t="s">
        <v>45</v>
      </c>
      <c r="P236" s="142">
        <f>O236*H236</f>
        <v>0</v>
      </c>
      <c r="Q236" s="142">
        <v>6.0506299999999998E-4</v>
      </c>
      <c r="R236" s="142">
        <f>Q236*H236</f>
        <v>2.4202519999999999E-3</v>
      </c>
      <c r="S236" s="142">
        <v>0</v>
      </c>
      <c r="T236" s="143">
        <f>S236*H236</f>
        <v>0</v>
      </c>
      <c r="AR236" s="144" t="s">
        <v>156</v>
      </c>
      <c r="AT236" s="144" t="s">
        <v>151</v>
      </c>
      <c r="AU236" s="144" t="s">
        <v>89</v>
      </c>
      <c r="AY236" s="14" t="s">
        <v>149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4" t="s">
        <v>87</v>
      </c>
      <c r="BK236" s="145">
        <f>ROUND(I236*H236,2)</f>
        <v>0</v>
      </c>
      <c r="BL236" s="14" t="s">
        <v>156</v>
      </c>
      <c r="BM236" s="144" t="s">
        <v>461</v>
      </c>
    </row>
    <row r="237" spans="2:65" s="1" customFormat="1" ht="11.25">
      <c r="B237" s="29"/>
      <c r="D237" s="146" t="s">
        <v>158</v>
      </c>
      <c r="F237" s="147" t="s">
        <v>462</v>
      </c>
      <c r="I237" s="148"/>
      <c r="L237" s="29"/>
      <c r="M237" s="149"/>
      <c r="T237" s="53"/>
      <c r="AT237" s="14" t="s">
        <v>158</v>
      </c>
      <c r="AU237" s="14" t="s">
        <v>89</v>
      </c>
    </row>
    <row r="238" spans="2:65" s="11" customFormat="1" ht="22.9" customHeight="1">
      <c r="B238" s="121"/>
      <c r="D238" s="122" t="s">
        <v>79</v>
      </c>
      <c r="E238" s="131" t="s">
        <v>468</v>
      </c>
      <c r="F238" s="131" t="s">
        <v>469</v>
      </c>
      <c r="I238" s="124"/>
      <c r="J238" s="132">
        <f>BK238</f>
        <v>0</v>
      </c>
      <c r="L238" s="121"/>
      <c r="M238" s="126"/>
      <c r="P238" s="127">
        <f>SUM(P239:P247)</f>
        <v>0</v>
      </c>
      <c r="R238" s="127">
        <f>SUM(R239:R247)</f>
        <v>0</v>
      </c>
      <c r="T238" s="128">
        <f>SUM(T239:T247)</f>
        <v>0</v>
      </c>
      <c r="AR238" s="122" t="s">
        <v>87</v>
      </c>
      <c r="AT238" s="129" t="s">
        <v>79</v>
      </c>
      <c r="AU238" s="129" t="s">
        <v>87</v>
      </c>
      <c r="AY238" s="122" t="s">
        <v>149</v>
      </c>
      <c r="BK238" s="130">
        <f>SUM(BK239:BK247)</f>
        <v>0</v>
      </c>
    </row>
    <row r="239" spans="2:65" s="1" customFormat="1" ht="21.75" customHeight="1">
      <c r="B239" s="29"/>
      <c r="C239" s="133" t="s">
        <v>379</v>
      </c>
      <c r="D239" s="133" t="s">
        <v>151</v>
      </c>
      <c r="E239" s="134" t="s">
        <v>1199</v>
      </c>
      <c r="F239" s="135" t="s">
        <v>1200</v>
      </c>
      <c r="G239" s="136" t="s">
        <v>223</v>
      </c>
      <c r="H239" s="137">
        <v>132.19999999999999</v>
      </c>
      <c r="I239" s="138"/>
      <c r="J239" s="139">
        <f>ROUND(I239*H239,2)</f>
        <v>0</v>
      </c>
      <c r="K239" s="135" t="s">
        <v>155</v>
      </c>
      <c r="L239" s="29"/>
      <c r="M239" s="140" t="s">
        <v>1</v>
      </c>
      <c r="N239" s="141" t="s">
        <v>45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156</v>
      </c>
      <c r="AT239" s="144" t="s">
        <v>151</v>
      </c>
      <c r="AU239" s="144" t="s">
        <v>89</v>
      </c>
      <c r="AY239" s="14" t="s">
        <v>149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4" t="s">
        <v>87</v>
      </c>
      <c r="BK239" s="145">
        <f>ROUND(I239*H239,2)</f>
        <v>0</v>
      </c>
      <c r="BL239" s="14" t="s">
        <v>156</v>
      </c>
      <c r="BM239" s="144" t="s">
        <v>1201</v>
      </c>
    </row>
    <row r="240" spans="2:65" s="1" customFormat="1" ht="11.25">
      <c r="B240" s="29"/>
      <c r="D240" s="146" t="s">
        <v>158</v>
      </c>
      <c r="F240" s="147" t="s">
        <v>1202</v>
      </c>
      <c r="I240" s="148"/>
      <c r="L240" s="29"/>
      <c r="M240" s="149"/>
      <c r="T240" s="53"/>
      <c r="AT240" s="14" t="s">
        <v>158</v>
      </c>
      <c r="AU240" s="14" t="s">
        <v>89</v>
      </c>
    </row>
    <row r="241" spans="2:65" s="1" customFormat="1" ht="97.5">
      <c r="B241" s="29"/>
      <c r="D241" s="150" t="s">
        <v>174</v>
      </c>
      <c r="F241" s="151" t="s">
        <v>1203</v>
      </c>
      <c r="I241" s="148"/>
      <c r="L241" s="29"/>
      <c r="M241" s="149"/>
      <c r="T241" s="53"/>
      <c r="AT241" s="14" t="s">
        <v>174</v>
      </c>
      <c r="AU241" s="14" t="s">
        <v>89</v>
      </c>
    </row>
    <row r="242" spans="2:65" s="1" customFormat="1" ht="24.2" customHeight="1">
      <c r="B242" s="29"/>
      <c r="C242" s="133" t="s">
        <v>383</v>
      </c>
      <c r="D242" s="133" t="s">
        <v>151</v>
      </c>
      <c r="E242" s="134" t="s">
        <v>1204</v>
      </c>
      <c r="F242" s="135" t="s">
        <v>1205</v>
      </c>
      <c r="G242" s="136" t="s">
        <v>223</v>
      </c>
      <c r="H242" s="137">
        <v>2511.8000000000002</v>
      </c>
      <c r="I242" s="138"/>
      <c r="J242" s="139">
        <f>ROUND(I242*H242,2)</f>
        <v>0</v>
      </c>
      <c r="K242" s="135" t="s">
        <v>155</v>
      </c>
      <c r="L242" s="29"/>
      <c r="M242" s="140" t="s">
        <v>1</v>
      </c>
      <c r="N242" s="141" t="s">
        <v>45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156</v>
      </c>
      <c r="AT242" s="144" t="s">
        <v>151</v>
      </c>
      <c r="AU242" s="144" t="s">
        <v>89</v>
      </c>
      <c r="AY242" s="14" t="s">
        <v>149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4" t="s">
        <v>87</v>
      </c>
      <c r="BK242" s="145">
        <f>ROUND(I242*H242,2)</f>
        <v>0</v>
      </c>
      <c r="BL242" s="14" t="s">
        <v>156</v>
      </c>
      <c r="BM242" s="144" t="s">
        <v>1206</v>
      </c>
    </row>
    <row r="243" spans="2:65" s="1" customFormat="1" ht="11.25">
      <c r="B243" s="29"/>
      <c r="D243" s="146" t="s">
        <v>158</v>
      </c>
      <c r="F243" s="147" t="s">
        <v>1207</v>
      </c>
      <c r="I243" s="148"/>
      <c r="L243" s="29"/>
      <c r="M243" s="149"/>
      <c r="T243" s="53"/>
      <c r="AT243" s="14" t="s">
        <v>158</v>
      </c>
      <c r="AU243" s="14" t="s">
        <v>89</v>
      </c>
    </row>
    <row r="244" spans="2:65" s="1" customFormat="1" ht="97.5">
      <c r="B244" s="29"/>
      <c r="D244" s="150" t="s">
        <v>174</v>
      </c>
      <c r="F244" s="151" t="s">
        <v>1203</v>
      </c>
      <c r="I244" s="148"/>
      <c r="L244" s="29"/>
      <c r="M244" s="149"/>
      <c r="T244" s="53"/>
      <c r="AT244" s="14" t="s">
        <v>174</v>
      </c>
      <c r="AU244" s="14" t="s">
        <v>89</v>
      </c>
    </row>
    <row r="245" spans="2:65" s="12" customFormat="1" ht="11.25">
      <c r="B245" s="152"/>
      <c r="D245" s="150" t="s">
        <v>202</v>
      </c>
      <c r="F245" s="154" t="s">
        <v>1208</v>
      </c>
      <c r="H245" s="155">
        <v>2511.8000000000002</v>
      </c>
      <c r="I245" s="156"/>
      <c r="L245" s="152"/>
      <c r="M245" s="157"/>
      <c r="T245" s="158"/>
      <c r="AT245" s="153" t="s">
        <v>202</v>
      </c>
      <c r="AU245" s="153" t="s">
        <v>89</v>
      </c>
      <c r="AV245" s="12" t="s">
        <v>89</v>
      </c>
      <c r="AW245" s="12" t="s">
        <v>4</v>
      </c>
      <c r="AX245" s="12" t="s">
        <v>87</v>
      </c>
      <c r="AY245" s="153" t="s">
        <v>149</v>
      </c>
    </row>
    <row r="246" spans="2:65" s="1" customFormat="1" ht="24.2" customHeight="1">
      <c r="B246" s="29"/>
      <c r="C246" s="133" t="s">
        <v>387</v>
      </c>
      <c r="D246" s="133" t="s">
        <v>151</v>
      </c>
      <c r="E246" s="134" t="s">
        <v>1209</v>
      </c>
      <c r="F246" s="135" t="s">
        <v>228</v>
      </c>
      <c r="G246" s="136" t="s">
        <v>223</v>
      </c>
      <c r="H246" s="137">
        <v>132.19999999999999</v>
      </c>
      <c r="I246" s="138"/>
      <c r="J246" s="139">
        <f>ROUND(I246*H246,2)</f>
        <v>0</v>
      </c>
      <c r="K246" s="135" t="s">
        <v>155</v>
      </c>
      <c r="L246" s="29"/>
      <c r="M246" s="140" t="s">
        <v>1</v>
      </c>
      <c r="N246" s="141" t="s">
        <v>45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156</v>
      </c>
      <c r="AT246" s="144" t="s">
        <v>151</v>
      </c>
      <c r="AU246" s="144" t="s">
        <v>89</v>
      </c>
      <c r="AY246" s="14" t="s">
        <v>149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4" t="s">
        <v>87</v>
      </c>
      <c r="BK246" s="145">
        <f>ROUND(I246*H246,2)</f>
        <v>0</v>
      </c>
      <c r="BL246" s="14" t="s">
        <v>156</v>
      </c>
      <c r="BM246" s="144" t="s">
        <v>1210</v>
      </c>
    </row>
    <row r="247" spans="2:65" s="1" customFormat="1" ht="11.25">
      <c r="B247" s="29"/>
      <c r="D247" s="146" t="s">
        <v>158</v>
      </c>
      <c r="F247" s="147" t="s">
        <v>1211</v>
      </c>
      <c r="I247" s="148"/>
      <c r="L247" s="29"/>
      <c r="M247" s="149"/>
      <c r="T247" s="53"/>
      <c r="AT247" s="14" t="s">
        <v>158</v>
      </c>
      <c r="AU247" s="14" t="s">
        <v>89</v>
      </c>
    </row>
    <row r="248" spans="2:65" s="11" customFormat="1" ht="22.9" customHeight="1">
      <c r="B248" s="121"/>
      <c r="D248" s="122" t="s">
        <v>79</v>
      </c>
      <c r="E248" s="131" t="s">
        <v>491</v>
      </c>
      <c r="F248" s="131" t="s">
        <v>492</v>
      </c>
      <c r="I248" s="124"/>
      <c r="J248" s="132">
        <f>BK248</f>
        <v>0</v>
      </c>
      <c r="L248" s="121"/>
      <c r="M248" s="126"/>
      <c r="P248" s="127">
        <f>SUM(P249:P251)</f>
        <v>0</v>
      </c>
      <c r="R248" s="127">
        <f>SUM(R249:R251)</f>
        <v>0</v>
      </c>
      <c r="T248" s="128">
        <f>SUM(T249:T251)</f>
        <v>0</v>
      </c>
      <c r="AR248" s="122" t="s">
        <v>87</v>
      </c>
      <c r="AT248" s="129" t="s">
        <v>79</v>
      </c>
      <c r="AU248" s="129" t="s">
        <v>87</v>
      </c>
      <c r="AY248" s="122" t="s">
        <v>149</v>
      </c>
      <c r="BK248" s="130">
        <f>SUM(BK249:BK251)</f>
        <v>0</v>
      </c>
    </row>
    <row r="249" spans="2:65" s="1" customFormat="1" ht="33" customHeight="1">
      <c r="B249" s="29"/>
      <c r="C249" s="133" t="s">
        <v>393</v>
      </c>
      <c r="D249" s="133" t="s">
        <v>151</v>
      </c>
      <c r="E249" s="134" t="s">
        <v>494</v>
      </c>
      <c r="F249" s="135" t="s">
        <v>495</v>
      </c>
      <c r="G249" s="136" t="s">
        <v>223</v>
      </c>
      <c r="H249" s="137">
        <v>2247.8679999999999</v>
      </c>
      <c r="I249" s="138"/>
      <c r="J249" s="139">
        <f>ROUND(I249*H249,2)</f>
        <v>0</v>
      </c>
      <c r="K249" s="135" t="s">
        <v>155</v>
      </c>
      <c r="L249" s="29"/>
      <c r="M249" s="140" t="s">
        <v>1</v>
      </c>
      <c r="N249" s="141" t="s">
        <v>45</v>
      </c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AR249" s="144" t="s">
        <v>156</v>
      </c>
      <c r="AT249" s="144" t="s">
        <v>151</v>
      </c>
      <c r="AU249" s="144" t="s">
        <v>89</v>
      </c>
      <c r="AY249" s="14" t="s">
        <v>149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4" t="s">
        <v>87</v>
      </c>
      <c r="BK249" s="145">
        <f>ROUND(I249*H249,2)</f>
        <v>0</v>
      </c>
      <c r="BL249" s="14" t="s">
        <v>156</v>
      </c>
      <c r="BM249" s="144" t="s">
        <v>496</v>
      </c>
    </row>
    <row r="250" spans="2:65" s="1" customFormat="1" ht="11.25">
      <c r="B250" s="29"/>
      <c r="D250" s="146" t="s">
        <v>158</v>
      </c>
      <c r="F250" s="147" t="s">
        <v>497</v>
      </c>
      <c r="I250" s="148"/>
      <c r="L250" s="29"/>
      <c r="M250" s="149"/>
      <c r="T250" s="53"/>
      <c r="AT250" s="14" t="s">
        <v>158</v>
      </c>
      <c r="AU250" s="14" t="s">
        <v>89</v>
      </c>
    </row>
    <row r="251" spans="2:65" s="1" customFormat="1" ht="29.25">
      <c r="B251" s="29"/>
      <c r="D251" s="150" t="s">
        <v>174</v>
      </c>
      <c r="F251" s="151" t="s">
        <v>498</v>
      </c>
      <c r="I251" s="148"/>
      <c r="L251" s="29"/>
      <c r="M251" s="169"/>
      <c r="N251" s="170"/>
      <c r="O251" s="170"/>
      <c r="P251" s="170"/>
      <c r="Q251" s="170"/>
      <c r="R251" s="170"/>
      <c r="S251" s="170"/>
      <c r="T251" s="171"/>
      <c r="AT251" s="14" t="s">
        <v>174</v>
      </c>
      <c r="AU251" s="14" t="s">
        <v>89</v>
      </c>
    </row>
    <row r="252" spans="2:65" s="1" customFormat="1" ht="6.95" customHeight="1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29"/>
    </row>
  </sheetData>
  <sheetProtection algorithmName="SHA-512" hashValue="WGkZiO59fTgh4IALhc+y144U0lawRBUGlPs1cisv5cOa/Zq2VmDZGFXELLYZqAFNpnHrxqYWFXq4gQcTQHxwjw==" saltValue="xG8SaNlNA+VZDP6H51GpM+XWLkjzY/A+18C0ul1Sd18bt1JY+yVcIVnJx94dEiTY74KCdG00hutJH9kCZ2AXWQ==" spinCount="100000" sheet="1" objects="1" scenarios="1" formatColumns="0" formatRows="0" autoFilter="0"/>
  <autoFilter ref="C128:K251" xr:uid="{00000000-0009-0000-0000-000008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3" r:id="rId1" xr:uid="{00000000-0004-0000-0800-000000000000}"/>
    <hyperlink ref="F135" r:id="rId2" xr:uid="{00000000-0004-0000-0800-000001000000}"/>
    <hyperlink ref="F138" r:id="rId3" xr:uid="{00000000-0004-0000-0800-000002000000}"/>
    <hyperlink ref="F142" r:id="rId4" xr:uid="{00000000-0004-0000-0800-000003000000}"/>
    <hyperlink ref="F144" r:id="rId5" xr:uid="{00000000-0004-0000-0800-000004000000}"/>
    <hyperlink ref="F146" r:id="rId6" xr:uid="{00000000-0004-0000-0800-000005000000}"/>
    <hyperlink ref="F148" r:id="rId7" xr:uid="{00000000-0004-0000-0800-000006000000}"/>
    <hyperlink ref="F151" r:id="rId8" xr:uid="{00000000-0004-0000-0800-000007000000}"/>
    <hyperlink ref="F154" r:id="rId9" xr:uid="{00000000-0004-0000-0800-000008000000}"/>
    <hyperlink ref="F157" r:id="rId10" xr:uid="{00000000-0004-0000-0800-000009000000}"/>
    <hyperlink ref="F161" r:id="rId11" xr:uid="{00000000-0004-0000-0800-00000A000000}"/>
    <hyperlink ref="F170" r:id="rId12" xr:uid="{00000000-0004-0000-0800-00000B000000}"/>
    <hyperlink ref="F172" r:id="rId13" xr:uid="{00000000-0004-0000-0800-00000C000000}"/>
    <hyperlink ref="F176" r:id="rId14" xr:uid="{00000000-0004-0000-0800-00000D000000}"/>
    <hyperlink ref="F182" r:id="rId15" xr:uid="{00000000-0004-0000-0800-00000E000000}"/>
    <hyperlink ref="F185" r:id="rId16" xr:uid="{00000000-0004-0000-0800-00000F000000}"/>
    <hyperlink ref="F188" r:id="rId17" xr:uid="{00000000-0004-0000-0800-000010000000}"/>
    <hyperlink ref="F191" r:id="rId18" xr:uid="{00000000-0004-0000-0800-000011000000}"/>
    <hyperlink ref="F194" r:id="rId19" xr:uid="{00000000-0004-0000-0800-000012000000}"/>
    <hyperlink ref="F196" r:id="rId20" xr:uid="{00000000-0004-0000-0800-000013000000}"/>
    <hyperlink ref="F198" r:id="rId21" xr:uid="{00000000-0004-0000-0800-000014000000}"/>
    <hyperlink ref="F203" r:id="rId22" xr:uid="{00000000-0004-0000-0800-000015000000}"/>
    <hyperlink ref="F206" r:id="rId23" xr:uid="{00000000-0004-0000-0800-000016000000}"/>
    <hyperlink ref="F208" r:id="rId24" xr:uid="{00000000-0004-0000-0800-000017000000}"/>
    <hyperlink ref="F211" r:id="rId25" xr:uid="{00000000-0004-0000-0800-000018000000}"/>
    <hyperlink ref="F214" r:id="rId26" xr:uid="{00000000-0004-0000-0800-000019000000}"/>
    <hyperlink ref="F217" r:id="rId27" xr:uid="{00000000-0004-0000-0800-00001A000000}"/>
    <hyperlink ref="F220" r:id="rId28" xr:uid="{00000000-0004-0000-0800-00001B000000}"/>
    <hyperlink ref="F223" r:id="rId29" xr:uid="{00000000-0004-0000-0800-00001C000000}"/>
    <hyperlink ref="F227" r:id="rId30" xr:uid="{00000000-0004-0000-0800-00001D000000}"/>
    <hyperlink ref="F230" r:id="rId31" xr:uid="{00000000-0004-0000-0800-00001E000000}"/>
    <hyperlink ref="F234" r:id="rId32" xr:uid="{00000000-0004-0000-0800-00001F000000}"/>
    <hyperlink ref="F237" r:id="rId33" xr:uid="{00000000-0004-0000-0800-000020000000}"/>
    <hyperlink ref="F240" r:id="rId34" xr:uid="{00000000-0004-0000-0800-000021000000}"/>
    <hyperlink ref="F243" r:id="rId35" xr:uid="{00000000-0004-0000-0800-000022000000}"/>
    <hyperlink ref="F247" r:id="rId36" xr:uid="{00000000-0004-0000-0800-000023000000}"/>
    <hyperlink ref="F250" r:id="rId37" xr:uid="{00000000-0004-0000-0800-00002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116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117</v>
      </c>
      <c r="L4" s="17"/>
      <c r="M4" s="90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Habartov, cesta a stezky</v>
      </c>
      <c r="F7" s="219"/>
      <c r="G7" s="219"/>
      <c r="H7" s="219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18" t="s">
        <v>1118</v>
      </c>
      <c r="F9" s="220"/>
      <c r="G9" s="220"/>
      <c r="H9" s="220"/>
      <c r="L9" s="29"/>
    </row>
    <row r="10" spans="2:46" s="1" customFormat="1" ht="12" customHeight="1">
      <c r="B10" s="29"/>
      <c r="D10" s="24" t="s">
        <v>120</v>
      </c>
      <c r="L10" s="29"/>
    </row>
    <row r="11" spans="2:46" s="1" customFormat="1" ht="16.5" customHeight="1">
      <c r="B11" s="29"/>
      <c r="E11" s="181" t="s">
        <v>978</v>
      </c>
      <c r="F11" s="220"/>
      <c r="G11" s="220"/>
      <c r="H11" s="220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">
        <v>26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29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30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21" t="str">
        <f>'Rekapitulace stavby'!E14</f>
        <v>Vyplň údaj</v>
      </c>
      <c r="F20" s="186"/>
      <c r="G20" s="186"/>
      <c r="H20" s="186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35</v>
      </c>
      <c r="I25" s="24" t="s">
        <v>25</v>
      </c>
      <c r="J25" s="22" t="s">
        <v>36</v>
      </c>
      <c r="L25" s="29"/>
    </row>
    <row r="26" spans="2:12" s="1" customFormat="1" ht="18" customHeight="1">
      <c r="B26" s="29"/>
      <c r="E26" s="22" t="s">
        <v>37</v>
      </c>
      <c r="I26" s="24" t="s">
        <v>28</v>
      </c>
      <c r="J26" s="22" t="s">
        <v>38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39</v>
      </c>
      <c r="L28" s="29"/>
    </row>
    <row r="29" spans="2:12" s="7" customFormat="1" ht="16.5" customHeight="1">
      <c r="B29" s="91"/>
      <c r="E29" s="191" t="s">
        <v>1</v>
      </c>
      <c r="F29" s="191"/>
      <c r="G29" s="191"/>
      <c r="H29" s="191"/>
      <c r="L29" s="91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2" t="s">
        <v>40</v>
      </c>
      <c r="J32" s="63">
        <f>ROUND(J124,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52" t="s">
        <v>44</v>
      </c>
      <c r="E35" s="24" t="s">
        <v>45</v>
      </c>
      <c r="F35" s="83">
        <f>ROUND((SUM(BE124:BE140)),  2)</f>
        <v>0</v>
      </c>
      <c r="I35" s="93">
        <v>0.21</v>
      </c>
      <c r="J35" s="83">
        <f>ROUND(((SUM(BE124:BE140))*I35),  2)</f>
        <v>0</v>
      </c>
      <c r="L35" s="29"/>
    </row>
    <row r="36" spans="2:12" s="1" customFormat="1" ht="14.45" customHeight="1">
      <c r="B36" s="29"/>
      <c r="E36" s="24" t="s">
        <v>46</v>
      </c>
      <c r="F36" s="83">
        <f>ROUND((SUM(BF124:BF140)),  2)</f>
        <v>0</v>
      </c>
      <c r="I36" s="93">
        <v>0.12</v>
      </c>
      <c r="J36" s="83">
        <f>ROUND(((SUM(BF124:BF140))*I36),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3">
        <f>ROUND((SUM(BG124:BG140)),  2)</f>
        <v>0</v>
      </c>
      <c r="I37" s="93">
        <v>0.21</v>
      </c>
      <c r="J37" s="83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3">
        <f>ROUND((SUM(BH124:BH140)),  2)</f>
        <v>0</v>
      </c>
      <c r="I38" s="93">
        <v>0.12</v>
      </c>
      <c r="J38" s="83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3">
        <f>ROUND((SUM(BI124:BI140)),  2)</f>
        <v>0</v>
      </c>
      <c r="I39" s="93">
        <v>0</v>
      </c>
      <c r="J39" s="83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4"/>
      <c r="D41" s="95" t="s">
        <v>50</v>
      </c>
      <c r="E41" s="54"/>
      <c r="F41" s="54"/>
      <c r="G41" s="96" t="s">
        <v>51</v>
      </c>
      <c r="H41" s="97" t="s">
        <v>52</v>
      </c>
      <c r="I41" s="54"/>
      <c r="J41" s="98">
        <f>SUM(J32:J39)</f>
        <v>0</v>
      </c>
      <c r="K41" s="99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53</v>
      </c>
      <c r="E50" s="39"/>
      <c r="F50" s="39"/>
      <c r="G50" s="38" t="s">
        <v>54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55</v>
      </c>
      <c r="E61" s="31"/>
      <c r="F61" s="100" t="s">
        <v>56</v>
      </c>
      <c r="G61" s="40" t="s">
        <v>55</v>
      </c>
      <c r="H61" s="31"/>
      <c r="I61" s="31"/>
      <c r="J61" s="101" t="s">
        <v>56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57</v>
      </c>
      <c r="E65" s="39"/>
      <c r="F65" s="39"/>
      <c r="G65" s="38" t="s">
        <v>58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55</v>
      </c>
      <c r="E76" s="31"/>
      <c r="F76" s="100" t="s">
        <v>56</v>
      </c>
      <c r="G76" s="40" t="s">
        <v>55</v>
      </c>
      <c r="H76" s="31"/>
      <c r="I76" s="31"/>
      <c r="J76" s="101" t="s">
        <v>56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122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18" t="str">
        <f>E7</f>
        <v>Habartov, cesta a stezky</v>
      </c>
      <c r="F85" s="219"/>
      <c r="G85" s="219"/>
      <c r="H85" s="219"/>
      <c r="L85" s="29"/>
    </row>
    <row r="86" spans="2:12" ht="12" customHeight="1">
      <c r="B86" s="17"/>
      <c r="C86" s="24" t="s">
        <v>118</v>
      </c>
      <c r="L86" s="17"/>
    </row>
    <row r="87" spans="2:12" s="1" customFormat="1" ht="16.5" customHeight="1">
      <c r="B87" s="29"/>
      <c r="E87" s="218" t="s">
        <v>1118</v>
      </c>
      <c r="F87" s="220"/>
      <c r="G87" s="220"/>
      <c r="H87" s="220"/>
      <c r="L87" s="29"/>
    </row>
    <row r="88" spans="2:12" s="1" customFormat="1" ht="12" customHeight="1">
      <c r="B88" s="29"/>
      <c r="C88" s="24" t="s">
        <v>120</v>
      </c>
      <c r="L88" s="29"/>
    </row>
    <row r="89" spans="2:12" s="1" customFormat="1" ht="16.5" customHeight="1">
      <c r="B89" s="29"/>
      <c r="E89" s="181" t="str">
        <f>E11</f>
        <v>VRN - Vedlejší rozpočtové náklady</v>
      </c>
      <c r="F89" s="220"/>
      <c r="G89" s="220"/>
      <c r="H89" s="220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>Habartov</v>
      </c>
      <c r="I91" s="24" t="s">
        <v>22</v>
      </c>
      <c r="J91" s="49" t="str">
        <f>IF(J14="","",J14)</f>
        <v>1. 3. 2024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>Město Habartov</v>
      </c>
      <c r="I93" s="24" t="s">
        <v>32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30</v>
      </c>
      <c r="F94" s="22" t="str">
        <f>IF(E20="","",E20)</f>
        <v>Vyplň údaj</v>
      </c>
      <c r="I94" s="24" t="s">
        <v>35</v>
      </c>
      <c r="J94" s="27" t="str">
        <f>E26</f>
        <v>GEOprojectKV, s.r.o.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2" t="s">
        <v>123</v>
      </c>
      <c r="D96" s="94"/>
      <c r="E96" s="94"/>
      <c r="F96" s="94"/>
      <c r="G96" s="94"/>
      <c r="H96" s="94"/>
      <c r="I96" s="94"/>
      <c r="J96" s="103" t="s">
        <v>124</v>
      </c>
      <c r="K96" s="94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4" t="s">
        <v>125</v>
      </c>
      <c r="J98" s="63">
        <f>J124</f>
        <v>0</v>
      </c>
      <c r="L98" s="29"/>
      <c r="AU98" s="14" t="s">
        <v>126</v>
      </c>
    </row>
    <row r="99" spans="2:47" s="8" customFormat="1" ht="24.95" customHeight="1">
      <c r="B99" s="105"/>
      <c r="D99" s="106" t="s">
        <v>978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47" s="9" customFormat="1" ht="19.899999999999999" customHeight="1">
      <c r="B100" s="109"/>
      <c r="D100" s="110" t="s">
        <v>979</v>
      </c>
      <c r="E100" s="111"/>
      <c r="F100" s="111"/>
      <c r="G100" s="111"/>
      <c r="H100" s="111"/>
      <c r="I100" s="111"/>
      <c r="J100" s="112">
        <f>J126</f>
        <v>0</v>
      </c>
      <c r="L100" s="109"/>
    </row>
    <row r="101" spans="2:47" s="9" customFormat="1" ht="19.899999999999999" customHeight="1">
      <c r="B101" s="109"/>
      <c r="D101" s="110" t="s">
        <v>980</v>
      </c>
      <c r="E101" s="111"/>
      <c r="F101" s="111"/>
      <c r="G101" s="111"/>
      <c r="H101" s="111"/>
      <c r="I101" s="111"/>
      <c r="J101" s="112">
        <f>J133</f>
        <v>0</v>
      </c>
      <c r="L101" s="109"/>
    </row>
    <row r="102" spans="2:47" s="9" customFormat="1" ht="19.899999999999999" customHeight="1">
      <c r="B102" s="109"/>
      <c r="D102" s="110" t="s">
        <v>981</v>
      </c>
      <c r="E102" s="111"/>
      <c r="F102" s="111"/>
      <c r="G102" s="111"/>
      <c r="H102" s="111"/>
      <c r="I102" s="111"/>
      <c r="J102" s="112">
        <f>J137</f>
        <v>0</v>
      </c>
      <c r="L102" s="109"/>
    </row>
    <row r="103" spans="2:47" s="1" customFormat="1" ht="21.75" customHeight="1">
      <c r="B103" s="29"/>
      <c r="L103" s="29"/>
    </row>
    <row r="104" spans="2:47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47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47" s="1" customFormat="1" ht="24.95" customHeight="1">
      <c r="B109" s="29"/>
      <c r="C109" s="18" t="s">
        <v>134</v>
      </c>
      <c r="L109" s="29"/>
    </row>
    <row r="110" spans="2:47" s="1" customFormat="1" ht="6.95" customHeight="1">
      <c r="B110" s="29"/>
      <c r="L110" s="29"/>
    </row>
    <row r="111" spans="2:47" s="1" customFormat="1" ht="12" customHeight="1">
      <c r="B111" s="29"/>
      <c r="C111" s="24" t="s">
        <v>16</v>
      </c>
      <c r="L111" s="29"/>
    </row>
    <row r="112" spans="2:47" s="1" customFormat="1" ht="16.5" customHeight="1">
      <c r="B112" s="29"/>
      <c r="E112" s="218" t="str">
        <f>E7</f>
        <v>Habartov, cesta a stezky</v>
      </c>
      <c r="F112" s="219"/>
      <c r="G112" s="219"/>
      <c r="H112" s="219"/>
      <c r="L112" s="29"/>
    </row>
    <row r="113" spans="2:65" ht="12" customHeight="1">
      <c r="B113" s="17"/>
      <c r="C113" s="24" t="s">
        <v>118</v>
      </c>
      <c r="L113" s="17"/>
    </row>
    <row r="114" spans="2:65" s="1" customFormat="1" ht="16.5" customHeight="1">
      <c r="B114" s="29"/>
      <c r="E114" s="218" t="s">
        <v>1118</v>
      </c>
      <c r="F114" s="220"/>
      <c r="G114" s="220"/>
      <c r="H114" s="220"/>
      <c r="L114" s="29"/>
    </row>
    <row r="115" spans="2:65" s="1" customFormat="1" ht="12" customHeight="1">
      <c r="B115" s="29"/>
      <c r="C115" s="24" t="s">
        <v>120</v>
      </c>
      <c r="L115" s="29"/>
    </row>
    <row r="116" spans="2:65" s="1" customFormat="1" ht="16.5" customHeight="1">
      <c r="B116" s="29"/>
      <c r="E116" s="181" t="str">
        <f>E11</f>
        <v>VRN - Vedlejší rozpočtové náklady</v>
      </c>
      <c r="F116" s="220"/>
      <c r="G116" s="220"/>
      <c r="H116" s="220"/>
      <c r="L116" s="29"/>
    </row>
    <row r="117" spans="2:65" s="1" customFormat="1" ht="6.95" customHeight="1">
      <c r="B117" s="29"/>
      <c r="L117" s="29"/>
    </row>
    <row r="118" spans="2:65" s="1" customFormat="1" ht="12" customHeight="1">
      <c r="B118" s="29"/>
      <c r="C118" s="24" t="s">
        <v>20</v>
      </c>
      <c r="F118" s="22" t="str">
        <f>F14</f>
        <v>Habartov</v>
      </c>
      <c r="I118" s="24" t="s">
        <v>22</v>
      </c>
      <c r="J118" s="49" t="str">
        <f>IF(J14="","",J14)</f>
        <v>1. 3. 2024</v>
      </c>
      <c r="L118" s="29"/>
    </row>
    <row r="119" spans="2:65" s="1" customFormat="1" ht="6.95" customHeight="1">
      <c r="B119" s="29"/>
      <c r="L119" s="29"/>
    </row>
    <row r="120" spans="2:65" s="1" customFormat="1" ht="15.2" customHeight="1">
      <c r="B120" s="29"/>
      <c r="C120" s="24" t="s">
        <v>24</v>
      </c>
      <c r="F120" s="22" t="str">
        <f>E17</f>
        <v>Město Habartov</v>
      </c>
      <c r="I120" s="24" t="s">
        <v>32</v>
      </c>
      <c r="J120" s="27" t="str">
        <f>E23</f>
        <v xml:space="preserve"> </v>
      </c>
      <c r="L120" s="29"/>
    </row>
    <row r="121" spans="2:65" s="1" customFormat="1" ht="15.2" customHeight="1">
      <c r="B121" s="29"/>
      <c r="C121" s="24" t="s">
        <v>30</v>
      </c>
      <c r="F121" s="22" t="str">
        <f>IF(E20="","",E20)</f>
        <v>Vyplň údaj</v>
      </c>
      <c r="I121" s="24" t="s">
        <v>35</v>
      </c>
      <c r="J121" s="27" t="str">
        <f>E26</f>
        <v>GEOprojectKV, s.r.o.</v>
      </c>
      <c r="L121" s="29"/>
    </row>
    <row r="122" spans="2:65" s="1" customFormat="1" ht="10.35" customHeight="1">
      <c r="B122" s="29"/>
      <c r="L122" s="29"/>
    </row>
    <row r="123" spans="2:65" s="10" customFormat="1" ht="29.25" customHeight="1">
      <c r="B123" s="113"/>
      <c r="C123" s="114" t="s">
        <v>135</v>
      </c>
      <c r="D123" s="115" t="s">
        <v>65</v>
      </c>
      <c r="E123" s="115" t="s">
        <v>61</v>
      </c>
      <c r="F123" s="115" t="s">
        <v>62</v>
      </c>
      <c r="G123" s="115" t="s">
        <v>136</v>
      </c>
      <c r="H123" s="115" t="s">
        <v>137</v>
      </c>
      <c r="I123" s="115" t="s">
        <v>138</v>
      </c>
      <c r="J123" s="115" t="s">
        <v>124</v>
      </c>
      <c r="K123" s="116" t="s">
        <v>139</v>
      </c>
      <c r="L123" s="113"/>
      <c r="M123" s="56" t="s">
        <v>1</v>
      </c>
      <c r="N123" s="57" t="s">
        <v>44</v>
      </c>
      <c r="O123" s="57" t="s">
        <v>140</v>
      </c>
      <c r="P123" s="57" t="s">
        <v>141</v>
      </c>
      <c r="Q123" s="57" t="s">
        <v>142</v>
      </c>
      <c r="R123" s="57" t="s">
        <v>143</v>
      </c>
      <c r="S123" s="57" t="s">
        <v>144</v>
      </c>
      <c r="T123" s="58" t="s">
        <v>145</v>
      </c>
    </row>
    <row r="124" spans="2:65" s="1" customFormat="1" ht="22.9" customHeight="1">
      <c r="B124" s="29"/>
      <c r="C124" s="61" t="s">
        <v>146</v>
      </c>
      <c r="J124" s="117">
        <f>BK124</f>
        <v>0</v>
      </c>
      <c r="L124" s="29"/>
      <c r="M124" s="59"/>
      <c r="N124" s="50"/>
      <c r="O124" s="50"/>
      <c r="P124" s="118">
        <f>P125</f>
        <v>0</v>
      </c>
      <c r="Q124" s="50"/>
      <c r="R124" s="118">
        <f>R125</f>
        <v>0</v>
      </c>
      <c r="S124" s="50"/>
      <c r="T124" s="119">
        <f>T125</f>
        <v>0</v>
      </c>
      <c r="AT124" s="14" t="s">
        <v>79</v>
      </c>
      <c r="AU124" s="14" t="s">
        <v>126</v>
      </c>
      <c r="BK124" s="120">
        <f>BK125</f>
        <v>0</v>
      </c>
    </row>
    <row r="125" spans="2:65" s="11" customFormat="1" ht="25.9" customHeight="1">
      <c r="B125" s="121"/>
      <c r="D125" s="122" t="s">
        <v>79</v>
      </c>
      <c r="E125" s="123" t="s">
        <v>104</v>
      </c>
      <c r="F125" s="123" t="s">
        <v>105</v>
      </c>
      <c r="I125" s="124"/>
      <c r="J125" s="125">
        <f>BK125</f>
        <v>0</v>
      </c>
      <c r="L125" s="121"/>
      <c r="M125" s="126"/>
      <c r="P125" s="127">
        <f>P126+P133+P137</f>
        <v>0</v>
      </c>
      <c r="R125" s="127">
        <f>R126+R133+R137</f>
        <v>0</v>
      </c>
      <c r="T125" s="128">
        <f>T126+T133+T137</f>
        <v>0</v>
      </c>
      <c r="AR125" s="122" t="s">
        <v>176</v>
      </c>
      <c r="AT125" s="129" t="s">
        <v>79</v>
      </c>
      <c r="AU125" s="129" t="s">
        <v>80</v>
      </c>
      <c r="AY125" s="122" t="s">
        <v>149</v>
      </c>
      <c r="BK125" s="130">
        <f>BK126+BK133+BK137</f>
        <v>0</v>
      </c>
    </row>
    <row r="126" spans="2:65" s="11" customFormat="1" ht="22.9" customHeight="1">
      <c r="B126" s="121"/>
      <c r="D126" s="122" t="s">
        <v>79</v>
      </c>
      <c r="E126" s="131" t="s">
        <v>982</v>
      </c>
      <c r="F126" s="131" t="s">
        <v>983</v>
      </c>
      <c r="I126" s="124"/>
      <c r="J126" s="132">
        <f>BK126</f>
        <v>0</v>
      </c>
      <c r="L126" s="121"/>
      <c r="M126" s="126"/>
      <c r="P126" s="127">
        <f>SUM(P127:P132)</f>
        <v>0</v>
      </c>
      <c r="R126" s="127">
        <f>SUM(R127:R132)</f>
        <v>0</v>
      </c>
      <c r="T126" s="128">
        <f>SUM(T127:T132)</f>
        <v>0</v>
      </c>
      <c r="AR126" s="122" t="s">
        <v>176</v>
      </c>
      <c r="AT126" s="129" t="s">
        <v>79</v>
      </c>
      <c r="AU126" s="129" t="s">
        <v>87</v>
      </c>
      <c r="AY126" s="122" t="s">
        <v>149</v>
      </c>
      <c r="BK126" s="130">
        <f>SUM(BK127:BK132)</f>
        <v>0</v>
      </c>
    </row>
    <row r="127" spans="2:65" s="1" customFormat="1" ht="16.5" customHeight="1">
      <c r="B127" s="29"/>
      <c r="C127" s="133" t="s">
        <v>87</v>
      </c>
      <c r="D127" s="133" t="s">
        <v>151</v>
      </c>
      <c r="E127" s="134" t="s">
        <v>984</v>
      </c>
      <c r="F127" s="135" t="s">
        <v>983</v>
      </c>
      <c r="G127" s="136" t="s">
        <v>985</v>
      </c>
      <c r="H127" s="137">
        <v>1</v>
      </c>
      <c r="I127" s="138"/>
      <c r="J127" s="139">
        <f>ROUND(I127*H127,2)</f>
        <v>0</v>
      </c>
      <c r="K127" s="135" t="s">
        <v>854</v>
      </c>
      <c r="L127" s="29"/>
      <c r="M127" s="140" t="s">
        <v>1</v>
      </c>
      <c r="N127" s="141" t="s">
        <v>45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986</v>
      </c>
      <c r="AT127" s="144" t="s">
        <v>151</v>
      </c>
      <c r="AU127" s="144" t="s">
        <v>89</v>
      </c>
      <c r="AY127" s="14" t="s">
        <v>149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4" t="s">
        <v>87</v>
      </c>
      <c r="BK127" s="145">
        <f>ROUND(I127*H127,2)</f>
        <v>0</v>
      </c>
      <c r="BL127" s="14" t="s">
        <v>986</v>
      </c>
      <c r="BM127" s="144" t="s">
        <v>1114</v>
      </c>
    </row>
    <row r="128" spans="2:65" s="1" customFormat="1" ht="11.25">
      <c r="B128" s="29"/>
      <c r="D128" s="146" t="s">
        <v>158</v>
      </c>
      <c r="F128" s="147" t="s">
        <v>988</v>
      </c>
      <c r="I128" s="148"/>
      <c r="L128" s="29"/>
      <c r="M128" s="149"/>
      <c r="T128" s="53"/>
      <c r="AT128" s="14" t="s">
        <v>158</v>
      </c>
      <c r="AU128" s="14" t="s">
        <v>89</v>
      </c>
    </row>
    <row r="129" spans="2:65" s="1" customFormat="1" ht="48.75">
      <c r="B129" s="29"/>
      <c r="D129" s="150" t="s">
        <v>351</v>
      </c>
      <c r="F129" s="151" t="s">
        <v>989</v>
      </c>
      <c r="I129" s="148"/>
      <c r="L129" s="29"/>
      <c r="M129" s="149"/>
      <c r="T129" s="53"/>
      <c r="AT129" s="14" t="s">
        <v>351</v>
      </c>
      <c r="AU129" s="14" t="s">
        <v>89</v>
      </c>
    </row>
    <row r="130" spans="2:65" s="1" customFormat="1" ht="16.5" customHeight="1">
      <c r="B130" s="29"/>
      <c r="C130" s="133" t="s">
        <v>89</v>
      </c>
      <c r="D130" s="133" t="s">
        <v>151</v>
      </c>
      <c r="E130" s="134" t="s">
        <v>990</v>
      </c>
      <c r="F130" s="135" t="s">
        <v>991</v>
      </c>
      <c r="G130" s="136" t="s">
        <v>985</v>
      </c>
      <c r="H130" s="137">
        <v>1</v>
      </c>
      <c r="I130" s="138"/>
      <c r="J130" s="139">
        <f>ROUND(I130*H130,2)</f>
        <v>0</v>
      </c>
      <c r="K130" s="135" t="s">
        <v>155</v>
      </c>
      <c r="L130" s="29"/>
      <c r="M130" s="140" t="s">
        <v>1</v>
      </c>
      <c r="N130" s="141" t="s">
        <v>45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986</v>
      </c>
      <c r="AT130" s="144" t="s">
        <v>151</v>
      </c>
      <c r="AU130" s="144" t="s">
        <v>89</v>
      </c>
      <c r="AY130" s="14" t="s">
        <v>149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4" t="s">
        <v>87</v>
      </c>
      <c r="BK130" s="145">
        <f>ROUND(I130*H130,2)</f>
        <v>0</v>
      </c>
      <c r="BL130" s="14" t="s">
        <v>986</v>
      </c>
      <c r="BM130" s="144" t="s">
        <v>1212</v>
      </c>
    </row>
    <row r="131" spans="2:65" s="1" customFormat="1" ht="11.25">
      <c r="B131" s="29"/>
      <c r="D131" s="146" t="s">
        <v>158</v>
      </c>
      <c r="F131" s="147" t="s">
        <v>993</v>
      </c>
      <c r="I131" s="148"/>
      <c r="L131" s="29"/>
      <c r="M131" s="149"/>
      <c r="T131" s="53"/>
      <c r="AT131" s="14" t="s">
        <v>158</v>
      </c>
      <c r="AU131" s="14" t="s">
        <v>89</v>
      </c>
    </row>
    <row r="132" spans="2:65" s="1" customFormat="1" ht="19.5">
      <c r="B132" s="29"/>
      <c r="D132" s="150" t="s">
        <v>351</v>
      </c>
      <c r="F132" s="151" t="s">
        <v>994</v>
      </c>
      <c r="I132" s="148"/>
      <c r="L132" s="29"/>
      <c r="M132" s="149"/>
      <c r="T132" s="53"/>
      <c r="AT132" s="14" t="s">
        <v>351</v>
      </c>
      <c r="AU132" s="14" t="s">
        <v>89</v>
      </c>
    </row>
    <row r="133" spans="2:65" s="11" customFormat="1" ht="22.9" customHeight="1">
      <c r="B133" s="121"/>
      <c r="D133" s="122" t="s">
        <v>79</v>
      </c>
      <c r="E133" s="131" t="s">
        <v>995</v>
      </c>
      <c r="F133" s="131" t="s">
        <v>996</v>
      </c>
      <c r="I133" s="124"/>
      <c r="J133" s="132">
        <f>BK133</f>
        <v>0</v>
      </c>
      <c r="L133" s="121"/>
      <c r="M133" s="126"/>
      <c r="P133" s="127">
        <f>SUM(P134:P136)</f>
        <v>0</v>
      </c>
      <c r="R133" s="127">
        <f>SUM(R134:R136)</f>
        <v>0</v>
      </c>
      <c r="T133" s="128">
        <f>SUM(T134:T136)</f>
        <v>0</v>
      </c>
      <c r="AR133" s="122" t="s">
        <v>176</v>
      </c>
      <c r="AT133" s="129" t="s">
        <v>79</v>
      </c>
      <c r="AU133" s="129" t="s">
        <v>87</v>
      </c>
      <c r="AY133" s="122" t="s">
        <v>149</v>
      </c>
      <c r="BK133" s="130">
        <f>SUM(BK134:BK136)</f>
        <v>0</v>
      </c>
    </row>
    <row r="134" spans="2:65" s="1" customFormat="1" ht="16.5" customHeight="1">
      <c r="B134" s="29"/>
      <c r="C134" s="133" t="s">
        <v>164</v>
      </c>
      <c r="D134" s="133" t="s">
        <v>151</v>
      </c>
      <c r="E134" s="134" t="s">
        <v>997</v>
      </c>
      <c r="F134" s="135" t="s">
        <v>996</v>
      </c>
      <c r="G134" s="136" t="s">
        <v>985</v>
      </c>
      <c r="H134" s="137">
        <v>1</v>
      </c>
      <c r="I134" s="138"/>
      <c r="J134" s="139">
        <f>ROUND(I134*H134,2)</f>
        <v>0</v>
      </c>
      <c r="K134" s="135" t="s">
        <v>854</v>
      </c>
      <c r="L134" s="29"/>
      <c r="M134" s="140" t="s">
        <v>1</v>
      </c>
      <c r="N134" s="141" t="s">
        <v>45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986</v>
      </c>
      <c r="AT134" s="144" t="s">
        <v>151</v>
      </c>
      <c r="AU134" s="144" t="s">
        <v>89</v>
      </c>
      <c r="AY134" s="14" t="s">
        <v>149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4" t="s">
        <v>87</v>
      </c>
      <c r="BK134" s="145">
        <f>ROUND(I134*H134,2)</f>
        <v>0</v>
      </c>
      <c r="BL134" s="14" t="s">
        <v>986</v>
      </c>
      <c r="BM134" s="144" t="s">
        <v>1116</v>
      </c>
    </row>
    <row r="135" spans="2:65" s="1" customFormat="1" ht="11.25">
      <c r="B135" s="29"/>
      <c r="D135" s="146" t="s">
        <v>158</v>
      </c>
      <c r="F135" s="147" t="s">
        <v>999</v>
      </c>
      <c r="I135" s="148"/>
      <c r="L135" s="29"/>
      <c r="M135" s="149"/>
      <c r="T135" s="53"/>
      <c r="AT135" s="14" t="s">
        <v>158</v>
      </c>
      <c r="AU135" s="14" t="s">
        <v>89</v>
      </c>
    </row>
    <row r="136" spans="2:65" s="1" customFormat="1" ht="19.5">
      <c r="B136" s="29"/>
      <c r="D136" s="150" t="s">
        <v>351</v>
      </c>
      <c r="F136" s="151" t="s">
        <v>1000</v>
      </c>
      <c r="I136" s="148"/>
      <c r="L136" s="29"/>
      <c r="M136" s="149"/>
      <c r="T136" s="53"/>
      <c r="AT136" s="14" t="s">
        <v>351</v>
      </c>
      <c r="AU136" s="14" t="s">
        <v>89</v>
      </c>
    </row>
    <row r="137" spans="2:65" s="11" customFormat="1" ht="22.9" customHeight="1">
      <c r="B137" s="121"/>
      <c r="D137" s="122" t="s">
        <v>79</v>
      </c>
      <c r="E137" s="131" t="s">
        <v>1001</v>
      </c>
      <c r="F137" s="131" t="s">
        <v>1002</v>
      </c>
      <c r="I137" s="124"/>
      <c r="J137" s="132">
        <f>BK137</f>
        <v>0</v>
      </c>
      <c r="L137" s="121"/>
      <c r="M137" s="126"/>
      <c r="P137" s="127">
        <f>SUM(P138:P140)</f>
        <v>0</v>
      </c>
      <c r="R137" s="127">
        <f>SUM(R138:R140)</f>
        <v>0</v>
      </c>
      <c r="T137" s="128">
        <f>SUM(T138:T140)</f>
        <v>0</v>
      </c>
      <c r="AR137" s="122" t="s">
        <v>176</v>
      </c>
      <c r="AT137" s="129" t="s">
        <v>79</v>
      </c>
      <c r="AU137" s="129" t="s">
        <v>87</v>
      </c>
      <c r="AY137" s="122" t="s">
        <v>149</v>
      </c>
      <c r="BK137" s="130">
        <f>SUM(BK138:BK140)</f>
        <v>0</v>
      </c>
    </row>
    <row r="138" spans="2:65" s="1" customFormat="1" ht="16.5" customHeight="1">
      <c r="B138" s="29"/>
      <c r="C138" s="133" t="s">
        <v>156</v>
      </c>
      <c r="D138" s="133" t="s">
        <v>151</v>
      </c>
      <c r="E138" s="134" t="s">
        <v>1003</v>
      </c>
      <c r="F138" s="135" t="s">
        <v>1004</v>
      </c>
      <c r="G138" s="136" t="s">
        <v>985</v>
      </c>
      <c r="H138" s="137">
        <v>1</v>
      </c>
      <c r="I138" s="138"/>
      <c r="J138" s="139">
        <f>ROUND(I138*H138,2)</f>
        <v>0</v>
      </c>
      <c r="K138" s="135" t="s">
        <v>155</v>
      </c>
      <c r="L138" s="29"/>
      <c r="M138" s="140" t="s">
        <v>1</v>
      </c>
      <c r="N138" s="141" t="s">
        <v>45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986</v>
      </c>
      <c r="AT138" s="144" t="s">
        <v>151</v>
      </c>
      <c r="AU138" s="144" t="s">
        <v>89</v>
      </c>
      <c r="AY138" s="14" t="s">
        <v>149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4" t="s">
        <v>87</v>
      </c>
      <c r="BK138" s="145">
        <f>ROUND(I138*H138,2)</f>
        <v>0</v>
      </c>
      <c r="BL138" s="14" t="s">
        <v>986</v>
      </c>
      <c r="BM138" s="144" t="s">
        <v>1213</v>
      </c>
    </row>
    <row r="139" spans="2:65" s="1" customFormat="1" ht="11.25">
      <c r="B139" s="29"/>
      <c r="D139" s="146" t="s">
        <v>158</v>
      </c>
      <c r="F139" s="147" t="s">
        <v>1006</v>
      </c>
      <c r="I139" s="148"/>
      <c r="L139" s="29"/>
      <c r="M139" s="149"/>
      <c r="T139" s="53"/>
      <c r="AT139" s="14" t="s">
        <v>158</v>
      </c>
      <c r="AU139" s="14" t="s">
        <v>89</v>
      </c>
    </row>
    <row r="140" spans="2:65" s="1" customFormat="1" ht="19.5">
      <c r="B140" s="29"/>
      <c r="D140" s="150" t="s">
        <v>351</v>
      </c>
      <c r="F140" s="151" t="s">
        <v>1007</v>
      </c>
      <c r="I140" s="148"/>
      <c r="L140" s="29"/>
      <c r="M140" s="169"/>
      <c r="N140" s="170"/>
      <c r="O140" s="170"/>
      <c r="P140" s="170"/>
      <c r="Q140" s="170"/>
      <c r="R140" s="170"/>
      <c r="S140" s="170"/>
      <c r="T140" s="171"/>
      <c r="AT140" s="14" t="s">
        <v>351</v>
      </c>
      <c r="AU140" s="14" t="s">
        <v>89</v>
      </c>
    </row>
    <row r="141" spans="2:65" s="1" customFormat="1" ht="6.95" customHeight="1"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29"/>
    </row>
  </sheetData>
  <sheetProtection algorithmName="SHA-512" hashValue="UU2IPly+sc9+8iQPRiO66AcVSF8jme3raoeTgbK/cv1wUJoEAZQOvAVEECZ7w5k/hJZj0a59XhjfLs0BbXf7Uw==" saltValue="MC+mMDXBAZiHSSmdleT/ftGk6irxidbDlp3xeTKg11E2plzvJaJSLvVYfIREZOeBVbpcq0GjGLErD17Vt6j6dQ==" spinCount="100000" sheet="1" objects="1" scenarios="1" formatColumns="0" formatRows="0" autoFilter="0"/>
  <autoFilter ref="C123:K140" xr:uid="{00000000-0009-0000-0000-000009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hyperlinks>
    <hyperlink ref="F128" r:id="rId1" xr:uid="{00000000-0004-0000-0900-000000000000}"/>
    <hyperlink ref="F131" r:id="rId2" xr:uid="{00000000-0004-0000-0900-000001000000}"/>
    <hyperlink ref="F135" r:id="rId3" xr:uid="{00000000-0004-0000-0900-000002000000}"/>
    <hyperlink ref="F139" r:id="rId4" xr:uid="{00000000-0004-0000-09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101 - Komunikace a zpe...</vt:lpstr>
      <vt:lpstr>SO 102 - Smíšená stezka</vt:lpstr>
      <vt:lpstr>SO 301 - Splašková kanali...</vt:lpstr>
      <vt:lpstr>SO 401 - Veřejné osvětlení</vt:lpstr>
      <vt:lpstr>VRN - Vedlejší rozpočtové...</vt:lpstr>
      <vt:lpstr>SO 101 - Smíšená stezka</vt:lpstr>
      <vt:lpstr>VRN - Vedlejší rozpočtové..._01</vt:lpstr>
      <vt:lpstr>SO 101 - Komunikace a zpe..._01</vt:lpstr>
      <vt:lpstr>VRN - Vedlejší rozpočtové..._02</vt:lpstr>
      <vt:lpstr>'Rekapitulace stavby'!Názvy_tisku</vt:lpstr>
      <vt:lpstr>'SO 101 - Komunikace a zpe...'!Názvy_tisku</vt:lpstr>
      <vt:lpstr>'SO 101 - Komunikace a zpe..._01'!Názvy_tisku</vt:lpstr>
      <vt:lpstr>'SO 101 - Smíšená stezka'!Názvy_tisku</vt:lpstr>
      <vt:lpstr>'SO 102 - Smíšená stezka'!Názvy_tisku</vt:lpstr>
      <vt:lpstr>'SO 301 - Splašková kanali...'!Názvy_tisku</vt:lpstr>
      <vt:lpstr>'SO 401 - Veřejné osvětlení'!Názvy_tisku</vt:lpstr>
      <vt:lpstr>'VRN - Vedlejší rozpočtové...'!Názvy_tisku</vt:lpstr>
      <vt:lpstr>'VRN - Vedlejší rozpočtové..._01'!Názvy_tisku</vt:lpstr>
      <vt:lpstr>'VRN - Vedlejší rozpočtové..._02'!Názvy_tisku</vt:lpstr>
      <vt:lpstr>'Rekapitulace stavby'!Oblast_tisku</vt:lpstr>
      <vt:lpstr>'SO 101 - Komunikace a zpe...'!Oblast_tisku</vt:lpstr>
      <vt:lpstr>'SO 101 - Komunikace a zpe..._01'!Oblast_tisku</vt:lpstr>
      <vt:lpstr>'SO 101 - Smíšená stezka'!Oblast_tisku</vt:lpstr>
      <vt:lpstr>'SO 102 - Smíšená stezka'!Oblast_tisku</vt:lpstr>
      <vt:lpstr>'SO 301 - Splašková kanali...'!Oblast_tisku</vt:lpstr>
      <vt:lpstr>'SO 401 - Veřejné osvětlení'!Oblast_tisku</vt:lpstr>
      <vt:lpstr>'VRN - Vedlejší rozpočtové...'!Oblast_tisku</vt:lpstr>
      <vt:lpstr>'VRN - Vedlejší rozpočtové..._01'!Oblast_tisku</vt:lpstr>
      <vt:lpstr>'VRN - Vedlejší rozpočtové..._02'!Oblast_tisku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JJ</cp:lastModifiedBy>
  <dcterms:created xsi:type="dcterms:W3CDTF">2024-03-01T07:51:43Z</dcterms:created>
  <dcterms:modified xsi:type="dcterms:W3CDTF">2024-03-05T09:49:04Z</dcterms:modified>
</cp:coreProperties>
</file>