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P:\2015_028 Hazlov - zámek\e_DPS_obřadní sál\rozpočet\"/>
    </mc:Choice>
  </mc:AlternateContent>
  <xr:revisionPtr revIDLastSave="0" documentId="13_ncr:1_{0AD7FAB9-CC5B-4CF7-A770-69B1D305253B}" xr6:coauthVersionLast="47" xr6:coauthVersionMax="47" xr10:uidLastSave="{00000000-0000-0000-0000-000000000000}"/>
  <bookViews>
    <workbookView xWindow="-120" yWindow="-120" windowWidth="38640" windowHeight="21390" activeTab="1" xr2:uid="{00000000-000D-0000-FFFF-FFFF00000000}"/>
  </bookViews>
  <sheets>
    <sheet name="Rekapitulace stavby" sheetId="1" r:id="rId1"/>
    <sheet name="10 - 1 a 2NP" sheetId="2" r:id="rId2"/>
  </sheets>
  <definedNames>
    <definedName name="_xlnm._FilterDatabase" localSheetId="1" hidden="1">'10 - 1 a 2NP'!$C$140:$K$566</definedName>
    <definedName name="_xlnm.Print_Titles" localSheetId="1">'10 - 1 a 2NP'!$140:$140</definedName>
    <definedName name="_xlnm.Print_Titles" localSheetId="0">'Rekapitulace stavby'!$92:$92</definedName>
    <definedName name="_xlnm.Print_Area" localSheetId="1">'10 - 1 a 2NP'!$C$4:$J$76,'10 - 1 a 2NP'!$C$82:$J$122,'10 - 1 a 2NP'!$C$128:$K$566</definedName>
    <definedName name="_xlnm.Print_Area" localSheetId="0">'Rekapitulace stavby'!$D$4:$AO$76,'Rekapitulace stavby'!$C$82:$AQ$96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42" i="2"/>
  <c r="BH542" i="2"/>
  <c r="BG542" i="2"/>
  <c r="BF542" i="2"/>
  <c r="T542" i="2"/>
  <c r="R542" i="2"/>
  <c r="P542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20" i="2"/>
  <c r="BH520" i="2"/>
  <c r="BG520" i="2"/>
  <c r="BF520" i="2"/>
  <c r="T520" i="2"/>
  <c r="R520" i="2"/>
  <c r="P520" i="2"/>
  <c r="BI515" i="2"/>
  <c r="BH515" i="2"/>
  <c r="BG515" i="2"/>
  <c r="BF515" i="2"/>
  <c r="T515" i="2"/>
  <c r="R515" i="2"/>
  <c r="P515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6" i="2"/>
  <c r="BH506" i="2"/>
  <c r="BG506" i="2"/>
  <c r="BF506" i="2"/>
  <c r="T506" i="2"/>
  <c r="R506" i="2"/>
  <c r="P506" i="2"/>
  <c r="BI504" i="2"/>
  <c r="BH504" i="2"/>
  <c r="BG504" i="2"/>
  <c r="BF504" i="2"/>
  <c r="T504" i="2"/>
  <c r="R504" i="2"/>
  <c r="P504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1" i="2"/>
  <c r="BH491" i="2"/>
  <c r="BG491" i="2"/>
  <c r="BF491" i="2"/>
  <c r="T491" i="2"/>
  <c r="R491" i="2"/>
  <c r="P491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4" i="2"/>
  <c r="BH464" i="2"/>
  <c r="BG464" i="2"/>
  <c r="BF464" i="2"/>
  <c r="T464" i="2"/>
  <c r="R464" i="2"/>
  <c r="P464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59" i="2"/>
  <c r="BH459" i="2"/>
  <c r="BG459" i="2"/>
  <c r="BF459" i="2"/>
  <c r="T459" i="2"/>
  <c r="R459" i="2"/>
  <c r="P459" i="2"/>
  <c r="BI457" i="2"/>
  <c r="BH457" i="2"/>
  <c r="BG457" i="2"/>
  <c r="BF457" i="2"/>
  <c r="T457" i="2"/>
  <c r="R457" i="2"/>
  <c r="P457" i="2"/>
  <c r="BI455" i="2"/>
  <c r="BH455" i="2"/>
  <c r="BG455" i="2"/>
  <c r="BF455" i="2"/>
  <c r="T455" i="2"/>
  <c r="R455" i="2"/>
  <c r="P455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8" i="2"/>
  <c r="BH438" i="2"/>
  <c r="BG438" i="2"/>
  <c r="BF438" i="2"/>
  <c r="T438" i="2"/>
  <c r="R438" i="2"/>
  <c r="P438" i="2"/>
  <c r="BI436" i="2"/>
  <c r="BH436" i="2"/>
  <c r="BG436" i="2"/>
  <c r="BF436" i="2"/>
  <c r="T436" i="2"/>
  <c r="R436" i="2"/>
  <c r="P436" i="2"/>
  <c r="BI433" i="2"/>
  <c r="BH433" i="2"/>
  <c r="BG433" i="2"/>
  <c r="BF433" i="2"/>
  <c r="T433" i="2"/>
  <c r="R433" i="2"/>
  <c r="P433" i="2"/>
  <c r="BI431" i="2"/>
  <c r="BH431" i="2"/>
  <c r="BG431" i="2"/>
  <c r="BF431" i="2"/>
  <c r="T431" i="2"/>
  <c r="R431" i="2"/>
  <c r="P431" i="2"/>
  <c r="BI428" i="2"/>
  <c r="BH428" i="2"/>
  <c r="BG428" i="2"/>
  <c r="BF428" i="2"/>
  <c r="T428" i="2"/>
  <c r="R428" i="2"/>
  <c r="P428" i="2"/>
  <c r="BI425" i="2"/>
  <c r="BH425" i="2"/>
  <c r="BG425" i="2"/>
  <c r="BF425" i="2"/>
  <c r="T425" i="2"/>
  <c r="R425" i="2"/>
  <c r="P425" i="2"/>
  <c r="BI422" i="2"/>
  <c r="BH422" i="2"/>
  <c r="BG422" i="2"/>
  <c r="BF422" i="2"/>
  <c r="T422" i="2"/>
  <c r="R422" i="2"/>
  <c r="P422" i="2"/>
  <c r="BI418" i="2"/>
  <c r="BH418" i="2"/>
  <c r="BG418" i="2"/>
  <c r="BF418" i="2"/>
  <c r="T418" i="2"/>
  <c r="R418" i="2"/>
  <c r="P418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6" i="2"/>
  <c r="BH336" i="2"/>
  <c r="BG336" i="2"/>
  <c r="BF336" i="2"/>
  <c r="T336" i="2"/>
  <c r="R336" i="2"/>
  <c r="P336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2" i="2"/>
  <c r="BH322" i="2"/>
  <c r="BG322" i="2"/>
  <c r="BF322" i="2"/>
  <c r="T322" i="2"/>
  <c r="T321" i="2"/>
  <c r="R322" i="2"/>
  <c r="R321" i="2"/>
  <c r="P322" i="2"/>
  <c r="P321" i="2"/>
  <c r="BI320" i="2"/>
  <c r="BH320" i="2"/>
  <c r="BG320" i="2"/>
  <c r="BF320" i="2"/>
  <c r="T320" i="2"/>
  <c r="R320" i="2"/>
  <c r="P320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04" i="2"/>
  <c r="BH304" i="2"/>
  <c r="BG304" i="2"/>
  <c r="BF304" i="2"/>
  <c r="T304" i="2"/>
  <c r="R304" i="2"/>
  <c r="P304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1" i="2"/>
  <c r="BH291" i="2"/>
  <c r="BG291" i="2"/>
  <c r="BF291" i="2"/>
  <c r="T291" i="2"/>
  <c r="R291" i="2"/>
  <c r="P291" i="2"/>
  <c r="BI289" i="2"/>
  <c r="BH289" i="2"/>
  <c r="BG289" i="2"/>
  <c r="BF289" i="2"/>
  <c r="T289" i="2"/>
  <c r="R289" i="2"/>
  <c r="P289" i="2"/>
  <c r="BI287" i="2"/>
  <c r="BH287" i="2"/>
  <c r="BG287" i="2"/>
  <c r="BF287" i="2"/>
  <c r="T287" i="2"/>
  <c r="R287" i="2"/>
  <c r="P287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41" i="2"/>
  <c r="BH241" i="2"/>
  <c r="BG241" i="2"/>
  <c r="BF241" i="2"/>
  <c r="T241" i="2"/>
  <c r="R241" i="2"/>
  <c r="P241" i="2"/>
  <c r="BI230" i="2"/>
  <c r="BH230" i="2"/>
  <c r="BG230" i="2"/>
  <c r="BF230" i="2"/>
  <c r="T230" i="2"/>
  <c r="R230" i="2"/>
  <c r="P230" i="2"/>
  <c r="BI222" i="2"/>
  <c r="BH222" i="2"/>
  <c r="BG222" i="2"/>
  <c r="BF222" i="2"/>
  <c r="T222" i="2"/>
  <c r="R222" i="2"/>
  <c r="P222" i="2"/>
  <c r="BI211" i="2"/>
  <c r="BH211" i="2"/>
  <c r="BG211" i="2"/>
  <c r="BF211" i="2"/>
  <c r="T211" i="2"/>
  <c r="R211" i="2"/>
  <c r="P211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87" i="2"/>
  <c r="BH187" i="2"/>
  <c r="BG187" i="2"/>
  <c r="BF187" i="2"/>
  <c r="T187" i="2"/>
  <c r="R187" i="2"/>
  <c r="P187" i="2"/>
  <c r="BI177" i="2"/>
  <c r="BH177" i="2"/>
  <c r="BG177" i="2"/>
  <c r="BF177" i="2"/>
  <c r="T177" i="2"/>
  <c r="R177" i="2"/>
  <c r="P177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4" i="2"/>
  <c r="BH144" i="2"/>
  <c r="BG144" i="2"/>
  <c r="BF144" i="2"/>
  <c r="T144" i="2"/>
  <c r="R144" i="2"/>
  <c r="P144" i="2"/>
  <c r="J138" i="2"/>
  <c r="J137" i="2"/>
  <c r="F137" i="2"/>
  <c r="F135" i="2"/>
  <c r="E133" i="2"/>
  <c r="J92" i="2"/>
  <c r="J91" i="2"/>
  <c r="F91" i="2"/>
  <c r="F89" i="2"/>
  <c r="E87" i="2"/>
  <c r="J18" i="2"/>
  <c r="E18" i="2"/>
  <c r="F92" i="2"/>
  <c r="J17" i="2"/>
  <c r="J12" i="2"/>
  <c r="J89" i="2"/>
  <c r="E7" i="2"/>
  <c r="E85" i="2" s="1"/>
  <c r="L90" i="1"/>
  <c r="AM90" i="1"/>
  <c r="AM89" i="1"/>
  <c r="L89" i="1"/>
  <c r="AM87" i="1"/>
  <c r="L87" i="1"/>
  <c r="L85" i="1"/>
  <c r="L84" i="1"/>
  <c r="J564" i="2"/>
  <c r="J558" i="2"/>
  <c r="J474" i="2"/>
  <c r="J279" i="2"/>
  <c r="BK173" i="2"/>
  <c r="J433" i="2"/>
  <c r="BK366" i="2"/>
  <c r="J197" i="2"/>
  <c r="BK408" i="2"/>
  <c r="J343" i="2"/>
  <c r="J150" i="2"/>
  <c r="J407" i="2"/>
  <c r="BK377" i="2"/>
  <c r="J329" i="2"/>
  <c r="BK150" i="2"/>
  <c r="BK398" i="2"/>
  <c r="BK348" i="2"/>
  <c r="BK284" i="2"/>
  <c r="BK197" i="2"/>
  <c r="BK476" i="2"/>
  <c r="J293" i="2"/>
  <c r="J255" i="2"/>
  <c r="J476" i="2"/>
  <c r="BK355" i="2"/>
  <c r="BK555" i="2"/>
  <c r="J520" i="2"/>
  <c r="BK474" i="2"/>
  <c r="J418" i="2"/>
  <c r="BK369" i="2"/>
  <c r="BK265" i="2"/>
  <c r="J171" i="2"/>
  <c r="J506" i="2"/>
  <c r="J438" i="2"/>
  <c r="J377" i="2"/>
  <c r="BK255" i="2"/>
  <c r="J499" i="2"/>
  <c r="J436" i="2"/>
  <c r="BK339" i="2"/>
  <c r="BK404" i="2"/>
  <c r="J340" i="2"/>
  <c r="BK241" i="2"/>
  <c r="BK280" i="2"/>
  <c r="BK488" i="2"/>
  <c r="BK564" i="2"/>
  <c r="BK400" i="2"/>
  <c r="BK378" i="2"/>
  <c r="J511" i="2"/>
  <c r="J446" i="2"/>
  <c r="J346" i="2"/>
  <c r="BK393" i="2"/>
  <c r="BK200" i="2"/>
  <c r="J385" i="2"/>
  <c r="J336" i="2"/>
  <c r="J154" i="2"/>
  <c r="BK387" i="2"/>
  <c r="BK279" i="2"/>
  <c r="BK422" i="2"/>
  <c r="J381" i="2"/>
  <c r="BK277" i="2"/>
  <c r="J415" i="2"/>
  <c r="BK342" i="2"/>
  <c r="BK250" i="2"/>
  <c r="J164" i="2"/>
  <c r="BK397" i="2"/>
  <c r="BK270" i="2"/>
  <c r="J149" i="2"/>
  <c r="BK405" i="2"/>
  <c r="J350" i="2"/>
  <c r="BK539" i="2"/>
  <c r="BK496" i="2"/>
  <c r="BK464" i="2"/>
  <c r="J375" i="2"/>
  <c r="BK332" i="2"/>
  <c r="J508" i="2"/>
  <c r="J461" i="2"/>
  <c r="BK360" i="2"/>
  <c r="BK256" i="2"/>
  <c r="BK520" i="2"/>
  <c r="BK479" i="2"/>
  <c r="J412" i="2"/>
  <c r="BK187" i="2"/>
  <c r="J357" i="2"/>
  <c r="J254" i="2"/>
  <c r="J444" i="2"/>
  <c r="AS94" i="1"/>
  <c r="J397" i="2"/>
  <c r="J404" i="2"/>
  <c r="J330" i="2"/>
  <c r="J453" i="2"/>
  <c r="BK317" i="2"/>
  <c r="J287" i="2"/>
  <c r="J561" i="2"/>
  <c r="J537" i="2"/>
  <c r="BK289" i="2"/>
  <c r="BK486" i="2"/>
  <c r="BK356" i="2"/>
  <c r="J504" i="2"/>
  <c r="BK350" i="2"/>
  <c r="BK438" i="2"/>
  <c r="J369" i="2"/>
  <c r="BK441" i="2"/>
  <c r="BK347" i="2"/>
  <c r="J243" i="2"/>
  <c r="BK440" i="2"/>
  <c r="J348" i="2"/>
  <c r="BK177" i="2"/>
  <c r="BK406" i="2"/>
  <c r="J371" i="2"/>
  <c r="J289" i="2"/>
  <c r="BK153" i="2"/>
  <c r="BK352" i="2"/>
  <c r="J531" i="2"/>
  <c r="BK428" i="2"/>
  <c r="J481" i="2"/>
  <c r="BK383" i="2"/>
  <c r="BK254" i="2"/>
  <c r="J470" i="2"/>
  <c r="BK357" i="2"/>
  <c r="J162" i="2"/>
  <c r="BK562" i="2"/>
  <c r="J559" i="2"/>
  <c r="BK491" i="2"/>
  <c r="BK475" i="2"/>
  <c r="J382" i="2"/>
  <c r="BK243" i="2"/>
  <c r="BK502" i="2"/>
  <c r="J393" i="2"/>
  <c r="J322" i="2"/>
  <c r="J489" i="2"/>
  <c r="J250" i="2"/>
  <c r="BK409" i="2"/>
  <c r="J356" i="2"/>
  <c r="BK444" i="2"/>
  <c r="BK373" i="2"/>
  <c r="BK341" i="2"/>
  <c r="J241" i="2"/>
  <c r="BK515" i="2"/>
  <c r="BK262" i="2"/>
  <c r="BK477" i="2"/>
  <c r="J354" i="2"/>
  <c r="BK533" i="2"/>
  <c r="J491" i="2"/>
  <c r="BK457" i="2"/>
  <c r="BK334" i="2"/>
  <c r="BK542" i="2"/>
  <c r="J501" i="2"/>
  <c r="BK436" i="2"/>
  <c r="BK361" i="2"/>
  <c r="BK293" i="2"/>
  <c r="BK566" i="2"/>
  <c r="BK368" i="2"/>
  <c r="J462" i="2"/>
  <c r="J276" i="2"/>
  <c r="BK149" i="2"/>
  <c r="BK320" i="2"/>
  <c r="BK495" i="2"/>
  <c r="J482" i="2"/>
  <c r="BK389" i="2"/>
  <c r="BK287" i="2"/>
  <c r="BK450" i="2"/>
  <c r="J304" i="2"/>
  <c r="J247" i="2"/>
  <c r="BK561" i="2"/>
  <c r="BK540" i="2"/>
  <c r="J464" i="2"/>
  <c r="J264" i="2"/>
  <c r="J152" i="2"/>
  <c r="J386" i="2"/>
  <c r="J341" i="2"/>
  <c r="J167" i="2"/>
  <c r="BK470" i="2"/>
  <c r="J358" i="2"/>
  <c r="J245" i="2"/>
  <c r="BK425" i="2"/>
  <c r="J365" i="2"/>
  <c r="J256" i="2"/>
  <c r="J440" i="2"/>
  <c r="BK371" i="2"/>
  <c r="BK269" i="2"/>
  <c r="J187" i="2"/>
  <c r="BK374" i="2"/>
  <c r="BK267" i="2"/>
  <c r="BK164" i="2"/>
  <c r="J409" i="2"/>
  <c r="J351" i="2"/>
  <c r="J275" i="2"/>
  <c r="J370" i="2"/>
  <c r="BK480" i="2"/>
  <c r="J392" i="2"/>
  <c r="BK275" i="2"/>
  <c r="BK144" i="2"/>
  <c r="BK499" i="2"/>
  <c r="J565" i="2"/>
  <c r="J398" i="2"/>
  <c r="BK344" i="2"/>
  <c r="BK509" i="2"/>
  <c r="BK362" i="2"/>
  <c r="BK375" i="2"/>
  <c r="J376" i="2"/>
  <c r="J459" i="2"/>
  <c r="BK354" i="2"/>
  <c r="J273" i="2"/>
  <c r="BK322" i="2"/>
  <c r="BK455" i="2"/>
  <c r="J405" i="2"/>
  <c r="J363" i="2"/>
  <c r="BK163" i="2"/>
  <c r="BK452" i="2"/>
  <c r="J361" i="2"/>
  <c r="J174" i="2"/>
  <c r="BK415" i="2"/>
  <c r="BK340" i="2"/>
  <c r="BK411" i="2"/>
  <c r="BK167" i="2"/>
  <c r="J394" i="2"/>
  <c r="J327" i="2"/>
  <c r="BK392" i="2"/>
  <c r="J251" i="2"/>
  <c r="BK154" i="2"/>
  <c r="J373" i="2"/>
  <c r="J163" i="2"/>
  <c r="J389" i="2"/>
  <c r="J542" i="2"/>
  <c r="BK511" i="2"/>
  <c r="BK446" i="2"/>
  <c r="J366" i="2"/>
  <c r="J144" i="2"/>
  <c r="BK459" i="2"/>
  <c r="BK316" i="2"/>
  <c r="J478" i="2"/>
  <c r="BK222" i="2"/>
  <c r="BK395" i="2"/>
  <c r="BK291" i="2"/>
  <c r="BK276" i="2"/>
  <c r="J349" i="2"/>
  <c r="J159" i="2"/>
  <c r="BK559" i="2"/>
  <c r="J428" i="2"/>
  <c r="J169" i="2"/>
  <c r="J556" i="2"/>
  <c r="BK327" i="2"/>
  <c r="BK506" i="2"/>
  <c r="BK385" i="2"/>
  <c r="J285" i="2"/>
  <c r="J374" i="2"/>
  <c r="BK396" i="2"/>
  <c r="BK230" i="2"/>
  <c r="J325" i="2"/>
  <c r="BK501" i="2"/>
  <c r="J431" i="2"/>
  <c r="J452" i="2"/>
  <c r="J387" i="2"/>
  <c r="J291" i="2"/>
  <c r="J496" i="2"/>
  <c r="BK394" i="2"/>
  <c r="J265" i="2"/>
  <c r="BK560" i="2"/>
  <c r="BK556" i="2"/>
  <c r="J477" i="2"/>
  <c r="J353" i="2"/>
  <c r="BK157" i="2"/>
  <c r="J384" i="2"/>
  <c r="BK282" i="2"/>
  <c r="J468" i="2"/>
  <c r="J362" i="2"/>
  <c r="BK345" i="2"/>
  <c r="BK532" i="2"/>
  <c r="J487" i="2"/>
  <c r="J450" i="2"/>
  <c r="BK370" i="2"/>
  <c r="BK343" i="2"/>
  <c r="J253" i="2"/>
  <c r="J540" i="2"/>
  <c r="J500" i="2"/>
  <c r="J400" i="2"/>
  <c r="BK318" i="2"/>
  <c r="J284" i="2"/>
  <c r="BK531" i="2"/>
  <c r="BK466" i="2"/>
  <c r="J396" i="2"/>
  <c r="J332" i="2"/>
  <c r="BK403" i="2"/>
  <c r="J280" i="2"/>
  <c r="BK162" i="2"/>
  <c r="BK399" i="2"/>
  <c r="BK500" i="2"/>
  <c r="BK489" i="2"/>
  <c r="J391" i="2"/>
  <c r="BK329" i="2"/>
  <c r="BK472" i="2"/>
  <c r="J347" i="2"/>
  <c r="J294" i="2"/>
  <c r="J560" i="2"/>
  <c r="BK487" i="2"/>
  <c r="J411" i="2"/>
  <c r="BK252" i="2"/>
  <c r="BK418" i="2"/>
  <c r="BK365" i="2"/>
  <c r="J151" i="2"/>
  <c r="BK388" i="2"/>
  <c r="J320" i="2"/>
  <c r="BK384" i="2"/>
  <c r="J364" i="2"/>
  <c r="BK166" i="2"/>
  <c r="J372" i="2"/>
  <c r="BK325" i="2"/>
  <c r="J211" i="2"/>
  <c r="BK359" i="2"/>
  <c r="J502" i="2"/>
  <c r="BK431" i="2"/>
  <c r="J338" i="2"/>
  <c r="BK171" i="2"/>
  <c r="BK364" i="2"/>
  <c r="J258" i="2"/>
  <c r="J475" i="2"/>
  <c r="J270" i="2"/>
  <c r="BK453" i="2"/>
  <c r="J403" i="2"/>
  <c r="J316" i="2"/>
  <c r="J498" i="2"/>
  <c r="BK381" i="2"/>
  <c r="BK285" i="2"/>
  <c r="BK245" i="2"/>
  <c r="J367" i="2"/>
  <c r="BK152" i="2"/>
  <c r="J406" i="2"/>
  <c r="J368" i="2"/>
  <c r="J443" i="2"/>
  <c r="BK353" i="2"/>
  <c r="J230" i="2"/>
  <c r="J555" i="2"/>
  <c r="BK363" i="2"/>
  <c r="BK258" i="2"/>
  <c r="BK433" i="2"/>
  <c r="BK349" i="2"/>
  <c r="J177" i="2"/>
  <c r="J515" i="2"/>
  <c r="J455" i="2"/>
  <c r="J360" i="2"/>
  <c r="BK174" i="2"/>
  <c r="J539" i="2"/>
  <c r="BK482" i="2"/>
  <c r="BK382" i="2"/>
  <c r="BK304" i="2"/>
  <c r="J166" i="2"/>
  <c r="J480" i="2"/>
  <c r="J395" i="2"/>
  <c r="BK358" i="2"/>
  <c r="J538" i="2"/>
  <c r="BK330" i="2"/>
  <c r="J157" i="2"/>
  <c r="J495" i="2"/>
  <c r="J262" i="2"/>
  <c r="J457" i="2"/>
  <c r="J359" i="2"/>
  <c r="BK508" i="2"/>
  <c r="BK386" i="2"/>
  <c r="BK247" i="2"/>
  <c r="J408" i="2"/>
  <c r="BK376" i="2"/>
  <c r="BK151" i="2"/>
  <c r="J352" i="2"/>
  <c r="J267" i="2"/>
  <c r="BK537" i="2"/>
  <c r="BK351" i="2"/>
  <c r="BK391" i="2"/>
  <c r="BK346" i="2"/>
  <c r="BK538" i="2"/>
  <c r="BK407" i="2"/>
  <c r="J344" i="2"/>
  <c r="J173" i="2"/>
  <c r="J532" i="2"/>
  <c r="BK402" i="2"/>
  <c r="J153" i="2"/>
  <c r="BK468" i="2"/>
  <c r="J282" i="2"/>
  <c r="J378" i="2"/>
  <c r="BK253" i="2"/>
  <c r="J566" i="2"/>
  <c r="BK273" i="2"/>
  <c r="J425" i="2"/>
  <c r="J441" i="2"/>
  <c r="J345" i="2"/>
  <c r="BK159" i="2"/>
  <c r="J448" i="2"/>
  <c r="J318" i="2"/>
  <c r="BK372" i="2"/>
  <c r="BK565" i="2"/>
  <c r="BK558" i="2"/>
  <c r="BK462" i="2"/>
  <c r="J562" i="2"/>
  <c r="J533" i="2"/>
  <c r="J466" i="2"/>
  <c r="J269" i="2"/>
  <c r="BK504" i="2"/>
  <c r="BK367" i="2"/>
  <c r="BK498" i="2"/>
  <c r="J355" i="2"/>
  <c r="BK461" i="2"/>
  <c r="J383" i="2"/>
  <c r="BK338" i="2"/>
  <c r="BK412" i="2"/>
  <c r="BK336" i="2"/>
  <c r="J200" i="2"/>
  <c r="J422" i="2"/>
  <c r="BK264" i="2"/>
  <c r="BK478" i="2"/>
  <c r="J388" i="2"/>
  <c r="BK211" i="2"/>
  <c r="J509" i="2"/>
  <c r="BK448" i="2"/>
  <c r="J342" i="2"/>
  <c r="BK169" i="2"/>
  <c r="J486" i="2"/>
  <c r="J399" i="2"/>
  <c r="BK294" i="2"/>
  <c r="BK481" i="2"/>
  <c r="BK251" i="2"/>
  <c r="BK443" i="2"/>
  <c r="J339" i="2"/>
  <c r="J252" i="2"/>
  <c r="J472" i="2"/>
  <c r="J277" i="2"/>
  <c r="J479" i="2"/>
  <c r="J488" i="2"/>
  <c r="J334" i="2"/>
  <c r="J402" i="2"/>
  <c r="J317" i="2"/>
  <c r="J222" i="2"/>
  <c r="R257" i="2" l="1"/>
  <c r="P156" i="2"/>
  <c r="BK324" i="2"/>
  <c r="J324" i="2"/>
  <c r="J105" i="2" s="1"/>
  <c r="P176" i="2"/>
  <c r="T315" i="2"/>
  <c r="P380" i="2"/>
  <c r="BK257" i="2"/>
  <c r="J257" i="2"/>
  <c r="J101" i="2"/>
  <c r="P390" i="2"/>
  <c r="R176" i="2"/>
  <c r="T324" i="2"/>
  <c r="BK410" i="2"/>
  <c r="J410" i="2"/>
  <c r="J111" i="2" s="1"/>
  <c r="T176" i="2"/>
  <c r="P324" i="2"/>
  <c r="T401" i="2"/>
  <c r="P465" i="2"/>
  <c r="BK176" i="2"/>
  <c r="J176" i="2"/>
  <c r="J100" i="2"/>
  <c r="R315" i="2"/>
  <c r="BK380" i="2"/>
  <c r="BK401" i="2"/>
  <c r="J401" i="2"/>
  <c r="J110" i="2" s="1"/>
  <c r="R432" i="2"/>
  <c r="T503" i="2"/>
  <c r="P143" i="2"/>
  <c r="R337" i="2"/>
  <c r="P410" i="2"/>
  <c r="BK454" i="2"/>
  <c r="J454" i="2"/>
  <c r="J113" i="2" s="1"/>
  <c r="BK519" i="2"/>
  <c r="J519" i="2"/>
  <c r="J118" i="2"/>
  <c r="BK156" i="2"/>
  <c r="J156" i="2"/>
  <c r="J99" i="2"/>
  <c r="T337" i="2"/>
  <c r="P401" i="2"/>
  <c r="R454" i="2"/>
  <c r="P490" i="2"/>
  <c r="P541" i="2"/>
  <c r="R143" i="2"/>
  <c r="BK337" i="2"/>
  <c r="J337" i="2"/>
  <c r="J106" i="2"/>
  <c r="T380" i="2"/>
  <c r="R401" i="2"/>
  <c r="T432" i="2"/>
  <c r="BK490" i="2"/>
  <c r="J490" i="2" s="1"/>
  <c r="J115" i="2" s="1"/>
  <c r="P519" i="2"/>
  <c r="T557" i="2"/>
  <c r="BK143" i="2"/>
  <c r="J143" i="2"/>
  <c r="J98" i="2"/>
  <c r="R156" i="2"/>
  <c r="P315" i="2"/>
  <c r="BK390" i="2"/>
  <c r="J390" i="2"/>
  <c r="J109" i="2"/>
  <c r="R410" i="2"/>
  <c r="T465" i="2"/>
  <c r="P503" i="2"/>
  <c r="T519" i="2"/>
  <c r="BK563" i="2"/>
  <c r="J563" i="2"/>
  <c r="J121" i="2"/>
  <c r="P257" i="2"/>
  <c r="R380" i="2"/>
  <c r="T410" i="2"/>
  <c r="P454" i="2"/>
  <c r="T490" i="2"/>
  <c r="R503" i="2"/>
  <c r="P510" i="2"/>
  <c r="BK541" i="2"/>
  <c r="J541" i="2"/>
  <c r="J119" i="2" s="1"/>
  <c r="BK557" i="2"/>
  <c r="J557" i="2"/>
  <c r="J120" i="2"/>
  <c r="P563" i="2"/>
  <c r="T156" i="2"/>
  <c r="BK315" i="2"/>
  <c r="J315" i="2"/>
  <c r="J102" i="2" s="1"/>
  <c r="BK432" i="2"/>
  <c r="J432" i="2"/>
  <c r="J112" i="2"/>
  <c r="R465" i="2"/>
  <c r="R519" i="2"/>
  <c r="R557" i="2"/>
  <c r="T257" i="2"/>
  <c r="R324" i="2"/>
  <c r="R390" i="2"/>
  <c r="P432" i="2"/>
  <c r="T454" i="2"/>
  <c r="R490" i="2"/>
  <c r="BK510" i="2"/>
  <c r="J510" i="2"/>
  <c r="J117" i="2"/>
  <c r="R510" i="2"/>
  <c r="R541" i="2"/>
  <c r="P557" i="2"/>
  <c r="R563" i="2"/>
  <c r="T143" i="2"/>
  <c r="P337" i="2"/>
  <c r="T390" i="2"/>
  <c r="BK465" i="2"/>
  <c r="J465" i="2" s="1"/>
  <c r="J114" i="2" s="1"/>
  <c r="BK503" i="2"/>
  <c r="J503" i="2"/>
  <c r="J116" i="2" s="1"/>
  <c r="T510" i="2"/>
  <c r="T541" i="2"/>
  <c r="T563" i="2"/>
  <c r="BK321" i="2"/>
  <c r="J321" i="2"/>
  <c r="J103" i="2"/>
  <c r="BE162" i="2"/>
  <c r="BE241" i="2"/>
  <c r="BE251" i="2"/>
  <c r="BE289" i="2"/>
  <c r="BE293" i="2"/>
  <c r="BE373" i="2"/>
  <c r="BE151" i="2"/>
  <c r="BE247" i="2"/>
  <c r="BE258" i="2"/>
  <c r="BE269" i="2"/>
  <c r="BE279" i="2"/>
  <c r="BE294" i="2"/>
  <c r="BE349" i="2"/>
  <c r="BE352" i="2"/>
  <c r="BE358" i="2"/>
  <c r="BE384" i="2"/>
  <c r="BE396" i="2"/>
  <c r="BE457" i="2"/>
  <c r="BE461" i="2"/>
  <c r="BE478" i="2"/>
  <c r="BE481" i="2"/>
  <c r="BE488" i="2"/>
  <c r="BE515" i="2"/>
  <c r="BE152" i="2"/>
  <c r="BE169" i="2"/>
  <c r="BE304" i="2"/>
  <c r="BE316" i="2"/>
  <c r="BE320" i="2"/>
  <c r="BE357" i="2"/>
  <c r="BE359" i="2"/>
  <c r="BE364" i="2"/>
  <c r="BE365" i="2"/>
  <c r="BE408" i="2"/>
  <c r="BE409" i="2"/>
  <c r="BE433" i="2"/>
  <c r="BE474" i="2"/>
  <c r="BE476" i="2"/>
  <c r="BE491" i="2"/>
  <c r="BE405" i="2"/>
  <c r="BE443" i="2"/>
  <c r="BE477" i="2"/>
  <c r="BE511" i="2"/>
  <c r="BE245" i="2"/>
  <c r="BE250" i="2"/>
  <c r="BE254" i="2"/>
  <c r="BE264" i="2"/>
  <c r="BE327" i="2"/>
  <c r="BE336" i="2"/>
  <c r="BE392" i="2"/>
  <c r="BE395" i="2"/>
  <c r="BE406" i="2"/>
  <c r="BE531" i="2"/>
  <c r="E131" i="2"/>
  <c r="BE150" i="2"/>
  <c r="BE154" i="2"/>
  <c r="BE255" i="2"/>
  <c r="BE284" i="2"/>
  <c r="BE325" i="2"/>
  <c r="BE346" i="2"/>
  <c r="BE355" i="2"/>
  <c r="BE367" i="2"/>
  <c r="BE368" i="2"/>
  <c r="BE381" i="2"/>
  <c r="BE385" i="2"/>
  <c r="BE387" i="2"/>
  <c r="BE431" i="2"/>
  <c r="BE438" i="2"/>
  <c r="BE446" i="2"/>
  <c r="BE452" i="2"/>
  <c r="BE453" i="2"/>
  <c r="BE149" i="2"/>
  <c r="BE230" i="2"/>
  <c r="BE243" i="2"/>
  <c r="BE252" i="2"/>
  <c r="BE270" i="2"/>
  <c r="BE277" i="2"/>
  <c r="BE334" i="2"/>
  <c r="BE356" i="2"/>
  <c r="BE393" i="2"/>
  <c r="BE399" i="2"/>
  <c r="BE470" i="2"/>
  <c r="BE475" i="2"/>
  <c r="BE486" i="2"/>
  <c r="BE504" i="2"/>
  <c r="BE275" i="2"/>
  <c r="BE291" i="2"/>
  <c r="BE317" i="2"/>
  <c r="BE318" i="2"/>
  <c r="BE322" i="2"/>
  <c r="BE362" i="2"/>
  <c r="BE369" i="2"/>
  <c r="BE375" i="2"/>
  <c r="BE378" i="2"/>
  <c r="BE391" i="2"/>
  <c r="BE418" i="2"/>
  <c r="BE422" i="2"/>
  <c r="BE425" i="2"/>
  <c r="BE487" i="2"/>
  <c r="BE509" i="2"/>
  <c r="BE566" i="2"/>
  <c r="BE164" i="2"/>
  <c r="BE166" i="2"/>
  <c r="BE167" i="2"/>
  <c r="BE187" i="2"/>
  <c r="BE339" i="2"/>
  <c r="BE351" i="2"/>
  <c r="BE361" i="2"/>
  <c r="BE371" i="2"/>
  <c r="BE377" i="2"/>
  <c r="BE383" i="2"/>
  <c r="BE459" i="2"/>
  <c r="BE501" i="2"/>
  <c r="BE502" i="2"/>
  <c r="J135" i="2"/>
  <c r="BE197" i="2"/>
  <c r="BE222" i="2"/>
  <c r="BE267" i="2"/>
  <c r="BE347" i="2"/>
  <c r="BE376" i="2"/>
  <c r="BE394" i="2"/>
  <c r="BE466" i="2"/>
  <c r="BE482" i="2"/>
  <c r="BE508" i="2"/>
  <c r="BE537" i="2"/>
  <c r="BE256" i="2"/>
  <c r="BE273" i="2"/>
  <c r="BE282" i="2"/>
  <c r="BE329" i="2"/>
  <c r="BE386" i="2"/>
  <c r="BE400" i="2"/>
  <c r="BE402" i="2"/>
  <c r="BE441" i="2"/>
  <c r="BE455" i="2"/>
  <c r="BE464" i="2"/>
  <c r="BE472" i="2"/>
  <c r="BE480" i="2"/>
  <c r="BE498" i="2"/>
  <c r="BE539" i="2"/>
  <c r="BE540" i="2"/>
  <c r="BE556" i="2"/>
  <c r="BE144" i="2"/>
  <c r="BE174" i="2"/>
  <c r="BE280" i="2"/>
  <c r="BE343" i="2"/>
  <c r="BE350" i="2"/>
  <c r="BE354" i="2"/>
  <c r="BE360" i="2"/>
  <c r="BE374" i="2"/>
  <c r="BE382" i="2"/>
  <c r="BE388" i="2"/>
  <c r="BE372" i="2"/>
  <c r="BE404" i="2"/>
  <c r="BE411" i="2"/>
  <c r="BE415" i="2"/>
  <c r="BE462" i="2"/>
  <c r="BE171" i="2"/>
  <c r="BE173" i="2"/>
  <c r="BE330" i="2"/>
  <c r="BE340" i="2"/>
  <c r="BE344" i="2"/>
  <c r="BE348" i="2"/>
  <c r="BE353" i="2"/>
  <c r="BE389" i="2"/>
  <c r="BE407" i="2"/>
  <c r="BE448" i="2"/>
  <c r="BE479" i="2"/>
  <c r="BE520" i="2"/>
  <c r="BE533" i="2"/>
  <c r="F138" i="2"/>
  <c r="BE157" i="2"/>
  <c r="BE163" i="2"/>
  <c r="BE177" i="2"/>
  <c r="BE200" i="2"/>
  <c r="BE262" i="2"/>
  <c r="BE287" i="2"/>
  <c r="BE342" i="2"/>
  <c r="BE363" i="2"/>
  <c r="BE397" i="2"/>
  <c r="BE428" i="2"/>
  <c r="BE444" i="2"/>
  <c r="BE450" i="2"/>
  <c r="BE489" i="2"/>
  <c r="BE495" i="2"/>
  <c r="BE500" i="2"/>
  <c r="BE153" i="2"/>
  <c r="BE159" i="2"/>
  <c r="BE211" i="2"/>
  <c r="BE253" i="2"/>
  <c r="BE265" i="2"/>
  <c r="BE276" i="2"/>
  <c r="BE285" i="2"/>
  <c r="BE332" i="2"/>
  <c r="BE338" i="2"/>
  <c r="BE341" i="2"/>
  <c r="BE345" i="2"/>
  <c r="BE366" i="2"/>
  <c r="BE370" i="2"/>
  <c r="BE398" i="2"/>
  <c r="BE403" i="2"/>
  <c r="BE412" i="2"/>
  <c r="BE436" i="2"/>
  <c r="BE440" i="2"/>
  <c r="BE468" i="2"/>
  <c r="BE496" i="2"/>
  <c r="BE499" i="2"/>
  <c r="BE506" i="2"/>
  <c r="BE532" i="2"/>
  <c r="BE538" i="2"/>
  <c r="BE542" i="2"/>
  <c r="BE555" i="2"/>
  <c r="BE558" i="2"/>
  <c r="BE559" i="2"/>
  <c r="BE560" i="2"/>
  <c r="BE561" i="2"/>
  <c r="BE562" i="2"/>
  <c r="BE564" i="2"/>
  <c r="BE565" i="2"/>
  <c r="F37" i="2"/>
  <c r="BD95" i="1"/>
  <c r="BD94" i="1"/>
  <c r="W33" i="1"/>
  <c r="F35" i="2"/>
  <c r="BB95" i="1"/>
  <c r="BB94" i="1"/>
  <c r="W31" i="1"/>
  <c r="F36" i="2"/>
  <c r="BC95" i="1"/>
  <c r="BC94" i="1"/>
  <c r="W32" i="1"/>
  <c r="J34" i="2"/>
  <c r="AW95" i="1"/>
  <c r="F34" i="2"/>
  <c r="BA95" i="1"/>
  <c r="BA94" i="1" s="1"/>
  <c r="AW94" i="1" s="1"/>
  <c r="AK30" i="1" s="1"/>
  <c r="T142" i="2" l="1"/>
  <c r="R379" i="2"/>
  <c r="R323" i="2"/>
  <c r="BK379" i="2"/>
  <c r="J379" i="2" s="1"/>
  <c r="J107" i="2" s="1"/>
  <c r="P379" i="2"/>
  <c r="P323" i="2"/>
  <c r="T379" i="2"/>
  <c r="P142" i="2"/>
  <c r="T323" i="2"/>
  <c r="R142" i="2"/>
  <c r="J380" i="2"/>
  <c r="J108" i="2"/>
  <c r="BK142" i="2"/>
  <c r="J142" i="2"/>
  <c r="J97" i="2" s="1"/>
  <c r="AY94" i="1"/>
  <c r="J33" i="2"/>
  <c r="AV95" i="1"/>
  <c r="AT95" i="1"/>
  <c r="W30" i="1"/>
  <c r="AX94" i="1"/>
  <c r="F33" i="2"/>
  <c r="AZ95" i="1"/>
  <c r="AZ94" i="1" s="1"/>
  <c r="W29" i="1" s="1"/>
  <c r="BK323" i="2" l="1"/>
  <c r="J323" i="2" s="1"/>
  <c r="J104" i="2" s="1"/>
  <c r="P141" i="2"/>
  <c r="AU95" i="1"/>
  <c r="AU94" i="1" s="1"/>
  <c r="R141" i="2"/>
  <c r="T141" i="2"/>
  <c r="BK141" i="2"/>
  <c r="J141" i="2"/>
  <c r="J96" i="2"/>
  <c r="AV94" i="1"/>
  <c r="AK29" i="1"/>
  <c r="J30" i="2" l="1"/>
  <c r="AG95" i="1"/>
  <c r="AG94" i="1"/>
  <c r="AN94" i="1" s="1"/>
  <c r="AK26" i="1"/>
  <c r="AT94" i="1"/>
  <c r="J39" i="2" l="1"/>
  <c r="AN95" i="1"/>
  <c r="AK35" i="1"/>
</calcChain>
</file>

<file path=xl/sharedStrings.xml><?xml version="1.0" encoding="utf-8"?>
<sst xmlns="http://schemas.openxmlformats.org/spreadsheetml/2006/main" count="5317" uniqueCount="1106">
  <si>
    <t>Export Komplet</t>
  </si>
  <si>
    <t/>
  </si>
  <si>
    <t>2.0</t>
  </si>
  <si>
    <t>False</t>
  </si>
  <si>
    <t>{7a340319-be93-4d60-8270-c1741f290ee9}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</si>
  <si>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</si>
  <si>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</si>
  <si>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</si>
  <si>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</si>
  <si>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</si>
  <si>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</si>
  <si>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</si>
  <si>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</si>
  <si>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</si>
  <si>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Y705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</si>
  <si>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</si>
  <si>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</si>
  <si>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KSO:</t>
  </si>
  <si>
    <t>CC-CZ:</t>
  </si>
  <si>
    <t>Místo:</t>
  </si>
  <si>
    <t>Hazlov</t>
  </si>
  <si>
    <t>Datum:</t>
  </si>
  <si>
    <t>9. 10. 2024</t>
  </si>
  <si>
    <t>Zadavatel:</t>
  </si>
  <si>
    <t>IČ:</t>
  </si>
  <si>
    <t>Obec Hazlov</t>
  </si>
  <si>
    <t>DIČ:</t>
  </si>
  <si>
    <t>Uchazeč:</t>
  </si>
  <si>
    <t>Vyplň údaj</t>
  </si>
  <si>
    <t>Projektant:</t>
  </si>
  <si>
    <t>Atelier Stoeckl</t>
  </si>
  <si>
    <t>True</t>
  </si>
  <si>
    <t>Zpracovatel:</t>
  </si>
  <si>
    <t>Milan Hájek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</si>
  <si>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</si>
  <si>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</si>
  <si>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</si>
  <si>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</si>
  <si>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</si>
  <si>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</si>
  <si>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</si>
  <si>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</si>
  <si>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</si>
  <si>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</si>
  <si>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</si>
  <si>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</si>
  <si>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</si>
  <si>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</si>
  <si>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</si>
  <si>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</si>
  <si>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</si>
  <si>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</si>
  <si>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</si>
  <si>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</si>
  <si>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</si>
  <si>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</si>
  <si>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</si>
  <si>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</si>
  <si>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</si>
  <si>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</si>
  <si>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</si>
  <si>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</si>
  <si>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</si>
  <si>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</si>
  <si>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</si>
  <si>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</si>
  <si>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</si>
  <si>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</si>
  <si>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</si>
  <si>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</si>
  <si>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</si>
  <si>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</si>
  <si>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</si>
  <si>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</si>
  <si>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</si>
  <si>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</si>
  <si>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</si>
  <si>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</si>
  <si>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</si>
  <si>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</si>
  <si>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10</t>
  </si>
  <si>
    <t>1 a 2NP</t>
  </si>
  <si>
    <t>STA</t>
  </si>
  <si>
    <t>1</t>
  </si>
  <si>
    <t>{0ce28e29-fa52-443c-891c-ca876804f67e}</t>
  </si>
  <si>
    <t>2</t>
  </si>
  <si>
    <t>KRYCÍ LIST SOUPISU PRACÍ</t>
  </si>
  <si>
    <t>Objekt:</t>
  </si>
  <si>
    <t>10 - 1 a 2NP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</si>
  <si>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</si>
  <si>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</si>
  <si>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</si>
  <si>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</si>
  <si>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</si>
  <si>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</si>
  <si>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</si>
  <si>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</si>
  <si>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</si>
  <si>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</si>
  <si>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</si>
  <si>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</si>
  <si>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</si>
  <si>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</si>
  <si>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741 - Elektroinstalace - silnoproud</t>
  </si>
  <si>
    <t xml:space="preserve">    742 - Elektroinstalace - slaboproud</t>
  </si>
  <si>
    <t xml:space="preserve">      742-1 - EZS</t>
  </si>
  <si>
    <t xml:space="preserve">      742-2 - Slaboproud</t>
  </si>
  <si>
    <t xml:space="preserve">      742-3 - PZTS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</si>
  <si>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</si>
  <si>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</si>
  <si>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</si>
  <si>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</si>
  <si>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</si>
  <si>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</si>
  <si>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772 - Podlahy z kamene</t>
  </si>
  <si>
    <t xml:space="preserve">    783 - Dokončovací práce - nátěry</t>
  </si>
  <si>
    <t xml:space="preserve">    784 - Dokončovací práce - malby a tapety</t>
  </si>
  <si>
    <t>OST -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</si>
  <si>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</si>
  <si>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</si>
  <si>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</si>
  <si>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</si>
  <si>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</si>
  <si>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</si>
  <si>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</si>
  <si>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</si>
  <si>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</si>
  <si>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</si>
  <si>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</si>
  <si>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</si>
  <si>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</si>
  <si>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</si>
  <si>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</si>
  <si>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</si>
  <si>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</si>
  <si>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</si>
  <si>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</si>
  <si>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</si>
  <si>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310239211</t>
  </si>
  <si>
    <t>Zazdívka otvorů pl přes 1 do 4 m2 ve zdivu nadzákladovém cihlami pálenými na MVC</t>
  </si>
  <si>
    <t>m3</t>
  </si>
  <si>
    <t>CS ÚRS 2024 02</t>
  </si>
  <si>
    <t>4</t>
  </si>
  <si>
    <t>1261629080</t>
  </si>
  <si>
    <t>VV</t>
  </si>
  <si>
    <t>2,18*1,75*0,65 "zazdívka okna</t>
  </si>
  <si>
    <t>2,45*2*0,45 "otvor mezi J a V křídlem</t>
  </si>
  <si>
    <t>(1+0,825)*0,45*2+1,2*2*0,45</t>
  </si>
  <si>
    <t>1,2*1,5*0,3 "štít v půdním prostoru</t>
  </si>
  <si>
    <t>31023-1</t>
  </si>
  <si>
    <t>Očištění a provázání poničeného styku stěn J a V křídla zámku</t>
  </si>
  <si>
    <t>m</t>
  </si>
  <si>
    <t>1349394303</t>
  </si>
  <si>
    <t>31023-2</t>
  </si>
  <si>
    <t>Začištění klenebného zastropení prostupu do J křídla</t>
  </si>
  <si>
    <t>kus</t>
  </si>
  <si>
    <t>280812536</t>
  </si>
  <si>
    <t>31-1</t>
  </si>
  <si>
    <t>Oprava a začištění přízedních polopilířků</t>
  </si>
  <si>
    <t>1746493801</t>
  </si>
  <si>
    <t>5</t>
  </si>
  <si>
    <t>31-2</t>
  </si>
  <si>
    <t>Vyčištění kamenných žlabů</t>
  </si>
  <si>
    <t>-279047805</t>
  </si>
  <si>
    <t>6</t>
  </si>
  <si>
    <t>31-3</t>
  </si>
  <si>
    <t>Oprava a začištění poničené koruny zdi</t>
  </si>
  <si>
    <t>1425437996</t>
  </si>
  <si>
    <t>7</t>
  </si>
  <si>
    <t>342241162</t>
  </si>
  <si>
    <t>Příčky z cihel plných dl 290 mm pevnosti P 7,5 až 15 na MC tl 140 mm</t>
  </si>
  <si>
    <t>m2</t>
  </si>
  <si>
    <t>-1523197950</t>
  </si>
  <si>
    <t>1,15*2,5 "nika</t>
  </si>
  <si>
    <t>Vodorovné konstrukce</t>
  </si>
  <si>
    <t>8</t>
  </si>
  <si>
    <t>411244282</t>
  </si>
  <si>
    <t>Klenby valené tl 140 mm z cihel dl 290 mm pevnosti P 20 až P 40 rozpětí přes 2 m</t>
  </si>
  <si>
    <t>-725401540</t>
  </si>
  <si>
    <t>25,92*1,15 "1.04 - P4</t>
  </si>
  <si>
    <t>9</t>
  </si>
  <si>
    <t>411323434</t>
  </si>
  <si>
    <t>Skořepiny nebo klenby ze ŽB tř. C 25/30</t>
  </si>
  <si>
    <t>980743666</t>
  </si>
  <si>
    <t>25,92*1,15*0,18 "1.04 - P4 - C25/30 XC1</t>
  </si>
  <si>
    <t>(0,755+6,465+0,83+0,75+6,19+0,845)*0,3*0,18 "1.04 - P4</t>
  </si>
  <si>
    <t>411353111</t>
  </si>
  <si>
    <t>Zřízení bednění stropů klenbových tvaru válce tl přes 25 do 50 cm</t>
  </si>
  <si>
    <t>-400936835</t>
  </si>
  <si>
    <t>11</t>
  </si>
  <si>
    <t>411353112</t>
  </si>
  <si>
    <t>Odstranění bednění stropů klenbových tvaru válce tl přes 25 do 50 cm</t>
  </si>
  <si>
    <t>-1287994458</t>
  </si>
  <si>
    <t>411354317</t>
  </si>
  <si>
    <t>Zřízení podpěrné konstrukce stropů výšky do 4 m tl přes 35 do 50 cm</t>
  </si>
  <si>
    <t>-865309186</t>
  </si>
  <si>
    <t>25,92 "1.04 - P4</t>
  </si>
  <si>
    <t>13</t>
  </si>
  <si>
    <t>411354318</t>
  </si>
  <si>
    <t>Odstranění podpěrné konstrukce stropů výšky do 4 m tl přes 35 do 50 cm</t>
  </si>
  <si>
    <t>-2017847847</t>
  </si>
  <si>
    <t>14</t>
  </si>
  <si>
    <t>411362821</t>
  </si>
  <si>
    <t>Výztuž kleneb betonářskou ocelí 10 505</t>
  </si>
  <si>
    <t>t</t>
  </si>
  <si>
    <t>-10738280</t>
  </si>
  <si>
    <t>6,220*150/1000 "předpoklad</t>
  </si>
  <si>
    <t>15</t>
  </si>
  <si>
    <t>417321515</t>
  </si>
  <si>
    <t>Ztužující pásy a věnce ze ŽB tř. C 25/30</t>
  </si>
  <si>
    <t>625027537</t>
  </si>
  <si>
    <t>6,15*0,4*0,25</t>
  </si>
  <si>
    <t>16</t>
  </si>
  <si>
    <t>417351115</t>
  </si>
  <si>
    <t>Zřízení bednění ztužujících věnců</t>
  </si>
  <si>
    <t>-207091805</t>
  </si>
  <si>
    <t>6,15*0,25*2</t>
  </si>
  <si>
    <t>17</t>
  </si>
  <si>
    <t>417351116</t>
  </si>
  <si>
    <t>Odstranění bednění ztužujících věnců</t>
  </si>
  <si>
    <t>1015407168</t>
  </si>
  <si>
    <t>18</t>
  </si>
  <si>
    <t>417361821</t>
  </si>
  <si>
    <t>Výztuž ztužujících pásů a věnců betonářskou ocelí 10 505</t>
  </si>
  <si>
    <t>-1435505125</t>
  </si>
  <si>
    <t>0,615*120/1000 "předpoklad</t>
  </si>
  <si>
    <t>Úpravy povrchů, podlahy a osazování výplní</t>
  </si>
  <si>
    <t>19</t>
  </si>
  <si>
    <t>612131100</t>
  </si>
  <si>
    <t>Vápenný postřik vnitřních stěn nanášený ručně</t>
  </si>
  <si>
    <t>9364235</t>
  </si>
  <si>
    <t>(10,7*2+6,1)*6,59 "stěny</t>
  </si>
  <si>
    <t>6,15*3,25</t>
  </si>
  <si>
    <t>(1,015+0,34+1,31+1,38+0,825+6,69+0,745+1,56+1,785)*3,35</t>
  </si>
  <si>
    <t>(0,695*2+1,27)*2,25 "ostění</t>
  </si>
  <si>
    <t>(0,67*2+0,8)*2,25*2</t>
  </si>
  <si>
    <t>(0,45+1,28+0,45)*2,5*2</t>
  </si>
  <si>
    <t>(0,645*2+1,19*2)*0,7</t>
  </si>
  <si>
    <t>(0,27*2+1,38)*1,9</t>
  </si>
  <si>
    <t>(0,4*2+1,61)*1,75*4</t>
  </si>
  <si>
    <t>20</t>
  </si>
  <si>
    <t>612311141</t>
  </si>
  <si>
    <t>Vápenná omítka štuková dvouvrstvá vnitřních stěn nanášená ručně</t>
  </si>
  <si>
    <t>1480534441</t>
  </si>
  <si>
    <t>621631001</t>
  </si>
  <si>
    <t>Spárování spárovací maltou vnějších pohledových ploch podhledů z cihel</t>
  </si>
  <si>
    <t>2607235</t>
  </si>
  <si>
    <t>4*0,5*2</t>
  </si>
  <si>
    <t>22</t>
  </si>
  <si>
    <t>622311111</t>
  </si>
  <si>
    <t>Vápenná omítka hrubá jednovrstvá zatřená vnějších stěn nanášená ručně</t>
  </si>
  <si>
    <t>-1269498842</t>
  </si>
  <si>
    <t>(1,935+0,515+1,14+2,045+1,14+2,065+1,14+0,9+0,45+1,14+0,605+0,72+1,14+0,92)*7,3 "pohled východní - vyrovnání podkladu</t>
  </si>
  <si>
    <t>-1,07*2,24</t>
  </si>
  <si>
    <t>-0,76*1,3*2</t>
  </si>
  <si>
    <t>-2,7*3</t>
  </si>
  <si>
    <t>(3+5,835+1,05+3,245+1,07+1,215)*5,5 "pohled západní - vyrovnání podkladu</t>
  </si>
  <si>
    <t>-0,45*0,45*2</t>
  </si>
  <si>
    <t>-1*0,7</t>
  </si>
  <si>
    <t>-1,07*1,9</t>
  </si>
  <si>
    <t>-3,75*2,7</t>
  </si>
  <si>
    <t>(0,75+6,19+0,1+0,845+0,83+6,465+0,755)*3,3 "průjezd - vyrovnání podkladu</t>
  </si>
  <si>
    <t>23</t>
  </si>
  <si>
    <t>622311121</t>
  </si>
  <si>
    <t>Vápenná omítka hladká jednovrstvá vnějších stěn nanášená ručně (identické provedení jako na budově obecního úřadu)</t>
  </si>
  <si>
    <t>-1120550189</t>
  </si>
  <si>
    <t>(1,935+0,515+1,14+2,045+1,14+2,065+1,14+0,9+0,45+1,14+0,605+0,72+1,14+0,92)*7,3 "pohled východní</t>
  </si>
  <si>
    <t>(3+5,835+1,05+3,245+1,07+1,215)*5,5 "pohled západní</t>
  </si>
  <si>
    <t>(0,75+6,19+0,1+0,845+0,83+6,465+0,755)*3,3 "průjezd</t>
  </si>
  <si>
    <t>24</t>
  </si>
  <si>
    <t>629991011</t>
  </si>
  <si>
    <t>Zakrytí výplní otvorů a svislých ploch fólií přilepenou lepící páskou</t>
  </si>
  <si>
    <t>1149790078</t>
  </si>
  <si>
    <t>1,07*2,24</t>
  </si>
  <si>
    <t>0,76*1,3*2</t>
  </si>
  <si>
    <t>0,45*0,45*2</t>
  </si>
  <si>
    <t>1,05*0,7</t>
  </si>
  <si>
    <t>1,07*1,9</t>
  </si>
  <si>
    <t>1,14*1,75*4</t>
  </si>
  <si>
    <t>15,526</t>
  </si>
  <si>
    <t>25</t>
  </si>
  <si>
    <t>629995101</t>
  </si>
  <si>
    <t>Očištění vnějších ploch tlakovou vodou</t>
  </si>
  <si>
    <t>-372783500</t>
  </si>
  <si>
    <t>26</t>
  </si>
  <si>
    <t>631341111</t>
  </si>
  <si>
    <t>Mazanina tl přes 50 do 80 mm z betonu lehkého keramického LC 8/9</t>
  </si>
  <si>
    <t>-727595359</t>
  </si>
  <si>
    <t>29,09*0,05 "2.01 - P4</t>
  </si>
  <si>
    <t>27</t>
  </si>
  <si>
    <t>632450122</t>
  </si>
  <si>
    <t>Vyrovnávací cementový potěr tl přes 20 do 30 mm ze suchých směsí provedený v pásu</t>
  </si>
  <si>
    <t>1561702830</t>
  </si>
  <si>
    <t>7,57*0,2 "parapety</t>
  </si>
  <si>
    <t>28</t>
  </si>
  <si>
    <t>632451456</t>
  </si>
  <si>
    <t>Potěr pískocementový tl přes 40 do 50 mm tř. C 25 běžný</t>
  </si>
  <si>
    <t>-273580385</t>
  </si>
  <si>
    <t>29,09 "2.01 - P4</t>
  </si>
  <si>
    <t>29</t>
  </si>
  <si>
    <t>635211121</t>
  </si>
  <si>
    <t>Násyp pod podlahy z keramzitu</t>
  </si>
  <si>
    <t>-71309544</t>
  </si>
  <si>
    <t>25,92*0,3 "1.04 - P4</t>
  </si>
  <si>
    <t>6,15*0,75*0,15</t>
  </si>
  <si>
    <t>30</t>
  </si>
  <si>
    <t>611-N</t>
  </si>
  <si>
    <t>Začištění niky</t>
  </si>
  <si>
    <t>2132543575</t>
  </si>
  <si>
    <t>31</t>
  </si>
  <si>
    <t>622-KP-1</t>
  </si>
  <si>
    <t>Kamenný portálek 1070x2240 - očištění a konzervace</t>
  </si>
  <si>
    <t>712912673</t>
  </si>
  <si>
    <t>32</t>
  </si>
  <si>
    <t>622-KP-2</t>
  </si>
  <si>
    <t>Kamenný portálek 760x1150-1300 - očištění, konzervace a doplnění</t>
  </si>
  <si>
    <t>1968300193</t>
  </si>
  <si>
    <t>33</t>
  </si>
  <si>
    <t>622-KP-3</t>
  </si>
  <si>
    <t>Kamenný portálek 760x1150-1300 - očištění a konzervace</t>
  </si>
  <si>
    <t>1546919531</t>
  </si>
  <si>
    <t>34</t>
  </si>
  <si>
    <t>622-KP-4</t>
  </si>
  <si>
    <t>Kamenné napraží 450x450 - očištění a konzervace</t>
  </si>
  <si>
    <t>-1634068941</t>
  </si>
  <si>
    <t>35</t>
  </si>
  <si>
    <t>622-KP-5</t>
  </si>
  <si>
    <t>Kamenný portálek 1140x1750 - očištění a konzervace</t>
  </si>
  <si>
    <t>154484965</t>
  </si>
  <si>
    <t>36</t>
  </si>
  <si>
    <t>622-KP-6</t>
  </si>
  <si>
    <t>Kamenný portálek 1140x1750 - kompletní obnova</t>
  </si>
  <si>
    <t>-658785724</t>
  </si>
  <si>
    <t>Ostatní konstrukce a práce, bourání</t>
  </si>
  <si>
    <t>37</t>
  </si>
  <si>
    <t>941211111</t>
  </si>
  <si>
    <t>Montáž lešení řadového rámového lehkého zatížení do 200 kg/m2 š od 0,6 do 0,9 m v do 10 m</t>
  </si>
  <si>
    <t>-41365845</t>
  </si>
  <si>
    <t>(10,7*2+4,1)*(6,59-1,5) "pro vnitřní stěny</t>
  </si>
  <si>
    <t>(1,935+0,515+1,14+2,045+1,14+2,065+1,14+0,9+0,45+1,14+0,605+0,72+1,14+0,92)*(7,3-1,5) "pohled východní</t>
  </si>
  <si>
    <t>(3+5,835+1,05+3,245+1,07+1,215)*(5,5-1,5) "pohled západní</t>
  </si>
  <si>
    <t>38</t>
  </si>
  <si>
    <t>941211211</t>
  </si>
  <si>
    <t>Příplatek k lešení řadovému rámovému lehkému do 200 kg/m2 š od 0,6 do 0,9 m v do 10 m za každý den použití</t>
  </si>
  <si>
    <t>1331036831</t>
  </si>
  <si>
    <t>283,414*60 'Přepočtené koeficientem množství</t>
  </si>
  <si>
    <t>39</t>
  </si>
  <si>
    <t>941211811</t>
  </si>
  <si>
    <t>Demontáž lešení řadového rámového lehkého zatížení do 200 kg/m2 š od 0,6 do 0,9 m v do 10 m</t>
  </si>
  <si>
    <t>-1736988583</t>
  </si>
  <si>
    <t>40</t>
  </si>
  <si>
    <t>943211111</t>
  </si>
  <si>
    <t>Montáž lešení prostorového rámového lehkého s podlahami zatížení do 200 kg/m2 v do 10 m</t>
  </si>
  <si>
    <t>1457744605</t>
  </si>
  <si>
    <t>(9,7*4,1)*(6,59-1,5)</t>
  </si>
  <si>
    <t>41</t>
  </si>
  <si>
    <t>943211211</t>
  </si>
  <si>
    <t>Příplatek k lešení prostorovému rámovému lehkému s podlahami do 200 kg/m2 v do 10 m za každý den použití</t>
  </si>
  <si>
    <t>968466762</t>
  </si>
  <si>
    <t>202,429*60 'Přepočtené koeficientem množství</t>
  </si>
  <si>
    <t>42</t>
  </si>
  <si>
    <t>943211811</t>
  </si>
  <si>
    <t>Demontáž lešení prostorového rámového lehkého s podlahami zatížení do 200 kg/m2 v do 10 m</t>
  </si>
  <si>
    <t>387621726</t>
  </si>
  <si>
    <t>43</t>
  </si>
  <si>
    <t>944611111</t>
  </si>
  <si>
    <t>Montáž ochranné plachty z textilie z umělých vláken</t>
  </si>
  <si>
    <t>1899623799</t>
  </si>
  <si>
    <t>44</t>
  </si>
  <si>
    <t>944611211</t>
  </si>
  <si>
    <t>Příplatek k ochranné plachtě za každý den použití</t>
  </si>
  <si>
    <t>1158382692</t>
  </si>
  <si>
    <t>153,619*60 'Přepočtené koeficientem množství</t>
  </si>
  <si>
    <t>45</t>
  </si>
  <si>
    <t>944611811</t>
  </si>
  <si>
    <t>Demontáž ochranné plachty z textilie z umělých vláken</t>
  </si>
  <si>
    <t>1344521612</t>
  </si>
  <si>
    <t>46</t>
  </si>
  <si>
    <t>944711111</t>
  </si>
  <si>
    <t>Montáž záchytné stříšky š do 1,5 m</t>
  </si>
  <si>
    <t>-53135251</t>
  </si>
  <si>
    <t>47</t>
  </si>
  <si>
    <t>944711211</t>
  </si>
  <si>
    <t>Příplatek k záchytné stříšce š přes do 1,5 m za každý den použití</t>
  </si>
  <si>
    <t>60672422</t>
  </si>
  <si>
    <t>2*60 'Přepočtené koeficientem množství</t>
  </si>
  <si>
    <t>48</t>
  </si>
  <si>
    <t>944711811</t>
  </si>
  <si>
    <t>Demontáž záchytné stříšky š přes do 1,5 m</t>
  </si>
  <si>
    <t>2094783995</t>
  </si>
  <si>
    <t>49</t>
  </si>
  <si>
    <t>949101111</t>
  </si>
  <si>
    <t>Lešení pomocné pro objekty pozemních staveb s lešeňovou podlahou v do 1,9 m zatížení do 150 kg/m2</t>
  </si>
  <si>
    <t>401419586</t>
  </si>
  <si>
    <t>29,09 "průjezd</t>
  </si>
  <si>
    <t>50</t>
  </si>
  <si>
    <t>952901114</t>
  </si>
  <si>
    <t>Vyčištění budov bytové a občanské výstavby při výšce podlaží přes 4 m</t>
  </si>
  <si>
    <t>-544160332</t>
  </si>
  <si>
    <t>39,35+15,44+3,6+4,16+29,09</t>
  </si>
  <si>
    <t>51</t>
  </si>
  <si>
    <t>971033481</t>
  </si>
  <si>
    <t>Vybourání otvorů ve zdivu cihelném pl do 0,25 m2 na MVC nebo MV tl do 900 mm</t>
  </si>
  <si>
    <t>93372080</t>
  </si>
  <si>
    <t>52</t>
  </si>
  <si>
    <t>971033631</t>
  </si>
  <si>
    <t>Vybourání otvorů ve zdivu cihelném pl do 4 m2 na MVC nebo MV tl do 150 mm</t>
  </si>
  <si>
    <t>-1697257648</t>
  </si>
  <si>
    <t>1,1*1,8 "půdní prostor</t>
  </si>
  <si>
    <t>53</t>
  </si>
  <si>
    <t>971033651</t>
  </si>
  <si>
    <t>Vybourání otvorů ve zdivu cihelném pl do 4 m2 na MVC nebo MV tl do 600 mm</t>
  </si>
  <si>
    <t>2032187915</t>
  </si>
  <si>
    <t>1,28*1,25*0,5*2 "nika</t>
  </si>
  <si>
    <t>54</t>
  </si>
  <si>
    <t>971033681</t>
  </si>
  <si>
    <t>Vybourání otvorů ve zdivu cihelném pl do 4 m2 na MVC nebo MV tl do 900 mm</t>
  </si>
  <si>
    <t>-1911610728</t>
  </si>
  <si>
    <t>1,37*1,75*0,65*2 "vybourání zazdívek oken</t>
  </si>
  <si>
    <t>55</t>
  </si>
  <si>
    <t>974031165</t>
  </si>
  <si>
    <t>Vysekání rýh ve zdivu cihelném hl do 150 mm š do 200 mm</t>
  </si>
  <si>
    <t>-339741795</t>
  </si>
  <si>
    <t>0,755+6,465+0,83+0,75+6,19+0,845 "1.04 - P4</t>
  </si>
  <si>
    <t>56</t>
  </si>
  <si>
    <t>974031169</t>
  </si>
  <si>
    <t>Příplatek k vysekání rýh ve zdivu cihelném hl do 150 mm ZKD 100 mm š rýhy</t>
  </si>
  <si>
    <t>1418641232</t>
  </si>
  <si>
    <t>57</t>
  </si>
  <si>
    <t>978013191</t>
  </si>
  <si>
    <t>Otlučení (osekání) vnitřní vápenné nebo vápenocementové omítky stěn v rozsahu přes 50 do 100 %</t>
  </si>
  <si>
    <t>1735523599</t>
  </si>
  <si>
    <t>58</t>
  </si>
  <si>
    <t>978015391</t>
  </si>
  <si>
    <t>Otlučení (osekání) vnější vápenné nebo vápenocementové omítky stupně členitosti 1 a 2 v rozsahu přes 80 do 100 %</t>
  </si>
  <si>
    <t>-1814081298</t>
  </si>
  <si>
    <t>997</t>
  </si>
  <si>
    <t>Přesun sutě</t>
  </si>
  <si>
    <t>59</t>
  </si>
  <si>
    <t>997013212</t>
  </si>
  <si>
    <t>Vnitrostaveništní doprava suti a vybouraných hmot pro budovy v přes 6 do 9 m ručně</t>
  </si>
  <si>
    <t>902013213</t>
  </si>
  <si>
    <t>60</t>
  </si>
  <si>
    <t>997013501</t>
  </si>
  <si>
    <t>Odvoz suti a vybouraných hmot na skládku nebo meziskládku do 1 km se složením</t>
  </si>
  <si>
    <t>611774105</t>
  </si>
  <si>
    <t>61</t>
  </si>
  <si>
    <t>997013509</t>
  </si>
  <si>
    <t>Příplatek k odvozu suti a vybouraných hmot na skládku ZKD 1 km přes 1 km</t>
  </si>
  <si>
    <t>-1819614404</t>
  </si>
  <si>
    <t>39,098*9 'Přepočtené koeficientem množství</t>
  </si>
  <si>
    <t>62</t>
  </si>
  <si>
    <t>997013863</t>
  </si>
  <si>
    <t>Poplatek za uložení stavebního odpadu na recyklační skládce (skládkovné) cihelného kód odpadu 17 01 02</t>
  </si>
  <si>
    <t>-1194335502</t>
  </si>
  <si>
    <t>998</t>
  </si>
  <si>
    <t>Přesun hmot</t>
  </si>
  <si>
    <t>63</t>
  </si>
  <si>
    <t>998018001</t>
  </si>
  <si>
    <t>Přesun hmot pro budovy ruční pro budovy v do 6 m</t>
  </si>
  <si>
    <t>-2051730098</t>
  </si>
  <si>
    <t>PSV</t>
  </si>
  <si>
    <t>Práce a dodávky PSV</t>
  </si>
  <si>
    <t>713</t>
  </si>
  <si>
    <t>Izolace tepelné</t>
  </si>
  <si>
    <t>64</t>
  </si>
  <si>
    <t>713121111</t>
  </si>
  <si>
    <t>Montáž izolace tepelné podlah volně kladenými rohožemi, pásy, dílci, deskami 1 vrstva</t>
  </si>
  <si>
    <t>-806420629</t>
  </si>
  <si>
    <t>65</t>
  </si>
  <si>
    <t>M</t>
  </si>
  <si>
    <t>63141431</t>
  </si>
  <si>
    <t>deska tepelně izolační minerální plovoucích podlah λ=0,033-0,035 tl 25mm</t>
  </si>
  <si>
    <t>1228842017</t>
  </si>
  <si>
    <t>29,09*1,05 'Přepočtené koeficientem množství</t>
  </si>
  <si>
    <t>66</t>
  </si>
  <si>
    <t>713191132</t>
  </si>
  <si>
    <t>Montáž izolace tepelné podlah, stropů vrchem nebo střech překrytí separační fólií z PE</t>
  </si>
  <si>
    <t>-1088716723</t>
  </si>
  <si>
    <t>67</t>
  </si>
  <si>
    <t>28323053</t>
  </si>
  <si>
    <t>fólie PE (500 kg/m3) separační podlahová oddělující tepelnou izolaci tl 0,6mm</t>
  </si>
  <si>
    <t>1056786425</t>
  </si>
  <si>
    <t>29,09*1,1 'Přepočtené koeficientem množství</t>
  </si>
  <si>
    <t>68</t>
  </si>
  <si>
    <t>713191133</t>
  </si>
  <si>
    <t>Montáž izolace tepelné podlah, stropů vrchem nebo střech překrytí fólií s přelepeným spojem</t>
  </si>
  <si>
    <t>-698884230</t>
  </si>
  <si>
    <t>87,48 "R</t>
  </si>
  <si>
    <t>69</t>
  </si>
  <si>
    <t>28329268</t>
  </si>
  <si>
    <t>fólie nekontaktní nízkodifuzně propustná PE mikroperforovaná pro doplňkovou hydroizolační vrstvu třípláštových střech (reakce na oheň - třída E) 140g/m2</t>
  </si>
  <si>
    <t>1816783951</t>
  </si>
  <si>
    <t>87,48*1,51 'Přepočtené koeficientem množství</t>
  </si>
  <si>
    <t>70</t>
  </si>
  <si>
    <t>998713312</t>
  </si>
  <si>
    <t>Přesun hmot procentní pro izolace tepelné ruční v objektech v přes 6 do 12 m</t>
  </si>
  <si>
    <t>%</t>
  </si>
  <si>
    <t>-2029672169</t>
  </si>
  <si>
    <t>741</t>
  </si>
  <si>
    <t>Elektroinstalace - silnoproud</t>
  </si>
  <si>
    <t>71</t>
  </si>
  <si>
    <t>OA</t>
  </si>
  <si>
    <t>nástěnné svítidlo Osmont ALTAIR 1 typ 59311, 21W, 3000 K, DALI, IP41</t>
  </si>
  <si>
    <t>ks</t>
  </si>
  <si>
    <t>1675538087</t>
  </si>
  <si>
    <t>72</t>
  </si>
  <si>
    <t>OJ1</t>
  </si>
  <si>
    <t>nouzové svítidlo nástěnné Osmont JENA 2 typ 58338, 1W, LED-NZ1W/038 4000, IP43</t>
  </si>
  <si>
    <t>-15872679</t>
  </si>
  <si>
    <t>73</t>
  </si>
  <si>
    <t>OJ2</t>
  </si>
  <si>
    <t>nástěnné svítidlo Osmont JENA 2 typ 59736, 17W, 4000 K, IP43</t>
  </si>
  <si>
    <t>-1226265526</t>
  </si>
  <si>
    <t>74</t>
  </si>
  <si>
    <t>OK</t>
  </si>
  <si>
    <t>závěsné svítidlo Osmont KUMA S3 typ 68405, 65W, 3000 K, DALI, IP20, závěs = 2,1 m</t>
  </si>
  <si>
    <t>-1071825688</t>
  </si>
  <si>
    <t>75</t>
  </si>
  <si>
    <t>R</t>
  </si>
  <si>
    <t>zápustné svítidlo Rendl AMARO typ R12690, 1W, 3000 K, IP54</t>
  </si>
  <si>
    <t>-273766718</t>
  </si>
  <si>
    <t>76</t>
  </si>
  <si>
    <t>6.1</t>
  </si>
  <si>
    <t>elektrický přenosný infrazářič typ Inframax Pilar o výkonu 2x1,5kW</t>
  </si>
  <si>
    <t>136117085</t>
  </si>
  <si>
    <t>77</t>
  </si>
  <si>
    <t>7.1</t>
  </si>
  <si>
    <t>stojící tepelný infrazářič typ  Heat Guru, 2000W</t>
  </si>
  <si>
    <t>935390686</t>
  </si>
  <si>
    <t>78</t>
  </si>
  <si>
    <t>RO</t>
  </si>
  <si>
    <t>okruhová rozvodnice, typ BF-U-4/96-C, IP30 (v: ŠxVxH 500x720x127), včetně vybavení</t>
  </si>
  <si>
    <t>-1930456947</t>
  </si>
  <si>
    <t>79</t>
  </si>
  <si>
    <t>kabel instalační CYKY-J 3x2,5</t>
  </si>
  <si>
    <t>-124793846</t>
  </si>
  <si>
    <t>80</t>
  </si>
  <si>
    <t>kabel instalační CYKY-J 5x1,5</t>
  </si>
  <si>
    <t>912309419</t>
  </si>
  <si>
    <t>81</t>
  </si>
  <si>
    <t>kabel instalační CYKY-J 3x1,5</t>
  </si>
  <si>
    <t>1823801594</t>
  </si>
  <si>
    <t>82</t>
  </si>
  <si>
    <t>kabel instalační PRAFlaSafe X 3x2,5-J B2cas1d0</t>
  </si>
  <si>
    <t>15141019</t>
  </si>
  <si>
    <t>83</t>
  </si>
  <si>
    <t>kabel instalační PRAFlaSafe X 5x1,5-J B2cas1d0</t>
  </si>
  <si>
    <t>-1260867023</t>
  </si>
  <si>
    <t>84</t>
  </si>
  <si>
    <t>kabel instalační PRAFlaSafe X 3x1,5-J B2cas1d0</t>
  </si>
  <si>
    <t>717221225</t>
  </si>
  <si>
    <t>85</t>
  </si>
  <si>
    <t>kabel instalační PRAFlaSafe X 3x1,5-O B2cas1d0</t>
  </si>
  <si>
    <t>1199543189</t>
  </si>
  <si>
    <t>86</t>
  </si>
  <si>
    <t>kabel instalační PRAFlaSafe X 2x1,5-O B2cas1d0</t>
  </si>
  <si>
    <t>1948290250</t>
  </si>
  <si>
    <t>87</t>
  </si>
  <si>
    <t>prostorový termostat s WIFI modulem typ PT32 WiFi</t>
  </si>
  <si>
    <t>-1221126572</t>
  </si>
  <si>
    <t>88</t>
  </si>
  <si>
    <t>zásuvka jednonásobná Tango, typ 5519A-A02357 B</t>
  </si>
  <si>
    <t>-905786884</t>
  </si>
  <si>
    <t>89</t>
  </si>
  <si>
    <t>přístroj stmívače pro otočné ovládání a tlačítkové spínání DALI, výkonový, typ 2117/11 U-500</t>
  </si>
  <si>
    <t>175035251</t>
  </si>
  <si>
    <t>90</t>
  </si>
  <si>
    <t>přístroj stmívače pro otočné ovládání a tlačítkové spínání DALI typ 2117 U-500</t>
  </si>
  <si>
    <t>339885543</t>
  </si>
  <si>
    <t>91</t>
  </si>
  <si>
    <t>přístroj spínače jednopólového, řazení 1, typ 3559-A01345</t>
  </si>
  <si>
    <t>246687955</t>
  </si>
  <si>
    <t>92</t>
  </si>
  <si>
    <t>přístroj přepínače střídavého, řazení 6, typ 3559-A25345</t>
  </si>
  <si>
    <t>-2097734870</t>
  </si>
  <si>
    <t>93</t>
  </si>
  <si>
    <t>kryt stmívače s otočným ovladačem typ 3294A-A123 B</t>
  </si>
  <si>
    <t>-1355792867</t>
  </si>
  <si>
    <t>94</t>
  </si>
  <si>
    <t>kryt jednoduchý, typ 3558A-A651 B</t>
  </si>
  <si>
    <t>-1115301302</t>
  </si>
  <si>
    <t>95</t>
  </si>
  <si>
    <t>rámeček jednonásobný Tango, typ 3901A-B10 B</t>
  </si>
  <si>
    <t>1814839063</t>
  </si>
  <si>
    <t>96</t>
  </si>
  <si>
    <t>rámeček dvojnásobný vodorovný Tango, typ 3901A-B20 B</t>
  </si>
  <si>
    <t>-1369268446</t>
  </si>
  <si>
    <t>97</t>
  </si>
  <si>
    <t>rámeček trojnásobný vodorovný Tango, typ 3901A-B30 B</t>
  </si>
  <si>
    <t>1995588521</t>
  </si>
  <si>
    <t>98</t>
  </si>
  <si>
    <t>rámeček pětinásobný vodorovný Tango, typ 3901A-B50 B</t>
  </si>
  <si>
    <t>588026323</t>
  </si>
  <si>
    <t>99</t>
  </si>
  <si>
    <t>krabice přístrojová, typ KU 68-1901</t>
  </si>
  <si>
    <t>-715675279</t>
  </si>
  <si>
    <t>100</t>
  </si>
  <si>
    <t>krabice s víčkem, typ KU 68-1902</t>
  </si>
  <si>
    <t>-1762840629</t>
  </si>
  <si>
    <t>101</t>
  </si>
  <si>
    <t>krabice přístrojová do dutých stěn typ KPL 64-45/LD_NA</t>
  </si>
  <si>
    <t>-501821307</t>
  </si>
  <si>
    <t>102</t>
  </si>
  <si>
    <t>krabice přístrojová do dutých stěn typ KPL 64-50/2LD_NA</t>
  </si>
  <si>
    <t>-1851177919</t>
  </si>
  <si>
    <t>103</t>
  </si>
  <si>
    <t>krabice přístrojová do dutých stěn typ KPL 64-50/5LD_NA</t>
  </si>
  <si>
    <t>364600490</t>
  </si>
  <si>
    <t>104</t>
  </si>
  <si>
    <t>elektroinstalační chránička Super Monoflex typ 1232_L25</t>
  </si>
  <si>
    <t>1119607763</t>
  </si>
  <si>
    <t>105</t>
  </si>
  <si>
    <t>bezšroubová svorka 2x0,2-4 typ 221-412</t>
  </si>
  <si>
    <t>-1821572532</t>
  </si>
  <si>
    <t>106</t>
  </si>
  <si>
    <t>bezšroubová svorka 3x0,2-4 typ 221-413</t>
  </si>
  <si>
    <t>140417986</t>
  </si>
  <si>
    <t>107</t>
  </si>
  <si>
    <t>drobný materiál</t>
  </si>
  <si>
    <t>684257564</t>
  </si>
  <si>
    <t>108</t>
  </si>
  <si>
    <t>demontáž</t>
  </si>
  <si>
    <t>-38625533</t>
  </si>
  <si>
    <t>109</t>
  </si>
  <si>
    <t>montáž</t>
  </si>
  <si>
    <t>1089414503</t>
  </si>
  <si>
    <t>110</t>
  </si>
  <si>
    <t>revize</t>
  </si>
  <si>
    <t>957007402</t>
  </si>
  <si>
    <t>111</t>
  </si>
  <si>
    <t>zákres dle skutečného stavu - situační výkresy, schémata rozvaděčů včetně popisu svorkovnic</t>
  </si>
  <si>
    <t>-1456307710</t>
  </si>
  <si>
    <t>742</t>
  </si>
  <si>
    <t>Elektroinstalace - slaboproud</t>
  </si>
  <si>
    <t>742-1</t>
  </si>
  <si>
    <t>EZS</t>
  </si>
  <si>
    <t>112</t>
  </si>
  <si>
    <t>742-EZS-1</t>
  </si>
  <si>
    <t>Montáž EZS</t>
  </si>
  <si>
    <t>---</t>
  </si>
  <si>
    <t>-1727742803</t>
  </si>
  <si>
    <t>113</t>
  </si>
  <si>
    <t>EZS-1</t>
  </si>
  <si>
    <t>hlasič tlačítkový</t>
  </si>
  <si>
    <t>570130819</t>
  </si>
  <si>
    <t>114</t>
  </si>
  <si>
    <t>EZS-2</t>
  </si>
  <si>
    <t>hlásič kouřový-optický</t>
  </si>
  <si>
    <t>1904299191</t>
  </si>
  <si>
    <t>115</t>
  </si>
  <si>
    <t>EZS-3</t>
  </si>
  <si>
    <t>siréna</t>
  </si>
  <si>
    <t>-1030824819</t>
  </si>
  <si>
    <t>116</t>
  </si>
  <si>
    <t>EZS-4</t>
  </si>
  <si>
    <t>kabel J-Y(st)Y 1x2x0,8</t>
  </si>
  <si>
    <t>1804675224</t>
  </si>
  <si>
    <t>117</t>
  </si>
  <si>
    <t>EZS-5</t>
  </si>
  <si>
    <t>hlásič lineární s odrazovým hranolem</t>
  </si>
  <si>
    <t>-682767549</t>
  </si>
  <si>
    <t>118</t>
  </si>
  <si>
    <t>EZS-6</t>
  </si>
  <si>
    <t>kabel E90 1x2x0,8</t>
  </si>
  <si>
    <t>-1092692691</t>
  </si>
  <si>
    <t>119</t>
  </si>
  <si>
    <t>EZS-7</t>
  </si>
  <si>
    <t>pomocný a spojovací materiál</t>
  </si>
  <si>
    <t>289577657</t>
  </si>
  <si>
    <t>120</t>
  </si>
  <si>
    <t>742-EZS-2</t>
  </si>
  <si>
    <t>stavební výpomoce</t>
  </si>
  <si>
    <t>1300555724</t>
  </si>
  <si>
    <t>742-2</t>
  </si>
  <si>
    <t>Slaboproud</t>
  </si>
  <si>
    <t>121</t>
  </si>
  <si>
    <t>742-SLP-1</t>
  </si>
  <si>
    <t>Montáž slaboproudu</t>
  </si>
  <si>
    <t>1646533142</t>
  </si>
  <si>
    <t>122</t>
  </si>
  <si>
    <t>SLP-1</t>
  </si>
  <si>
    <t>reproduktor závěsný</t>
  </si>
  <si>
    <t>463893017</t>
  </si>
  <si>
    <t>123</t>
  </si>
  <si>
    <t>SLP-2</t>
  </si>
  <si>
    <t>reproduktorová zásuvka</t>
  </si>
  <si>
    <t>-1488467709</t>
  </si>
  <si>
    <t>124</t>
  </si>
  <si>
    <t>SLP-3</t>
  </si>
  <si>
    <t>reproduktorový kabel</t>
  </si>
  <si>
    <t>-1102802711</t>
  </si>
  <si>
    <t>125</t>
  </si>
  <si>
    <t>SLP-4</t>
  </si>
  <si>
    <t>datová zásuvka 2x RJ45</t>
  </si>
  <si>
    <t>-1010747621</t>
  </si>
  <si>
    <t>126</t>
  </si>
  <si>
    <t>SLP-5</t>
  </si>
  <si>
    <t>datová zásuvka 1x RJ45</t>
  </si>
  <si>
    <t>1138703016</t>
  </si>
  <si>
    <t>127</t>
  </si>
  <si>
    <t>SLP-6</t>
  </si>
  <si>
    <t>kabel UTP</t>
  </si>
  <si>
    <t>1773413110</t>
  </si>
  <si>
    <t>128</t>
  </si>
  <si>
    <t>SLP-7</t>
  </si>
  <si>
    <t>Wifi přístupový bod</t>
  </si>
  <si>
    <t>-1822207548</t>
  </si>
  <si>
    <t>129</t>
  </si>
  <si>
    <t>SLP-8</t>
  </si>
  <si>
    <t>1423486749</t>
  </si>
  <si>
    <t>130</t>
  </si>
  <si>
    <t>742-SLP-2</t>
  </si>
  <si>
    <t>-1777321102</t>
  </si>
  <si>
    <t>742-3</t>
  </si>
  <si>
    <t>PZTS</t>
  </si>
  <si>
    <t>131</t>
  </si>
  <si>
    <t>742-PZTS-1</t>
  </si>
  <si>
    <t>Montáž PTZS</t>
  </si>
  <si>
    <t>-1439288925</t>
  </si>
  <si>
    <t>132</t>
  </si>
  <si>
    <t>PZTS-1</t>
  </si>
  <si>
    <t>čidlo PIR</t>
  </si>
  <si>
    <t>313329746</t>
  </si>
  <si>
    <t>133</t>
  </si>
  <si>
    <t>PZTS-2</t>
  </si>
  <si>
    <t>klávesnice LCD</t>
  </si>
  <si>
    <t>-442711584</t>
  </si>
  <si>
    <t>134</t>
  </si>
  <si>
    <t>PZTS-3</t>
  </si>
  <si>
    <t>magnetické čidlo</t>
  </si>
  <si>
    <t>714126363</t>
  </si>
  <si>
    <t>135</t>
  </si>
  <si>
    <t>PZTS-4</t>
  </si>
  <si>
    <t>expandér</t>
  </si>
  <si>
    <t>-1965587184</t>
  </si>
  <si>
    <t>136</t>
  </si>
  <si>
    <t>PZTS-5</t>
  </si>
  <si>
    <t>kabel</t>
  </si>
  <si>
    <t>211317579</t>
  </si>
  <si>
    <t>137</t>
  </si>
  <si>
    <t>PZTS-6</t>
  </si>
  <si>
    <t>2089091153</t>
  </si>
  <si>
    <t>138</t>
  </si>
  <si>
    <t>742-PZTS-2</t>
  </si>
  <si>
    <t>-561230423</t>
  </si>
  <si>
    <t>762</t>
  </si>
  <si>
    <t>Konstrukce tesařské</t>
  </si>
  <si>
    <t>139</t>
  </si>
  <si>
    <t>762-1</t>
  </si>
  <si>
    <t>Dřevěné schodiště se zábradlím a stěnou rámové konstrukce - provedení dle výkresu č. 06</t>
  </si>
  <si>
    <t>-957700401</t>
  </si>
  <si>
    <t>140</t>
  </si>
  <si>
    <t>762-2</t>
  </si>
  <si>
    <t>Pódium - podkladní rámová konstrukce - provedení dle výkresu č. 06</t>
  </si>
  <si>
    <t>-257434293</t>
  </si>
  <si>
    <t>15,44 "1.02</t>
  </si>
  <si>
    <t>3,6 "1.03</t>
  </si>
  <si>
    <t>141</t>
  </si>
  <si>
    <t>762431033</t>
  </si>
  <si>
    <t>Obložení stěn z desek OSB tl 15 mm broušených na pero a drážku přibíjených</t>
  </si>
  <si>
    <t>-1396183425</t>
  </si>
  <si>
    <t>(3,89*2+0,36+0,24)*3,89 "opláštění rámové stěny u schodiště</t>
  </si>
  <si>
    <t>1,12*2,71*2-0,75*2*2</t>
  </si>
  <si>
    <t>142</t>
  </si>
  <si>
    <t>762523108</t>
  </si>
  <si>
    <t>Položení podlahy z hoblovaných fošen na sraz</t>
  </si>
  <si>
    <t>67794021</t>
  </si>
  <si>
    <t>15,44 "1.02 - P3</t>
  </si>
  <si>
    <t>6,19*0,36</t>
  </si>
  <si>
    <t>3,6 "1.03 - P3</t>
  </si>
  <si>
    <t>143</t>
  </si>
  <si>
    <t>60556101</t>
  </si>
  <si>
    <t>řezivo dubové sušené tl 50mm</t>
  </si>
  <si>
    <t>-1805247659</t>
  </si>
  <si>
    <t>21,268*0,05</t>
  </si>
  <si>
    <t>1,063*1,1 'Přepočtené koeficientem množství</t>
  </si>
  <si>
    <t>144</t>
  </si>
  <si>
    <t>762811210</t>
  </si>
  <si>
    <t>Montáž vrchního záklopu z hrubých prken na sraz spáry zakryté</t>
  </si>
  <si>
    <t>-1516900005</t>
  </si>
  <si>
    <t>7,2*15,2 "P5</t>
  </si>
  <si>
    <t>15,2*1,2 "pochozí lávka</t>
  </si>
  <si>
    <t>145</t>
  </si>
  <si>
    <t>60515111</t>
  </si>
  <si>
    <t>řezivo jehličnaté boční prkno 20-30mm</t>
  </si>
  <si>
    <t>1807038928</t>
  </si>
  <si>
    <t>127,68*0,025</t>
  </si>
  <si>
    <t>3,192*1,1 'Přepočtené koeficientem množství</t>
  </si>
  <si>
    <t>146</t>
  </si>
  <si>
    <t>998762311</t>
  </si>
  <si>
    <t>Přesun hmot procentní pro kce tesařské ruční v objektech v do 6 m</t>
  </si>
  <si>
    <t>1387206705</t>
  </si>
  <si>
    <t>763</t>
  </si>
  <si>
    <t>Konstrukce suché výstavby</t>
  </si>
  <si>
    <t>147</t>
  </si>
  <si>
    <t>763111622</t>
  </si>
  <si>
    <t>Montáž desek tl 15 mm SDK příčka oboustranně</t>
  </si>
  <si>
    <t>917817887</t>
  </si>
  <si>
    <t>148</t>
  </si>
  <si>
    <t>59030029</t>
  </si>
  <si>
    <t>deska SDK protipožární DF tl 15mm</t>
  </si>
  <si>
    <t>-1943857578</t>
  </si>
  <si>
    <t>35,668*1,05 'Přepočtené koeficientem množství</t>
  </si>
  <si>
    <t>149</t>
  </si>
  <si>
    <t>763111723</t>
  </si>
  <si>
    <t>SDK příčka Al úhelník k ochraně rohů</t>
  </si>
  <si>
    <t>-1839554502</t>
  </si>
  <si>
    <t>3,89*4</t>
  </si>
  <si>
    <t>150</t>
  </si>
  <si>
    <t>763111772</t>
  </si>
  <si>
    <t>Příplatek k SDK příčce za rovinnost kvality Q4</t>
  </si>
  <si>
    <t>-1111673932</t>
  </si>
  <si>
    <t>151</t>
  </si>
  <si>
    <t>763131441</t>
  </si>
  <si>
    <t>SDK podhled desky 2xDF 12,5 bez izolace dvouvrstvá spodní kce profil CD+UD REI 120</t>
  </si>
  <si>
    <t>-1055097456</t>
  </si>
  <si>
    <t>39,35+15,44+3,6+29,09 "1.01, 1.02, 1.03, 2.01 - R</t>
  </si>
  <si>
    <t>152</t>
  </si>
  <si>
    <t>763131751</t>
  </si>
  <si>
    <t>Montáž parotěsné zábrany do SDK podhledu</t>
  </si>
  <si>
    <t>-866589423</t>
  </si>
  <si>
    <t>153</t>
  </si>
  <si>
    <t>28329276</t>
  </si>
  <si>
    <t>fólie PE vyztužená pro parotěsnou vrstvu (reakce na oheň - třída E) 140g/m2</t>
  </si>
  <si>
    <t>1866347382</t>
  </si>
  <si>
    <t>87,48*1,15 'Přepočtené koeficientem množství</t>
  </si>
  <si>
    <t>154</t>
  </si>
  <si>
    <t>763131752</t>
  </si>
  <si>
    <t>Montáž jedné vrstvy tepelné izolace do SDK podhledu</t>
  </si>
  <si>
    <t>-967375657</t>
  </si>
  <si>
    <t>87,480*2</t>
  </si>
  <si>
    <t>155</t>
  </si>
  <si>
    <t>63152102</t>
  </si>
  <si>
    <t>pás tepelně izolační univerzální λ=0,032-0,033 tl 140mm</t>
  </si>
  <si>
    <t>-819870830</t>
  </si>
  <si>
    <t>87,48*1,05 'Přepočtené koeficientem množství</t>
  </si>
  <si>
    <t>156</t>
  </si>
  <si>
    <t>63152104</t>
  </si>
  <si>
    <t>pás tepelně izolační univerzální λ=0,032-0,033 tl 160mm</t>
  </si>
  <si>
    <t>-70158628</t>
  </si>
  <si>
    <t>157</t>
  </si>
  <si>
    <t>763131772</t>
  </si>
  <si>
    <t>Příplatek k SDK podhledu za rovinnost kvality Q4</t>
  </si>
  <si>
    <t>220338307</t>
  </si>
  <si>
    <t>158</t>
  </si>
  <si>
    <t>998763512</t>
  </si>
  <si>
    <t>Přesun hmot procentní pro konstrukce montované z desek ruční v objektech v přes 6 do 12 m</t>
  </si>
  <si>
    <t>543941403</t>
  </si>
  <si>
    <t>764</t>
  </si>
  <si>
    <t>Konstrukce klempířské</t>
  </si>
  <si>
    <t>159</t>
  </si>
  <si>
    <t>764004801</t>
  </si>
  <si>
    <t>Demontáž podokapního žlabu do suti</t>
  </si>
  <si>
    <t>-1391856997</t>
  </si>
  <si>
    <t>10,79+4,94+16,54</t>
  </si>
  <si>
    <t>160</t>
  </si>
  <si>
    <t>764004861</t>
  </si>
  <si>
    <t>Demontáž svodu do suti</t>
  </si>
  <si>
    <t>-1051424863</t>
  </si>
  <si>
    <t>7+4+5,2</t>
  </si>
  <si>
    <t>161</t>
  </si>
  <si>
    <t>764511602</t>
  </si>
  <si>
    <t>Žlab podokapní půlkruhový z Pz s povrchovou úpravou rš 330 mm</t>
  </si>
  <si>
    <t>-1679328388</t>
  </si>
  <si>
    <t>162</t>
  </si>
  <si>
    <t>764511642</t>
  </si>
  <si>
    <t>Kotlík oválný (trychtýřový) pro podokapní žlaby z Pz s povrchovou úpravou 330/100 mm</t>
  </si>
  <si>
    <t>1127156152</t>
  </si>
  <si>
    <t>163</t>
  </si>
  <si>
    <t>764518622</t>
  </si>
  <si>
    <t>Svody kruhové včetně objímek, kolen, odskoků z Pz s povrchovou úpravou průměru 100 mm</t>
  </si>
  <si>
    <t>-1572705159</t>
  </si>
  <si>
    <t>7+5,2</t>
  </si>
  <si>
    <t>164</t>
  </si>
  <si>
    <t>998764311</t>
  </si>
  <si>
    <t>Přesun hmot procentní pro konstrukce klempířské ruční v objektech v do 6 m</t>
  </si>
  <si>
    <t>529031102</t>
  </si>
  <si>
    <t>766</t>
  </si>
  <si>
    <t>Konstrukce truhlářské</t>
  </si>
  <si>
    <t>165</t>
  </si>
  <si>
    <t>766621112</t>
  </si>
  <si>
    <t>Montáž dřevěných oken plochy přes 1 m2 špaletových výšky do 2,5 m s rámem do zdiva</t>
  </si>
  <si>
    <t>-1126966262</t>
  </si>
  <si>
    <t>1,13*1,89</t>
  </si>
  <si>
    <t>166</t>
  </si>
  <si>
    <t>766621201</t>
  </si>
  <si>
    <t>Montáž dřevěných oken plochy přes 1 m2 otevíravých výšky do 1,5 m s rámem do dřevěné konstrukce</t>
  </si>
  <si>
    <t>2069119699</t>
  </si>
  <si>
    <t>0,8*1,3*2</t>
  </si>
  <si>
    <t>167</t>
  </si>
  <si>
    <t>766621202</t>
  </si>
  <si>
    <t>Montáž dřevěných oken plochy přes 1 m2 otevíravých výšky do 2,5 m s rámem do dřevěné konstrukce</t>
  </si>
  <si>
    <t>-468044223</t>
  </si>
  <si>
    <t>1,14*1,68*4</t>
  </si>
  <si>
    <t>168</t>
  </si>
  <si>
    <t>766621622</t>
  </si>
  <si>
    <t>Montáž dřevěných oken plochy do 1 m2 zdvojených otevíravých do zdiva</t>
  </si>
  <si>
    <t>354947966</t>
  </si>
  <si>
    <t>169</t>
  </si>
  <si>
    <t>766621646</t>
  </si>
  <si>
    <t>Montáž dřevěných oken plochy do 1 m2 obloukových nebo kulatých do zdiva</t>
  </si>
  <si>
    <t>324137710</t>
  </si>
  <si>
    <t>170</t>
  </si>
  <si>
    <t>Okno dvouřídlé jednoduché zaoblené dřevěné masiv 800x1300 replika - 3</t>
  </si>
  <si>
    <t>1737811582</t>
  </si>
  <si>
    <t>171</t>
  </si>
  <si>
    <t>Okno jednokřídlé dřevěné masiv 450x450 - 4</t>
  </si>
  <si>
    <t>1314024603</t>
  </si>
  <si>
    <t>172</t>
  </si>
  <si>
    <t>Okno dvoukřídlé dvojité dřevěné masiv 1140x1680 replika - 5</t>
  </si>
  <si>
    <t>457390061</t>
  </si>
  <si>
    <t>173</t>
  </si>
  <si>
    <t>Okno  dvojité jednokřídlé dřevěné masiv 1100x700 elipa - 6</t>
  </si>
  <si>
    <t>117171103</t>
  </si>
  <si>
    <t>174</t>
  </si>
  <si>
    <t>Okno dvoukřídlé dvojité špaletové dřevěné masiv 1130x1890 replika - 7</t>
  </si>
  <si>
    <t>1731583701</t>
  </si>
  <si>
    <t>175</t>
  </si>
  <si>
    <t>766660451</t>
  </si>
  <si>
    <t>Montáž vchodových dveří včetně rámu dvoukřídlových bez nadsvětlíku do zdiva</t>
  </si>
  <si>
    <t>52641620</t>
  </si>
  <si>
    <t>176</t>
  </si>
  <si>
    <t>Dveře vchodové dvoukřídlé dřevěné masiv 1000x2100 - 1</t>
  </si>
  <si>
    <t>-1487543056</t>
  </si>
  <si>
    <t>177</t>
  </si>
  <si>
    <t>766694116</t>
  </si>
  <si>
    <t>Montáž parapetních desek dřevěných nebo plastových š do 30 cm</t>
  </si>
  <si>
    <t>-399821210</t>
  </si>
  <si>
    <t>0,45*2</t>
  </si>
  <si>
    <t>1,19</t>
  </si>
  <si>
    <t>1,37*4</t>
  </si>
  <si>
    <t>178</t>
  </si>
  <si>
    <t>607-1</t>
  </si>
  <si>
    <t>Parapet dřevěný vč.povrchové úpravy</t>
  </si>
  <si>
    <t>1743708606</t>
  </si>
  <si>
    <t>179</t>
  </si>
  <si>
    <t>766-D-P</t>
  </si>
  <si>
    <t>M+D dveře dřevěné do půdního prostoru 900x1600</t>
  </si>
  <si>
    <t>-652639865</t>
  </si>
  <si>
    <t>180</t>
  </si>
  <si>
    <t>766-D-sch</t>
  </si>
  <si>
    <t>M+D dřevěné schodišťové stupně k vyrovnání různé výškové úprovně krovu</t>
  </si>
  <si>
    <t>-1617880930</t>
  </si>
  <si>
    <t>181</t>
  </si>
  <si>
    <t>998766311</t>
  </si>
  <si>
    <t>Přesun hmot procentní pro kce truhlářské ruční v objektech v do 6 m</t>
  </si>
  <si>
    <t>1019294494</t>
  </si>
  <si>
    <t>767</t>
  </si>
  <si>
    <t>Konstrukce zámečnické</t>
  </si>
  <si>
    <t>182</t>
  </si>
  <si>
    <t>767661811</t>
  </si>
  <si>
    <t>Demontáž mříží pevných nebo otevíravých</t>
  </si>
  <si>
    <t>1452661983</t>
  </si>
  <si>
    <t>2,7*3</t>
  </si>
  <si>
    <t>0,76*1,2*2</t>
  </si>
  <si>
    <t>183</t>
  </si>
  <si>
    <t>767-SchM</t>
  </si>
  <si>
    <t>M+D schodišťové madlo dl.3,5 m - kovářský výrobek vč.povrchové úpravy</t>
  </si>
  <si>
    <t>-1568130020</t>
  </si>
  <si>
    <t>184</t>
  </si>
  <si>
    <t>767-Z</t>
  </si>
  <si>
    <t>M+D zábradlí kovové - kovářský výrobek vč.povrchové úpravy</t>
  </si>
  <si>
    <t>1894910236</t>
  </si>
  <si>
    <t>1,12+0,3+1,22+0,3+2,635+1,3</t>
  </si>
  <si>
    <t>185</t>
  </si>
  <si>
    <t>767-M</t>
  </si>
  <si>
    <t>M+D okenní mříž kovaná do okna 760x1150-1300</t>
  </si>
  <si>
    <t>-646257682</t>
  </si>
  <si>
    <t>186</t>
  </si>
  <si>
    <t>767-MP</t>
  </si>
  <si>
    <t>M+D mříž do průjezdu 2700x3000 kovaná</t>
  </si>
  <si>
    <t>-1475054046</t>
  </si>
  <si>
    <t>187</t>
  </si>
  <si>
    <t>767-M1</t>
  </si>
  <si>
    <t>M+D okenní mříž kovaná do okna 450x450</t>
  </si>
  <si>
    <t>-1915880934</t>
  </si>
  <si>
    <t>188</t>
  </si>
  <si>
    <t>767-D-OV</t>
  </si>
  <si>
    <t>Demontáž ocelového vazníku</t>
  </si>
  <si>
    <t>-1297458176</t>
  </si>
  <si>
    <t>189</t>
  </si>
  <si>
    <t>998767311</t>
  </si>
  <si>
    <t>Přesun hmot procentní pro zámečnické konstrukce ruční v objektech v do 6 m</t>
  </si>
  <si>
    <t>-1156814959</t>
  </si>
  <si>
    <t>771</t>
  </si>
  <si>
    <t>Podlahy z dlaždic</t>
  </si>
  <si>
    <t>190</t>
  </si>
  <si>
    <t>771531009</t>
  </si>
  <si>
    <t>Montáž podlahy z dlaždic cihelných kladením do malty přes 25 do 35 ks/m2</t>
  </si>
  <si>
    <t>-2110804816</t>
  </si>
  <si>
    <t>191</t>
  </si>
  <si>
    <t>596-TD</t>
  </si>
  <si>
    <t>Topinková dlažba</t>
  </si>
  <si>
    <t>-194626005</t>
  </si>
  <si>
    <t>192</t>
  </si>
  <si>
    <t>771-N</t>
  </si>
  <si>
    <t>Impregnační nátěr</t>
  </si>
  <si>
    <t>-1463640413</t>
  </si>
  <si>
    <t>193</t>
  </si>
  <si>
    <t>998771311</t>
  </si>
  <si>
    <t>Přesun hmot procentní pro podlahy z dlaždic ruční v objektech v do 6 m</t>
  </si>
  <si>
    <t>1995795369</t>
  </si>
  <si>
    <t>772</t>
  </si>
  <si>
    <t>Podlahy z kamene</t>
  </si>
  <si>
    <t>194</t>
  </si>
  <si>
    <t>772-P2</t>
  </si>
  <si>
    <t>Ošetření a doplnění stávající kamenné dlažby - P2 - provedení dle PD</t>
  </si>
  <si>
    <t>-1557364113</t>
  </si>
  <si>
    <t>39,35*0,4 "1.01</t>
  </si>
  <si>
    <t>15,44*0,4 "1.02</t>
  </si>
  <si>
    <t>3,6*0,4 "1.03</t>
  </si>
  <si>
    <t>195</t>
  </si>
  <si>
    <t>772-P2-1</t>
  </si>
  <si>
    <t>Ošetření a doplnění stávající cihlené (topinkové) dlažby - P2 - provedení dle PD</t>
  </si>
  <si>
    <t>969253839</t>
  </si>
  <si>
    <t>39,35*0,6 "1.01</t>
  </si>
  <si>
    <t>15,44*0,6 "1.02</t>
  </si>
  <si>
    <t>3,6*0,6 "1.03</t>
  </si>
  <si>
    <t>783</t>
  </si>
  <si>
    <t>Dokončovací práce - nátěry</t>
  </si>
  <si>
    <t>196</t>
  </si>
  <si>
    <t>783801401</t>
  </si>
  <si>
    <t>Ometení omítek před provedením nátěru</t>
  </si>
  <si>
    <t>-1426920027</t>
  </si>
  <si>
    <t>197</t>
  </si>
  <si>
    <t>783823137</t>
  </si>
  <si>
    <t>Penetrační vápenný nátěr hladkých nebo štukových omítek</t>
  </si>
  <si>
    <t>1029366660</t>
  </si>
  <si>
    <t>198</t>
  </si>
  <si>
    <t>783827427</t>
  </si>
  <si>
    <t>Krycí dvojnásobný vápenný nátěr omítek stupně členitosti 1 a 2</t>
  </si>
  <si>
    <t>-1202537607</t>
  </si>
  <si>
    <t>199</t>
  </si>
  <si>
    <t>783901203</t>
  </si>
  <si>
    <t>Jemné broušení dřevěných podlah před provedením nátěru</t>
  </si>
  <si>
    <t>-809873946</t>
  </si>
  <si>
    <t>200</t>
  </si>
  <si>
    <t>783901401</t>
  </si>
  <si>
    <t>Ometení dřevěných podlah před provedením nátěru</t>
  </si>
  <si>
    <t>-1545589522</t>
  </si>
  <si>
    <t>201</t>
  </si>
  <si>
    <t>783901403</t>
  </si>
  <si>
    <t>Vysátí dřevěných podlah před provedením nátěru</t>
  </si>
  <si>
    <t>342803362</t>
  </si>
  <si>
    <t>202</t>
  </si>
  <si>
    <t>783963101</t>
  </si>
  <si>
    <t>Napouštěcí jednonásobný olejový nátěr dřevěných podlah</t>
  </si>
  <si>
    <t>-688118790</t>
  </si>
  <si>
    <t>203</t>
  </si>
  <si>
    <t>783968221</t>
  </si>
  <si>
    <t>Ochranný dvojnásobný olejový nátěr s tvrdým voskem dřevěné podlahy</t>
  </si>
  <si>
    <t>-1208394429</t>
  </si>
  <si>
    <t>784</t>
  </si>
  <si>
    <t>Dokončovací práce - malby a tapety</t>
  </si>
  <si>
    <t>204</t>
  </si>
  <si>
    <t>784111005</t>
  </si>
  <si>
    <t>Oprášení (ometení ) podkladu v místnostech v přes 5,00 m</t>
  </si>
  <si>
    <t>1308627076</t>
  </si>
  <si>
    <t>(10,7*2+6,1)*6,59 "stěny - omítka</t>
  </si>
  <si>
    <t>39,35+15,44+3,6+29,09 "1.01, 1.02, 1.03, 2.01 - R - strop</t>
  </si>
  <si>
    <t>205</t>
  </si>
  <si>
    <t>784181115</t>
  </si>
  <si>
    <t>Základní silikátová jednonásobná bezbarvá penetrace podkladu v místnostech v přes 5,00 m</t>
  </si>
  <si>
    <t>1404299958</t>
  </si>
  <si>
    <t>206</t>
  </si>
  <si>
    <t>784221105</t>
  </si>
  <si>
    <t>Dvojnásobné bílé malby ze směsí za sucha dobře otěruvzdorných v místnostech přes 5,00 m</t>
  </si>
  <si>
    <t>77903845</t>
  </si>
  <si>
    <t>OST</t>
  </si>
  <si>
    <t>Ostatní</t>
  </si>
  <si>
    <t>207</t>
  </si>
  <si>
    <t>999-1</t>
  </si>
  <si>
    <t>Demontáž výdřevy průjezdu</t>
  </si>
  <si>
    <t>1611844928</t>
  </si>
  <si>
    <t>208</t>
  </si>
  <si>
    <t>999-2</t>
  </si>
  <si>
    <t>Odstranění zabednění otvorů</t>
  </si>
  <si>
    <t>-434857161</t>
  </si>
  <si>
    <t>209</t>
  </si>
  <si>
    <t>999-3</t>
  </si>
  <si>
    <t>Vyklizení vnitřních prostor</t>
  </si>
  <si>
    <t>-613430744</t>
  </si>
  <si>
    <t>210</t>
  </si>
  <si>
    <t>999-4</t>
  </si>
  <si>
    <t>Ochranná konstrukce pro bezpečný průchod průjezdem</t>
  </si>
  <si>
    <t>177348434</t>
  </si>
  <si>
    <t>211</t>
  </si>
  <si>
    <t>999-PBŘ-1</t>
  </si>
  <si>
    <t>PHP práškový 6kg 27A</t>
  </si>
  <si>
    <t>-925448294</t>
  </si>
  <si>
    <t>VRN</t>
  </si>
  <si>
    <t>Vedlejší rozpočtové náklady</t>
  </si>
  <si>
    <t>212</t>
  </si>
  <si>
    <t>999-VRN-1</t>
  </si>
  <si>
    <t>Zařízení staveniště</t>
  </si>
  <si>
    <t>1168380876</t>
  </si>
  <si>
    <t>213</t>
  </si>
  <si>
    <t>999-VRN-2</t>
  </si>
  <si>
    <t>Zabezpečení staveniště</t>
  </si>
  <si>
    <t>1927198842</t>
  </si>
  <si>
    <t>214</t>
  </si>
  <si>
    <t>999-VRN-4</t>
  </si>
  <si>
    <t>Dokumentace skutečného stavu</t>
  </si>
  <si>
    <t>-310527177</t>
  </si>
  <si>
    <t>Rekonstrukce výstavního sálu Hazlov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</si>
</sst>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6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5" borderId="7" xfId="0" applyFill="1" applyBorder="1" applyAlignment="1">
      <alignment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Alignment="1">
      <alignment vertical="center"/>
    </xf>
    <xf numFmtId="166" fontId="18" fillId="0" borderId="0" xfId="0" applyNumberFormat="1" applyFont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4" fontId="22" fillId="0" borderId="0" xfId="0" applyNumberFormat="1" applyFont="1"/>
    <xf numFmtId="166" fontId="30" fillId="0" borderId="12" xfId="0" applyNumberFormat="1" applyFont="1" applyBorder="1"/>
    <xf numFmtId="166" fontId="30" fillId="0" borderId="13" xfId="0" applyNumberFormat="1" applyFont="1" applyBorder="1"/>
    <xf numFmtId="4" fontId="31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6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>
      <selection activeCell="AI26" sqref="AI2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ht="36.950000000000003" customHeight="1">
      <c r="AR2" s="201" t="s">
        <v>5</v>
      </c>
      <c r="AS2" s="167"/>
      <c r="AT2" s="167"/>
      <c r="AU2" s="167"/>
      <c r="AV2" s="167"/>
      <c r="AW2" s="167"/>
      <c r="AX2" s="167"/>
      <c r="AY2" s="167"/>
      <c r="AZ2" s="167"/>
      <c r="BA2" s="167"/>
      <c r="BB2" s="167"/>
      <c r="BC2" s="167"/>
      <c r="BD2" s="167"/>
      <c r="BE2" s="167"/>
      <c r="BS2" s="14" t="s">
        <v>6</v>
      </c>
      <c r="BT2" s="14" t="s">
        <v>7</v>
      </c>
    </row>
    <row r="3" spans="1:74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ht="24.95" customHeight="1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ht="12" customHeight="1">
      <c r="B5" s="17"/>
      <c r="D5" s="21" t="s">
        <v>13</v>
      </c>
      <c r="K5" s="166" t="s">
        <v>14</v>
      </c>
      <c r="L5" s="167"/>
      <c r="M5" s="167"/>
      <c r="N5" s="167"/>
      <c r="O5" s="167"/>
      <c r="P5" s="167"/>
      <c r="Q5" s="167"/>
      <c r="R5" s="167"/>
      <c r="S5" s="167"/>
      <c r="T5" s="167"/>
      <c r="U5" s="167"/>
      <c r="V5" s="167"/>
      <c r="W5" s="167"/>
      <c r="X5" s="167"/>
      <c r="Y5" s="167"/>
      <c r="Z5" s="167"/>
      <c r="AA5" s="167"/>
      <c r="AB5" s="167"/>
      <c r="AC5" s="167"/>
      <c r="AD5" s="167"/>
      <c r="AE5" s="167"/>
      <c r="AF5" s="167"/>
      <c r="AG5" s="167"/>
      <c r="AH5" s="167"/>
      <c r="AI5" s="167"/>
      <c r="AJ5" s="167"/>
      <c r="AK5" s="167"/>
      <c r="AL5" s="167"/>
      <c r="AM5" s="167"/>
      <c r="AN5" s="167"/>
      <c r="AO5" s="167"/>
      <c r="AR5" s="17"/>
      <c r="BE5" s="163" t="s">
        <v>15</v>
      </c>
      <c r="BS5" s="14" t="s">
        <v>6</v>
      </c>
    </row>
    <row r="6" spans="1:74" ht="36.950000000000003" customHeight="1">
      <c r="B6" s="17"/>
      <c r="D6" s="23" t="s">
        <v>16</v>
      </c>
      <c r="K6" s="168" t="s">
        <v>1105</v>
      </c>
      <c r="L6" s="167"/>
      <c r="M6" s="167"/>
      <c r="N6" s="167"/>
      <c r="O6" s="167"/>
      <c r="P6" s="167"/>
      <c r="Q6" s="167"/>
      <c r="R6" s="167"/>
      <c r="S6" s="167"/>
      <c r="T6" s="167"/>
      <c r="U6" s="167"/>
      <c r="V6" s="167"/>
      <c r="W6" s="167"/>
      <c r="X6" s="167"/>
      <c r="Y6" s="167"/>
      <c r="Z6" s="167"/>
      <c r="AA6" s="167"/>
      <c r="AB6" s="167"/>
      <c r="AC6" s="167"/>
      <c r="AD6" s="167"/>
      <c r="AE6" s="167"/>
      <c r="AF6" s="167"/>
      <c r="AG6" s="167"/>
      <c r="AH6" s="167"/>
      <c r="AI6" s="167"/>
      <c r="AJ6" s="167"/>
      <c r="AK6" s="167"/>
      <c r="AL6" s="167"/>
      <c r="AM6" s="167"/>
      <c r="AN6" s="167"/>
      <c r="AO6" s="167"/>
      <c r="AR6" s="17"/>
      <c r="BE6" s="164"/>
      <c r="BS6" s="14" t="s">
        <v>6</v>
      </c>
    </row>
    <row r="7" spans="1:74" ht="12" customHeight="1">
      <c r="B7" s="17"/>
      <c r="D7" s="24" t="s">
        <v>17</v>
      </c>
      <c r="K7" s="22" t="s">
        <v>1</v>
      </c>
      <c r="AK7" s="24" t="s">
        <v>18</v>
      </c>
      <c r="AN7" s="22" t="s">
        <v>1</v>
      </c>
      <c r="AR7" s="17"/>
      <c r="BE7" s="164"/>
      <c r="BS7" s="14" t="s">
        <v>6</v>
      </c>
    </row>
    <row r="8" spans="1:74" ht="12" customHeight="1">
      <c r="B8" s="17"/>
      <c r="D8" s="24" t="s">
        <v>19</v>
      </c>
      <c r="K8" s="22" t="s">
        <v>20</v>
      </c>
      <c r="AK8" s="24" t="s">
        <v>21</v>
      </c>
      <c r="AN8" s="25" t="s">
        <v>22</v>
      </c>
      <c r="AR8" s="17"/>
      <c r="BE8" s="164"/>
      <c r="BS8" s="14" t="s">
        <v>6</v>
      </c>
    </row>
    <row r="9" spans="1:74" ht="14.45" customHeight="1">
      <c r="B9" s="17"/>
      <c r="AR9" s="17"/>
      <c r="BE9" s="164"/>
      <c r="BS9" s="14" t="s">
        <v>6</v>
      </c>
    </row>
    <row r="10" spans="1:74" ht="12" customHeight="1">
      <c r="B10" s="17"/>
      <c r="D10" s="24" t="s">
        <v>23</v>
      </c>
      <c r="AK10" s="24" t="s">
        <v>24</v>
      </c>
      <c r="AN10" s="22" t="s">
        <v>1</v>
      </c>
      <c r="AR10" s="17"/>
      <c r="BE10" s="164"/>
      <c r="BS10" s="14" t="s">
        <v>6</v>
      </c>
    </row>
    <row r="11" spans="1:74" ht="18.399999999999999" customHeight="1">
      <c r="B11" s="17"/>
      <c r="E11" s="22" t="s">
        <v>25</v>
      </c>
      <c r="AK11" s="24" t="s">
        <v>26</v>
      </c>
      <c r="AN11" s="22" t="s">
        <v>1</v>
      </c>
      <c r="AR11" s="17"/>
      <c r="BE11" s="164"/>
      <c r="BS11" s="14" t="s">
        <v>6</v>
      </c>
    </row>
    <row r="12" spans="1:74" ht="6.95" customHeight="1">
      <c r="B12" s="17"/>
      <c r="AR12" s="17"/>
      <c r="BE12" s="164"/>
      <c r="BS12" s="14" t="s">
        <v>6</v>
      </c>
    </row>
    <row r="13" spans="1:74" ht="12" customHeight="1">
      <c r="B13" s="17"/>
      <c r="D13" s="24" t="s">
        <v>27</v>
      </c>
      <c r="AK13" s="24" t="s">
        <v>24</v>
      </c>
      <c r="AN13" s="26" t="s">
        <v>28</v>
      </c>
      <c r="AR13" s="17"/>
      <c r="BE13" s="164"/>
      <c r="BS13" s="14" t="s">
        <v>6</v>
      </c>
    </row>
    <row r="14" spans="1:74" ht="12.75">
      <c r="B14" s="17"/>
      <c r="E14" s="169" t="s">
        <v>28</v>
      </c>
      <c r="F14" s="170"/>
      <c r="G14" s="170"/>
      <c r="H14" s="170"/>
      <c r="I14" s="170"/>
      <c r="J14" s="170"/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F14" s="170"/>
      <c r="AG14" s="170"/>
      <c r="AH14" s="170"/>
      <c r="AI14" s="170"/>
      <c r="AJ14" s="170"/>
      <c r="AK14" s="24" t="s">
        <v>26</v>
      </c>
      <c r="AN14" s="26" t="s">
        <v>28</v>
      </c>
      <c r="AR14" s="17"/>
      <c r="BE14" s="164"/>
      <c r="BS14" s="14" t="s">
        <v>6</v>
      </c>
    </row>
    <row r="15" spans="1:74" ht="6.95" customHeight="1">
      <c r="B15" s="17"/>
      <c r="AR15" s="17"/>
      <c r="BE15" s="164"/>
      <c r="BS15" s="14" t="s">
        <v>3</v>
      </c>
    </row>
    <row r="16" spans="1:74" ht="12" customHeight="1">
      <c r="B16" s="17"/>
      <c r="D16" s="24" t="s">
        <v>29</v>
      </c>
      <c r="AK16" s="24" t="s">
        <v>24</v>
      </c>
      <c r="AN16" s="22" t="s">
        <v>1</v>
      </c>
      <c r="AR16" s="17"/>
      <c r="BE16" s="164"/>
      <c r="BS16" s="14" t="s">
        <v>3</v>
      </c>
    </row>
    <row r="17" spans="2:71" ht="18.399999999999999" customHeight="1">
      <c r="B17" s="17"/>
      <c r="E17" s="22" t="s">
        <v>30</v>
      </c>
      <c r="AK17" s="24" t="s">
        <v>26</v>
      </c>
      <c r="AN17" s="22" t="s">
        <v>1</v>
      </c>
      <c r="AR17" s="17"/>
      <c r="BE17" s="164"/>
      <c r="BS17" s="14" t="s">
        <v>31</v>
      </c>
    </row>
    <row r="18" spans="2:71" ht="6.95" customHeight="1">
      <c r="B18" s="17"/>
      <c r="AR18" s="17"/>
      <c r="BE18" s="164"/>
      <c r="BS18" s="14" t="s">
        <v>6</v>
      </c>
    </row>
    <row r="19" spans="2:71" ht="12" customHeight="1">
      <c r="B19" s="17"/>
      <c r="D19" s="24" t="s">
        <v>32</v>
      </c>
      <c r="AK19" s="24" t="s">
        <v>24</v>
      </c>
      <c r="AN19" s="22" t="s">
        <v>1</v>
      </c>
      <c r="AR19" s="17"/>
      <c r="BE19" s="164"/>
      <c r="BS19" s="14" t="s">
        <v>6</v>
      </c>
    </row>
    <row r="20" spans="2:71" ht="18.399999999999999" customHeight="1">
      <c r="B20" s="17"/>
      <c r="E20" s="22" t="s">
        <v>33</v>
      </c>
      <c r="AK20" s="24" t="s">
        <v>26</v>
      </c>
      <c r="AN20" s="22" t="s">
        <v>1</v>
      </c>
      <c r="AR20" s="17"/>
      <c r="BE20" s="164"/>
      <c r="BS20" s="14" t="s">
        <v>31</v>
      </c>
    </row>
    <row r="21" spans="2:71" ht="6.95" customHeight="1">
      <c r="B21" s="17"/>
      <c r="AR21" s="17"/>
      <c r="BE21" s="164"/>
    </row>
    <row r="22" spans="2:71" ht="12" customHeight="1">
      <c r="B22" s="17"/>
      <c r="D22" s="24" t="s">
        <v>34</v>
      </c>
      <c r="AR22" s="17"/>
      <c r="BE22" s="164"/>
    </row>
    <row r="23" spans="2:71" ht="16.5" customHeight="1">
      <c r="B23" s="17"/>
      <c r="E23" s="171" t="s">
        <v>1</v>
      </c>
      <c r="F23" s="171"/>
      <c r="G23" s="171"/>
      <c r="H23" s="171"/>
      <c r="I23" s="171"/>
      <c r="J23" s="171"/>
      <c r="K23" s="171"/>
      <c r="L23" s="171"/>
      <c r="M23" s="171"/>
      <c r="N23" s="171"/>
      <c r="O23" s="171"/>
      <c r="P23" s="171"/>
      <c r="Q23" s="171"/>
      <c r="R23" s="171"/>
      <c r="S23" s="171"/>
      <c r="T23" s="171"/>
      <c r="U23" s="171"/>
      <c r="V23" s="171"/>
      <c r="W23" s="171"/>
      <c r="X23" s="171"/>
      <c r="Y23" s="171"/>
      <c r="Z23" s="171"/>
      <c r="AA23" s="171"/>
      <c r="AB23" s="171"/>
      <c r="AC23" s="171"/>
      <c r="AD23" s="171"/>
      <c r="AE23" s="171"/>
      <c r="AF23" s="171"/>
      <c r="AG23" s="171"/>
      <c r="AH23" s="171"/>
      <c r="AI23" s="171"/>
      <c r="AJ23" s="171"/>
      <c r="AK23" s="171"/>
      <c r="AL23" s="171"/>
      <c r="AM23" s="171"/>
      <c r="AN23" s="171"/>
      <c r="AR23" s="17"/>
      <c r="BE23" s="164"/>
    </row>
    <row r="24" spans="2:71" ht="6.95" customHeight="1">
      <c r="B24" s="17"/>
      <c r="AR24" s="17"/>
      <c r="BE24" s="164"/>
    </row>
    <row r="25" spans="2:71" ht="6.95" customHeight="1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164"/>
    </row>
    <row r="26" spans="2:71" s="1" customFormat="1" ht="25.9" customHeight="1">
      <c r="B26" s="29"/>
      <c r="D26" s="30" t="s">
        <v>35</v>
      </c>
      <c r="E26" s="31"/>
      <c r="F26" s="31"/>
      <c r="G26" s="31"/>
      <c r="H26" s="31"/>
      <c r="I26" s="31"/>
      <c r="J26" s="31"/>
      <c r="K26" s="31"/>
      <c r="L26" s="31"/>
      <c r="M26" s="31"/>
      <c r="N26" s="31"/>
      <c r="O26" s="31"/>
      <c r="P26" s="31"/>
      <c r="Q26" s="31"/>
      <c r="R26" s="31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  <c r="AF26" s="31"/>
      <c r="AG26" s="31"/>
      <c r="AH26" s="31"/>
      <c r="AI26" s="31"/>
      <c r="AJ26" s="31"/>
      <c r="AK26" s="172">
        <f>ROUND(AG94,2)</f>
        <v>0</v>
      </c>
      <c r="AL26" s="173"/>
      <c r="AM26" s="173"/>
      <c r="AN26" s="173"/>
      <c r="AO26" s="173"/>
      <c r="AR26" s="29"/>
      <c r="BE26" s="164"/>
    </row>
    <row r="27" spans="2:71" s="1" customFormat="1" ht="6.95" customHeight="1">
      <c r="B27" s="29"/>
      <c r="AR27" s="29"/>
      <c r="BE27" s="164"/>
    </row>
    <row r="28" spans="2:71" s="1" customFormat="1" ht="12.75">
      <c r="B28" s="29"/>
      <c r="L28" s="174" t="s">
        <v>36</v>
      </c>
      <c r="M28" s="174"/>
      <c r="N28" s="174"/>
      <c r="O28" s="174"/>
      <c r="P28" s="174"/>
      <c r="W28" s="174" t="s">
        <v>37</v>
      </c>
      <c r="X28" s="174"/>
      <c r="Y28" s="174"/>
      <c r="Z28" s="174"/>
      <c r="AA28" s="174"/>
      <c r="AB28" s="174"/>
      <c r="AC28" s="174"/>
      <c r="AD28" s="174"/>
      <c r="AE28" s="174"/>
      <c r="AK28" s="174" t="s">
        <v>38</v>
      </c>
      <c r="AL28" s="174"/>
      <c r="AM28" s="174"/>
      <c r="AN28" s="174"/>
      <c r="AO28" s="174"/>
      <c r="AR28" s="29"/>
      <c r="BE28" s="164"/>
    </row>
    <row r="29" spans="2:71" s="2" customFormat="1" ht="14.45" customHeight="1">
      <c r="B29" s="33"/>
      <c r="D29" s="24" t="s">
        <v>39</v>
      </c>
      <c r="F29" s="24" t="s">
        <v>40</v>
      </c>
      <c r="L29" s="177">
        <v>0.21</v>
      </c>
      <c r="M29" s="176"/>
      <c r="N29" s="176"/>
      <c r="O29" s="176"/>
      <c r="P29" s="176"/>
      <c r="W29" s="175">
        <f>ROUND(AZ94, 2)</f>
        <v>0</v>
      </c>
      <c r="X29" s="176"/>
      <c r="Y29" s="176"/>
      <c r="Z29" s="176"/>
      <c r="AA29" s="176"/>
      <c r="AB29" s="176"/>
      <c r="AC29" s="176"/>
      <c r="AD29" s="176"/>
      <c r="AE29" s="176"/>
      <c r="AK29" s="175">
        <f>ROUND(AV94, 2)</f>
        <v>0</v>
      </c>
      <c r="AL29" s="176"/>
      <c r="AM29" s="176"/>
      <c r="AN29" s="176"/>
      <c r="AO29" s="176"/>
      <c r="AR29" s="33"/>
      <c r="BE29" s="165"/>
    </row>
    <row r="30" spans="2:71" s="2" customFormat="1" ht="14.45" customHeight="1">
      <c r="B30" s="33"/>
      <c r="F30" s="24" t="s">
        <v>41</v>
      </c>
      <c r="L30" s="177">
        <v>0.12</v>
      </c>
      <c r="M30" s="176"/>
      <c r="N30" s="176"/>
      <c r="O30" s="176"/>
      <c r="P30" s="176"/>
      <c r="W30" s="175">
        <f>ROUND(BA94, 2)</f>
        <v>0</v>
      </c>
      <c r="X30" s="176"/>
      <c r="Y30" s="176"/>
      <c r="Z30" s="176"/>
      <c r="AA30" s="176"/>
      <c r="AB30" s="176"/>
      <c r="AC30" s="176"/>
      <c r="AD30" s="176"/>
      <c r="AE30" s="176"/>
      <c r="AK30" s="175">
        <f>ROUND(AW94, 2)</f>
        <v>0</v>
      </c>
      <c r="AL30" s="176"/>
      <c r="AM30" s="176"/>
      <c r="AN30" s="176"/>
      <c r="AO30" s="176"/>
      <c r="AR30" s="33"/>
      <c r="BE30" s="165"/>
    </row>
    <row r="31" spans="2:71" s="2" customFormat="1" ht="14.45" hidden="1" customHeight="1">
      <c r="B31" s="33"/>
      <c r="F31" s="24" t="s">
        <v>42</v>
      </c>
      <c r="L31" s="177">
        <v>0.21</v>
      </c>
      <c r="M31" s="176"/>
      <c r="N31" s="176"/>
      <c r="O31" s="176"/>
      <c r="P31" s="176"/>
      <c r="W31" s="175">
        <f>ROUND(BB94, 2)</f>
        <v>0</v>
      </c>
      <c r="X31" s="176"/>
      <c r="Y31" s="176"/>
      <c r="Z31" s="176"/>
      <c r="AA31" s="176"/>
      <c r="AB31" s="176"/>
      <c r="AC31" s="176"/>
      <c r="AD31" s="176"/>
      <c r="AE31" s="176"/>
      <c r="AK31" s="175">
        <v>0</v>
      </c>
      <c r="AL31" s="176"/>
      <c r="AM31" s="176"/>
      <c r="AN31" s="176"/>
      <c r="AO31" s="176"/>
      <c r="AR31" s="33"/>
      <c r="BE31" s="165"/>
    </row>
    <row r="32" spans="2:71" s="2" customFormat="1" ht="14.45" hidden="1" customHeight="1">
      <c r="B32" s="33"/>
      <c r="F32" s="24" t="s">
        <v>43</v>
      </c>
      <c r="L32" s="177">
        <v>0.12</v>
      </c>
      <c r="M32" s="176"/>
      <c r="N32" s="176"/>
      <c r="O32" s="176"/>
      <c r="P32" s="176"/>
      <c r="W32" s="175">
        <f>ROUND(BC94, 2)</f>
        <v>0</v>
      </c>
      <c r="X32" s="176"/>
      <c r="Y32" s="176"/>
      <c r="Z32" s="176"/>
      <c r="AA32" s="176"/>
      <c r="AB32" s="176"/>
      <c r="AC32" s="176"/>
      <c r="AD32" s="176"/>
      <c r="AE32" s="176"/>
      <c r="AK32" s="175">
        <v>0</v>
      </c>
      <c r="AL32" s="176"/>
      <c r="AM32" s="176"/>
      <c r="AN32" s="176"/>
      <c r="AO32" s="176"/>
      <c r="AR32" s="33"/>
      <c r="BE32" s="165"/>
    </row>
    <row r="33" spans="2:57" s="2" customFormat="1" ht="14.45" hidden="1" customHeight="1">
      <c r="B33" s="33"/>
      <c r="F33" s="24" t="s">
        <v>44</v>
      </c>
      <c r="L33" s="177">
        <v>0</v>
      </c>
      <c r="M33" s="176"/>
      <c r="N33" s="176"/>
      <c r="O33" s="176"/>
      <c r="P33" s="176"/>
      <c r="W33" s="175">
        <f>ROUND(BD94, 2)</f>
        <v>0</v>
      </c>
      <c r="X33" s="176"/>
      <c r="Y33" s="176"/>
      <c r="Z33" s="176"/>
      <c r="AA33" s="176"/>
      <c r="AB33" s="176"/>
      <c r="AC33" s="176"/>
      <c r="AD33" s="176"/>
      <c r="AE33" s="176"/>
      <c r="AK33" s="175">
        <v>0</v>
      </c>
      <c r="AL33" s="176"/>
      <c r="AM33" s="176"/>
      <c r="AN33" s="176"/>
      <c r="AO33" s="176"/>
      <c r="AR33" s="33"/>
      <c r="BE33" s="165"/>
    </row>
    <row r="34" spans="2:57" s="1" customFormat="1" ht="6.95" customHeight="1">
      <c r="B34" s="29"/>
      <c r="AR34" s="29"/>
      <c r="BE34" s="164"/>
    </row>
    <row r="35" spans="2:57" s="1" customFormat="1" ht="25.9" customHeight="1">
      <c r="B35" s="29"/>
      <c r="C35" s="34"/>
      <c r="D35" s="35" t="s">
        <v>45</v>
      </c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  <c r="R35" s="36"/>
      <c r="S35" s="36"/>
      <c r="T35" s="37" t="s">
        <v>46</v>
      </c>
      <c r="U35" s="36"/>
      <c r="V35" s="36"/>
      <c r="W35" s="36"/>
      <c r="X35" s="178" t="s">
        <v>47</v>
      </c>
      <c r="Y35" s="179"/>
      <c r="Z35" s="179"/>
      <c r="AA35" s="179"/>
      <c r="AB35" s="179"/>
      <c r="AC35" s="36"/>
      <c r="AD35" s="36"/>
      <c r="AE35" s="36"/>
      <c r="AF35" s="36"/>
      <c r="AG35" s="36"/>
      <c r="AH35" s="36"/>
      <c r="AI35" s="36"/>
      <c r="AJ35" s="36"/>
      <c r="AK35" s="180">
        <f>SUM(AK26:AK33)</f>
        <v>0</v>
      </c>
      <c r="AL35" s="179"/>
      <c r="AM35" s="179"/>
      <c r="AN35" s="179"/>
      <c r="AO35" s="181"/>
      <c r="AP35" s="34"/>
      <c r="AQ35" s="34"/>
      <c r="AR35" s="29"/>
    </row>
    <row r="36" spans="2:57" s="1" customFormat="1" ht="6.95" customHeight="1">
      <c r="B36" s="29"/>
      <c r="AR36" s="29"/>
    </row>
    <row r="37" spans="2:57" s="1" customFormat="1" ht="14.45" customHeight="1">
      <c r="B37" s="29"/>
      <c r="AR37" s="29"/>
    </row>
    <row r="38" spans="2:57" ht="14.45" customHeight="1">
      <c r="B38" s="17"/>
      <c r="AR38" s="17"/>
    </row>
    <row r="39" spans="2:57" ht="14.45" customHeight="1">
      <c r="B39" s="17"/>
      <c r="AR39" s="17"/>
    </row>
    <row r="40" spans="2:57" ht="14.45" customHeight="1">
      <c r="B40" s="17"/>
      <c r="AR40" s="17"/>
    </row>
    <row r="41" spans="2:57" ht="14.45" customHeight="1">
      <c r="B41" s="17"/>
      <c r="AR41" s="17"/>
    </row>
    <row r="42" spans="2:57" ht="14.45" customHeight="1">
      <c r="B42" s="17"/>
      <c r="AR42" s="17"/>
    </row>
    <row r="43" spans="2:57" ht="14.45" customHeight="1">
      <c r="B43" s="17"/>
      <c r="AR43" s="17"/>
    </row>
    <row r="44" spans="2:57" ht="14.45" customHeight="1">
      <c r="B44" s="17"/>
      <c r="AR44" s="17"/>
    </row>
    <row r="45" spans="2:57" ht="14.45" customHeight="1">
      <c r="B45" s="17"/>
      <c r="AR45" s="17"/>
    </row>
    <row r="46" spans="2:57" ht="14.45" customHeight="1">
      <c r="B46" s="17"/>
      <c r="AR46" s="17"/>
    </row>
    <row r="47" spans="2:57" ht="14.45" customHeight="1">
      <c r="B47" s="17"/>
      <c r="AR47" s="17"/>
    </row>
    <row r="48" spans="2:57" ht="14.45" customHeight="1">
      <c r="B48" s="17"/>
      <c r="AR48" s="17"/>
    </row>
    <row r="49" spans="2:44" s="1" customFormat="1" ht="14.45" customHeight="1">
      <c r="B49" s="29"/>
      <c r="D49" s="38" t="s">
        <v>48</v>
      </c>
      <c r="E49" s="39"/>
      <c r="F49" s="39"/>
      <c r="G49" s="39"/>
      <c r="H49" s="39"/>
      <c r="I49" s="39"/>
      <c r="J49" s="39"/>
      <c r="K49" s="39"/>
      <c r="L49" s="39"/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8" t="s">
        <v>49</v>
      </c>
      <c r="AI49" s="39"/>
      <c r="AJ49" s="39"/>
      <c r="AK49" s="39"/>
      <c r="AL49" s="39"/>
      <c r="AM49" s="39"/>
      <c r="AN49" s="39"/>
      <c r="AO49" s="39"/>
      <c r="AR49" s="29"/>
    </row>
    <row r="50" spans="2:44" ht="11.25">
      <c r="B50" s="17"/>
      <c r="AR50" s="17"/>
    </row>
    <row r="51" spans="2:44" ht="11.25">
      <c r="B51" s="17"/>
      <c r="AR51" s="17"/>
    </row>
    <row r="52" spans="2:44" ht="11.25">
      <c r="B52" s="17"/>
      <c r="AR52" s="17"/>
    </row>
    <row r="53" spans="2:44" ht="11.25">
      <c r="B53" s="17"/>
      <c r="AR53" s="17"/>
    </row>
    <row r="54" spans="2:44" ht="11.25">
      <c r="B54" s="17"/>
      <c r="AR54" s="17"/>
    </row>
    <row r="55" spans="2:44" ht="11.25">
      <c r="B55" s="17"/>
      <c r="AR55" s="17"/>
    </row>
    <row r="56" spans="2:44" ht="11.25">
      <c r="B56" s="17"/>
      <c r="AR56" s="17"/>
    </row>
    <row r="57" spans="2:44" ht="11.25">
      <c r="B57" s="17"/>
      <c r="AR57" s="17"/>
    </row>
    <row r="58" spans="2:44" ht="11.25">
      <c r="B58" s="17"/>
      <c r="AR58" s="17"/>
    </row>
    <row r="59" spans="2:44" ht="11.25">
      <c r="B59" s="17"/>
      <c r="AR59" s="17"/>
    </row>
    <row r="60" spans="2:44" s="1" customFormat="1" ht="12.75">
      <c r="B60" s="29"/>
      <c r="D60" s="40" t="s">
        <v>50</v>
      </c>
      <c r="E60" s="31"/>
      <c r="F60" s="31"/>
      <c r="G60" s="31"/>
      <c r="H60" s="31"/>
      <c r="I60" s="31"/>
      <c r="J60" s="31"/>
      <c r="K60" s="31"/>
      <c r="L60" s="31"/>
      <c r="M60" s="31"/>
      <c r="N60" s="31"/>
      <c r="O60" s="31"/>
      <c r="P60" s="31"/>
      <c r="Q60" s="31"/>
      <c r="R60" s="31"/>
      <c r="S60" s="31"/>
      <c r="T60" s="31"/>
      <c r="U60" s="31"/>
      <c r="V60" s="40" t="s">
        <v>51</v>
      </c>
      <c r="W60" s="31"/>
      <c r="X60" s="31"/>
      <c r="Y60" s="31"/>
      <c r="Z60" s="31"/>
      <c r="AA60" s="31"/>
      <c r="AB60" s="31"/>
      <c r="AC60" s="31"/>
      <c r="AD60" s="31"/>
      <c r="AE60" s="31"/>
      <c r="AF60" s="31"/>
      <c r="AG60" s="31"/>
      <c r="AH60" s="40" t="s">
        <v>50</v>
      </c>
      <c r="AI60" s="31"/>
      <c r="AJ60" s="31"/>
      <c r="AK60" s="31"/>
      <c r="AL60" s="31"/>
      <c r="AM60" s="40" t="s">
        <v>51</v>
      </c>
      <c r="AN60" s="31"/>
      <c r="AO60" s="31"/>
      <c r="AR60" s="29"/>
    </row>
    <row r="61" spans="2:44" ht="11.25">
      <c r="B61" s="17"/>
      <c r="AR61" s="17"/>
    </row>
    <row r="62" spans="2:44" ht="11.25">
      <c r="B62" s="17"/>
      <c r="AR62" s="17"/>
    </row>
    <row r="63" spans="2:44" ht="11.25">
      <c r="B63" s="17"/>
      <c r="AR63" s="17"/>
    </row>
    <row r="64" spans="2:44" s="1" customFormat="1" ht="12.75">
      <c r="B64" s="29"/>
      <c r="D64" s="38" t="s">
        <v>52</v>
      </c>
      <c r="E64" s="39"/>
      <c r="F64" s="39"/>
      <c r="G64" s="39"/>
      <c r="H64" s="39"/>
      <c r="I64" s="39"/>
      <c r="J64" s="39"/>
      <c r="K64" s="39"/>
      <c r="L64" s="39"/>
      <c r="M64" s="39"/>
      <c r="N64" s="39"/>
      <c r="O64" s="39"/>
      <c r="P64" s="39"/>
      <c r="Q64" s="39"/>
      <c r="R64" s="39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  <c r="AF64" s="39"/>
      <c r="AG64" s="39"/>
      <c r="AH64" s="38" t="s">
        <v>53</v>
      </c>
      <c r="AI64" s="39"/>
      <c r="AJ64" s="39"/>
      <c r="AK64" s="39"/>
      <c r="AL64" s="39"/>
      <c r="AM64" s="39"/>
      <c r="AN64" s="39"/>
      <c r="AO64" s="39"/>
      <c r="AR64" s="29"/>
    </row>
    <row r="65" spans="2:44" ht="11.25">
      <c r="B65" s="17"/>
      <c r="AR65" s="17"/>
    </row>
    <row r="66" spans="2:44" ht="11.25">
      <c r="B66" s="17"/>
      <c r="AR66" s="17"/>
    </row>
    <row r="67" spans="2:44" ht="11.25">
      <c r="B67" s="17"/>
      <c r="AR67" s="17"/>
    </row>
    <row r="68" spans="2:44" ht="11.25">
      <c r="B68" s="17"/>
      <c r="AR68" s="17"/>
    </row>
    <row r="69" spans="2:44" ht="11.25">
      <c r="B69" s="17"/>
      <c r="AR69" s="17"/>
    </row>
    <row r="70" spans="2:44" ht="11.25">
      <c r="B70" s="17"/>
      <c r="AR70" s="17"/>
    </row>
    <row r="71" spans="2:44" ht="11.25">
      <c r="B71" s="17"/>
      <c r="AR71" s="17"/>
    </row>
    <row r="72" spans="2:44" ht="11.25">
      <c r="B72" s="17"/>
      <c r="AR72" s="17"/>
    </row>
    <row r="73" spans="2:44" ht="11.25">
      <c r="B73" s="17"/>
      <c r="AR73" s="17"/>
    </row>
    <row r="74" spans="2:44" ht="11.25">
      <c r="B74" s="17"/>
      <c r="AR74" s="17"/>
    </row>
    <row r="75" spans="2:44" s="1" customFormat="1" ht="12.75">
      <c r="B75" s="29"/>
      <c r="D75" s="40" t="s">
        <v>50</v>
      </c>
      <c r="E75" s="31"/>
      <c r="F75" s="31"/>
      <c r="G75" s="31"/>
      <c r="H75" s="31"/>
      <c r="I75" s="31"/>
      <c r="J75" s="31"/>
      <c r="K75" s="31"/>
      <c r="L75" s="31"/>
      <c r="M75" s="31"/>
      <c r="N75" s="31"/>
      <c r="O75" s="31"/>
      <c r="P75" s="31"/>
      <c r="Q75" s="31"/>
      <c r="R75" s="31"/>
      <c r="S75" s="31"/>
      <c r="T75" s="31"/>
      <c r="U75" s="31"/>
      <c r="V75" s="40" t="s">
        <v>51</v>
      </c>
      <c r="W75" s="31"/>
      <c r="X75" s="31"/>
      <c r="Y75" s="31"/>
      <c r="Z75" s="31"/>
      <c r="AA75" s="31"/>
      <c r="AB75" s="31"/>
      <c r="AC75" s="31"/>
      <c r="AD75" s="31"/>
      <c r="AE75" s="31"/>
      <c r="AF75" s="31"/>
      <c r="AG75" s="31"/>
      <c r="AH75" s="40" t="s">
        <v>50</v>
      </c>
      <c r="AI75" s="31"/>
      <c r="AJ75" s="31"/>
      <c r="AK75" s="31"/>
      <c r="AL75" s="31"/>
      <c r="AM75" s="40" t="s">
        <v>51</v>
      </c>
      <c r="AN75" s="31"/>
      <c r="AO75" s="31"/>
      <c r="AR75" s="29"/>
    </row>
    <row r="76" spans="2:44" s="1" customFormat="1" ht="11.25">
      <c r="B76" s="29"/>
      <c r="AR76" s="29"/>
    </row>
    <row r="77" spans="2:44" s="1" customFormat="1" ht="6.9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42"/>
      <c r="M77" s="42"/>
      <c r="N77" s="42"/>
      <c r="O77" s="42"/>
      <c r="P77" s="42"/>
      <c r="Q77" s="42"/>
      <c r="R77" s="42"/>
      <c r="S77" s="42"/>
      <c r="T77" s="42"/>
      <c r="U77" s="42"/>
      <c r="V77" s="42"/>
      <c r="W77" s="42"/>
      <c r="X77" s="42"/>
      <c r="Y77" s="42"/>
      <c r="Z77" s="42"/>
      <c r="AA77" s="42"/>
      <c r="AB77" s="42"/>
      <c r="AC77" s="42"/>
      <c r="AD77" s="42"/>
      <c r="AE77" s="42"/>
      <c r="AF77" s="42"/>
      <c r="AG77" s="42"/>
      <c r="AH77" s="42"/>
      <c r="AI77" s="42"/>
      <c r="AJ77" s="42"/>
      <c r="AK77" s="42"/>
      <c r="AL77" s="42"/>
      <c r="AM77" s="42"/>
      <c r="AN77" s="42"/>
      <c r="AO77" s="42"/>
      <c r="AP77" s="42"/>
      <c r="AQ77" s="42"/>
      <c r="AR77" s="29"/>
    </row>
    <row r="81" spans="1:91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  <c r="V81" s="44"/>
      <c r="W81" s="44"/>
      <c r="X81" s="44"/>
      <c r="Y81" s="44"/>
      <c r="Z81" s="44"/>
      <c r="AA81" s="44"/>
      <c r="AB81" s="44"/>
      <c r="AC81" s="44"/>
      <c r="AD81" s="44"/>
      <c r="AE81" s="44"/>
      <c r="AF81" s="44"/>
      <c r="AG81" s="44"/>
      <c r="AH81" s="44"/>
      <c r="AI81" s="44"/>
      <c r="AJ81" s="44"/>
      <c r="AK81" s="44"/>
      <c r="AL81" s="44"/>
      <c r="AM81" s="44"/>
      <c r="AN81" s="44"/>
      <c r="AO81" s="44"/>
      <c r="AP81" s="44"/>
      <c r="AQ81" s="44"/>
      <c r="AR81" s="29"/>
    </row>
    <row r="82" spans="1:91" s="1" customFormat="1" ht="24.95" customHeight="1">
      <c r="B82" s="29"/>
      <c r="C82" s="18" t="s">
        <v>54</v>
      </c>
      <c r="AR82" s="29"/>
    </row>
    <row r="83" spans="1:91" s="1" customFormat="1" ht="6.95" customHeight="1">
      <c r="B83" s="29"/>
      <c r="AR83" s="29"/>
    </row>
    <row r="84" spans="1:91" s="3" customFormat="1" ht="12" customHeight="1">
      <c r="B84" s="45"/>
      <c r="C84" s="24" t="s">
        <v>13</v>
      </c>
      <c r="L84" s="3" t="str">
        <f>K5</f>
        <v>Y705</v>
      </c>
      <c r="AR84" s="45"/>
    </row>
    <row r="85" spans="1:91" s="4" customFormat="1" ht="36.950000000000003" customHeight="1">
      <c r="B85" s="46"/>
      <c r="C85" s="47" t="s">
        <v>16</v>
      </c>
      <c r="L85" s="182" t="str">
        <f>K6</f>
        <v>Rekonstrukce výstavního sálu Hazlov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K85" s="183"/>
      <c r="AL85" s="183"/>
      <c r="AM85" s="183"/>
      <c r="AN85" s="183"/>
      <c r="AO85" s="183"/>
      <c r="AR85" s="46"/>
    </row>
    <row r="86" spans="1:91" s="1" customFormat="1" ht="6.95" customHeight="1">
      <c r="B86" s="29"/>
      <c r="AR86" s="29"/>
    </row>
    <row r="87" spans="1:91" s="1" customFormat="1" ht="12" customHeight="1">
      <c r="B87" s="29"/>
      <c r="C87" s="24" t="s">
        <v>19</v>
      </c>
      <c r="L87" s="48" t="str">
        <f>IF(K8="","",K8)</f>
        <v>Hazlov</v>
      </c>
      <c r="AI87" s="24" t="s">
        <v>21</v>
      </c>
      <c r="AM87" s="184" t="str">
        <f>IF(AN8= "","",AN8)</f>
        <v>9. 10. 2024</v>
      </c>
      <c r="AN87" s="184"/>
      <c r="AR87" s="29"/>
    </row>
    <row r="88" spans="1:91" s="1" customFormat="1" ht="6.95" customHeight="1">
      <c r="B88" s="29"/>
      <c r="AR88" s="29"/>
    </row>
    <row r="89" spans="1:91" s="1" customFormat="1" ht="15.2" customHeight="1">
      <c r="B89" s="29"/>
      <c r="C89" s="24" t="s">
        <v>23</v>
      </c>
      <c r="L89" s="3" t="str">
        <f>IF(E11= "","",E11)</f>
        <v>Obec Hazlov</v>
      </c>
      <c r="AI89" s="24" t="s">
        <v>29</v>
      </c>
      <c r="AM89" s="185" t="str">
        <f>IF(E17="","",E17)</f>
        <v>Atelier Stoeckl</v>
      </c>
      <c r="AN89" s="186"/>
      <c r="AO89" s="186"/>
      <c r="AP89" s="186"/>
      <c r="AR89" s="29"/>
      <c r="AS89" s="187" t="s">
        <v>55</v>
      </c>
      <c r="AT89" s="188"/>
      <c r="AU89" s="50"/>
      <c r="AV89" s="50"/>
      <c r="AW89" s="50"/>
      <c r="AX89" s="50"/>
      <c r="AY89" s="50"/>
      <c r="AZ89" s="50"/>
      <c r="BA89" s="50"/>
      <c r="BB89" s="50"/>
      <c r="BC89" s="50"/>
      <c r="BD89" s="51"/>
    </row>
    <row r="90" spans="1:91" s="1" customFormat="1" ht="15.2" customHeight="1">
      <c r="B90" s="29"/>
      <c r="C90" s="24" t="s">
        <v>27</v>
      </c>
      <c r="L90" s="3" t="str">
        <f>IF(E14= "Vyplň údaj","",E14)</f>
        <v/>
      </c>
      <c r="AI90" s="24" t="s">
        <v>32</v>
      </c>
      <c r="AM90" s="185" t="str">
        <f>IF(E20="","",E20)</f>
        <v>Milan Hájek</v>
      </c>
      <c r="AN90" s="186"/>
      <c r="AO90" s="186"/>
      <c r="AP90" s="186"/>
      <c r="AR90" s="29"/>
      <c r="AS90" s="189"/>
      <c r="AT90" s="190"/>
      <c r="BD90" s="53"/>
    </row>
    <row r="91" spans="1:91" s="1" customFormat="1" ht="10.9" customHeight="1">
      <c r="B91" s="29"/>
      <c r="AR91" s="29"/>
      <c r="AS91" s="189"/>
      <c r="AT91" s="190"/>
      <c r="BD91" s="53"/>
    </row>
    <row r="92" spans="1:91" s="1" customFormat="1" ht="29.25" customHeight="1">
      <c r="B92" s="29"/>
      <c r="C92" s="191" t="s">
        <v>56</v>
      </c>
      <c r="D92" s="192"/>
      <c r="E92" s="192"/>
      <c r="F92" s="192"/>
      <c r="G92" s="192"/>
      <c r="H92" s="54"/>
      <c r="I92" s="193" t="s">
        <v>57</v>
      </c>
      <c r="J92" s="192"/>
      <c r="K92" s="192"/>
      <c r="L92" s="192"/>
      <c r="M92" s="192"/>
      <c r="N92" s="192"/>
      <c r="O92" s="192"/>
      <c r="P92" s="192"/>
      <c r="Q92" s="192"/>
      <c r="R92" s="192"/>
      <c r="S92" s="192"/>
      <c r="T92" s="192"/>
      <c r="U92" s="192"/>
      <c r="V92" s="192"/>
      <c r="W92" s="192"/>
      <c r="X92" s="192"/>
      <c r="Y92" s="192"/>
      <c r="Z92" s="192"/>
      <c r="AA92" s="192"/>
      <c r="AB92" s="192"/>
      <c r="AC92" s="192"/>
      <c r="AD92" s="192"/>
      <c r="AE92" s="192"/>
      <c r="AF92" s="192"/>
      <c r="AG92" s="194" t="s">
        <v>58</v>
      </c>
      <c r="AH92" s="192"/>
      <c r="AI92" s="192"/>
      <c r="AJ92" s="192"/>
      <c r="AK92" s="192"/>
      <c r="AL92" s="192"/>
      <c r="AM92" s="192"/>
      <c r="AN92" s="193" t="s">
        <v>59</v>
      </c>
      <c r="AO92" s="192"/>
      <c r="AP92" s="195"/>
      <c r="AQ92" s="55" t="s">
        <v>60</v>
      </c>
      <c r="AR92" s="29"/>
      <c r="AS92" s="56" t="s">
        <v>61</v>
      </c>
      <c r="AT92" s="57" t="s">
        <v>62</v>
      </c>
      <c r="AU92" s="57" t="s">
        <v>63</v>
      </c>
      <c r="AV92" s="57" t="s">
        <v>64</v>
      </c>
      <c r="AW92" s="57" t="s">
        <v>65</v>
      </c>
      <c r="AX92" s="57" t="s">
        <v>66</v>
      </c>
      <c r="AY92" s="57" t="s">
        <v>67</v>
      </c>
      <c r="AZ92" s="57" t="s">
        <v>68</v>
      </c>
      <c r="BA92" s="57" t="s">
        <v>69</v>
      </c>
      <c r="BB92" s="57" t="s">
        <v>70</v>
      </c>
      <c r="BC92" s="57" t="s">
        <v>71</v>
      </c>
      <c r="BD92" s="58" t="s">
        <v>72</v>
      </c>
    </row>
    <row r="93" spans="1:91" s="1" customFormat="1" ht="10.9" customHeight="1">
      <c r="B93" s="29"/>
      <c r="AR93" s="29"/>
      <c r="AS93" s="59"/>
      <c r="AT93" s="50"/>
      <c r="AU93" s="50"/>
      <c r="AV93" s="50"/>
      <c r="AW93" s="50"/>
      <c r="AX93" s="50"/>
      <c r="AY93" s="50"/>
      <c r="AZ93" s="50"/>
      <c r="BA93" s="50"/>
      <c r="BB93" s="50"/>
      <c r="BC93" s="50"/>
      <c r="BD93" s="51"/>
    </row>
    <row r="94" spans="1:91" s="5" customFormat="1" ht="32.450000000000003" customHeight="1">
      <c r="B94" s="60"/>
      <c r="C94" s="61" t="s">
        <v>73</v>
      </c>
      <c r="D94" s="62"/>
      <c r="E94" s="62"/>
      <c r="F94" s="62"/>
      <c r="G94" s="62"/>
      <c r="H94" s="62"/>
      <c r="I94" s="62"/>
      <c r="J94" s="62"/>
      <c r="K94" s="62"/>
      <c r="L94" s="62"/>
      <c r="M94" s="62"/>
      <c r="N94" s="62"/>
      <c r="O94" s="62"/>
      <c r="P94" s="62"/>
      <c r="Q94" s="62"/>
      <c r="R94" s="62"/>
      <c r="S94" s="62"/>
      <c r="T94" s="62"/>
      <c r="U94" s="62"/>
      <c r="V94" s="62"/>
      <c r="W94" s="62"/>
      <c r="X94" s="62"/>
      <c r="Y94" s="62"/>
      <c r="Z94" s="62"/>
      <c r="AA94" s="62"/>
      <c r="AB94" s="62"/>
      <c r="AC94" s="62"/>
      <c r="AD94" s="62"/>
      <c r="AE94" s="62"/>
      <c r="AF94" s="62"/>
      <c r="AG94" s="199">
        <f>ROUND(AG95,2)</f>
        <v>0</v>
      </c>
      <c r="AH94" s="199"/>
      <c r="AI94" s="199"/>
      <c r="AJ94" s="199"/>
      <c r="AK94" s="199"/>
      <c r="AL94" s="199"/>
      <c r="AM94" s="199"/>
      <c r="AN94" s="200">
        <f>SUM(AG94,AT94)</f>
        <v>0</v>
      </c>
      <c r="AO94" s="200"/>
      <c r="AP94" s="200"/>
      <c r="AQ94" s="64" t="s">
        <v>1</v>
      </c>
      <c r="AR94" s="60"/>
      <c r="AS94" s="65">
        <f>ROUND(AS95,2)</f>
        <v>0</v>
      </c>
      <c r="AT94" s="66">
        <f>ROUND(SUM(AV94:AW94),2)</f>
        <v>0</v>
      </c>
      <c r="AU94" s="67">
        <f>ROUND(AU95,5)</f>
        <v>0</v>
      </c>
      <c r="AV94" s="66">
        <f>ROUND(AZ94*L29,2)</f>
        <v>0</v>
      </c>
      <c r="AW94" s="66">
        <f>ROUND(BA94*L30,2)</f>
        <v>0</v>
      </c>
      <c r="AX94" s="66">
        <f>ROUND(BB94*L29,2)</f>
        <v>0</v>
      </c>
      <c r="AY94" s="66">
        <f>ROUND(BC94*L30,2)</f>
        <v>0</v>
      </c>
      <c r="AZ94" s="66">
        <f>ROUND(AZ95,2)</f>
        <v>0</v>
      </c>
      <c r="BA94" s="66">
        <f>ROUND(BA95,2)</f>
        <v>0</v>
      </c>
      <c r="BB94" s="66">
        <f>ROUND(BB95,2)</f>
        <v>0</v>
      </c>
      <c r="BC94" s="66">
        <f>ROUND(BC95,2)</f>
        <v>0</v>
      </c>
      <c r="BD94" s="68">
        <f>ROUND(BD95,2)</f>
        <v>0</v>
      </c>
      <c r="BS94" s="69" t="s">
        <v>74</v>
      </c>
      <c r="BT94" s="69" t="s">
        <v>75</v>
      </c>
      <c r="BU94" s="70" t="s">
        <v>76</v>
      </c>
      <c r="BV94" s="69" t="s">
        <v>77</v>
      </c>
      <c r="BW94" s="69" t="s">
        <v>4</v>
      </c>
      <c r="BX94" s="69" t="s">
        <v>78</v>
      </c>
      <c r="CL94" s="69" t="s">
        <v>1</v>
      </c>
    </row>
    <row r="95" spans="1:91" s="6" customFormat="1" ht="16.5" customHeight="1">
      <c r="A95" s="71" t="s">
        <v>79</v>
      </c>
      <c r="B95" s="72"/>
      <c r="C95" s="73"/>
      <c r="D95" s="198" t="s">
        <v>80</v>
      </c>
      <c r="E95" s="198"/>
      <c r="F95" s="198"/>
      <c r="G95" s="198"/>
      <c r="H95" s="198"/>
      <c r="I95" s="74"/>
      <c r="J95" s="198" t="s">
        <v>81</v>
      </c>
      <c r="K95" s="198"/>
      <c r="L95" s="198"/>
      <c r="M95" s="198"/>
      <c r="N95" s="198"/>
      <c r="O95" s="198"/>
      <c r="P95" s="198"/>
      <c r="Q95" s="198"/>
      <c r="R95" s="198"/>
      <c r="S95" s="198"/>
      <c r="T95" s="198"/>
      <c r="U95" s="198"/>
      <c r="V95" s="198"/>
      <c r="W95" s="198"/>
      <c r="X95" s="198"/>
      <c r="Y95" s="198"/>
      <c r="Z95" s="198"/>
      <c r="AA95" s="198"/>
      <c r="AB95" s="198"/>
      <c r="AC95" s="198"/>
      <c r="AD95" s="198"/>
      <c r="AE95" s="198"/>
      <c r="AF95" s="198"/>
      <c r="AG95" s="196">
        <f>'10 - 1 a 2NP'!J30</f>
        <v>0</v>
      </c>
      <c r="AH95" s="197"/>
      <c r="AI95" s="197"/>
      <c r="AJ95" s="197"/>
      <c r="AK95" s="197"/>
      <c r="AL95" s="197"/>
      <c r="AM95" s="197"/>
      <c r="AN95" s="196">
        <f>SUM(AG95,AT95)</f>
        <v>0</v>
      </c>
      <c r="AO95" s="197"/>
      <c r="AP95" s="197"/>
      <c r="AQ95" s="75" t="s">
        <v>82</v>
      </c>
      <c r="AR95" s="72"/>
      <c r="AS95" s="76">
        <v>0</v>
      </c>
      <c r="AT95" s="77">
        <f>ROUND(SUM(AV95:AW95),2)</f>
        <v>0</v>
      </c>
      <c r="AU95" s="78">
        <f>'10 - 1 a 2NP'!P141</f>
        <v>0</v>
      </c>
      <c r="AV95" s="77">
        <f>'10 - 1 a 2NP'!J33</f>
        <v>0</v>
      </c>
      <c r="AW95" s="77">
        <f>'10 - 1 a 2NP'!J34</f>
        <v>0</v>
      </c>
      <c r="AX95" s="77">
        <f>'10 - 1 a 2NP'!J35</f>
        <v>0</v>
      </c>
      <c r="AY95" s="77">
        <f>'10 - 1 a 2NP'!J36</f>
        <v>0</v>
      </c>
      <c r="AZ95" s="77">
        <f>'10 - 1 a 2NP'!F33</f>
        <v>0</v>
      </c>
      <c r="BA95" s="77">
        <f>'10 - 1 a 2NP'!F34</f>
        <v>0</v>
      </c>
      <c r="BB95" s="77">
        <f>'10 - 1 a 2NP'!F35</f>
        <v>0</v>
      </c>
      <c r="BC95" s="77">
        <f>'10 - 1 a 2NP'!F36</f>
        <v>0</v>
      </c>
      <c r="BD95" s="79">
        <f>'10 - 1 a 2NP'!F37</f>
        <v>0</v>
      </c>
      <c r="BT95" s="80" t="s">
        <v>83</v>
      </c>
      <c r="BV95" s="80" t="s">
        <v>77</v>
      </c>
      <c r="BW95" s="80" t="s">
        <v>84</v>
      </c>
      <c r="BX95" s="80" t="s">
        <v>4</v>
      </c>
      <c r="CL95" s="80" t="s">
        <v>1</v>
      </c>
      <c r="CM95" s="80" t="s">
        <v>85</v>
      </c>
    </row>
    <row r="96" spans="1:91" s="1" customFormat="1" ht="30" customHeight="1">
      <c r="B96" s="29"/>
      <c r="AR96" s="29"/>
    </row>
    <row r="97" spans="2:44" s="1" customFormat="1" ht="6.95" customHeight="1"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42"/>
      <c r="M97" s="42"/>
      <c r="N97" s="42"/>
      <c r="O97" s="42"/>
      <c r="P97" s="42"/>
      <c r="Q97" s="42"/>
      <c r="R97" s="42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F97" s="42"/>
      <c r="AG97" s="42"/>
      <c r="AH97" s="42"/>
      <c r="AI97" s="42"/>
      <c r="AJ97" s="42"/>
      <c r="AK97" s="42"/>
      <c r="AL97" s="42"/>
      <c r="AM97" s="42"/>
      <c r="AN97" s="42"/>
      <c r="AO97" s="42"/>
      <c r="AP97" s="42"/>
      <c r="AQ97" s="42"/>
      <c r="AR97" s="29"/>
    </row>
  </sheetData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10 - 1 a 2NP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567"/>
  <sheetViews>
    <sheetView showGridLines="0" tabSelected="1" workbookViewId="0"/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01" t="s">
        <v>5</v>
      </c>
      <c r="M2" s="167"/>
      <c r="N2" s="167"/>
      <c r="O2" s="167"/>
      <c r="P2" s="167"/>
      <c r="Q2" s="167"/>
      <c r="R2" s="167"/>
      <c r="S2" s="167"/>
      <c r="T2" s="167"/>
      <c r="U2" s="167"/>
      <c r="V2" s="167"/>
      <c r="AT2" s="14" t="s">
        <v>84</v>
      </c>
    </row>
    <row r="3" spans="2:46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7"/>
      <c r="AT3" s="14" t="s">
        <v>85</v>
      </c>
    </row>
    <row r="4" spans="2:46" ht="24.95" customHeight="1">
      <c r="B4" s="17"/>
      <c r="D4" s="18" t="s">
        <v>86</v>
      </c>
      <c r="L4" s="17"/>
      <c r="M4" s="81" t="s">
        <v>10</v>
      </c>
      <c r="AT4" s="14" t="s">
        <v>3</v>
      </c>
    </row>
    <row r="5" spans="2:46" ht="6.95" customHeight="1">
      <c r="B5" s="17"/>
      <c r="L5" s="17"/>
    </row>
    <row r="6" spans="2:46" ht="12" customHeight="1">
      <c r="B6" s="17"/>
      <c r="D6" s="24" t="s">
        <v>16</v>
      </c>
      <c r="L6" s="17"/>
    </row>
    <row r="7" spans="2:46" ht="16.5" customHeight="1">
      <c r="B7" s="17"/>
      <c r="E7" s="202" t="str">
        <f>'Rekapitulace stavby'!K6</f>
        <v>Rekonstrukce výstavního sálu Hazlov</v>
      </c>
      <c r="F7" s="203"/>
      <c r="G7" s="203"/>
      <c r="H7" s="203"/>
      <c r="L7" s="17"/>
    </row>
    <row r="8" spans="2:46" s="1" customFormat="1" ht="12" customHeight="1">
      <c r="B8" s="29"/>
      <c r="D8" s="24" t="s">
        <v>87</v>
      </c>
      <c r="L8" s="29"/>
    </row>
    <row r="9" spans="2:46" s="1" customFormat="1" ht="16.5" customHeight="1">
      <c r="B9" s="29"/>
      <c r="E9" s="182" t="s">
        <v>88</v>
      </c>
      <c r="F9" s="204"/>
      <c r="G9" s="204"/>
      <c r="H9" s="204"/>
      <c r="L9" s="29"/>
    </row>
    <row r="10" spans="2:46" s="1" customFormat="1" ht="11.25">
      <c r="B10" s="29"/>
      <c r="L10" s="29"/>
    </row>
    <row r="11" spans="2:46" s="1" customFormat="1" ht="12" customHeight="1">
      <c r="B11" s="29"/>
      <c r="D11" s="24" t="s">
        <v>17</v>
      </c>
      <c r="F11" s="22" t="s">
        <v>1</v>
      </c>
      <c r="I11" s="24" t="s">
        <v>18</v>
      </c>
      <c r="J11" s="22" t="s">
        <v>1</v>
      </c>
      <c r="L11" s="29"/>
    </row>
    <row r="12" spans="2:46" s="1" customFormat="1" ht="12" customHeight="1">
      <c r="B12" s="29"/>
      <c r="D12" s="24" t="s">
        <v>19</v>
      </c>
      <c r="F12" s="22" t="s">
        <v>20</v>
      </c>
      <c r="I12" s="24" t="s">
        <v>21</v>
      </c>
      <c r="J12" s="49" t="str">
        <f>'Rekapitulace stavby'!AN8</f>
        <v>9. 10. 2024</v>
      </c>
      <c r="L12" s="29"/>
    </row>
    <row r="13" spans="2:46" s="1" customFormat="1" ht="10.9" customHeight="1">
      <c r="B13" s="29"/>
      <c r="L13" s="29"/>
    </row>
    <row r="14" spans="2:46" s="1" customFormat="1" ht="12" customHeight="1">
      <c r="B14" s="29"/>
      <c r="D14" s="24" t="s">
        <v>23</v>
      </c>
      <c r="I14" s="24" t="s">
        <v>24</v>
      </c>
      <c r="J14" s="22" t="s">
        <v>1</v>
      </c>
      <c r="L14" s="29"/>
    </row>
    <row r="15" spans="2:46" s="1" customFormat="1" ht="18" customHeight="1">
      <c r="B15" s="29"/>
      <c r="E15" s="22" t="s">
        <v>25</v>
      </c>
      <c r="I15" s="24" t="s">
        <v>26</v>
      </c>
      <c r="J15" s="22" t="s">
        <v>1</v>
      </c>
      <c r="L15" s="29"/>
    </row>
    <row r="16" spans="2:46" s="1" customFormat="1" ht="6.95" customHeight="1">
      <c r="B16" s="29"/>
      <c r="L16" s="29"/>
    </row>
    <row r="17" spans="2:12" s="1" customFormat="1" ht="12" customHeight="1">
      <c r="B17" s="29"/>
      <c r="D17" s="24" t="s">
        <v>27</v>
      </c>
      <c r="I17" s="24" t="s">
        <v>24</v>
      </c>
      <c r="J17" s="25" t="str">
        <f>'Rekapitulace stavby'!AN13</f>
        <v>Vyplň údaj</v>
      </c>
      <c r="L17" s="29"/>
    </row>
    <row r="18" spans="2:12" s="1" customFormat="1" ht="18" customHeight="1">
      <c r="B18" s="29"/>
      <c r="E18" s="205" t="str">
        <f>'Rekapitulace stavby'!E14</f>
        <v>Vyplň údaj</v>
      </c>
      <c r="F18" s="166"/>
      <c r="G18" s="166"/>
      <c r="H18" s="166"/>
      <c r="I18" s="24" t="s">
        <v>26</v>
      </c>
      <c r="J18" s="25" t="str">
        <f>'Rekapitulace stavby'!AN14</f>
        <v>Vyplň údaj</v>
      </c>
      <c r="L18" s="29"/>
    </row>
    <row r="19" spans="2:12" s="1" customFormat="1" ht="6.95" customHeight="1">
      <c r="B19" s="29"/>
      <c r="L19" s="29"/>
    </row>
    <row r="20" spans="2:12" s="1" customFormat="1" ht="12" customHeight="1">
      <c r="B20" s="29"/>
      <c r="D20" s="24" t="s">
        <v>29</v>
      </c>
      <c r="I20" s="24" t="s">
        <v>24</v>
      </c>
      <c r="J20" s="22" t="s">
        <v>1</v>
      </c>
      <c r="L20" s="29"/>
    </row>
    <row r="21" spans="2:12" s="1" customFormat="1" ht="18" customHeight="1">
      <c r="B21" s="29"/>
      <c r="E21" s="22" t="s">
        <v>30</v>
      </c>
      <c r="I21" s="24" t="s">
        <v>26</v>
      </c>
      <c r="J21" s="22" t="s">
        <v>1</v>
      </c>
      <c r="L21" s="29"/>
    </row>
    <row r="22" spans="2:12" s="1" customFormat="1" ht="6.95" customHeight="1">
      <c r="B22" s="29"/>
      <c r="L22" s="29"/>
    </row>
    <row r="23" spans="2:12" s="1" customFormat="1" ht="12" customHeight="1">
      <c r="B23" s="29"/>
      <c r="D23" s="24" t="s">
        <v>32</v>
      </c>
      <c r="I23" s="24" t="s">
        <v>24</v>
      </c>
      <c r="J23" s="22" t="s">
        <v>1</v>
      </c>
      <c r="L23" s="29"/>
    </row>
    <row r="24" spans="2:12" s="1" customFormat="1" ht="18" customHeight="1">
      <c r="B24" s="29"/>
      <c r="E24" s="22" t="s">
        <v>33</v>
      </c>
      <c r="I24" s="24" t="s">
        <v>26</v>
      </c>
      <c r="J24" s="22" t="s">
        <v>1</v>
      </c>
      <c r="L24" s="29"/>
    </row>
    <row r="25" spans="2:12" s="1" customFormat="1" ht="6.95" customHeight="1">
      <c r="B25" s="29"/>
      <c r="L25" s="29"/>
    </row>
    <row r="26" spans="2:12" s="1" customFormat="1" ht="12" customHeight="1">
      <c r="B26" s="29"/>
      <c r="D26" s="24" t="s">
        <v>34</v>
      </c>
      <c r="L26" s="29"/>
    </row>
    <row r="27" spans="2:12" s="7" customFormat="1" ht="16.5" customHeight="1">
      <c r="B27" s="82"/>
      <c r="E27" s="171" t="s">
        <v>1</v>
      </c>
      <c r="F27" s="171"/>
      <c r="G27" s="171"/>
      <c r="H27" s="171"/>
      <c r="L27" s="82"/>
    </row>
    <row r="28" spans="2:12" s="1" customFormat="1" ht="6.95" customHeight="1">
      <c r="B28" s="29"/>
      <c r="L28" s="29"/>
    </row>
    <row r="29" spans="2:12" s="1" customFormat="1" ht="6.95" customHeight="1">
      <c r="B29" s="29"/>
      <c r="D29" s="50"/>
      <c r="E29" s="50"/>
      <c r="F29" s="50"/>
      <c r="G29" s="50"/>
      <c r="H29" s="50"/>
      <c r="I29" s="50"/>
      <c r="J29" s="50"/>
      <c r="K29" s="50"/>
      <c r="L29" s="29"/>
    </row>
    <row r="30" spans="2:12" s="1" customFormat="1" ht="25.35" customHeight="1">
      <c r="B30" s="29"/>
      <c r="D30" s="83" t="s">
        <v>35</v>
      </c>
      <c r="J30" s="63">
        <f>ROUND(J141, 2)</f>
        <v>0</v>
      </c>
      <c r="L30" s="29"/>
    </row>
    <row r="31" spans="2:12" s="1" customFormat="1" ht="6.95" customHeight="1">
      <c r="B31" s="29"/>
      <c r="D31" s="50"/>
      <c r="E31" s="50"/>
      <c r="F31" s="50"/>
      <c r="G31" s="50"/>
      <c r="H31" s="50"/>
      <c r="I31" s="50"/>
      <c r="J31" s="50"/>
      <c r="K31" s="50"/>
      <c r="L31" s="29"/>
    </row>
    <row r="32" spans="2:12" s="1" customFormat="1" ht="14.45" customHeight="1">
      <c r="B32" s="29"/>
      <c r="F32" s="32" t="s">
        <v>37</v>
      </c>
      <c r="I32" s="32" t="s">
        <v>36</v>
      </c>
      <c r="J32" s="32" t="s">
        <v>38</v>
      </c>
      <c r="L32" s="29"/>
    </row>
    <row r="33" spans="2:12" s="1" customFormat="1" ht="14.45" customHeight="1">
      <c r="B33" s="29"/>
      <c r="D33" s="52" t="s">
        <v>39</v>
      </c>
      <c r="E33" s="24" t="s">
        <v>40</v>
      </c>
      <c r="F33" s="84">
        <f>ROUND((SUM(BE141:BE566)),  2)</f>
        <v>0</v>
      </c>
      <c r="I33" s="85">
        <v>0.21</v>
      </c>
      <c r="J33" s="84">
        <f>ROUND(((SUM(BE141:BE566))*I33),  2)</f>
        <v>0</v>
      </c>
      <c r="L33" s="29"/>
    </row>
    <row r="34" spans="2:12" s="1" customFormat="1" ht="14.45" customHeight="1">
      <c r="B34" s="29"/>
      <c r="E34" s="24" t="s">
        <v>41</v>
      </c>
      <c r="F34" s="84">
        <f>ROUND((SUM(BF141:BF566)),  2)</f>
        <v>0</v>
      </c>
      <c r="I34" s="85">
        <v>0.12</v>
      </c>
      <c r="J34" s="84">
        <f>ROUND(((SUM(BF141:BF566))*I34),  2)</f>
        <v>0</v>
      </c>
      <c r="L34" s="29"/>
    </row>
    <row r="35" spans="2:12" s="1" customFormat="1" ht="14.45" hidden="1" customHeight="1">
      <c r="B35" s="29"/>
      <c r="E35" s="24" t="s">
        <v>42</v>
      </c>
      <c r="F35" s="84">
        <f>ROUND((SUM(BG141:BG566)),  2)</f>
        <v>0</v>
      </c>
      <c r="I35" s="85">
        <v>0.21</v>
      </c>
      <c r="J35" s="84">
        <f>0</f>
        <v>0</v>
      </c>
      <c r="L35" s="29"/>
    </row>
    <row r="36" spans="2:12" s="1" customFormat="1" ht="14.45" hidden="1" customHeight="1">
      <c r="B36" s="29"/>
      <c r="E36" s="24" t="s">
        <v>43</v>
      </c>
      <c r="F36" s="84">
        <f>ROUND((SUM(BH141:BH566)),  2)</f>
        <v>0</v>
      </c>
      <c r="I36" s="85">
        <v>0.12</v>
      </c>
      <c r="J36" s="84">
        <f>0</f>
        <v>0</v>
      </c>
      <c r="L36" s="29"/>
    </row>
    <row r="37" spans="2:12" s="1" customFormat="1" ht="14.45" hidden="1" customHeight="1">
      <c r="B37" s="29"/>
      <c r="E37" s="24" t="s">
        <v>44</v>
      </c>
      <c r="F37" s="84">
        <f>ROUND((SUM(BI141:BI566)),  2)</f>
        <v>0</v>
      </c>
      <c r="I37" s="85">
        <v>0</v>
      </c>
      <c r="J37" s="84">
        <f>0</f>
        <v>0</v>
      </c>
      <c r="L37" s="29"/>
    </row>
    <row r="38" spans="2:12" s="1" customFormat="1" ht="6.95" customHeight="1">
      <c r="B38" s="29"/>
      <c r="L38" s="29"/>
    </row>
    <row r="39" spans="2:12" s="1" customFormat="1" ht="25.35" customHeight="1">
      <c r="B39" s="29"/>
      <c r="C39" s="86"/>
      <c r="D39" s="87" t="s">
        <v>45</v>
      </c>
      <c r="E39" s="54"/>
      <c r="F39" s="54"/>
      <c r="G39" s="88" t="s">
        <v>46</v>
      </c>
      <c r="H39" s="89" t="s">
        <v>47</v>
      </c>
      <c r="I39" s="54"/>
      <c r="J39" s="90">
        <f>SUM(J30:J37)</f>
        <v>0</v>
      </c>
      <c r="K39" s="91"/>
      <c r="L39" s="29"/>
    </row>
    <row r="40" spans="2:12" s="1" customFormat="1" ht="14.45" customHeight="1">
      <c r="B40" s="29"/>
      <c r="L40" s="29"/>
    </row>
    <row r="41" spans="2:12" ht="14.45" customHeight="1">
      <c r="B41" s="17"/>
      <c r="L41" s="17"/>
    </row>
    <row r="42" spans="2:12" ht="14.45" customHeight="1">
      <c r="B42" s="17"/>
      <c r="L42" s="17"/>
    </row>
    <row r="43" spans="2:12" ht="14.45" customHeight="1">
      <c r="B43" s="17"/>
      <c r="L43" s="17"/>
    </row>
    <row r="44" spans="2:12" ht="14.45" customHeight="1">
      <c r="B44" s="17"/>
      <c r="L44" s="17"/>
    </row>
    <row r="45" spans="2:12" ht="14.45" customHeight="1">
      <c r="B45" s="17"/>
      <c r="L45" s="17"/>
    </row>
    <row r="46" spans="2:12" ht="14.45" customHeight="1">
      <c r="B46" s="17"/>
      <c r="L46" s="17"/>
    </row>
    <row r="47" spans="2:12" ht="14.45" customHeight="1">
      <c r="B47" s="17"/>
      <c r="L47" s="17"/>
    </row>
    <row r="48" spans="2:12" ht="14.45" customHeight="1">
      <c r="B48" s="17"/>
      <c r="L48" s="17"/>
    </row>
    <row r="49" spans="2:12" ht="14.45" customHeight="1">
      <c r="B49" s="17"/>
      <c r="L49" s="17"/>
    </row>
    <row r="50" spans="2:12" s="1" customFormat="1" ht="14.45" customHeight="1">
      <c r="B50" s="29"/>
      <c r="D50" s="38" t="s">
        <v>48</v>
      </c>
      <c r="E50" s="39"/>
      <c r="F50" s="39"/>
      <c r="G50" s="38" t="s">
        <v>49</v>
      </c>
      <c r="H50" s="39"/>
      <c r="I50" s="39"/>
      <c r="J50" s="39"/>
      <c r="K50" s="39"/>
      <c r="L50" s="29"/>
    </row>
    <row r="51" spans="2:12" ht="11.25">
      <c r="B51" s="17"/>
      <c r="L51" s="17"/>
    </row>
    <row r="52" spans="2:12" ht="11.25">
      <c r="B52" s="17"/>
      <c r="L52" s="17"/>
    </row>
    <row r="53" spans="2:12" ht="11.25">
      <c r="B53" s="17"/>
      <c r="L53" s="17"/>
    </row>
    <row r="54" spans="2:12" ht="11.25">
      <c r="B54" s="17"/>
      <c r="L54" s="17"/>
    </row>
    <row r="55" spans="2:12" ht="11.25">
      <c r="B55" s="17"/>
      <c r="L55" s="17"/>
    </row>
    <row r="56" spans="2:12" ht="11.25">
      <c r="B56" s="17"/>
      <c r="L56" s="17"/>
    </row>
    <row r="57" spans="2:12" ht="11.25">
      <c r="B57" s="17"/>
      <c r="L57" s="17"/>
    </row>
    <row r="58" spans="2:12" ht="11.25">
      <c r="B58" s="17"/>
      <c r="L58" s="17"/>
    </row>
    <row r="59" spans="2:12" ht="11.25">
      <c r="B59" s="17"/>
      <c r="L59" s="17"/>
    </row>
    <row r="60" spans="2:12" ht="11.25">
      <c r="B60" s="17"/>
      <c r="L60" s="17"/>
    </row>
    <row r="61" spans="2:12" s="1" customFormat="1" ht="12.75">
      <c r="B61" s="29"/>
      <c r="D61" s="40" t="s">
        <v>50</v>
      </c>
      <c r="E61" s="31"/>
      <c r="F61" s="92" t="s">
        <v>51</v>
      </c>
      <c r="G61" s="40" t="s">
        <v>50</v>
      </c>
      <c r="H61" s="31"/>
      <c r="I61" s="31"/>
      <c r="J61" s="93" t="s">
        <v>51</v>
      </c>
      <c r="K61" s="31"/>
      <c r="L61" s="29"/>
    </row>
    <row r="62" spans="2:12" ht="11.25">
      <c r="B62" s="17"/>
      <c r="L62" s="17"/>
    </row>
    <row r="63" spans="2:12" ht="11.25">
      <c r="B63" s="17"/>
      <c r="L63" s="17"/>
    </row>
    <row r="64" spans="2:12" ht="11.25">
      <c r="B64" s="17"/>
      <c r="L64" s="17"/>
    </row>
    <row r="65" spans="2:12" s="1" customFormat="1" ht="12.75">
      <c r="B65" s="29"/>
      <c r="D65" s="38" t="s">
        <v>52</v>
      </c>
      <c r="E65" s="39"/>
      <c r="F65" s="39"/>
      <c r="G65" s="38" t="s">
        <v>53</v>
      </c>
      <c r="H65" s="39"/>
      <c r="I65" s="39"/>
      <c r="J65" s="39"/>
      <c r="K65" s="39"/>
      <c r="L65" s="29"/>
    </row>
    <row r="66" spans="2:12" ht="11.25">
      <c r="B66" s="17"/>
      <c r="L66" s="17"/>
    </row>
    <row r="67" spans="2:12" ht="11.25">
      <c r="B67" s="17"/>
      <c r="L67" s="17"/>
    </row>
    <row r="68" spans="2:12" ht="11.25">
      <c r="B68" s="17"/>
      <c r="L68" s="17"/>
    </row>
    <row r="69" spans="2:12" ht="11.25">
      <c r="B69" s="17"/>
      <c r="L69" s="17"/>
    </row>
    <row r="70" spans="2:12" ht="11.25">
      <c r="B70" s="17"/>
      <c r="L70" s="17"/>
    </row>
    <row r="71" spans="2:12" ht="11.25">
      <c r="B71" s="17"/>
      <c r="L71" s="17"/>
    </row>
    <row r="72" spans="2:12" ht="11.25">
      <c r="B72" s="17"/>
      <c r="L72" s="17"/>
    </row>
    <row r="73" spans="2:12" ht="11.25">
      <c r="B73" s="17"/>
      <c r="L73" s="17"/>
    </row>
    <row r="74" spans="2:12" ht="11.25">
      <c r="B74" s="17"/>
      <c r="L74" s="17"/>
    </row>
    <row r="75" spans="2:12" ht="11.25">
      <c r="B75" s="17"/>
      <c r="L75" s="17"/>
    </row>
    <row r="76" spans="2:12" s="1" customFormat="1" ht="12.75">
      <c r="B76" s="29"/>
      <c r="D76" s="40" t="s">
        <v>50</v>
      </c>
      <c r="E76" s="31"/>
      <c r="F76" s="92" t="s">
        <v>51</v>
      </c>
      <c r="G76" s="40" t="s">
        <v>50</v>
      </c>
      <c r="H76" s="31"/>
      <c r="I76" s="31"/>
      <c r="J76" s="93" t="s">
        <v>51</v>
      </c>
      <c r="K76" s="31"/>
      <c r="L76" s="29"/>
    </row>
    <row r="77" spans="2:12" s="1" customFormat="1" ht="14.45" customHeight="1"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29"/>
    </row>
    <row r="81" spans="2:47" s="1" customFormat="1" ht="6.95" customHeight="1">
      <c r="B81" s="43"/>
      <c r="C81" s="44"/>
      <c r="D81" s="44"/>
      <c r="E81" s="44"/>
      <c r="F81" s="44"/>
      <c r="G81" s="44"/>
      <c r="H81" s="44"/>
      <c r="I81" s="44"/>
      <c r="J81" s="44"/>
      <c r="K81" s="44"/>
      <c r="L81" s="29"/>
    </row>
    <row r="82" spans="2:47" s="1" customFormat="1" ht="24.95" customHeight="1">
      <c r="B82" s="29"/>
      <c r="C82" s="18" t="s">
        <v>89</v>
      </c>
      <c r="L82" s="29"/>
    </row>
    <row r="83" spans="2:47" s="1" customFormat="1" ht="6.95" customHeight="1">
      <c r="B83" s="29"/>
      <c r="L83" s="29"/>
    </row>
    <row r="84" spans="2:47" s="1" customFormat="1" ht="12" customHeight="1">
      <c r="B84" s="29"/>
      <c r="C84" s="24" t="s">
        <v>16</v>
      </c>
      <c r="L84" s="29"/>
    </row>
    <row r="85" spans="2:47" s="1" customFormat="1" ht="16.5" customHeight="1">
      <c r="B85" s="29"/>
      <c r="E85" s="202" t="str">
        <f>E7</f>
        <v>Rekonstrukce výstavního sálu Hazlov</v>
      </c>
      <c r="F85" s="203"/>
      <c r="G85" s="203"/>
      <c r="H85" s="203"/>
      <c r="L85" s="29"/>
    </row>
    <row r="86" spans="2:47" s="1" customFormat="1" ht="12" customHeight="1">
      <c r="B86" s="29"/>
      <c r="C86" s="24" t="s">
        <v>87</v>
      </c>
      <c r="L86" s="29"/>
    </row>
    <row r="87" spans="2:47" s="1" customFormat="1" ht="16.5" customHeight="1">
      <c r="B87" s="29"/>
      <c r="E87" s="182" t="str">
        <f>E9</f>
        <v>10 - 1 a 2NP</v>
      </c>
      <c r="F87" s="204"/>
      <c r="G87" s="204"/>
      <c r="H87" s="204"/>
      <c r="L87" s="29"/>
    </row>
    <row r="88" spans="2:47" s="1" customFormat="1" ht="6.95" customHeight="1">
      <c r="B88" s="29"/>
      <c r="L88" s="29"/>
    </row>
    <row r="89" spans="2:47" s="1" customFormat="1" ht="12" customHeight="1">
      <c r="B89" s="29"/>
      <c r="C89" s="24" t="s">
        <v>19</v>
      </c>
      <c r="F89" s="22" t="str">
        <f>F12</f>
        <v>Hazlov</v>
      </c>
      <c r="I89" s="24" t="s">
        <v>21</v>
      </c>
      <c r="J89" s="49" t="str">
        <f>IF(J12="","",J12)</f>
        <v>9. 10. 2024</v>
      </c>
      <c r="L89" s="29"/>
    </row>
    <row r="90" spans="2:47" s="1" customFormat="1" ht="6.95" customHeight="1">
      <c r="B90" s="29"/>
      <c r="L90" s="29"/>
    </row>
    <row r="91" spans="2:47" s="1" customFormat="1" ht="15.2" customHeight="1">
      <c r="B91" s="29"/>
      <c r="C91" s="24" t="s">
        <v>23</v>
      </c>
      <c r="F91" s="22" t="str">
        <f>E15</f>
        <v>Obec Hazlov</v>
      </c>
      <c r="I91" s="24" t="s">
        <v>29</v>
      </c>
      <c r="J91" s="27" t="str">
        <f>E21</f>
        <v>Atelier Stoeckl</v>
      </c>
      <c r="L91" s="29"/>
    </row>
    <row r="92" spans="2:47" s="1" customFormat="1" ht="15.2" customHeight="1">
      <c r="B92" s="29"/>
      <c r="C92" s="24" t="s">
        <v>27</v>
      </c>
      <c r="F92" s="22" t="str">
        <f>IF(E18="","",E18)</f>
        <v>Vyplň údaj</v>
      </c>
      <c r="I92" s="24" t="s">
        <v>32</v>
      </c>
      <c r="J92" s="27" t="str">
        <f>E24</f>
        <v>Milan Hájek</v>
      </c>
      <c r="L92" s="29"/>
    </row>
    <row r="93" spans="2:47" s="1" customFormat="1" ht="10.35" customHeight="1">
      <c r="B93" s="29"/>
      <c r="L93" s="29"/>
    </row>
    <row r="94" spans="2:47" s="1" customFormat="1" ht="29.25" customHeight="1">
      <c r="B94" s="29"/>
      <c r="C94" s="94" t="s">
        <v>90</v>
      </c>
      <c r="D94" s="86"/>
      <c r="E94" s="86"/>
      <c r="F94" s="86"/>
      <c r="G94" s="86"/>
      <c r="H94" s="86"/>
      <c r="I94" s="86"/>
      <c r="J94" s="95" t="s">
        <v>91</v>
      </c>
      <c r="K94" s="86"/>
      <c r="L94" s="29"/>
    </row>
    <row r="95" spans="2:47" s="1" customFormat="1" ht="10.35" customHeight="1">
      <c r="B95" s="29"/>
      <c r="L95" s="29"/>
    </row>
    <row r="96" spans="2:47" s="1" customFormat="1" ht="22.9" customHeight="1">
      <c r="B96" s="29"/>
      <c r="C96" s="96" t="s">
        <v>92</v>
      </c>
      <c r="J96" s="63">
        <f>J141</f>
        <v>0</v>
      </c>
      <c r="L96" s="29"/>
      <c r="AU96" s="14" t="s">
        <v>93</v>
      </c>
    </row>
    <row r="97" spans="2:12" s="8" customFormat="1" ht="24.95" customHeight="1">
      <c r="B97" s="97"/>
      <c r="D97" s="98" t="s">
        <v>94</v>
      </c>
      <c r="E97" s="99"/>
      <c r="F97" s="99"/>
      <c r="G97" s="99"/>
      <c r="H97" s="99"/>
      <c r="I97" s="99"/>
      <c r="J97" s="100">
        <f>J142</f>
        <v>0</v>
      </c>
      <c r="L97" s="97"/>
    </row>
    <row r="98" spans="2:12" s="9" customFormat="1" ht="19.899999999999999" customHeight="1">
      <c r="B98" s="101"/>
      <c r="D98" s="102" t="s">
        <v>95</v>
      </c>
      <c r="E98" s="103"/>
      <c r="F98" s="103"/>
      <c r="G98" s="103"/>
      <c r="H98" s="103"/>
      <c r="I98" s="103"/>
      <c r="J98" s="104">
        <f>J143</f>
        <v>0</v>
      </c>
      <c r="L98" s="101"/>
    </row>
    <row r="99" spans="2:12" s="9" customFormat="1" ht="19.899999999999999" customHeight="1">
      <c r="B99" s="101"/>
      <c r="D99" s="102" t="s">
        <v>96</v>
      </c>
      <c r="E99" s="103"/>
      <c r="F99" s="103"/>
      <c r="G99" s="103"/>
      <c r="H99" s="103"/>
      <c r="I99" s="103"/>
      <c r="J99" s="104">
        <f>J156</f>
        <v>0</v>
      </c>
      <c r="L99" s="101"/>
    </row>
    <row r="100" spans="2:12" s="9" customFormat="1" ht="19.899999999999999" customHeight="1">
      <c r="B100" s="101"/>
      <c r="D100" s="102" t="s">
        <v>97</v>
      </c>
      <c r="E100" s="103"/>
      <c r="F100" s="103"/>
      <c r="G100" s="103"/>
      <c r="H100" s="103"/>
      <c r="I100" s="103"/>
      <c r="J100" s="104">
        <f>J176</f>
        <v>0</v>
      </c>
      <c r="L100" s="101"/>
    </row>
    <row r="101" spans="2:12" s="9" customFormat="1" ht="19.899999999999999" customHeight="1">
      <c r="B101" s="101"/>
      <c r="D101" s="102" t="s">
        <v>98</v>
      </c>
      <c r="E101" s="103"/>
      <c r="F101" s="103"/>
      <c r="G101" s="103"/>
      <c r="H101" s="103"/>
      <c r="I101" s="103"/>
      <c r="J101" s="104">
        <f>J257</f>
        <v>0</v>
      </c>
      <c r="L101" s="101"/>
    </row>
    <row r="102" spans="2:12" s="9" customFormat="1" ht="19.899999999999999" customHeight="1">
      <c r="B102" s="101"/>
      <c r="D102" s="102" t="s">
        <v>99</v>
      </c>
      <c r="E102" s="103"/>
      <c r="F102" s="103"/>
      <c r="G102" s="103"/>
      <c r="H102" s="103"/>
      <c r="I102" s="103"/>
      <c r="J102" s="104">
        <f>J315</f>
        <v>0</v>
      </c>
      <c r="L102" s="101"/>
    </row>
    <row r="103" spans="2:12" s="9" customFormat="1" ht="19.899999999999999" customHeight="1">
      <c r="B103" s="101"/>
      <c r="D103" s="102" t="s">
        <v>100</v>
      </c>
      <c r="E103" s="103"/>
      <c r="F103" s="103"/>
      <c r="G103" s="103"/>
      <c r="H103" s="103"/>
      <c r="I103" s="103"/>
      <c r="J103" s="104">
        <f>J321</f>
        <v>0</v>
      </c>
      <c r="L103" s="101"/>
    </row>
    <row r="104" spans="2:12" s="8" customFormat="1" ht="24.95" customHeight="1">
      <c r="B104" s="97"/>
      <c r="D104" s="98" t="s">
        <v>101</v>
      </c>
      <c r="E104" s="99"/>
      <c r="F104" s="99"/>
      <c r="G104" s="99"/>
      <c r="H104" s="99"/>
      <c r="I104" s="99"/>
      <c r="J104" s="100">
        <f>J323</f>
        <v>0</v>
      </c>
      <c r="L104" s="97"/>
    </row>
    <row r="105" spans="2:12" s="9" customFormat="1" ht="19.899999999999999" customHeight="1">
      <c r="B105" s="101"/>
      <c r="D105" s="102" t="s">
        <v>102</v>
      </c>
      <c r="E105" s="103"/>
      <c r="F105" s="103"/>
      <c r="G105" s="103"/>
      <c r="H105" s="103"/>
      <c r="I105" s="103"/>
      <c r="J105" s="104">
        <f>J324</f>
        <v>0</v>
      </c>
      <c r="L105" s="101"/>
    </row>
    <row r="106" spans="2:12" s="9" customFormat="1" ht="19.899999999999999" customHeight="1">
      <c r="B106" s="101"/>
      <c r="D106" s="102" t="s">
        <v>103</v>
      </c>
      <c r="E106" s="103"/>
      <c r="F106" s="103"/>
      <c r="G106" s="103"/>
      <c r="H106" s="103"/>
      <c r="I106" s="103"/>
      <c r="J106" s="104">
        <f>J337</f>
        <v>0</v>
      </c>
      <c r="L106" s="101"/>
    </row>
    <row r="107" spans="2:12" s="9" customFormat="1" ht="19.899999999999999" customHeight="1">
      <c r="B107" s="101"/>
      <c r="D107" s="102" t="s">
        <v>104</v>
      </c>
      <c r="E107" s="103"/>
      <c r="F107" s="103"/>
      <c r="G107" s="103"/>
      <c r="H107" s="103"/>
      <c r="I107" s="103"/>
      <c r="J107" s="104">
        <f>J379</f>
        <v>0</v>
      </c>
      <c r="L107" s="101"/>
    </row>
    <row r="108" spans="2:12" s="9" customFormat="1" ht="14.85" customHeight="1">
      <c r="B108" s="101"/>
      <c r="D108" s="102" t="s">
        <v>105</v>
      </c>
      <c r="E108" s="103"/>
      <c r="F108" s="103"/>
      <c r="G108" s="103"/>
      <c r="H108" s="103"/>
      <c r="I108" s="103"/>
      <c r="J108" s="104">
        <f>J380</f>
        <v>0</v>
      </c>
      <c r="L108" s="101"/>
    </row>
    <row r="109" spans="2:12" s="9" customFormat="1" ht="14.85" customHeight="1">
      <c r="B109" s="101"/>
      <c r="D109" s="102" t="s">
        <v>106</v>
      </c>
      <c r="E109" s="103"/>
      <c r="F109" s="103"/>
      <c r="G109" s="103"/>
      <c r="H109" s="103"/>
      <c r="I109" s="103"/>
      <c r="J109" s="104">
        <f>J390</f>
        <v>0</v>
      </c>
      <c r="L109" s="101"/>
    </row>
    <row r="110" spans="2:12" s="9" customFormat="1" ht="14.85" customHeight="1">
      <c r="B110" s="101"/>
      <c r="D110" s="102" t="s">
        <v>107</v>
      </c>
      <c r="E110" s="103"/>
      <c r="F110" s="103"/>
      <c r="G110" s="103"/>
      <c r="H110" s="103"/>
      <c r="I110" s="103"/>
      <c r="J110" s="104">
        <f>J401</f>
        <v>0</v>
      </c>
      <c r="L110" s="101"/>
    </row>
    <row r="111" spans="2:12" s="9" customFormat="1" ht="19.899999999999999" customHeight="1">
      <c r="B111" s="101"/>
      <c r="D111" s="102" t="s">
        <v>108</v>
      </c>
      <c r="E111" s="103"/>
      <c r="F111" s="103"/>
      <c r="G111" s="103"/>
      <c r="H111" s="103"/>
      <c r="I111" s="103"/>
      <c r="J111" s="104">
        <f>J410</f>
        <v>0</v>
      </c>
      <c r="L111" s="101"/>
    </row>
    <row r="112" spans="2:12" s="9" customFormat="1" ht="19.899999999999999" customHeight="1">
      <c r="B112" s="101"/>
      <c r="D112" s="102" t="s">
        <v>109</v>
      </c>
      <c r="E112" s="103"/>
      <c r="F112" s="103"/>
      <c r="G112" s="103"/>
      <c r="H112" s="103"/>
      <c r="I112" s="103"/>
      <c r="J112" s="104">
        <f>J432</f>
        <v>0</v>
      </c>
      <c r="L112" s="101"/>
    </row>
    <row r="113" spans="2:12" s="9" customFormat="1" ht="19.899999999999999" customHeight="1">
      <c r="B113" s="101"/>
      <c r="D113" s="102" t="s">
        <v>110</v>
      </c>
      <c r="E113" s="103"/>
      <c r="F113" s="103"/>
      <c r="G113" s="103"/>
      <c r="H113" s="103"/>
      <c r="I113" s="103"/>
      <c r="J113" s="104">
        <f>J454</f>
        <v>0</v>
      </c>
      <c r="L113" s="101"/>
    </row>
    <row r="114" spans="2:12" s="9" customFormat="1" ht="19.899999999999999" customHeight="1">
      <c r="B114" s="101"/>
      <c r="D114" s="102" t="s">
        <v>111</v>
      </c>
      <c r="E114" s="103"/>
      <c r="F114" s="103"/>
      <c r="G114" s="103"/>
      <c r="H114" s="103"/>
      <c r="I114" s="103"/>
      <c r="J114" s="104">
        <f>J465</f>
        <v>0</v>
      </c>
      <c r="L114" s="101"/>
    </row>
    <row r="115" spans="2:12" s="9" customFormat="1" ht="19.899999999999999" customHeight="1">
      <c r="B115" s="101"/>
      <c r="D115" s="102" t="s">
        <v>112</v>
      </c>
      <c r="E115" s="103"/>
      <c r="F115" s="103"/>
      <c r="G115" s="103"/>
      <c r="H115" s="103"/>
      <c r="I115" s="103"/>
      <c r="J115" s="104">
        <f>J490</f>
        <v>0</v>
      </c>
      <c r="L115" s="101"/>
    </row>
    <row r="116" spans="2:12" s="9" customFormat="1" ht="19.899999999999999" customHeight="1">
      <c r="B116" s="101"/>
      <c r="D116" s="102" t="s">
        <v>113</v>
      </c>
      <c r="E116" s="103"/>
      <c r="F116" s="103"/>
      <c r="G116" s="103"/>
      <c r="H116" s="103"/>
      <c r="I116" s="103"/>
      <c r="J116" s="104">
        <f>J503</f>
        <v>0</v>
      </c>
      <c r="L116" s="101"/>
    </row>
    <row r="117" spans="2:12" s="9" customFormat="1" ht="19.899999999999999" customHeight="1">
      <c r="B117" s="101"/>
      <c r="D117" s="102" t="s">
        <v>114</v>
      </c>
      <c r="E117" s="103"/>
      <c r="F117" s="103"/>
      <c r="G117" s="103"/>
      <c r="H117" s="103"/>
      <c r="I117" s="103"/>
      <c r="J117" s="104">
        <f>J510</f>
        <v>0</v>
      </c>
      <c r="L117" s="101"/>
    </row>
    <row r="118" spans="2:12" s="9" customFormat="1" ht="19.899999999999999" customHeight="1">
      <c r="B118" s="101"/>
      <c r="D118" s="102" t="s">
        <v>115</v>
      </c>
      <c r="E118" s="103"/>
      <c r="F118" s="103"/>
      <c r="G118" s="103"/>
      <c r="H118" s="103"/>
      <c r="I118" s="103"/>
      <c r="J118" s="104">
        <f>J519</f>
        <v>0</v>
      </c>
      <c r="L118" s="101"/>
    </row>
    <row r="119" spans="2:12" s="9" customFormat="1" ht="19.899999999999999" customHeight="1">
      <c r="B119" s="101"/>
      <c r="D119" s="102" t="s">
        <v>116</v>
      </c>
      <c r="E119" s="103"/>
      <c r="F119" s="103"/>
      <c r="G119" s="103"/>
      <c r="H119" s="103"/>
      <c r="I119" s="103"/>
      <c r="J119" s="104">
        <f>J541</f>
        <v>0</v>
      </c>
      <c r="L119" s="101"/>
    </row>
    <row r="120" spans="2:12" s="8" customFormat="1" ht="24.95" customHeight="1">
      <c r="B120" s="97"/>
      <c r="D120" s="98" t="s">
        <v>117</v>
      </c>
      <c r="E120" s="99"/>
      <c r="F120" s="99"/>
      <c r="G120" s="99"/>
      <c r="H120" s="99"/>
      <c r="I120" s="99"/>
      <c r="J120" s="100">
        <f>J557</f>
        <v>0</v>
      </c>
      <c r="L120" s="97"/>
    </row>
    <row r="121" spans="2:12" s="8" customFormat="1" ht="24.95" customHeight="1">
      <c r="B121" s="97"/>
      <c r="D121" s="98" t="s">
        <v>118</v>
      </c>
      <c r="E121" s="99"/>
      <c r="F121" s="99"/>
      <c r="G121" s="99"/>
      <c r="H121" s="99"/>
      <c r="I121" s="99"/>
      <c r="J121" s="100">
        <f>J563</f>
        <v>0</v>
      </c>
      <c r="L121" s="97"/>
    </row>
    <row r="122" spans="2:12" s="1" customFormat="1" ht="21.75" customHeight="1">
      <c r="B122" s="29"/>
      <c r="L122" s="29"/>
    </row>
    <row r="123" spans="2:12" s="1" customFormat="1" ht="6.95" customHeight="1">
      <c r="B123" s="41"/>
      <c r="C123" s="42"/>
      <c r="D123" s="42"/>
      <c r="E123" s="42"/>
      <c r="F123" s="42"/>
      <c r="G123" s="42"/>
      <c r="H123" s="42"/>
      <c r="I123" s="42"/>
      <c r="J123" s="42"/>
      <c r="K123" s="42"/>
      <c r="L123" s="29"/>
    </row>
    <row r="127" spans="2:12" s="1" customFormat="1" ht="6.95" customHeight="1"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29"/>
    </row>
    <row r="128" spans="2:12" s="1" customFormat="1" ht="24.95" customHeight="1">
      <c r="B128" s="29"/>
      <c r="C128" s="18" t="s">
        <v>119</v>
      </c>
      <c r="L128" s="29"/>
    </row>
    <row r="129" spans="2:65" s="1" customFormat="1" ht="6.95" customHeight="1">
      <c r="B129" s="29"/>
      <c r="L129" s="29"/>
    </row>
    <row r="130" spans="2:65" s="1" customFormat="1" ht="12" customHeight="1">
      <c r="B130" s="29"/>
      <c r="C130" s="24" t="s">
        <v>16</v>
      </c>
      <c r="L130" s="29"/>
    </row>
    <row r="131" spans="2:65" s="1" customFormat="1" ht="16.5" customHeight="1">
      <c r="B131" s="29"/>
      <c r="E131" s="202" t="str">
        <f>E7</f>
        <v>Rekonstrukce výstavního sálu Hazlov</v>
      </c>
      <c r="F131" s="203"/>
      <c r="G131" s="203"/>
      <c r="H131" s="203"/>
      <c r="L131" s="29"/>
    </row>
    <row r="132" spans="2:65" s="1" customFormat="1" ht="12" customHeight="1">
      <c r="B132" s="29"/>
      <c r="C132" s="24" t="s">
        <v>87</v>
      </c>
      <c r="L132" s="29"/>
    </row>
    <row r="133" spans="2:65" s="1" customFormat="1" ht="16.5" customHeight="1">
      <c r="B133" s="29"/>
      <c r="E133" s="182" t="str">
        <f>E9</f>
        <v>10 - 1 a 2NP</v>
      </c>
      <c r="F133" s="204"/>
      <c r="G133" s="204"/>
      <c r="H133" s="204"/>
      <c r="L133" s="29"/>
    </row>
    <row r="134" spans="2:65" s="1" customFormat="1" ht="6.95" customHeight="1">
      <c r="B134" s="29"/>
      <c r="L134" s="29"/>
    </row>
    <row r="135" spans="2:65" s="1" customFormat="1" ht="12" customHeight="1">
      <c r="B135" s="29"/>
      <c r="C135" s="24" t="s">
        <v>19</v>
      </c>
      <c r="F135" s="22" t="str">
        <f>F12</f>
        <v>Hazlov</v>
      </c>
      <c r="I135" s="24" t="s">
        <v>21</v>
      </c>
      <c r="J135" s="49" t="str">
        <f>IF(J12="","",J12)</f>
        <v>9. 10. 2024</v>
      </c>
      <c r="L135" s="29"/>
    </row>
    <row r="136" spans="2:65" s="1" customFormat="1" ht="6.95" customHeight="1">
      <c r="B136" s="29"/>
      <c r="L136" s="29"/>
    </row>
    <row r="137" spans="2:65" s="1" customFormat="1" ht="15.2" customHeight="1">
      <c r="B137" s="29"/>
      <c r="C137" s="24" t="s">
        <v>23</v>
      </c>
      <c r="F137" s="22" t="str">
        <f>E15</f>
        <v>Obec Hazlov</v>
      </c>
      <c r="I137" s="24" t="s">
        <v>29</v>
      </c>
      <c r="J137" s="27" t="str">
        <f>E21</f>
        <v>Atelier Stoeckl</v>
      </c>
      <c r="L137" s="29"/>
    </row>
    <row r="138" spans="2:65" s="1" customFormat="1" ht="15.2" customHeight="1">
      <c r="B138" s="29"/>
      <c r="C138" s="24" t="s">
        <v>27</v>
      </c>
      <c r="F138" s="22" t="str">
        <f>IF(E18="","",E18)</f>
        <v>Vyplň údaj</v>
      </c>
      <c r="I138" s="24" t="s">
        <v>32</v>
      </c>
      <c r="J138" s="27" t="str">
        <f>E24</f>
        <v>Milan Hájek</v>
      </c>
      <c r="L138" s="29"/>
    </row>
    <row r="139" spans="2:65" s="1" customFormat="1" ht="10.35" customHeight="1">
      <c r="B139" s="29"/>
      <c r="L139" s="29"/>
    </row>
    <row r="140" spans="2:65" s="10" customFormat="1" ht="29.25" customHeight="1">
      <c r="B140" s="105"/>
      <c r="C140" s="106" t="s">
        <v>120</v>
      </c>
      <c r="D140" s="107" t="s">
        <v>60</v>
      </c>
      <c r="E140" s="107" t="s">
        <v>56</v>
      </c>
      <c r="F140" s="107" t="s">
        <v>57</v>
      </c>
      <c r="G140" s="107" t="s">
        <v>121</v>
      </c>
      <c r="H140" s="107" t="s">
        <v>122</v>
      </c>
      <c r="I140" s="107" t="s">
        <v>123</v>
      </c>
      <c r="J140" s="107" t="s">
        <v>91</v>
      </c>
      <c r="K140" s="108" t="s">
        <v>124</v>
      </c>
      <c r="L140" s="105"/>
      <c r="M140" s="56" t="s">
        <v>1</v>
      </c>
      <c r="N140" s="57" t="s">
        <v>39</v>
      </c>
      <c r="O140" s="57" t="s">
        <v>125</v>
      </c>
      <c r="P140" s="57" t="s">
        <v>126</v>
      </c>
      <c r="Q140" s="57" t="s">
        <v>127</v>
      </c>
      <c r="R140" s="57" t="s">
        <v>128</v>
      </c>
      <c r="S140" s="57" t="s">
        <v>129</v>
      </c>
      <c r="T140" s="58" t="s">
        <v>130</v>
      </c>
    </row>
    <row r="141" spans="2:65" s="1" customFormat="1" ht="22.9" customHeight="1">
      <c r="B141" s="29"/>
      <c r="C141" s="61" t="s">
        <v>131</v>
      </c>
      <c r="J141" s="109">
        <f>BK141</f>
        <v>0</v>
      </c>
      <c r="L141" s="29"/>
      <c r="M141" s="59"/>
      <c r="N141" s="50"/>
      <c r="O141" s="50"/>
      <c r="P141" s="110">
        <f>P142+P323+P557+P563</f>
        <v>0</v>
      </c>
      <c r="Q141" s="50"/>
      <c r="R141" s="110">
        <f>R142+R323+R557+R563</f>
        <v>81.244500270000003</v>
      </c>
      <c r="S141" s="50"/>
      <c r="T141" s="111">
        <f>T142+T323+T557+T563</f>
        <v>39.09845352</v>
      </c>
      <c r="AT141" s="14" t="s">
        <v>74</v>
      </c>
      <c r="AU141" s="14" t="s">
        <v>93</v>
      </c>
      <c r="BK141" s="112">
        <f>BK142+BK323+BK557+BK563</f>
        <v>0</v>
      </c>
    </row>
    <row r="142" spans="2:65" s="11" customFormat="1" ht="25.9" customHeight="1">
      <c r="B142" s="113"/>
      <c r="D142" s="114" t="s">
        <v>74</v>
      </c>
      <c r="E142" s="115" t="s">
        <v>132</v>
      </c>
      <c r="F142" s="115" t="s">
        <v>133</v>
      </c>
      <c r="I142" s="116"/>
      <c r="J142" s="117">
        <f>BK142</f>
        <v>0</v>
      </c>
      <c r="L142" s="113"/>
      <c r="M142" s="118"/>
      <c r="P142" s="119">
        <f>P143+P156+P176+P257+P315+P321</f>
        <v>0</v>
      </c>
      <c r="R142" s="119">
        <f>R143+R156+R176+R257+R315+R321</f>
        <v>69.96050434</v>
      </c>
      <c r="T142" s="120">
        <f>T143+T156+T176+T257+T315+T321</f>
        <v>38.704303519999996</v>
      </c>
      <c r="AR142" s="114" t="s">
        <v>83</v>
      </c>
      <c r="AT142" s="121" t="s">
        <v>74</v>
      </c>
      <c r="AU142" s="121" t="s">
        <v>75</v>
      </c>
      <c r="AY142" s="114" t="s">
        <v>134</v>
      </c>
      <c r="BK142" s="122">
        <f>BK143+BK156+BK176+BK257+BK315+BK321</f>
        <v>0</v>
      </c>
    </row>
    <row r="143" spans="2:65" s="11" customFormat="1" ht="22.9" customHeight="1">
      <c r="B143" s="113"/>
      <c r="D143" s="114" t="s">
        <v>74</v>
      </c>
      <c r="E143" s="123" t="s">
        <v>135</v>
      </c>
      <c r="F143" s="123" t="s">
        <v>136</v>
      </c>
      <c r="I143" s="116"/>
      <c r="J143" s="124">
        <f>BK143</f>
        <v>0</v>
      </c>
      <c r="L143" s="113"/>
      <c r="M143" s="118"/>
      <c r="P143" s="119">
        <f>SUM(P144:P155)</f>
        <v>0</v>
      </c>
      <c r="R143" s="119">
        <f>SUM(R144:R155)</f>
        <v>15.596787500000001</v>
      </c>
      <c r="T143" s="120">
        <f>SUM(T144:T155)</f>
        <v>0</v>
      </c>
      <c r="AR143" s="114" t="s">
        <v>83</v>
      </c>
      <c r="AT143" s="121" t="s">
        <v>74</v>
      </c>
      <c r="AU143" s="121" t="s">
        <v>83</v>
      </c>
      <c r="AY143" s="114" t="s">
        <v>134</v>
      </c>
      <c r="BK143" s="122">
        <f>SUM(BK144:BK155)</f>
        <v>0</v>
      </c>
    </row>
    <row r="144" spans="2:65" s="1" customFormat="1" ht="24.2" customHeight="1">
      <c r="B144" s="125"/>
      <c r="C144" s="126" t="s">
        <v>83</v>
      </c>
      <c r="D144" s="126" t="s">
        <v>137</v>
      </c>
      <c r="E144" s="127" t="s">
        <v>138</v>
      </c>
      <c r="F144" s="128" t="s">
        <v>139</v>
      </c>
      <c r="G144" s="129" t="s">
        <v>140</v>
      </c>
      <c r="H144" s="130">
        <v>7.9480000000000004</v>
      </c>
      <c r="I144" s="131"/>
      <c r="J144" s="132">
        <f>ROUND(I144*H144,2)</f>
        <v>0</v>
      </c>
      <c r="K144" s="128" t="s">
        <v>141</v>
      </c>
      <c r="L144" s="29"/>
      <c r="M144" s="133" t="s">
        <v>1</v>
      </c>
      <c r="N144" s="134" t="s">
        <v>40</v>
      </c>
      <c r="P144" s="135">
        <f>O144*H144</f>
        <v>0</v>
      </c>
      <c r="Q144" s="135">
        <v>1.8774999999999999</v>
      </c>
      <c r="R144" s="135">
        <f>Q144*H144</f>
        <v>14.922370000000001</v>
      </c>
      <c r="S144" s="135">
        <v>0</v>
      </c>
      <c r="T144" s="136">
        <f>S144*H144</f>
        <v>0</v>
      </c>
      <c r="AR144" s="137" t="s">
        <v>142</v>
      </c>
      <c r="AT144" s="137" t="s">
        <v>137</v>
      </c>
      <c r="AU144" s="137" t="s">
        <v>85</v>
      </c>
      <c r="AY144" s="14" t="s">
        <v>134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4" t="s">
        <v>83</v>
      </c>
      <c r="BK144" s="138">
        <f>ROUND(I144*H144,2)</f>
        <v>0</v>
      </c>
      <c r="BL144" s="14" t="s">
        <v>142</v>
      </c>
      <c r="BM144" s="137" t="s">
        <v>143</v>
      </c>
    </row>
    <row r="145" spans="2:65" s="12" customFormat="1" ht="11.25">
      <c r="B145" s="139"/>
      <c r="D145" s="140" t="s">
        <v>144</v>
      </c>
      <c r="E145" s="141" t="s">
        <v>1</v>
      </c>
      <c r="F145" s="142" t="s">
        <v>145</v>
      </c>
      <c r="H145" s="143">
        <v>2.48</v>
      </c>
      <c r="I145" s="144"/>
      <c r="L145" s="139"/>
      <c r="M145" s="145"/>
      <c r="T145" s="146"/>
      <c r="AT145" s="141" t="s">
        <v>144</v>
      </c>
      <c r="AU145" s="141" t="s">
        <v>85</v>
      </c>
      <c r="AV145" s="12" t="s">
        <v>85</v>
      </c>
      <c r="AW145" s="12" t="s">
        <v>31</v>
      </c>
      <c r="AX145" s="12" t="s">
        <v>75</v>
      </c>
      <c r="AY145" s="141" t="s">
        <v>134</v>
      </c>
    </row>
    <row r="146" spans="2:65" s="12" customFormat="1" ht="11.25">
      <c r="B146" s="139"/>
      <c r="D146" s="140" t="s">
        <v>144</v>
      </c>
      <c r="E146" s="141" t="s">
        <v>1</v>
      </c>
      <c r="F146" s="142" t="s">
        <v>146</v>
      </c>
      <c r="H146" s="143">
        <v>2.2050000000000001</v>
      </c>
      <c r="I146" s="144"/>
      <c r="L146" s="139"/>
      <c r="M146" s="145"/>
      <c r="T146" s="146"/>
      <c r="AT146" s="141" t="s">
        <v>144</v>
      </c>
      <c r="AU146" s="141" t="s">
        <v>85</v>
      </c>
      <c r="AV146" s="12" t="s">
        <v>85</v>
      </c>
      <c r="AW146" s="12" t="s">
        <v>31</v>
      </c>
      <c r="AX146" s="12" t="s">
        <v>75</v>
      </c>
      <c r="AY146" s="141" t="s">
        <v>134</v>
      </c>
    </row>
    <row r="147" spans="2:65" s="12" customFormat="1" ht="11.25">
      <c r="B147" s="139"/>
      <c r="D147" s="140" t="s">
        <v>144</v>
      </c>
      <c r="E147" s="141" t="s">
        <v>1</v>
      </c>
      <c r="F147" s="142" t="s">
        <v>147</v>
      </c>
      <c r="H147" s="143">
        <v>2.7229999999999999</v>
      </c>
      <c r="I147" s="144"/>
      <c r="L147" s="139"/>
      <c r="M147" s="145"/>
      <c r="T147" s="146"/>
      <c r="AT147" s="141" t="s">
        <v>144</v>
      </c>
      <c r="AU147" s="141" t="s">
        <v>85</v>
      </c>
      <c r="AV147" s="12" t="s">
        <v>85</v>
      </c>
      <c r="AW147" s="12" t="s">
        <v>31</v>
      </c>
      <c r="AX147" s="12" t="s">
        <v>75</v>
      </c>
      <c r="AY147" s="141" t="s">
        <v>134</v>
      </c>
    </row>
    <row r="148" spans="2:65" s="12" customFormat="1" ht="11.25">
      <c r="B148" s="139"/>
      <c r="D148" s="140" t="s">
        <v>144</v>
      </c>
      <c r="E148" s="141" t="s">
        <v>1</v>
      </c>
      <c r="F148" s="142" t="s">
        <v>148</v>
      </c>
      <c r="H148" s="143">
        <v>0.54</v>
      </c>
      <c r="I148" s="144"/>
      <c r="L148" s="139"/>
      <c r="M148" s="145"/>
      <c r="T148" s="146"/>
      <c r="AT148" s="141" t="s">
        <v>144</v>
      </c>
      <c r="AU148" s="141" t="s">
        <v>85</v>
      </c>
      <c r="AV148" s="12" t="s">
        <v>85</v>
      </c>
      <c r="AW148" s="12" t="s">
        <v>31</v>
      </c>
      <c r="AX148" s="12" t="s">
        <v>75</v>
      </c>
      <c r="AY148" s="141" t="s">
        <v>134</v>
      </c>
    </row>
    <row r="149" spans="2:65" s="1" customFormat="1" ht="24.2" customHeight="1">
      <c r="B149" s="125"/>
      <c r="C149" s="126" t="s">
        <v>85</v>
      </c>
      <c r="D149" s="126" t="s">
        <v>137</v>
      </c>
      <c r="E149" s="127" t="s">
        <v>149</v>
      </c>
      <c r="F149" s="128" t="s">
        <v>150</v>
      </c>
      <c r="G149" s="129" t="s">
        <v>151</v>
      </c>
      <c r="H149" s="130">
        <v>2</v>
      </c>
      <c r="I149" s="131"/>
      <c r="J149" s="132">
        <f t="shared" ref="J149:J154" si="0">ROUND(I149*H149,2)</f>
        <v>0</v>
      </c>
      <c r="K149" s="128" t="s">
        <v>1</v>
      </c>
      <c r="L149" s="29"/>
      <c r="M149" s="133" t="s">
        <v>1</v>
      </c>
      <c r="N149" s="134" t="s">
        <v>40</v>
      </c>
      <c r="P149" s="135">
        <f t="shared" ref="P149:P154" si="1">O149*H149</f>
        <v>0</v>
      </c>
      <c r="Q149" s="135">
        <v>0</v>
      </c>
      <c r="R149" s="135">
        <f t="shared" ref="R149:R154" si="2">Q149*H149</f>
        <v>0</v>
      </c>
      <c r="S149" s="135">
        <v>0</v>
      </c>
      <c r="T149" s="136">
        <f t="shared" ref="T149:T154" si="3">S149*H149</f>
        <v>0</v>
      </c>
      <c r="AR149" s="137" t="s">
        <v>142</v>
      </c>
      <c r="AT149" s="137" t="s">
        <v>137</v>
      </c>
      <c r="AU149" s="137" t="s">
        <v>85</v>
      </c>
      <c r="AY149" s="14" t="s">
        <v>134</v>
      </c>
      <c r="BE149" s="138">
        <f t="shared" ref="BE149:BE154" si="4">IF(N149="základní",J149,0)</f>
        <v>0</v>
      </c>
      <c r="BF149" s="138">
        <f t="shared" ref="BF149:BF154" si="5">IF(N149="snížená",J149,0)</f>
        <v>0</v>
      </c>
      <c r="BG149" s="138">
        <f t="shared" ref="BG149:BG154" si="6">IF(N149="zákl. přenesená",J149,0)</f>
        <v>0</v>
      </c>
      <c r="BH149" s="138">
        <f t="shared" ref="BH149:BH154" si="7">IF(N149="sníž. přenesená",J149,0)</f>
        <v>0</v>
      </c>
      <c r="BI149" s="138">
        <f t="shared" ref="BI149:BI154" si="8">IF(N149="nulová",J149,0)</f>
        <v>0</v>
      </c>
      <c r="BJ149" s="14" t="s">
        <v>83</v>
      </c>
      <c r="BK149" s="138">
        <f t="shared" ref="BK149:BK154" si="9">ROUND(I149*H149,2)</f>
        <v>0</v>
      </c>
      <c r="BL149" s="14" t="s">
        <v>142</v>
      </c>
      <c r="BM149" s="137" t="s">
        <v>152</v>
      </c>
    </row>
    <row r="150" spans="2:65" s="1" customFormat="1" ht="21.75" customHeight="1">
      <c r="B150" s="125"/>
      <c r="C150" s="126" t="s">
        <v>135</v>
      </c>
      <c r="D150" s="126" t="s">
        <v>137</v>
      </c>
      <c r="E150" s="127" t="s">
        <v>153</v>
      </c>
      <c r="F150" s="128" t="s">
        <v>154</v>
      </c>
      <c r="G150" s="129" t="s">
        <v>155</v>
      </c>
      <c r="H150" s="130">
        <v>1</v>
      </c>
      <c r="I150" s="131"/>
      <c r="J150" s="132">
        <f t="shared" si="0"/>
        <v>0</v>
      </c>
      <c r="K150" s="128" t="s">
        <v>1</v>
      </c>
      <c r="L150" s="29"/>
      <c r="M150" s="133" t="s">
        <v>1</v>
      </c>
      <c r="N150" s="134" t="s">
        <v>40</v>
      </c>
      <c r="P150" s="135">
        <f t="shared" si="1"/>
        <v>0</v>
      </c>
      <c r="Q150" s="135">
        <v>0</v>
      </c>
      <c r="R150" s="135">
        <f t="shared" si="2"/>
        <v>0</v>
      </c>
      <c r="S150" s="135">
        <v>0</v>
      </c>
      <c r="T150" s="136">
        <f t="shared" si="3"/>
        <v>0</v>
      </c>
      <c r="AR150" s="137" t="s">
        <v>142</v>
      </c>
      <c r="AT150" s="137" t="s">
        <v>137</v>
      </c>
      <c r="AU150" s="137" t="s">
        <v>85</v>
      </c>
      <c r="AY150" s="14" t="s">
        <v>134</v>
      </c>
      <c r="BE150" s="138">
        <f t="shared" si="4"/>
        <v>0</v>
      </c>
      <c r="BF150" s="138">
        <f t="shared" si="5"/>
        <v>0</v>
      </c>
      <c r="BG150" s="138">
        <f t="shared" si="6"/>
        <v>0</v>
      </c>
      <c r="BH150" s="138">
        <f t="shared" si="7"/>
        <v>0</v>
      </c>
      <c r="BI150" s="138">
        <f t="shared" si="8"/>
        <v>0</v>
      </c>
      <c r="BJ150" s="14" t="s">
        <v>83</v>
      </c>
      <c r="BK150" s="138">
        <f t="shared" si="9"/>
        <v>0</v>
      </c>
      <c r="BL150" s="14" t="s">
        <v>142</v>
      </c>
      <c r="BM150" s="137" t="s">
        <v>156</v>
      </c>
    </row>
    <row r="151" spans="2:65" s="1" customFormat="1" ht="16.5" customHeight="1">
      <c r="B151" s="125"/>
      <c r="C151" s="126" t="s">
        <v>142</v>
      </c>
      <c r="D151" s="126" t="s">
        <v>137</v>
      </c>
      <c r="E151" s="127" t="s">
        <v>157</v>
      </c>
      <c r="F151" s="128" t="s">
        <v>158</v>
      </c>
      <c r="G151" s="129" t="s">
        <v>155</v>
      </c>
      <c r="H151" s="130">
        <v>6</v>
      </c>
      <c r="I151" s="131"/>
      <c r="J151" s="132">
        <f t="shared" si="0"/>
        <v>0</v>
      </c>
      <c r="K151" s="128" t="s">
        <v>1</v>
      </c>
      <c r="L151" s="29"/>
      <c r="M151" s="133" t="s">
        <v>1</v>
      </c>
      <c r="N151" s="134" t="s">
        <v>40</v>
      </c>
      <c r="P151" s="135">
        <f t="shared" si="1"/>
        <v>0</v>
      </c>
      <c r="Q151" s="135">
        <v>0</v>
      </c>
      <c r="R151" s="135">
        <f t="shared" si="2"/>
        <v>0</v>
      </c>
      <c r="S151" s="135">
        <v>0</v>
      </c>
      <c r="T151" s="136">
        <f t="shared" si="3"/>
        <v>0</v>
      </c>
      <c r="AR151" s="137" t="s">
        <v>142</v>
      </c>
      <c r="AT151" s="137" t="s">
        <v>137</v>
      </c>
      <c r="AU151" s="137" t="s">
        <v>85</v>
      </c>
      <c r="AY151" s="14" t="s">
        <v>134</v>
      </c>
      <c r="BE151" s="138">
        <f t="shared" si="4"/>
        <v>0</v>
      </c>
      <c r="BF151" s="138">
        <f t="shared" si="5"/>
        <v>0</v>
      </c>
      <c r="BG151" s="138">
        <f t="shared" si="6"/>
        <v>0</v>
      </c>
      <c r="BH151" s="138">
        <f t="shared" si="7"/>
        <v>0</v>
      </c>
      <c r="BI151" s="138">
        <f t="shared" si="8"/>
        <v>0</v>
      </c>
      <c r="BJ151" s="14" t="s">
        <v>83</v>
      </c>
      <c r="BK151" s="138">
        <f t="shared" si="9"/>
        <v>0</v>
      </c>
      <c r="BL151" s="14" t="s">
        <v>142</v>
      </c>
      <c r="BM151" s="137" t="s">
        <v>159</v>
      </c>
    </row>
    <row r="152" spans="2:65" s="1" customFormat="1" ht="16.5" customHeight="1">
      <c r="B152" s="125"/>
      <c r="C152" s="126" t="s">
        <v>160</v>
      </c>
      <c r="D152" s="126" t="s">
        <v>137</v>
      </c>
      <c r="E152" s="127" t="s">
        <v>161</v>
      </c>
      <c r="F152" s="128" t="s">
        <v>162</v>
      </c>
      <c r="G152" s="129" t="s">
        <v>155</v>
      </c>
      <c r="H152" s="130">
        <v>6</v>
      </c>
      <c r="I152" s="131"/>
      <c r="J152" s="132">
        <f t="shared" si="0"/>
        <v>0</v>
      </c>
      <c r="K152" s="128" t="s">
        <v>1</v>
      </c>
      <c r="L152" s="29"/>
      <c r="M152" s="133" t="s">
        <v>1</v>
      </c>
      <c r="N152" s="134" t="s">
        <v>40</v>
      </c>
      <c r="P152" s="135">
        <f t="shared" si="1"/>
        <v>0</v>
      </c>
      <c r="Q152" s="135">
        <v>0</v>
      </c>
      <c r="R152" s="135">
        <f t="shared" si="2"/>
        <v>0</v>
      </c>
      <c r="S152" s="135">
        <v>0</v>
      </c>
      <c r="T152" s="136">
        <f t="shared" si="3"/>
        <v>0</v>
      </c>
      <c r="AR152" s="137" t="s">
        <v>142</v>
      </c>
      <c r="AT152" s="137" t="s">
        <v>137</v>
      </c>
      <c r="AU152" s="137" t="s">
        <v>85</v>
      </c>
      <c r="AY152" s="14" t="s">
        <v>134</v>
      </c>
      <c r="BE152" s="138">
        <f t="shared" si="4"/>
        <v>0</v>
      </c>
      <c r="BF152" s="138">
        <f t="shared" si="5"/>
        <v>0</v>
      </c>
      <c r="BG152" s="138">
        <f t="shared" si="6"/>
        <v>0</v>
      </c>
      <c r="BH152" s="138">
        <f t="shared" si="7"/>
        <v>0</v>
      </c>
      <c r="BI152" s="138">
        <f t="shared" si="8"/>
        <v>0</v>
      </c>
      <c r="BJ152" s="14" t="s">
        <v>83</v>
      </c>
      <c r="BK152" s="138">
        <f t="shared" si="9"/>
        <v>0</v>
      </c>
      <c r="BL152" s="14" t="s">
        <v>142</v>
      </c>
      <c r="BM152" s="137" t="s">
        <v>163</v>
      </c>
    </row>
    <row r="153" spans="2:65" s="1" customFormat="1" ht="16.5" customHeight="1">
      <c r="B153" s="125"/>
      <c r="C153" s="126" t="s">
        <v>164</v>
      </c>
      <c r="D153" s="126" t="s">
        <v>137</v>
      </c>
      <c r="E153" s="127" t="s">
        <v>165</v>
      </c>
      <c r="F153" s="128" t="s">
        <v>166</v>
      </c>
      <c r="G153" s="129" t="s">
        <v>151</v>
      </c>
      <c r="H153" s="130">
        <v>6.19</v>
      </c>
      <c r="I153" s="131"/>
      <c r="J153" s="132">
        <f t="shared" si="0"/>
        <v>0</v>
      </c>
      <c r="K153" s="128" t="s">
        <v>1</v>
      </c>
      <c r="L153" s="29"/>
      <c r="M153" s="133" t="s">
        <v>1</v>
      </c>
      <c r="N153" s="134" t="s">
        <v>40</v>
      </c>
      <c r="P153" s="135">
        <f t="shared" si="1"/>
        <v>0</v>
      </c>
      <c r="Q153" s="135">
        <v>0</v>
      </c>
      <c r="R153" s="135">
        <f t="shared" si="2"/>
        <v>0</v>
      </c>
      <c r="S153" s="135">
        <v>0</v>
      </c>
      <c r="T153" s="136">
        <f t="shared" si="3"/>
        <v>0</v>
      </c>
      <c r="AR153" s="137" t="s">
        <v>142</v>
      </c>
      <c r="AT153" s="137" t="s">
        <v>137</v>
      </c>
      <c r="AU153" s="137" t="s">
        <v>85</v>
      </c>
      <c r="AY153" s="14" t="s">
        <v>134</v>
      </c>
      <c r="BE153" s="138">
        <f t="shared" si="4"/>
        <v>0</v>
      </c>
      <c r="BF153" s="138">
        <f t="shared" si="5"/>
        <v>0</v>
      </c>
      <c r="BG153" s="138">
        <f t="shared" si="6"/>
        <v>0</v>
      </c>
      <c r="BH153" s="138">
        <f t="shared" si="7"/>
        <v>0</v>
      </c>
      <c r="BI153" s="138">
        <f t="shared" si="8"/>
        <v>0</v>
      </c>
      <c r="BJ153" s="14" t="s">
        <v>83</v>
      </c>
      <c r="BK153" s="138">
        <f t="shared" si="9"/>
        <v>0</v>
      </c>
      <c r="BL153" s="14" t="s">
        <v>142</v>
      </c>
      <c r="BM153" s="137" t="s">
        <v>167</v>
      </c>
    </row>
    <row r="154" spans="2:65" s="1" customFormat="1" ht="24.2" customHeight="1">
      <c r="B154" s="125"/>
      <c r="C154" s="126" t="s">
        <v>168</v>
      </c>
      <c r="D154" s="126" t="s">
        <v>137</v>
      </c>
      <c r="E154" s="127" t="s">
        <v>169</v>
      </c>
      <c r="F154" s="128" t="s">
        <v>170</v>
      </c>
      <c r="G154" s="129" t="s">
        <v>171</v>
      </c>
      <c r="H154" s="130">
        <v>2.875</v>
      </c>
      <c r="I154" s="131"/>
      <c r="J154" s="132">
        <f t="shared" si="0"/>
        <v>0</v>
      </c>
      <c r="K154" s="128" t="s">
        <v>141</v>
      </c>
      <c r="L154" s="29"/>
      <c r="M154" s="133" t="s">
        <v>1</v>
      </c>
      <c r="N154" s="134" t="s">
        <v>40</v>
      </c>
      <c r="P154" s="135">
        <f t="shared" si="1"/>
        <v>0</v>
      </c>
      <c r="Q154" s="135">
        <v>0.23458000000000001</v>
      </c>
      <c r="R154" s="135">
        <f t="shared" si="2"/>
        <v>0.6744175</v>
      </c>
      <c r="S154" s="135">
        <v>0</v>
      </c>
      <c r="T154" s="136">
        <f t="shared" si="3"/>
        <v>0</v>
      </c>
      <c r="AR154" s="137" t="s">
        <v>142</v>
      </c>
      <c r="AT154" s="137" t="s">
        <v>137</v>
      </c>
      <c r="AU154" s="137" t="s">
        <v>85</v>
      </c>
      <c r="AY154" s="14" t="s">
        <v>134</v>
      </c>
      <c r="BE154" s="138">
        <f t="shared" si="4"/>
        <v>0</v>
      </c>
      <c r="BF154" s="138">
        <f t="shared" si="5"/>
        <v>0</v>
      </c>
      <c r="BG154" s="138">
        <f t="shared" si="6"/>
        <v>0</v>
      </c>
      <c r="BH154" s="138">
        <f t="shared" si="7"/>
        <v>0</v>
      </c>
      <c r="BI154" s="138">
        <f t="shared" si="8"/>
        <v>0</v>
      </c>
      <c r="BJ154" s="14" t="s">
        <v>83</v>
      </c>
      <c r="BK154" s="138">
        <f t="shared" si="9"/>
        <v>0</v>
      </c>
      <c r="BL154" s="14" t="s">
        <v>142</v>
      </c>
      <c r="BM154" s="137" t="s">
        <v>172</v>
      </c>
    </row>
    <row r="155" spans="2:65" s="12" customFormat="1" ht="11.25">
      <c r="B155" s="139"/>
      <c r="D155" s="140" t="s">
        <v>144</v>
      </c>
      <c r="E155" s="141" t="s">
        <v>1</v>
      </c>
      <c r="F155" s="142" t="s">
        <v>173</v>
      </c>
      <c r="H155" s="143">
        <v>2.875</v>
      </c>
      <c r="I155" s="144"/>
      <c r="L155" s="139"/>
      <c r="M155" s="145"/>
      <c r="T155" s="146"/>
      <c r="AT155" s="141" t="s">
        <v>144</v>
      </c>
      <c r="AU155" s="141" t="s">
        <v>85</v>
      </c>
      <c r="AV155" s="12" t="s">
        <v>85</v>
      </c>
      <c r="AW155" s="12" t="s">
        <v>31</v>
      </c>
      <c r="AX155" s="12" t="s">
        <v>83</v>
      </c>
      <c r="AY155" s="141" t="s">
        <v>134</v>
      </c>
    </row>
    <row r="156" spans="2:65" s="11" customFormat="1" ht="22.9" customHeight="1">
      <c r="B156" s="113"/>
      <c r="D156" s="114" t="s">
        <v>74</v>
      </c>
      <c r="E156" s="123" t="s">
        <v>142</v>
      </c>
      <c r="F156" s="123" t="s">
        <v>174</v>
      </c>
      <c r="I156" s="116"/>
      <c r="J156" s="124">
        <f>BK156</f>
        <v>0</v>
      </c>
      <c r="L156" s="113"/>
      <c r="M156" s="118"/>
      <c r="P156" s="119">
        <f>SUM(P157:P175)</f>
        <v>0</v>
      </c>
      <c r="R156" s="119">
        <f>SUM(R157:R175)</f>
        <v>28.777171969999998</v>
      </c>
      <c r="T156" s="120">
        <f>SUM(T157:T175)</f>
        <v>0</v>
      </c>
      <c r="AR156" s="114" t="s">
        <v>83</v>
      </c>
      <c r="AT156" s="121" t="s">
        <v>74</v>
      </c>
      <c r="AU156" s="121" t="s">
        <v>83</v>
      </c>
      <c r="AY156" s="114" t="s">
        <v>134</v>
      </c>
      <c r="BK156" s="122">
        <f>SUM(BK157:BK175)</f>
        <v>0</v>
      </c>
    </row>
    <row r="157" spans="2:65" s="1" customFormat="1" ht="24.2" customHeight="1">
      <c r="B157" s="125"/>
      <c r="C157" s="126" t="s">
        <v>175</v>
      </c>
      <c r="D157" s="126" t="s">
        <v>137</v>
      </c>
      <c r="E157" s="127" t="s">
        <v>176</v>
      </c>
      <c r="F157" s="128" t="s">
        <v>177</v>
      </c>
      <c r="G157" s="129" t="s">
        <v>171</v>
      </c>
      <c r="H157" s="130">
        <v>29.808</v>
      </c>
      <c r="I157" s="131"/>
      <c r="J157" s="132">
        <f>ROUND(I157*H157,2)</f>
        <v>0</v>
      </c>
      <c r="K157" s="128" t="s">
        <v>141</v>
      </c>
      <c r="L157" s="29"/>
      <c r="M157" s="133" t="s">
        <v>1</v>
      </c>
      <c r="N157" s="134" t="s">
        <v>40</v>
      </c>
      <c r="P157" s="135">
        <f>O157*H157</f>
        <v>0</v>
      </c>
      <c r="Q157" s="135">
        <v>0.33195000000000002</v>
      </c>
      <c r="R157" s="135">
        <f>Q157*H157</f>
        <v>9.8947656000000013</v>
      </c>
      <c r="S157" s="135">
        <v>0</v>
      </c>
      <c r="T157" s="136">
        <f>S157*H157</f>
        <v>0</v>
      </c>
      <c r="AR157" s="137" t="s">
        <v>142</v>
      </c>
      <c r="AT157" s="137" t="s">
        <v>137</v>
      </c>
      <c r="AU157" s="137" t="s">
        <v>85</v>
      </c>
      <c r="AY157" s="14" t="s">
        <v>134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4" t="s">
        <v>83</v>
      </c>
      <c r="BK157" s="138">
        <f>ROUND(I157*H157,2)</f>
        <v>0</v>
      </c>
      <c r="BL157" s="14" t="s">
        <v>142</v>
      </c>
      <c r="BM157" s="137" t="s">
        <v>178</v>
      </c>
    </row>
    <row r="158" spans="2:65" s="12" customFormat="1" ht="11.25">
      <c r="B158" s="139"/>
      <c r="D158" s="140" t="s">
        <v>144</v>
      </c>
      <c r="E158" s="141" t="s">
        <v>1</v>
      </c>
      <c r="F158" s="142" t="s">
        <v>179</v>
      </c>
      <c r="H158" s="143">
        <v>29.808</v>
      </c>
      <c r="I158" s="144"/>
      <c r="L158" s="139"/>
      <c r="M158" s="145"/>
      <c r="T158" s="146"/>
      <c r="AT158" s="141" t="s">
        <v>144</v>
      </c>
      <c r="AU158" s="141" t="s">
        <v>85</v>
      </c>
      <c r="AV158" s="12" t="s">
        <v>85</v>
      </c>
      <c r="AW158" s="12" t="s">
        <v>31</v>
      </c>
      <c r="AX158" s="12" t="s">
        <v>83</v>
      </c>
      <c r="AY158" s="141" t="s">
        <v>134</v>
      </c>
    </row>
    <row r="159" spans="2:65" s="1" customFormat="1" ht="16.5" customHeight="1">
      <c r="B159" s="125"/>
      <c r="C159" s="126" t="s">
        <v>180</v>
      </c>
      <c r="D159" s="126" t="s">
        <v>137</v>
      </c>
      <c r="E159" s="127" t="s">
        <v>181</v>
      </c>
      <c r="F159" s="128" t="s">
        <v>182</v>
      </c>
      <c r="G159" s="129" t="s">
        <v>140</v>
      </c>
      <c r="H159" s="130">
        <v>6.22</v>
      </c>
      <c r="I159" s="131"/>
      <c r="J159" s="132">
        <f>ROUND(I159*H159,2)</f>
        <v>0</v>
      </c>
      <c r="K159" s="128" t="s">
        <v>141</v>
      </c>
      <c r="L159" s="29"/>
      <c r="M159" s="133" t="s">
        <v>1</v>
      </c>
      <c r="N159" s="134" t="s">
        <v>40</v>
      </c>
      <c r="P159" s="135">
        <f>O159*H159</f>
        <v>0</v>
      </c>
      <c r="Q159" s="135">
        <v>2.5020799999999999</v>
      </c>
      <c r="R159" s="135">
        <f>Q159*H159</f>
        <v>15.562937599999998</v>
      </c>
      <c r="S159" s="135">
        <v>0</v>
      </c>
      <c r="T159" s="136">
        <f>S159*H159</f>
        <v>0</v>
      </c>
      <c r="AR159" s="137" t="s">
        <v>142</v>
      </c>
      <c r="AT159" s="137" t="s">
        <v>137</v>
      </c>
      <c r="AU159" s="137" t="s">
        <v>85</v>
      </c>
      <c r="AY159" s="14" t="s">
        <v>134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4" t="s">
        <v>83</v>
      </c>
      <c r="BK159" s="138">
        <f>ROUND(I159*H159,2)</f>
        <v>0</v>
      </c>
      <c r="BL159" s="14" t="s">
        <v>142</v>
      </c>
      <c r="BM159" s="137" t="s">
        <v>183</v>
      </c>
    </row>
    <row r="160" spans="2:65" s="12" customFormat="1" ht="11.25">
      <c r="B160" s="139"/>
      <c r="D160" s="140" t="s">
        <v>144</v>
      </c>
      <c r="E160" s="141" t="s">
        <v>1</v>
      </c>
      <c r="F160" s="142" t="s">
        <v>184</v>
      </c>
      <c r="H160" s="143">
        <v>5.3650000000000002</v>
      </c>
      <c r="I160" s="144"/>
      <c r="L160" s="139"/>
      <c r="M160" s="145"/>
      <c r="T160" s="146"/>
      <c r="AT160" s="141" t="s">
        <v>144</v>
      </c>
      <c r="AU160" s="141" t="s">
        <v>85</v>
      </c>
      <c r="AV160" s="12" t="s">
        <v>85</v>
      </c>
      <c r="AW160" s="12" t="s">
        <v>31</v>
      </c>
      <c r="AX160" s="12" t="s">
        <v>75</v>
      </c>
      <c r="AY160" s="141" t="s">
        <v>134</v>
      </c>
    </row>
    <row r="161" spans="2:65" s="12" customFormat="1" ht="11.25">
      <c r="B161" s="139"/>
      <c r="D161" s="140" t="s">
        <v>144</v>
      </c>
      <c r="E161" s="141" t="s">
        <v>1</v>
      </c>
      <c r="F161" s="142" t="s">
        <v>185</v>
      </c>
      <c r="H161" s="143">
        <v>0.85499999999999998</v>
      </c>
      <c r="I161" s="144"/>
      <c r="L161" s="139"/>
      <c r="M161" s="145"/>
      <c r="T161" s="146"/>
      <c r="AT161" s="141" t="s">
        <v>144</v>
      </c>
      <c r="AU161" s="141" t="s">
        <v>85</v>
      </c>
      <c r="AV161" s="12" t="s">
        <v>85</v>
      </c>
      <c r="AW161" s="12" t="s">
        <v>31</v>
      </c>
      <c r="AX161" s="12" t="s">
        <v>75</v>
      </c>
      <c r="AY161" s="141" t="s">
        <v>134</v>
      </c>
    </row>
    <row r="162" spans="2:65" s="1" customFormat="1" ht="24.2" customHeight="1">
      <c r="B162" s="125"/>
      <c r="C162" s="126" t="s">
        <v>80</v>
      </c>
      <c r="D162" s="126" t="s">
        <v>137</v>
      </c>
      <c r="E162" s="127" t="s">
        <v>186</v>
      </c>
      <c r="F162" s="128" t="s">
        <v>187</v>
      </c>
      <c r="G162" s="129" t="s">
        <v>171</v>
      </c>
      <c r="H162" s="130">
        <v>29.808</v>
      </c>
      <c r="I162" s="131"/>
      <c r="J162" s="132">
        <f>ROUND(I162*H162,2)</f>
        <v>0</v>
      </c>
      <c r="K162" s="128" t="s">
        <v>141</v>
      </c>
      <c r="L162" s="29"/>
      <c r="M162" s="133" t="s">
        <v>1</v>
      </c>
      <c r="N162" s="134" t="s">
        <v>40</v>
      </c>
      <c r="P162" s="135">
        <f>O162*H162</f>
        <v>0</v>
      </c>
      <c r="Q162" s="135">
        <v>2.2069999999999999E-2</v>
      </c>
      <c r="R162" s="135">
        <f>Q162*H162</f>
        <v>0.65786255999999999</v>
      </c>
      <c r="S162" s="135">
        <v>0</v>
      </c>
      <c r="T162" s="136">
        <f>S162*H162</f>
        <v>0</v>
      </c>
      <c r="AR162" s="137" t="s">
        <v>142</v>
      </c>
      <c r="AT162" s="137" t="s">
        <v>137</v>
      </c>
      <c r="AU162" s="137" t="s">
        <v>85</v>
      </c>
      <c r="AY162" s="14" t="s">
        <v>134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4" t="s">
        <v>83</v>
      </c>
      <c r="BK162" s="138">
        <f>ROUND(I162*H162,2)</f>
        <v>0</v>
      </c>
      <c r="BL162" s="14" t="s">
        <v>142</v>
      </c>
      <c r="BM162" s="137" t="s">
        <v>188</v>
      </c>
    </row>
    <row r="163" spans="2:65" s="1" customFormat="1" ht="24.2" customHeight="1">
      <c r="B163" s="125"/>
      <c r="C163" s="126" t="s">
        <v>189</v>
      </c>
      <c r="D163" s="126" t="s">
        <v>137</v>
      </c>
      <c r="E163" s="127" t="s">
        <v>190</v>
      </c>
      <c r="F163" s="128" t="s">
        <v>191</v>
      </c>
      <c r="G163" s="129" t="s">
        <v>171</v>
      </c>
      <c r="H163" s="130">
        <v>29.808</v>
      </c>
      <c r="I163" s="131"/>
      <c r="J163" s="132">
        <f>ROUND(I163*H163,2)</f>
        <v>0</v>
      </c>
      <c r="K163" s="128" t="s">
        <v>141</v>
      </c>
      <c r="L163" s="29"/>
      <c r="M163" s="133" t="s">
        <v>1</v>
      </c>
      <c r="N163" s="134" t="s">
        <v>40</v>
      </c>
      <c r="P163" s="135">
        <f>O163*H163</f>
        <v>0</v>
      </c>
      <c r="Q163" s="135">
        <v>0</v>
      </c>
      <c r="R163" s="135">
        <f>Q163*H163</f>
        <v>0</v>
      </c>
      <c r="S163" s="135">
        <v>0</v>
      </c>
      <c r="T163" s="136">
        <f>S163*H163</f>
        <v>0</v>
      </c>
      <c r="AR163" s="137" t="s">
        <v>142</v>
      </c>
      <c r="AT163" s="137" t="s">
        <v>137</v>
      </c>
      <c r="AU163" s="137" t="s">
        <v>85</v>
      </c>
      <c r="AY163" s="14" t="s">
        <v>134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4" t="s">
        <v>83</v>
      </c>
      <c r="BK163" s="138">
        <f>ROUND(I163*H163,2)</f>
        <v>0</v>
      </c>
      <c r="BL163" s="14" t="s">
        <v>142</v>
      </c>
      <c r="BM163" s="137" t="s">
        <v>192</v>
      </c>
    </row>
    <row r="164" spans="2:65" s="1" customFormat="1" ht="24.2" customHeight="1">
      <c r="B164" s="125"/>
      <c r="C164" s="126" t="s">
        <v>8</v>
      </c>
      <c r="D164" s="126" t="s">
        <v>137</v>
      </c>
      <c r="E164" s="127" t="s">
        <v>193</v>
      </c>
      <c r="F164" s="128" t="s">
        <v>194</v>
      </c>
      <c r="G164" s="129" t="s">
        <v>171</v>
      </c>
      <c r="H164" s="130">
        <v>25.92</v>
      </c>
      <c r="I164" s="131"/>
      <c r="J164" s="132">
        <f>ROUND(I164*H164,2)</f>
        <v>0</v>
      </c>
      <c r="K164" s="128" t="s">
        <v>141</v>
      </c>
      <c r="L164" s="29"/>
      <c r="M164" s="133" t="s">
        <v>1</v>
      </c>
      <c r="N164" s="134" t="s">
        <v>40</v>
      </c>
      <c r="P164" s="135">
        <f>O164*H164</f>
        <v>0</v>
      </c>
      <c r="Q164" s="135">
        <v>1.1900000000000001E-3</v>
      </c>
      <c r="R164" s="135">
        <f>Q164*H164</f>
        <v>3.0844800000000006E-2</v>
      </c>
      <c r="S164" s="135">
        <v>0</v>
      </c>
      <c r="T164" s="136">
        <f>S164*H164</f>
        <v>0</v>
      </c>
      <c r="AR164" s="137" t="s">
        <v>142</v>
      </c>
      <c r="AT164" s="137" t="s">
        <v>137</v>
      </c>
      <c r="AU164" s="137" t="s">
        <v>85</v>
      </c>
      <c r="AY164" s="14" t="s">
        <v>134</v>
      </c>
      <c r="BE164" s="138">
        <f>IF(N164="základní",J164,0)</f>
        <v>0</v>
      </c>
      <c r="BF164" s="138">
        <f>IF(N164="snížená",J164,0)</f>
        <v>0</v>
      </c>
      <c r="BG164" s="138">
        <f>IF(N164="zákl. přenesená",J164,0)</f>
        <v>0</v>
      </c>
      <c r="BH164" s="138">
        <f>IF(N164="sníž. přenesená",J164,0)</f>
        <v>0</v>
      </c>
      <c r="BI164" s="138">
        <f>IF(N164="nulová",J164,0)</f>
        <v>0</v>
      </c>
      <c r="BJ164" s="14" t="s">
        <v>83</v>
      </c>
      <c r="BK164" s="138">
        <f>ROUND(I164*H164,2)</f>
        <v>0</v>
      </c>
      <c r="BL164" s="14" t="s">
        <v>142</v>
      </c>
      <c r="BM164" s="137" t="s">
        <v>195</v>
      </c>
    </row>
    <row r="165" spans="2:65" s="12" customFormat="1" ht="11.25">
      <c r="B165" s="139"/>
      <c r="D165" s="140" t="s">
        <v>144</v>
      </c>
      <c r="E165" s="141" t="s">
        <v>1</v>
      </c>
      <c r="F165" s="142" t="s">
        <v>196</v>
      </c>
      <c r="H165" s="143">
        <v>25.92</v>
      </c>
      <c r="I165" s="144"/>
      <c r="L165" s="139"/>
      <c r="M165" s="145"/>
      <c r="T165" s="146"/>
      <c r="AT165" s="141" t="s">
        <v>144</v>
      </c>
      <c r="AU165" s="141" t="s">
        <v>85</v>
      </c>
      <c r="AV165" s="12" t="s">
        <v>85</v>
      </c>
      <c r="AW165" s="12" t="s">
        <v>31</v>
      </c>
      <c r="AX165" s="12" t="s">
        <v>83</v>
      </c>
      <c r="AY165" s="141" t="s">
        <v>134</v>
      </c>
    </row>
    <row r="166" spans="2:65" s="1" customFormat="1" ht="24.2" customHeight="1">
      <c r="B166" s="125"/>
      <c r="C166" s="126" t="s">
        <v>197</v>
      </c>
      <c r="D166" s="126" t="s">
        <v>137</v>
      </c>
      <c r="E166" s="127" t="s">
        <v>198</v>
      </c>
      <c r="F166" s="128" t="s">
        <v>199</v>
      </c>
      <c r="G166" s="129" t="s">
        <v>171</v>
      </c>
      <c r="H166" s="130">
        <v>25.92</v>
      </c>
      <c r="I166" s="131"/>
      <c r="J166" s="132">
        <f>ROUND(I166*H166,2)</f>
        <v>0</v>
      </c>
      <c r="K166" s="128" t="s">
        <v>141</v>
      </c>
      <c r="L166" s="29"/>
      <c r="M166" s="133" t="s">
        <v>1</v>
      </c>
      <c r="N166" s="134" t="s">
        <v>40</v>
      </c>
      <c r="P166" s="135">
        <f>O166*H166</f>
        <v>0</v>
      </c>
      <c r="Q166" s="135">
        <v>0</v>
      </c>
      <c r="R166" s="135">
        <f>Q166*H166</f>
        <v>0</v>
      </c>
      <c r="S166" s="135">
        <v>0</v>
      </c>
      <c r="T166" s="136">
        <f>S166*H166</f>
        <v>0</v>
      </c>
      <c r="AR166" s="137" t="s">
        <v>142</v>
      </c>
      <c r="AT166" s="137" t="s">
        <v>137</v>
      </c>
      <c r="AU166" s="137" t="s">
        <v>85</v>
      </c>
      <c r="AY166" s="14" t="s">
        <v>134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4" t="s">
        <v>83</v>
      </c>
      <c r="BK166" s="138">
        <f>ROUND(I166*H166,2)</f>
        <v>0</v>
      </c>
      <c r="BL166" s="14" t="s">
        <v>142</v>
      </c>
      <c r="BM166" s="137" t="s">
        <v>200</v>
      </c>
    </row>
    <row r="167" spans="2:65" s="1" customFormat="1" ht="16.5" customHeight="1">
      <c r="B167" s="125"/>
      <c r="C167" s="126" t="s">
        <v>201</v>
      </c>
      <c r="D167" s="126" t="s">
        <v>137</v>
      </c>
      <c r="E167" s="127" t="s">
        <v>202</v>
      </c>
      <c r="F167" s="128" t="s">
        <v>203</v>
      </c>
      <c r="G167" s="129" t="s">
        <v>204</v>
      </c>
      <c r="H167" s="130">
        <v>0.93300000000000005</v>
      </c>
      <c r="I167" s="131"/>
      <c r="J167" s="132">
        <f>ROUND(I167*H167,2)</f>
        <v>0</v>
      </c>
      <c r="K167" s="128" t="s">
        <v>141</v>
      </c>
      <c r="L167" s="29"/>
      <c r="M167" s="133" t="s">
        <v>1</v>
      </c>
      <c r="N167" s="134" t="s">
        <v>40</v>
      </c>
      <c r="P167" s="135">
        <f>O167*H167</f>
        <v>0</v>
      </c>
      <c r="Q167" s="135">
        <v>1.0501400000000001</v>
      </c>
      <c r="R167" s="135">
        <f>Q167*H167</f>
        <v>0.9797806200000001</v>
      </c>
      <c r="S167" s="135">
        <v>0</v>
      </c>
      <c r="T167" s="136">
        <f>S167*H167</f>
        <v>0</v>
      </c>
      <c r="AR167" s="137" t="s">
        <v>142</v>
      </c>
      <c r="AT167" s="137" t="s">
        <v>137</v>
      </c>
      <c r="AU167" s="137" t="s">
        <v>85</v>
      </c>
      <c r="AY167" s="14" t="s">
        <v>134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4" t="s">
        <v>83</v>
      </c>
      <c r="BK167" s="138">
        <f>ROUND(I167*H167,2)</f>
        <v>0</v>
      </c>
      <c r="BL167" s="14" t="s">
        <v>142</v>
      </c>
      <c r="BM167" s="137" t="s">
        <v>205</v>
      </c>
    </row>
    <row r="168" spans="2:65" s="12" customFormat="1" ht="11.25">
      <c r="B168" s="139"/>
      <c r="D168" s="140" t="s">
        <v>144</v>
      </c>
      <c r="E168" s="141" t="s">
        <v>1</v>
      </c>
      <c r="F168" s="142" t="s">
        <v>206</v>
      </c>
      <c r="H168" s="143">
        <v>0.93300000000000005</v>
      </c>
      <c r="I168" s="144"/>
      <c r="L168" s="139"/>
      <c r="M168" s="145"/>
      <c r="T168" s="146"/>
      <c r="AT168" s="141" t="s">
        <v>144</v>
      </c>
      <c r="AU168" s="141" t="s">
        <v>85</v>
      </c>
      <c r="AV168" s="12" t="s">
        <v>85</v>
      </c>
      <c r="AW168" s="12" t="s">
        <v>31</v>
      </c>
      <c r="AX168" s="12" t="s">
        <v>83</v>
      </c>
      <c r="AY168" s="141" t="s">
        <v>134</v>
      </c>
    </row>
    <row r="169" spans="2:65" s="1" customFormat="1" ht="16.5" customHeight="1">
      <c r="B169" s="125"/>
      <c r="C169" s="126" t="s">
        <v>207</v>
      </c>
      <c r="D169" s="126" t="s">
        <v>137</v>
      </c>
      <c r="E169" s="127" t="s">
        <v>208</v>
      </c>
      <c r="F169" s="128" t="s">
        <v>209</v>
      </c>
      <c r="G169" s="129" t="s">
        <v>140</v>
      </c>
      <c r="H169" s="130">
        <v>0.61499999999999999</v>
      </c>
      <c r="I169" s="131"/>
      <c r="J169" s="132">
        <f>ROUND(I169*H169,2)</f>
        <v>0</v>
      </c>
      <c r="K169" s="128" t="s">
        <v>141</v>
      </c>
      <c r="L169" s="29"/>
      <c r="M169" s="133" t="s">
        <v>1</v>
      </c>
      <c r="N169" s="134" t="s">
        <v>40</v>
      </c>
      <c r="P169" s="135">
        <f>O169*H169</f>
        <v>0</v>
      </c>
      <c r="Q169" s="135">
        <v>2.5019800000000001</v>
      </c>
      <c r="R169" s="135">
        <f>Q169*H169</f>
        <v>1.5387177000000001</v>
      </c>
      <c r="S169" s="135">
        <v>0</v>
      </c>
      <c r="T169" s="136">
        <f>S169*H169</f>
        <v>0</v>
      </c>
      <c r="AR169" s="137" t="s">
        <v>142</v>
      </c>
      <c r="AT169" s="137" t="s">
        <v>137</v>
      </c>
      <c r="AU169" s="137" t="s">
        <v>85</v>
      </c>
      <c r="AY169" s="14" t="s">
        <v>134</v>
      </c>
      <c r="BE169" s="138">
        <f>IF(N169="základní",J169,0)</f>
        <v>0</v>
      </c>
      <c r="BF169" s="138">
        <f>IF(N169="snížená",J169,0)</f>
        <v>0</v>
      </c>
      <c r="BG169" s="138">
        <f>IF(N169="zákl. přenesená",J169,0)</f>
        <v>0</v>
      </c>
      <c r="BH169" s="138">
        <f>IF(N169="sníž. přenesená",J169,0)</f>
        <v>0</v>
      </c>
      <c r="BI169" s="138">
        <f>IF(N169="nulová",J169,0)</f>
        <v>0</v>
      </c>
      <c r="BJ169" s="14" t="s">
        <v>83</v>
      </c>
      <c r="BK169" s="138">
        <f>ROUND(I169*H169,2)</f>
        <v>0</v>
      </c>
      <c r="BL169" s="14" t="s">
        <v>142</v>
      </c>
      <c r="BM169" s="137" t="s">
        <v>210</v>
      </c>
    </row>
    <row r="170" spans="2:65" s="12" customFormat="1" ht="11.25">
      <c r="B170" s="139"/>
      <c r="D170" s="140" t="s">
        <v>144</v>
      </c>
      <c r="E170" s="141" t="s">
        <v>1</v>
      </c>
      <c r="F170" s="142" t="s">
        <v>211</v>
      </c>
      <c r="H170" s="143">
        <v>0.61499999999999999</v>
      </c>
      <c r="I170" s="144"/>
      <c r="L170" s="139"/>
      <c r="M170" s="145"/>
      <c r="T170" s="146"/>
      <c r="AT170" s="141" t="s">
        <v>144</v>
      </c>
      <c r="AU170" s="141" t="s">
        <v>85</v>
      </c>
      <c r="AV170" s="12" t="s">
        <v>85</v>
      </c>
      <c r="AW170" s="12" t="s">
        <v>31</v>
      </c>
      <c r="AX170" s="12" t="s">
        <v>83</v>
      </c>
      <c r="AY170" s="141" t="s">
        <v>134</v>
      </c>
    </row>
    <row r="171" spans="2:65" s="1" customFormat="1" ht="16.5" customHeight="1">
      <c r="B171" s="125"/>
      <c r="C171" s="126" t="s">
        <v>212</v>
      </c>
      <c r="D171" s="126" t="s">
        <v>137</v>
      </c>
      <c r="E171" s="127" t="s">
        <v>213</v>
      </c>
      <c r="F171" s="128" t="s">
        <v>214</v>
      </c>
      <c r="G171" s="129" t="s">
        <v>171</v>
      </c>
      <c r="H171" s="130">
        <v>3.0750000000000002</v>
      </c>
      <c r="I171" s="131"/>
      <c r="J171" s="132">
        <f>ROUND(I171*H171,2)</f>
        <v>0</v>
      </c>
      <c r="K171" s="128" t="s">
        <v>141</v>
      </c>
      <c r="L171" s="29"/>
      <c r="M171" s="133" t="s">
        <v>1</v>
      </c>
      <c r="N171" s="134" t="s">
        <v>40</v>
      </c>
      <c r="P171" s="135">
        <f>O171*H171</f>
        <v>0</v>
      </c>
      <c r="Q171" s="135">
        <v>1.1169999999999999E-2</v>
      </c>
      <c r="R171" s="135">
        <f>Q171*H171</f>
        <v>3.4347750000000003E-2</v>
      </c>
      <c r="S171" s="135">
        <v>0</v>
      </c>
      <c r="T171" s="136">
        <f>S171*H171</f>
        <v>0</v>
      </c>
      <c r="AR171" s="137" t="s">
        <v>142</v>
      </c>
      <c r="AT171" s="137" t="s">
        <v>137</v>
      </c>
      <c r="AU171" s="137" t="s">
        <v>85</v>
      </c>
      <c r="AY171" s="14" t="s">
        <v>134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4" t="s">
        <v>83</v>
      </c>
      <c r="BK171" s="138">
        <f>ROUND(I171*H171,2)</f>
        <v>0</v>
      </c>
      <c r="BL171" s="14" t="s">
        <v>142</v>
      </c>
      <c r="BM171" s="137" t="s">
        <v>215</v>
      </c>
    </row>
    <row r="172" spans="2:65" s="12" customFormat="1" ht="11.25">
      <c r="B172" s="139"/>
      <c r="D172" s="140" t="s">
        <v>144</v>
      </c>
      <c r="E172" s="141" t="s">
        <v>1</v>
      </c>
      <c r="F172" s="142" t="s">
        <v>216</v>
      </c>
      <c r="H172" s="143">
        <v>3.0750000000000002</v>
      </c>
      <c r="I172" s="144"/>
      <c r="L172" s="139"/>
      <c r="M172" s="145"/>
      <c r="T172" s="146"/>
      <c r="AT172" s="141" t="s">
        <v>144</v>
      </c>
      <c r="AU172" s="141" t="s">
        <v>85</v>
      </c>
      <c r="AV172" s="12" t="s">
        <v>85</v>
      </c>
      <c r="AW172" s="12" t="s">
        <v>31</v>
      </c>
      <c r="AX172" s="12" t="s">
        <v>83</v>
      </c>
      <c r="AY172" s="141" t="s">
        <v>134</v>
      </c>
    </row>
    <row r="173" spans="2:65" s="1" customFormat="1" ht="16.5" customHeight="1">
      <c r="B173" s="125"/>
      <c r="C173" s="126" t="s">
        <v>217</v>
      </c>
      <c r="D173" s="126" t="s">
        <v>137</v>
      </c>
      <c r="E173" s="127" t="s">
        <v>218</v>
      </c>
      <c r="F173" s="128" t="s">
        <v>219</v>
      </c>
      <c r="G173" s="129" t="s">
        <v>171</v>
      </c>
      <c r="H173" s="130">
        <v>3.0750000000000002</v>
      </c>
      <c r="I173" s="131"/>
      <c r="J173" s="132">
        <f>ROUND(I173*H173,2)</f>
        <v>0</v>
      </c>
      <c r="K173" s="128" t="s">
        <v>141</v>
      </c>
      <c r="L173" s="29"/>
      <c r="M173" s="133" t="s">
        <v>1</v>
      </c>
      <c r="N173" s="134" t="s">
        <v>40</v>
      </c>
      <c r="P173" s="135">
        <f>O173*H173</f>
        <v>0</v>
      </c>
      <c r="Q173" s="135">
        <v>0</v>
      </c>
      <c r="R173" s="135">
        <f>Q173*H173</f>
        <v>0</v>
      </c>
      <c r="S173" s="135">
        <v>0</v>
      </c>
      <c r="T173" s="136">
        <f>S173*H173</f>
        <v>0</v>
      </c>
      <c r="AR173" s="137" t="s">
        <v>142</v>
      </c>
      <c r="AT173" s="137" t="s">
        <v>137</v>
      </c>
      <c r="AU173" s="137" t="s">
        <v>85</v>
      </c>
      <c r="AY173" s="14" t="s">
        <v>134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4" t="s">
        <v>83</v>
      </c>
      <c r="BK173" s="138">
        <f>ROUND(I173*H173,2)</f>
        <v>0</v>
      </c>
      <c r="BL173" s="14" t="s">
        <v>142</v>
      </c>
      <c r="BM173" s="137" t="s">
        <v>220</v>
      </c>
    </row>
    <row r="174" spans="2:65" s="1" customFormat="1" ht="24.2" customHeight="1">
      <c r="B174" s="125"/>
      <c r="C174" s="126" t="s">
        <v>221</v>
      </c>
      <c r="D174" s="126" t="s">
        <v>137</v>
      </c>
      <c r="E174" s="127" t="s">
        <v>222</v>
      </c>
      <c r="F174" s="128" t="s">
        <v>223</v>
      </c>
      <c r="G174" s="129" t="s">
        <v>204</v>
      </c>
      <c r="H174" s="130">
        <v>7.3999999999999996E-2</v>
      </c>
      <c r="I174" s="131"/>
      <c r="J174" s="132">
        <f>ROUND(I174*H174,2)</f>
        <v>0</v>
      </c>
      <c r="K174" s="128" t="s">
        <v>141</v>
      </c>
      <c r="L174" s="29"/>
      <c r="M174" s="133" t="s">
        <v>1</v>
      </c>
      <c r="N174" s="134" t="s">
        <v>40</v>
      </c>
      <c r="P174" s="135">
        <f>O174*H174</f>
        <v>0</v>
      </c>
      <c r="Q174" s="135">
        <v>1.05291</v>
      </c>
      <c r="R174" s="135">
        <f>Q174*H174</f>
        <v>7.791534E-2</v>
      </c>
      <c r="S174" s="135">
        <v>0</v>
      </c>
      <c r="T174" s="136">
        <f>S174*H174</f>
        <v>0</v>
      </c>
      <c r="AR174" s="137" t="s">
        <v>142</v>
      </c>
      <c r="AT174" s="137" t="s">
        <v>137</v>
      </c>
      <c r="AU174" s="137" t="s">
        <v>85</v>
      </c>
      <c r="AY174" s="14" t="s">
        <v>134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4" t="s">
        <v>83</v>
      </c>
      <c r="BK174" s="138">
        <f>ROUND(I174*H174,2)</f>
        <v>0</v>
      </c>
      <c r="BL174" s="14" t="s">
        <v>142</v>
      </c>
      <c r="BM174" s="137" t="s">
        <v>224</v>
      </c>
    </row>
    <row r="175" spans="2:65" s="12" customFormat="1" ht="11.25">
      <c r="B175" s="139"/>
      <c r="D175" s="140" t="s">
        <v>144</v>
      </c>
      <c r="E175" s="141" t="s">
        <v>1</v>
      </c>
      <c r="F175" s="142" t="s">
        <v>225</v>
      </c>
      <c r="H175" s="143">
        <v>7.3999999999999996E-2</v>
      </c>
      <c r="I175" s="144"/>
      <c r="L175" s="139"/>
      <c r="M175" s="145"/>
      <c r="T175" s="146"/>
      <c r="AT175" s="141" t="s">
        <v>144</v>
      </c>
      <c r="AU175" s="141" t="s">
        <v>85</v>
      </c>
      <c r="AV175" s="12" t="s">
        <v>85</v>
      </c>
      <c r="AW175" s="12" t="s">
        <v>31</v>
      </c>
      <c r="AX175" s="12" t="s">
        <v>83</v>
      </c>
      <c r="AY175" s="141" t="s">
        <v>134</v>
      </c>
    </row>
    <row r="176" spans="2:65" s="11" customFormat="1" ht="22.9" customHeight="1">
      <c r="B176" s="113"/>
      <c r="D176" s="114" t="s">
        <v>74</v>
      </c>
      <c r="E176" s="123" t="s">
        <v>164</v>
      </c>
      <c r="F176" s="123" t="s">
        <v>226</v>
      </c>
      <c r="I176" s="116"/>
      <c r="J176" s="124">
        <f>BK176</f>
        <v>0</v>
      </c>
      <c r="L176" s="113"/>
      <c r="M176" s="118"/>
      <c r="P176" s="119">
        <f>SUM(P177:P256)</f>
        <v>0</v>
      </c>
      <c r="R176" s="119">
        <f>SUM(R177:R256)</f>
        <v>25.579097570000005</v>
      </c>
      <c r="T176" s="120">
        <f>SUM(T177:T256)</f>
        <v>3.1052E-4</v>
      </c>
      <c r="AR176" s="114" t="s">
        <v>83</v>
      </c>
      <c r="AT176" s="121" t="s">
        <v>74</v>
      </c>
      <c r="AU176" s="121" t="s">
        <v>83</v>
      </c>
      <c r="AY176" s="114" t="s">
        <v>134</v>
      </c>
      <c r="BK176" s="122">
        <f>SUM(BK177:BK256)</f>
        <v>0</v>
      </c>
    </row>
    <row r="177" spans="2:65" s="1" customFormat="1" ht="16.5" customHeight="1">
      <c r="B177" s="125"/>
      <c r="C177" s="126" t="s">
        <v>227</v>
      </c>
      <c r="D177" s="126" t="s">
        <v>137</v>
      </c>
      <c r="E177" s="127" t="s">
        <v>228</v>
      </c>
      <c r="F177" s="128" t="s">
        <v>229</v>
      </c>
      <c r="G177" s="129" t="s">
        <v>171</v>
      </c>
      <c r="H177" s="130">
        <v>303.24299999999999</v>
      </c>
      <c r="I177" s="131"/>
      <c r="J177" s="132">
        <f>ROUND(I177*H177,2)</f>
        <v>0</v>
      </c>
      <c r="K177" s="128" t="s">
        <v>141</v>
      </c>
      <c r="L177" s="29"/>
      <c r="M177" s="133" t="s">
        <v>1</v>
      </c>
      <c r="N177" s="134" t="s">
        <v>40</v>
      </c>
      <c r="P177" s="135">
        <f>O177*H177</f>
        <v>0</v>
      </c>
      <c r="Q177" s="135">
        <v>6.4999999999999997E-3</v>
      </c>
      <c r="R177" s="135">
        <f>Q177*H177</f>
        <v>1.9710794999999999</v>
      </c>
      <c r="S177" s="135">
        <v>0</v>
      </c>
      <c r="T177" s="136">
        <f>S177*H177</f>
        <v>0</v>
      </c>
      <c r="AR177" s="137" t="s">
        <v>142</v>
      </c>
      <c r="AT177" s="137" t="s">
        <v>137</v>
      </c>
      <c r="AU177" s="137" t="s">
        <v>85</v>
      </c>
      <c r="AY177" s="14" t="s">
        <v>134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4" t="s">
        <v>83</v>
      </c>
      <c r="BK177" s="138">
        <f>ROUND(I177*H177,2)</f>
        <v>0</v>
      </c>
      <c r="BL177" s="14" t="s">
        <v>142</v>
      </c>
      <c r="BM177" s="137" t="s">
        <v>230</v>
      </c>
    </row>
    <row r="178" spans="2:65" s="12" customFormat="1" ht="11.25">
      <c r="B178" s="139"/>
      <c r="D178" s="140" t="s">
        <v>144</v>
      </c>
      <c r="E178" s="141" t="s">
        <v>1</v>
      </c>
      <c r="F178" s="142" t="s">
        <v>231</v>
      </c>
      <c r="H178" s="143">
        <v>181.22499999999999</v>
      </c>
      <c r="I178" s="144"/>
      <c r="L178" s="139"/>
      <c r="M178" s="145"/>
      <c r="T178" s="146"/>
      <c r="AT178" s="141" t="s">
        <v>144</v>
      </c>
      <c r="AU178" s="141" t="s">
        <v>85</v>
      </c>
      <c r="AV178" s="12" t="s">
        <v>85</v>
      </c>
      <c r="AW178" s="12" t="s">
        <v>31</v>
      </c>
      <c r="AX178" s="12" t="s">
        <v>75</v>
      </c>
      <c r="AY178" s="141" t="s">
        <v>134</v>
      </c>
    </row>
    <row r="179" spans="2:65" s="12" customFormat="1" ht="11.25">
      <c r="B179" s="139"/>
      <c r="D179" s="140" t="s">
        <v>144</v>
      </c>
      <c r="E179" s="141" t="s">
        <v>1</v>
      </c>
      <c r="F179" s="142" t="s">
        <v>232</v>
      </c>
      <c r="H179" s="143">
        <v>19.988</v>
      </c>
      <c r="I179" s="144"/>
      <c r="L179" s="139"/>
      <c r="M179" s="145"/>
      <c r="T179" s="146"/>
      <c r="AT179" s="141" t="s">
        <v>144</v>
      </c>
      <c r="AU179" s="141" t="s">
        <v>85</v>
      </c>
      <c r="AV179" s="12" t="s">
        <v>85</v>
      </c>
      <c r="AW179" s="12" t="s">
        <v>31</v>
      </c>
      <c r="AX179" s="12" t="s">
        <v>75</v>
      </c>
      <c r="AY179" s="141" t="s">
        <v>134</v>
      </c>
    </row>
    <row r="180" spans="2:65" s="12" customFormat="1" ht="22.5">
      <c r="B180" s="139"/>
      <c r="D180" s="140" t="s">
        <v>144</v>
      </c>
      <c r="E180" s="141" t="s">
        <v>1</v>
      </c>
      <c r="F180" s="142" t="s">
        <v>233</v>
      </c>
      <c r="H180" s="143">
        <v>52.427999999999997</v>
      </c>
      <c r="I180" s="144"/>
      <c r="L180" s="139"/>
      <c r="M180" s="145"/>
      <c r="T180" s="146"/>
      <c r="AT180" s="141" t="s">
        <v>144</v>
      </c>
      <c r="AU180" s="141" t="s">
        <v>85</v>
      </c>
      <c r="AV180" s="12" t="s">
        <v>85</v>
      </c>
      <c r="AW180" s="12" t="s">
        <v>31</v>
      </c>
      <c r="AX180" s="12" t="s">
        <v>75</v>
      </c>
      <c r="AY180" s="141" t="s">
        <v>134</v>
      </c>
    </row>
    <row r="181" spans="2:65" s="12" customFormat="1" ht="11.25">
      <c r="B181" s="139"/>
      <c r="D181" s="140" t="s">
        <v>144</v>
      </c>
      <c r="E181" s="141" t="s">
        <v>1</v>
      </c>
      <c r="F181" s="142" t="s">
        <v>234</v>
      </c>
      <c r="H181" s="143">
        <v>5.9850000000000003</v>
      </c>
      <c r="I181" s="144"/>
      <c r="L181" s="139"/>
      <c r="M181" s="145"/>
      <c r="T181" s="146"/>
      <c r="AT181" s="141" t="s">
        <v>144</v>
      </c>
      <c r="AU181" s="141" t="s">
        <v>85</v>
      </c>
      <c r="AV181" s="12" t="s">
        <v>85</v>
      </c>
      <c r="AW181" s="12" t="s">
        <v>31</v>
      </c>
      <c r="AX181" s="12" t="s">
        <v>75</v>
      </c>
      <c r="AY181" s="141" t="s">
        <v>134</v>
      </c>
    </row>
    <row r="182" spans="2:65" s="12" customFormat="1" ht="11.25">
      <c r="B182" s="139"/>
      <c r="D182" s="140" t="s">
        <v>144</v>
      </c>
      <c r="E182" s="141" t="s">
        <v>1</v>
      </c>
      <c r="F182" s="142" t="s">
        <v>235</v>
      </c>
      <c r="H182" s="143">
        <v>9.6300000000000008</v>
      </c>
      <c r="I182" s="144"/>
      <c r="L182" s="139"/>
      <c r="M182" s="145"/>
      <c r="T182" s="146"/>
      <c r="AT182" s="141" t="s">
        <v>144</v>
      </c>
      <c r="AU182" s="141" t="s">
        <v>85</v>
      </c>
      <c r="AV182" s="12" t="s">
        <v>85</v>
      </c>
      <c r="AW182" s="12" t="s">
        <v>31</v>
      </c>
      <c r="AX182" s="12" t="s">
        <v>75</v>
      </c>
      <c r="AY182" s="141" t="s">
        <v>134</v>
      </c>
    </row>
    <row r="183" spans="2:65" s="12" customFormat="1" ht="11.25">
      <c r="B183" s="139"/>
      <c r="D183" s="140" t="s">
        <v>144</v>
      </c>
      <c r="E183" s="141" t="s">
        <v>1</v>
      </c>
      <c r="F183" s="142" t="s">
        <v>236</v>
      </c>
      <c r="H183" s="143">
        <v>10.9</v>
      </c>
      <c r="I183" s="144"/>
      <c r="L183" s="139"/>
      <c r="M183" s="145"/>
      <c r="T183" s="146"/>
      <c r="AT183" s="141" t="s">
        <v>144</v>
      </c>
      <c r="AU183" s="141" t="s">
        <v>85</v>
      </c>
      <c r="AV183" s="12" t="s">
        <v>85</v>
      </c>
      <c r="AW183" s="12" t="s">
        <v>31</v>
      </c>
      <c r="AX183" s="12" t="s">
        <v>75</v>
      </c>
      <c r="AY183" s="141" t="s">
        <v>134</v>
      </c>
    </row>
    <row r="184" spans="2:65" s="12" customFormat="1" ht="11.25">
      <c r="B184" s="139"/>
      <c r="D184" s="140" t="s">
        <v>144</v>
      </c>
      <c r="E184" s="141" t="s">
        <v>1</v>
      </c>
      <c r="F184" s="142" t="s">
        <v>237</v>
      </c>
      <c r="H184" s="143">
        <v>2.569</v>
      </c>
      <c r="I184" s="144"/>
      <c r="L184" s="139"/>
      <c r="M184" s="145"/>
      <c r="T184" s="146"/>
      <c r="AT184" s="141" t="s">
        <v>144</v>
      </c>
      <c r="AU184" s="141" t="s">
        <v>85</v>
      </c>
      <c r="AV184" s="12" t="s">
        <v>85</v>
      </c>
      <c r="AW184" s="12" t="s">
        <v>31</v>
      </c>
      <c r="AX184" s="12" t="s">
        <v>75</v>
      </c>
      <c r="AY184" s="141" t="s">
        <v>134</v>
      </c>
    </row>
    <row r="185" spans="2:65" s="12" customFormat="1" ht="11.25">
      <c r="B185" s="139"/>
      <c r="D185" s="140" t="s">
        <v>144</v>
      </c>
      <c r="E185" s="141" t="s">
        <v>1</v>
      </c>
      <c r="F185" s="142" t="s">
        <v>238</v>
      </c>
      <c r="H185" s="143">
        <v>3.6480000000000001</v>
      </c>
      <c r="I185" s="144"/>
      <c r="L185" s="139"/>
      <c r="M185" s="145"/>
      <c r="T185" s="146"/>
      <c r="AT185" s="141" t="s">
        <v>144</v>
      </c>
      <c r="AU185" s="141" t="s">
        <v>85</v>
      </c>
      <c r="AV185" s="12" t="s">
        <v>85</v>
      </c>
      <c r="AW185" s="12" t="s">
        <v>31</v>
      </c>
      <c r="AX185" s="12" t="s">
        <v>75</v>
      </c>
      <c r="AY185" s="141" t="s">
        <v>134</v>
      </c>
    </row>
    <row r="186" spans="2:65" s="12" customFormat="1" ht="11.25">
      <c r="B186" s="139"/>
      <c r="D186" s="140" t="s">
        <v>144</v>
      </c>
      <c r="E186" s="141" t="s">
        <v>1</v>
      </c>
      <c r="F186" s="142" t="s">
        <v>239</v>
      </c>
      <c r="H186" s="143">
        <v>16.87</v>
      </c>
      <c r="I186" s="144"/>
      <c r="L186" s="139"/>
      <c r="M186" s="145"/>
      <c r="T186" s="146"/>
      <c r="AT186" s="141" t="s">
        <v>144</v>
      </c>
      <c r="AU186" s="141" t="s">
        <v>85</v>
      </c>
      <c r="AV186" s="12" t="s">
        <v>85</v>
      </c>
      <c r="AW186" s="12" t="s">
        <v>31</v>
      </c>
      <c r="AX186" s="12" t="s">
        <v>75</v>
      </c>
      <c r="AY186" s="141" t="s">
        <v>134</v>
      </c>
    </row>
    <row r="187" spans="2:65" s="1" customFormat="1" ht="24.2" customHeight="1">
      <c r="B187" s="125"/>
      <c r="C187" s="126" t="s">
        <v>240</v>
      </c>
      <c r="D187" s="126" t="s">
        <v>137</v>
      </c>
      <c r="E187" s="127" t="s">
        <v>241</v>
      </c>
      <c r="F187" s="128" t="s">
        <v>242</v>
      </c>
      <c r="G187" s="129" t="s">
        <v>171</v>
      </c>
      <c r="H187" s="130">
        <v>303.24299999999999</v>
      </c>
      <c r="I187" s="131"/>
      <c r="J187" s="132">
        <f>ROUND(I187*H187,2)</f>
        <v>0</v>
      </c>
      <c r="K187" s="128" t="s">
        <v>141</v>
      </c>
      <c r="L187" s="29"/>
      <c r="M187" s="133" t="s">
        <v>1</v>
      </c>
      <c r="N187" s="134" t="s">
        <v>40</v>
      </c>
      <c r="P187" s="135">
        <f>O187*H187</f>
        <v>0</v>
      </c>
      <c r="Q187" s="135">
        <v>1.7330000000000002E-2</v>
      </c>
      <c r="R187" s="135">
        <f>Q187*H187</f>
        <v>5.2552011900000002</v>
      </c>
      <c r="S187" s="135">
        <v>0</v>
      </c>
      <c r="T187" s="136">
        <f>S187*H187</f>
        <v>0</v>
      </c>
      <c r="AR187" s="137" t="s">
        <v>142</v>
      </c>
      <c r="AT187" s="137" t="s">
        <v>137</v>
      </c>
      <c r="AU187" s="137" t="s">
        <v>85</v>
      </c>
      <c r="AY187" s="14" t="s">
        <v>134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4" t="s">
        <v>83</v>
      </c>
      <c r="BK187" s="138">
        <f>ROUND(I187*H187,2)</f>
        <v>0</v>
      </c>
      <c r="BL187" s="14" t="s">
        <v>142</v>
      </c>
      <c r="BM187" s="137" t="s">
        <v>243</v>
      </c>
    </row>
    <row r="188" spans="2:65" s="12" customFormat="1" ht="11.25">
      <c r="B188" s="139"/>
      <c r="D188" s="140" t="s">
        <v>144</v>
      </c>
      <c r="E188" s="141" t="s">
        <v>1</v>
      </c>
      <c r="F188" s="142" t="s">
        <v>231</v>
      </c>
      <c r="H188" s="143">
        <v>181.22499999999999</v>
      </c>
      <c r="I188" s="144"/>
      <c r="L188" s="139"/>
      <c r="M188" s="145"/>
      <c r="T188" s="146"/>
      <c r="AT188" s="141" t="s">
        <v>144</v>
      </c>
      <c r="AU188" s="141" t="s">
        <v>85</v>
      </c>
      <c r="AV188" s="12" t="s">
        <v>85</v>
      </c>
      <c r="AW188" s="12" t="s">
        <v>31</v>
      </c>
      <c r="AX188" s="12" t="s">
        <v>75</v>
      </c>
      <c r="AY188" s="141" t="s">
        <v>134</v>
      </c>
    </row>
    <row r="189" spans="2:65" s="12" customFormat="1" ht="11.25">
      <c r="B189" s="139"/>
      <c r="D189" s="140" t="s">
        <v>144</v>
      </c>
      <c r="E189" s="141" t="s">
        <v>1</v>
      </c>
      <c r="F189" s="142" t="s">
        <v>232</v>
      </c>
      <c r="H189" s="143">
        <v>19.988</v>
      </c>
      <c r="I189" s="144"/>
      <c r="L189" s="139"/>
      <c r="M189" s="145"/>
      <c r="T189" s="146"/>
      <c r="AT189" s="141" t="s">
        <v>144</v>
      </c>
      <c r="AU189" s="141" t="s">
        <v>85</v>
      </c>
      <c r="AV189" s="12" t="s">
        <v>85</v>
      </c>
      <c r="AW189" s="12" t="s">
        <v>31</v>
      </c>
      <c r="AX189" s="12" t="s">
        <v>75</v>
      </c>
      <c r="AY189" s="141" t="s">
        <v>134</v>
      </c>
    </row>
    <row r="190" spans="2:65" s="12" customFormat="1" ht="22.5">
      <c r="B190" s="139"/>
      <c r="D190" s="140" t="s">
        <v>144</v>
      </c>
      <c r="E190" s="141" t="s">
        <v>1</v>
      </c>
      <c r="F190" s="142" t="s">
        <v>233</v>
      </c>
      <c r="H190" s="143">
        <v>52.427999999999997</v>
      </c>
      <c r="I190" s="144"/>
      <c r="L190" s="139"/>
      <c r="M190" s="145"/>
      <c r="T190" s="146"/>
      <c r="AT190" s="141" t="s">
        <v>144</v>
      </c>
      <c r="AU190" s="141" t="s">
        <v>85</v>
      </c>
      <c r="AV190" s="12" t="s">
        <v>85</v>
      </c>
      <c r="AW190" s="12" t="s">
        <v>31</v>
      </c>
      <c r="AX190" s="12" t="s">
        <v>75</v>
      </c>
      <c r="AY190" s="141" t="s">
        <v>134</v>
      </c>
    </row>
    <row r="191" spans="2:65" s="12" customFormat="1" ht="11.25">
      <c r="B191" s="139"/>
      <c r="D191" s="140" t="s">
        <v>144</v>
      </c>
      <c r="E191" s="141" t="s">
        <v>1</v>
      </c>
      <c r="F191" s="142" t="s">
        <v>234</v>
      </c>
      <c r="H191" s="143">
        <v>5.9850000000000003</v>
      </c>
      <c r="I191" s="144"/>
      <c r="L191" s="139"/>
      <c r="M191" s="145"/>
      <c r="T191" s="146"/>
      <c r="AT191" s="141" t="s">
        <v>144</v>
      </c>
      <c r="AU191" s="141" t="s">
        <v>85</v>
      </c>
      <c r="AV191" s="12" t="s">
        <v>85</v>
      </c>
      <c r="AW191" s="12" t="s">
        <v>31</v>
      </c>
      <c r="AX191" s="12" t="s">
        <v>75</v>
      </c>
      <c r="AY191" s="141" t="s">
        <v>134</v>
      </c>
    </row>
    <row r="192" spans="2:65" s="12" customFormat="1" ht="11.25">
      <c r="B192" s="139"/>
      <c r="D192" s="140" t="s">
        <v>144</v>
      </c>
      <c r="E192" s="141" t="s">
        <v>1</v>
      </c>
      <c r="F192" s="142" t="s">
        <v>235</v>
      </c>
      <c r="H192" s="143">
        <v>9.6300000000000008</v>
      </c>
      <c r="I192" s="144"/>
      <c r="L192" s="139"/>
      <c r="M192" s="145"/>
      <c r="T192" s="146"/>
      <c r="AT192" s="141" t="s">
        <v>144</v>
      </c>
      <c r="AU192" s="141" t="s">
        <v>85</v>
      </c>
      <c r="AV192" s="12" t="s">
        <v>85</v>
      </c>
      <c r="AW192" s="12" t="s">
        <v>31</v>
      </c>
      <c r="AX192" s="12" t="s">
        <v>75</v>
      </c>
      <c r="AY192" s="141" t="s">
        <v>134</v>
      </c>
    </row>
    <row r="193" spans="2:65" s="12" customFormat="1" ht="11.25">
      <c r="B193" s="139"/>
      <c r="D193" s="140" t="s">
        <v>144</v>
      </c>
      <c r="E193" s="141" t="s">
        <v>1</v>
      </c>
      <c r="F193" s="142" t="s">
        <v>236</v>
      </c>
      <c r="H193" s="143">
        <v>10.9</v>
      </c>
      <c r="I193" s="144"/>
      <c r="L193" s="139"/>
      <c r="M193" s="145"/>
      <c r="T193" s="146"/>
      <c r="AT193" s="141" t="s">
        <v>144</v>
      </c>
      <c r="AU193" s="141" t="s">
        <v>85</v>
      </c>
      <c r="AV193" s="12" t="s">
        <v>85</v>
      </c>
      <c r="AW193" s="12" t="s">
        <v>31</v>
      </c>
      <c r="AX193" s="12" t="s">
        <v>75</v>
      </c>
      <c r="AY193" s="141" t="s">
        <v>134</v>
      </c>
    </row>
    <row r="194" spans="2:65" s="12" customFormat="1" ht="11.25">
      <c r="B194" s="139"/>
      <c r="D194" s="140" t="s">
        <v>144</v>
      </c>
      <c r="E194" s="141" t="s">
        <v>1</v>
      </c>
      <c r="F194" s="142" t="s">
        <v>237</v>
      </c>
      <c r="H194" s="143">
        <v>2.569</v>
      </c>
      <c r="I194" s="144"/>
      <c r="L194" s="139"/>
      <c r="M194" s="145"/>
      <c r="T194" s="146"/>
      <c r="AT194" s="141" t="s">
        <v>144</v>
      </c>
      <c r="AU194" s="141" t="s">
        <v>85</v>
      </c>
      <c r="AV194" s="12" t="s">
        <v>85</v>
      </c>
      <c r="AW194" s="12" t="s">
        <v>31</v>
      </c>
      <c r="AX194" s="12" t="s">
        <v>75</v>
      </c>
      <c r="AY194" s="141" t="s">
        <v>134</v>
      </c>
    </row>
    <row r="195" spans="2:65" s="12" customFormat="1" ht="11.25">
      <c r="B195" s="139"/>
      <c r="D195" s="140" t="s">
        <v>144</v>
      </c>
      <c r="E195" s="141" t="s">
        <v>1</v>
      </c>
      <c r="F195" s="142" t="s">
        <v>238</v>
      </c>
      <c r="H195" s="143">
        <v>3.6480000000000001</v>
      </c>
      <c r="I195" s="144"/>
      <c r="L195" s="139"/>
      <c r="M195" s="145"/>
      <c r="T195" s="146"/>
      <c r="AT195" s="141" t="s">
        <v>144</v>
      </c>
      <c r="AU195" s="141" t="s">
        <v>85</v>
      </c>
      <c r="AV195" s="12" t="s">
        <v>85</v>
      </c>
      <c r="AW195" s="12" t="s">
        <v>31</v>
      </c>
      <c r="AX195" s="12" t="s">
        <v>75</v>
      </c>
      <c r="AY195" s="141" t="s">
        <v>134</v>
      </c>
    </row>
    <row r="196" spans="2:65" s="12" customFormat="1" ht="11.25">
      <c r="B196" s="139"/>
      <c r="D196" s="140" t="s">
        <v>144</v>
      </c>
      <c r="E196" s="141" t="s">
        <v>1</v>
      </c>
      <c r="F196" s="142" t="s">
        <v>239</v>
      </c>
      <c r="H196" s="143">
        <v>16.87</v>
      </c>
      <c r="I196" s="144"/>
      <c r="L196" s="139"/>
      <c r="M196" s="145"/>
      <c r="T196" s="146"/>
      <c r="AT196" s="141" t="s">
        <v>144</v>
      </c>
      <c r="AU196" s="141" t="s">
        <v>85</v>
      </c>
      <c r="AV196" s="12" t="s">
        <v>85</v>
      </c>
      <c r="AW196" s="12" t="s">
        <v>31</v>
      </c>
      <c r="AX196" s="12" t="s">
        <v>75</v>
      </c>
      <c r="AY196" s="141" t="s">
        <v>134</v>
      </c>
    </row>
    <row r="197" spans="2:65" s="1" customFormat="1" ht="24.2" customHeight="1">
      <c r="B197" s="125"/>
      <c r="C197" s="126" t="s">
        <v>7</v>
      </c>
      <c r="D197" s="126" t="s">
        <v>137</v>
      </c>
      <c r="E197" s="127" t="s">
        <v>244</v>
      </c>
      <c r="F197" s="128" t="s">
        <v>245</v>
      </c>
      <c r="G197" s="129" t="s">
        <v>171</v>
      </c>
      <c r="H197" s="130">
        <v>33.808</v>
      </c>
      <c r="I197" s="131"/>
      <c r="J197" s="132">
        <f>ROUND(I197*H197,2)</f>
        <v>0</v>
      </c>
      <c r="K197" s="128" t="s">
        <v>141</v>
      </c>
      <c r="L197" s="29"/>
      <c r="M197" s="133" t="s">
        <v>1</v>
      </c>
      <c r="N197" s="134" t="s">
        <v>40</v>
      </c>
      <c r="P197" s="135">
        <f>O197*H197</f>
        <v>0</v>
      </c>
      <c r="Q197" s="135">
        <v>2.7000000000000001E-3</v>
      </c>
      <c r="R197" s="135">
        <f>Q197*H197</f>
        <v>9.1281600000000004E-2</v>
      </c>
      <c r="S197" s="135">
        <v>0</v>
      </c>
      <c r="T197" s="136">
        <f>S197*H197</f>
        <v>0</v>
      </c>
      <c r="AR197" s="137" t="s">
        <v>142</v>
      </c>
      <c r="AT197" s="137" t="s">
        <v>137</v>
      </c>
      <c r="AU197" s="137" t="s">
        <v>85</v>
      </c>
      <c r="AY197" s="14" t="s">
        <v>134</v>
      </c>
      <c r="BE197" s="138">
        <f>IF(N197="základní",J197,0)</f>
        <v>0</v>
      </c>
      <c r="BF197" s="138">
        <f>IF(N197="snížená",J197,0)</f>
        <v>0</v>
      </c>
      <c r="BG197" s="138">
        <f>IF(N197="zákl. přenesená",J197,0)</f>
        <v>0</v>
      </c>
      <c r="BH197" s="138">
        <f>IF(N197="sníž. přenesená",J197,0)</f>
        <v>0</v>
      </c>
      <c r="BI197" s="138">
        <f>IF(N197="nulová",J197,0)</f>
        <v>0</v>
      </c>
      <c r="BJ197" s="14" t="s">
        <v>83</v>
      </c>
      <c r="BK197" s="138">
        <f>ROUND(I197*H197,2)</f>
        <v>0</v>
      </c>
      <c r="BL197" s="14" t="s">
        <v>142</v>
      </c>
      <c r="BM197" s="137" t="s">
        <v>246</v>
      </c>
    </row>
    <row r="198" spans="2:65" s="12" customFormat="1" ht="11.25">
      <c r="B198" s="139"/>
      <c r="D198" s="140" t="s">
        <v>144</v>
      </c>
      <c r="E198" s="141" t="s">
        <v>1</v>
      </c>
      <c r="F198" s="142" t="s">
        <v>179</v>
      </c>
      <c r="H198" s="143">
        <v>29.808</v>
      </c>
      <c r="I198" s="144"/>
      <c r="L198" s="139"/>
      <c r="M198" s="145"/>
      <c r="T198" s="146"/>
      <c r="AT198" s="141" t="s">
        <v>144</v>
      </c>
      <c r="AU198" s="141" t="s">
        <v>85</v>
      </c>
      <c r="AV198" s="12" t="s">
        <v>85</v>
      </c>
      <c r="AW198" s="12" t="s">
        <v>31</v>
      </c>
      <c r="AX198" s="12" t="s">
        <v>75</v>
      </c>
      <c r="AY198" s="141" t="s">
        <v>134</v>
      </c>
    </row>
    <row r="199" spans="2:65" s="12" customFormat="1" ht="11.25">
      <c r="B199" s="139"/>
      <c r="D199" s="140" t="s">
        <v>144</v>
      </c>
      <c r="E199" s="141" t="s">
        <v>1</v>
      </c>
      <c r="F199" s="142" t="s">
        <v>247</v>
      </c>
      <c r="H199" s="143">
        <v>4</v>
      </c>
      <c r="I199" s="144"/>
      <c r="L199" s="139"/>
      <c r="M199" s="145"/>
      <c r="T199" s="146"/>
      <c r="AT199" s="141" t="s">
        <v>144</v>
      </c>
      <c r="AU199" s="141" t="s">
        <v>85</v>
      </c>
      <c r="AV199" s="12" t="s">
        <v>85</v>
      </c>
      <c r="AW199" s="12" t="s">
        <v>31</v>
      </c>
      <c r="AX199" s="12" t="s">
        <v>75</v>
      </c>
      <c r="AY199" s="141" t="s">
        <v>134</v>
      </c>
    </row>
    <row r="200" spans="2:65" s="1" customFormat="1" ht="24.2" customHeight="1">
      <c r="B200" s="125"/>
      <c r="C200" s="126" t="s">
        <v>248</v>
      </c>
      <c r="D200" s="126" t="s">
        <v>137</v>
      </c>
      <c r="E200" s="127" t="s">
        <v>249</v>
      </c>
      <c r="F200" s="128" t="s">
        <v>250</v>
      </c>
      <c r="G200" s="129" t="s">
        <v>171</v>
      </c>
      <c r="H200" s="130">
        <v>227.375</v>
      </c>
      <c r="I200" s="131"/>
      <c r="J200" s="132">
        <f>ROUND(I200*H200,2)</f>
        <v>0</v>
      </c>
      <c r="K200" s="128" t="s">
        <v>141</v>
      </c>
      <c r="L200" s="29"/>
      <c r="M200" s="133" t="s">
        <v>1</v>
      </c>
      <c r="N200" s="134" t="s">
        <v>40</v>
      </c>
      <c r="P200" s="135">
        <f>O200*H200</f>
        <v>0</v>
      </c>
      <c r="Q200" s="135">
        <v>2.1000000000000001E-2</v>
      </c>
      <c r="R200" s="135">
        <f>Q200*H200</f>
        <v>4.7748750000000006</v>
      </c>
      <c r="S200" s="135">
        <v>0</v>
      </c>
      <c r="T200" s="136">
        <f>S200*H200</f>
        <v>0</v>
      </c>
      <c r="AR200" s="137" t="s">
        <v>142</v>
      </c>
      <c r="AT200" s="137" t="s">
        <v>137</v>
      </c>
      <c r="AU200" s="137" t="s">
        <v>85</v>
      </c>
      <c r="AY200" s="14" t="s">
        <v>134</v>
      </c>
      <c r="BE200" s="138">
        <f>IF(N200="základní",J200,0)</f>
        <v>0</v>
      </c>
      <c r="BF200" s="138">
        <f>IF(N200="snížená",J200,0)</f>
        <v>0</v>
      </c>
      <c r="BG200" s="138">
        <f>IF(N200="zákl. přenesená",J200,0)</f>
        <v>0</v>
      </c>
      <c r="BH200" s="138">
        <f>IF(N200="sníž. přenesená",J200,0)</f>
        <v>0</v>
      </c>
      <c r="BI200" s="138">
        <f>IF(N200="nulová",J200,0)</f>
        <v>0</v>
      </c>
      <c r="BJ200" s="14" t="s">
        <v>83</v>
      </c>
      <c r="BK200" s="138">
        <f>ROUND(I200*H200,2)</f>
        <v>0</v>
      </c>
      <c r="BL200" s="14" t="s">
        <v>142</v>
      </c>
      <c r="BM200" s="137" t="s">
        <v>251</v>
      </c>
    </row>
    <row r="201" spans="2:65" s="12" customFormat="1" ht="33.75">
      <c r="B201" s="139"/>
      <c r="D201" s="140" t="s">
        <v>144</v>
      </c>
      <c r="E201" s="141" t="s">
        <v>1</v>
      </c>
      <c r="F201" s="142" t="s">
        <v>252</v>
      </c>
      <c r="H201" s="143">
        <v>115.742</v>
      </c>
      <c r="I201" s="144"/>
      <c r="L201" s="139"/>
      <c r="M201" s="145"/>
      <c r="T201" s="146"/>
      <c r="AT201" s="141" t="s">
        <v>144</v>
      </c>
      <c r="AU201" s="141" t="s">
        <v>85</v>
      </c>
      <c r="AV201" s="12" t="s">
        <v>85</v>
      </c>
      <c r="AW201" s="12" t="s">
        <v>31</v>
      </c>
      <c r="AX201" s="12" t="s">
        <v>75</v>
      </c>
      <c r="AY201" s="141" t="s">
        <v>134</v>
      </c>
    </row>
    <row r="202" spans="2:65" s="12" customFormat="1" ht="11.25">
      <c r="B202" s="139"/>
      <c r="D202" s="140" t="s">
        <v>144</v>
      </c>
      <c r="E202" s="141" t="s">
        <v>1</v>
      </c>
      <c r="F202" s="142" t="s">
        <v>253</v>
      </c>
      <c r="H202" s="143">
        <v>-2.3969999999999998</v>
      </c>
      <c r="I202" s="144"/>
      <c r="L202" s="139"/>
      <c r="M202" s="145"/>
      <c r="T202" s="146"/>
      <c r="AT202" s="141" t="s">
        <v>144</v>
      </c>
      <c r="AU202" s="141" t="s">
        <v>85</v>
      </c>
      <c r="AV202" s="12" t="s">
        <v>85</v>
      </c>
      <c r="AW202" s="12" t="s">
        <v>31</v>
      </c>
      <c r="AX202" s="12" t="s">
        <v>75</v>
      </c>
      <c r="AY202" s="141" t="s">
        <v>134</v>
      </c>
    </row>
    <row r="203" spans="2:65" s="12" customFormat="1" ht="11.25">
      <c r="B203" s="139"/>
      <c r="D203" s="140" t="s">
        <v>144</v>
      </c>
      <c r="E203" s="141" t="s">
        <v>1</v>
      </c>
      <c r="F203" s="142" t="s">
        <v>254</v>
      </c>
      <c r="H203" s="143">
        <v>-1.976</v>
      </c>
      <c r="I203" s="144"/>
      <c r="L203" s="139"/>
      <c r="M203" s="145"/>
      <c r="T203" s="146"/>
      <c r="AT203" s="141" t="s">
        <v>144</v>
      </c>
      <c r="AU203" s="141" t="s">
        <v>85</v>
      </c>
      <c r="AV203" s="12" t="s">
        <v>85</v>
      </c>
      <c r="AW203" s="12" t="s">
        <v>31</v>
      </c>
      <c r="AX203" s="12" t="s">
        <v>75</v>
      </c>
      <c r="AY203" s="141" t="s">
        <v>134</v>
      </c>
    </row>
    <row r="204" spans="2:65" s="12" customFormat="1" ht="11.25">
      <c r="B204" s="139"/>
      <c r="D204" s="140" t="s">
        <v>144</v>
      </c>
      <c r="E204" s="141" t="s">
        <v>1</v>
      </c>
      <c r="F204" s="142" t="s">
        <v>255</v>
      </c>
      <c r="H204" s="143">
        <v>-8.1</v>
      </c>
      <c r="I204" s="144"/>
      <c r="L204" s="139"/>
      <c r="M204" s="145"/>
      <c r="T204" s="146"/>
      <c r="AT204" s="141" t="s">
        <v>144</v>
      </c>
      <c r="AU204" s="141" t="s">
        <v>85</v>
      </c>
      <c r="AV204" s="12" t="s">
        <v>85</v>
      </c>
      <c r="AW204" s="12" t="s">
        <v>31</v>
      </c>
      <c r="AX204" s="12" t="s">
        <v>75</v>
      </c>
      <c r="AY204" s="141" t="s">
        <v>134</v>
      </c>
    </row>
    <row r="205" spans="2:65" s="12" customFormat="1" ht="22.5">
      <c r="B205" s="139"/>
      <c r="D205" s="140" t="s">
        <v>144</v>
      </c>
      <c r="E205" s="141" t="s">
        <v>1</v>
      </c>
      <c r="F205" s="142" t="s">
        <v>256</v>
      </c>
      <c r="H205" s="143">
        <v>84.783000000000001</v>
      </c>
      <c r="I205" s="144"/>
      <c r="L205" s="139"/>
      <c r="M205" s="145"/>
      <c r="T205" s="146"/>
      <c r="AT205" s="141" t="s">
        <v>144</v>
      </c>
      <c r="AU205" s="141" t="s">
        <v>85</v>
      </c>
      <c r="AV205" s="12" t="s">
        <v>85</v>
      </c>
      <c r="AW205" s="12" t="s">
        <v>31</v>
      </c>
      <c r="AX205" s="12" t="s">
        <v>75</v>
      </c>
      <c r="AY205" s="141" t="s">
        <v>134</v>
      </c>
    </row>
    <row r="206" spans="2:65" s="12" customFormat="1" ht="11.25">
      <c r="B206" s="139"/>
      <c r="D206" s="140" t="s">
        <v>144</v>
      </c>
      <c r="E206" s="141" t="s">
        <v>1</v>
      </c>
      <c r="F206" s="142" t="s">
        <v>257</v>
      </c>
      <c r="H206" s="143">
        <v>-0.40500000000000003</v>
      </c>
      <c r="I206" s="144"/>
      <c r="L206" s="139"/>
      <c r="M206" s="145"/>
      <c r="T206" s="146"/>
      <c r="AT206" s="141" t="s">
        <v>144</v>
      </c>
      <c r="AU206" s="141" t="s">
        <v>85</v>
      </c>
      <c r="AV206" s="12" t="s">
        <v>85</v>
      </c>
      <c r="AW206" s="12" t="s">
        <v>31</v>
      </c>
      <c r="AX206" s="12" t="s">
        <v>75</v>
      </c>
      <c r="AY206" s="141" t="s">
        <v>134</v>
      </c>
    </row>
    <row r="207" spans="2:65" s="12" customFormat="1" ht="11.25">
      <c r="B207" s="139"/>
      <c r="D207" s="140" t="s">
        <v>144</v>
      </c>
      <c r="E207" s="141" t="s">
        <v>1</v>
      </c>
      <c r="F207" s="142" t="s">
        <v>258</v>
      </c>
      <c r="H207" s="143">
        <v>-0.7</v>
      </c>
      <c r="I207" s="144"/>
      <c r="L207" s="139"/>
      <c r="M207" s="145"/>
      <c r="T207" s="146"/>
      <c r="AT207" s="141" t="s">
        <v>144</v>
      </c>
      <c r="AU207" s="141" t="s">
        <v>85</v>
      </c>
      <c r="AV207" s="12" t="s">
        <v>85</v>
      </c>
      <c r="AW207" s="12" t="s">
        <v>31</v>
      </c>
      <c r="AX207" s="12" t="s">
        <v>75</v>
      </c>
      <c r="AY207" s="141" t="s">
        <v>134</v>
      </c>
    </row>
    <row r="208" spans="2:65" s="12" customFormat="1" ht="11.25">
      <c r="B208" s="139"/>
      <c r="D208" s="140" t="s">
        <v>144</v>
      </c>
      <c r="E208" s="141" t="s">
        <v>1</v>
      </c>
      <c r="F208" s="142" t="s">
        <v>259</v>
      </c>
      <c r="H208" s="143">
        <v>-2.0329999999999999</v>
      </c>
      <c r="I208" s="144"/>
      <c r="L208" s="139"/>
      <c r="M208" s="145"/>
      <c r="T208" s="146"/>
      <c r="AT208" s="141" t="s">
        <v>144</v>
      </c>
      <c r="AU208" s="141" t="s">
        <v>85</v>
      </c>
      <c r="AV208" s="12" t="s">
        <v>85</v>
      </c>
      <c r="AW208" s="12" t="s">
        <v>31</v>
      </c>
      <c r="AX208" s="12" t="s">
        <v>75</v>
      </c>
      <c r="AY208" s="141" t="s">
        <v>134</v>
      </c>
    </row>
    <row r="209" spans="2:65" s="12" customFormat="1" ht="11.25">
      <c r="B209" s="139"/>
      <c r="D209" s="140" t="s">
        <v>144</v>
      </c>
      <c r="E209" s="141" t="s">
        <v>1</v>
      </c>
      <c r="F209" s="142" t="s">
        <v>260</v>
      </c>
      <c r="H209" s="143">
        <v>-10.125</v>
      </c>
      <c r="I209" s="144"/>
      <c r="L209" s="139"/>
      <c r="M209" s="145"/>
      <c r="T209" s="146"/>
      <c r="AT209" s="141" t="s">
        <v>144</v>
      </c>
      <c r="AU209" s="141" t="s">
        <v>85</v>
      </c>
      <c r="AV209" s="12" t="s">
        <v>85</v>
      </c>
      <c r="AW209" s="12" t="s">
        <v>31</v>
      </c>
      <c r="AX209" s="12" t="s">
        <v>75</v>
      </c>
      <c r="AY209" s="141" t="s">
        <v>134</v>
      </c>
    </row>
    <row r="210" spans="2:65" s="12" customFormat="1" ht="22.5">
      <c r="B210" s="139"/>
      <c r="D210" s="140" t="s">
        <v>144</v>
      </c>
      <c r="E210" s="141" t="s">
        <v>1</v>
      </c>
      <c r="F210" s="142" t="s">
        <v>261</v>
      </c>
      <c r="H210" s="143">
        <v>52.585999999999999</v>
      </c>
      <c r="I210" s="144"/>
      <c r="L210" s="139"/>
      <c r="M210" s="145"/>
      <c r="T210" s="146"/>
      <c r="AT210" s="141" t="s">
        <v>144</v>
      </c>
      <c r="AU210" s="141" t="s">
        <v>85</v>
      </c>
      <c r="AV210" s="12" t="s">
        <v>85</v>
      </c>
      <c r="AW210" s="12" t="s">
        <v>31</v>
      </c>
      <c r="AX210" s="12" t="s">
        <v>75</v>
      </c>
      <c r="AY210" s="141" t="s">
        <v>134</v>
      </c>
    </row>
    <row r="211" spans="2:65" s="1" customFormat="1" ht="37.9" customHeight="1">
      <c r="B211" s="125"/>
      <c r="C211" s="126" t="s">
        <v>262</v>
      </c>
      <c r="D211" s="126" t="s">
        <v>137</v>
      </c>
      <c r="E211" s="127" t="s">
        <v>263</v>
      </c>
      <c r="F211" s="128" t="s">
        <v>264</v>
      </c>
      <c r="G211" s="129" t="s">
        <v>171</v>
      </c>
      <c r="H211" s="130">
        <v>227.375</v>
      </c>
      <c r="I211" s="131"/>
      <c r="J211" s="132">
        <f>ROUND(I211*H211,2)</f>
        <v>0</v>
      </c>
      <c r="K211" s="128" t="s">
        <v>141</v>
      </c>
      <c r="L211" s="29"/>
      <c r="M211" s="133" t="s">
        <v>1</v>
      </c>
      <c r="N211" s="134" t="s">
        <v>40</v>
      </c>
      <c r="P211" s="135">
        <f>O211*H211</f>
        <v>0</v>
      </c>
      <c r="Q211" s="135">
        <v>2.1000000000000001E-2</v>
      </c>
      <c r="R211" s="135">
        <f>Q211*H211</f>
        <v>4.7748750000000006</v>
      </c>
      <c r="S211" s="135">
        <v>0</v>
      </c>
      <c r="T211" s="136">
        <f>S211*H211</f>
        <v>0</v>
      </c>
      <c r="AR211" s="137" t="s">
        <v>142</v>
      </c>
      <c r="AT211" s="137" t="s">
        <v>137</v>
      </c>
      <c r="AU211" s="137" t="s">
        <v>85</v>
      </c>
      <c r="AY211" s="14" t="s">
        <v>134</v>
      </c>
      <c r="BE211" s="138">
        <f>IF(N211="základní",J211,0)</f>
        <v>0</v>
      </c>
      <c r="BF211" s="138">
        <f>IF(N211="snížená",J211,0)</f>
        <v>0</v>
      </c>
      <c r="BG211" s="138">
        <f>IF(N211="zákl. přenesená",J211,0)</f>
        <v>0</v>
      </c>
      <c r="BH211" s="138">
        <f>IF(N211="sníž. přenesená",J211,0)</f>
        <v>0</v>
      </c>
      <c r="BI211" s="138">
        <f>IF(N211="nulová",J211,0)</f>
        <v>0</v>
      </c>
      <c r="BJ211" s="14" t="s">
        <v>83</v>
      </c>
      <c r="BK211" s="138">
        <f>ROUND(I211*H211,2)</f>
        <v>0</v>
      </c>
      <c r="BL211" s="14" t="s">
        <v>142</v>
      </c>
      <c r="BM211" s="137" t="s">
        <v>265</v>
      </c>
    </row>
    <row r="212" spans="2:65" s="12" customFormat="1" ht="22.5">
      <c r="B212" s="139"/>
      <c r="D212" s="140" t="s">
        <v>144</v>
      </c>
      <c r="E212" s="141" t="s">
        <v>1</v>
      </c>
      <c r="F212" s="142" t="s">
        <v>266</v>
      </c>
      <c r="H212" s="143">
        <v>115.742</v>
      </c>
      <c r="I212" s="144"/>
      <c r="L212" s="139"/>
      <c r="M212" s="145"/>
      <c r="T212" s="146"/>
      <c r="AT212" s="141" t="s">
        <v>144</v>
      </c>
      <c r="AU212" s="141" t="s">
        <v>85</v>
      </c>
      <c r="AV212" s="12" t="s">
        <v>85</v>
      </c>
      <c r="AW212" s="12" t="s">
        <v>31</v>
      </c>
      <c r="AX212" s="12" t="s">
        <v>75</v>
      </c>
      <c r="AY212" s="141" t="s">
        <v>134</v>
      </c>
    </row>
    <row r="213" spans="2:65" s="12" customFormat="1" ht="11.25">
      <c r="B213" s="139"/>
      <c r="D213" s="140" t="s">
        <v>144</v>
      </c>
      <c r="E213" s="141" t="s">
        <v>1</v>
      </c>
      <c r="F213" s="142" t="s">
        <v>253</v>
      </c>
      <c r="H213" s="143">
        <v>-2.3969999999999998</v>
      </c>
      <c r="I213" s="144"/>
      <c r="L213" s="139"/>
      <c r="M213" s="145"/>
      <c r="T213" s="146"/>
      <c r="AT213" s="141" t="s">
        <v>144</v>
      </c>
      <c r="AU213" s="141" t="s">
        <v>85</v>
      </c>
      <c r="AV213" s="12" t="s">
        <v>85</v>
      </c>
      <c r="AW213" s="12" t="s">
        <v>31</v>
      </c>
      <c r="AX213" s="12" t="s">
        <v>75</v>
      </c>
      <c r="AY213" s="141" t="s">
        <v>134</v>
      </c>
    </row>
    <row r="214" spans="2:65" s="12" customFormat="1" ht="11.25">
      <c r="B214" s="139"/>
      <c r="D214" s="140" t="s">
        <v>144</v>
      </c>
      <c r="E214" s="141" t="s">
        <v>1</v>
      </c>
      <c r="F214" s="142" t="s">
        <v>254</v>
      </c>
      <c r="H214" s="143">
        <v>-1.976</v>
      </c>
      <c r="I214" s="144"/>
      <c r="L214" s="139"/>
      <c r="M214" s="145"/>
      <c r="T214" s="146"/>
      <c r="AT214" s="141" t="s">
        <v>144</v>
      </c>
      <c r="AU214" s="141" t="s">
        <v>85</v>
      </c>
      <c r="AV214" s="12" t="s">
        <v>85</v>
      </c>
      <c r="AW214" s="12" t="s">
        <v>31</v>
      </c>
      <c r="AX214" s="12" t="s">
        <v>75</v>
      </c>
      <c r="AY214" s="141" t="s">
        <v>134</v>
      </c>
    </row>
    <row r="215" spans="2:65" s="12" customFormat="1" ht="11.25">
      <c r="B215" s="139"/>
      <c r="D215" s="140" t="s">
        <v>144</v>
      </c>
      <c r="E215" s="141" t="s">
        <v>1</v>
      </c>
      <c r="F215" s="142" t="s">
        <v>255</v>
      </c>
      <c r="H215" s="143">
        <v>-8.1</v>
      </c>
      <c r="I215" s="144"/>
      <c r="L215" s="139"/>
      <c r="M215" s="145"/>
      <c r="T215" s="146"/>
      <c r="AT215" s="141" t="s">
        <v>144</v>
      </c>
      <c r="AU215" s="141" t="s">
        <v>85</v>
      </c>
      <c r="AV215" s="12" t="s">
        <v>85</v>
      </c>
      <c r="AW215" s="12" t="s">
        <v>31</v>
      </c>
      <c r="AX215" s="12" t="s">
        <v>75</v>
      </c>
      <c r="AY215" s="141" t="s">
        <v>134</v>
      </c>
    </row>
    <row r="216" spans="2:65" s="12" customFormat="1" ht="11.25">
      <c r="B216" s="139"/>
      <c r="D216" s="140" t="s">
        <v>144</v>
      </c>
      <c r="E216" s="141" t="s">
        <v>1</v>
      </c>
      <c r="F216" s="142" t="s">
        <v>267</v>
      </c>
      <c r="H216" s="143">
        <v>84.783000000000001</v>
      </c>
      <c r="I216" s="144"/>
      <c r="L216" s="139"/>
      <c r="M216" s="145"/>
      <c r="T216" s="146"/>
      <c r="AT216" s="141" t="s">
        <v>144</v>
      </c>
      <c r="AU216" s="141" t="s">
        <v>85</v>
      </c>
      <c r="AV216" s="12" t="s">
        <v>85</v>
      </c>
      <c r="AW216" s="12" t="s">
        <v>31</v>
      </c>
      <c r="AX216" s="12" t="s">
        <v>75</v>
      </c>
      <c r="AY216" s="141" t="s">
        <v>134</v>
      </c>
    </row>
    <row r="217" spans="2:65" s="12" customFormat="1" ht="11.25">
      <c r="B217" s="139"/>
      <c r="D217" s="140" t="s">
        <v>144</v>
      </c>
      <c r="E217" s="141" t="s">
        <v>1</v>
      </c>
      <c r="F217" s="142" t="s">
        <v>257</v>
      </c>
      <c r="H217" s="143">
        <v>-0.40500000000000003</v>
      </c>
      <c r="I217" s="144"/>
      <c r="L217" s="139"/>
      <c r="M217" s="145"/>
      <c r="T217" s="146"/>
      <c r="AT217" s="141" t="s">
        <v>144</v>
      </c>
      <c r="AU217" s="141" t="s">
        <v>85</v>
      </c>
      <c r="AV217" s="12" t="s">
        <v>85</v>
      </c>
      <c r="AW217" s="12" t="s">
        <v>31</v>
      </c>
      <c r="AX217" s="12" t="s">
        <v>75</v>
      </c>
      <c r="AY217" s="141" t="s">
        <v>134</v>
      </c>
    </row>
    <row r="218" spans="2:65" s="12" customFormat="1" ht="11.25">
      <c r="B218" s="139"/>
      <c r="D218" s="140" t="s">
        <v>144</v>
      </c>
      <c r="E218" s="141" t="s">
        <v>1</v>
      </c>
      <c r="F218" s="142" t="s">
        <v>258</v>
      </c>
      <c r="H218" s="143">
        <v>-0.7</v>
      </c>
      <c r="I218" s="144"/>
      <c r="L218" s="139"/>
      <c r="M218" s="145"/>
      <c r="T218" s="146"/>
      <c r="AT218" s="141" t="s">
        <v>144</v>
      </c>
      <c r="AU218" s="141" t="s">
        <v>85</v>
      </c>
      <c r="AV218" s="12" t="s">
        <v>85</v>
      </c>
      <c r="AW218" s="12" t="s">
        <v>31</v>
      </c>
      <c r="AX218" s="12" t="s">
        <v>75</v>
      </c>
      <c r="AY218" s="141" t="s">
        <v>134</v>
      </c>
    </row>
    <row r="219" spans="2:65" s="12" customFormat="1" ht="11.25">
      <c r="B219" s="139"/>
      <c r="D219" s="140" t="s">
        <v>144</v>
      </c>
      <c r="E219" s="141" t="s">
        <v>1</v>
      </c>
      <c r="F219" s="142" t="s">
        <v>259</v>
      </c>
      <c r="H219" s="143">
        <v>-2.0329999999999999</v>
      </c>
      <c r="I219" s="144"/>
      <c r="L219" s="139"/>
      <c r="M219" s="145"/>
      <c r="T219" s="146"/>
      <c r="AT219" s="141" t="s">
        <v>144</v>
      </c>
      <c r="AU219" s="141" t="s">
        <v>85</v>
      </c>
      <c r="AV219" s="12" t="s">
        <v>85</v>
      </c>
      <c r="AW219" s="12" t="s">
        <v>31</v>
      </c>
      <c r="AX219" s="12" t="s">
        <v>75</v>
      </c>
      <c r="AY219" s="141" t="s">
        <v>134</v>
      </c>
    </row>
    <row r="220" spans="2:65" s="12" customFormat="1" ht="11.25">
      <c r="B220" s="139"/>
      <c r="D220" s="140" t="s">
        <v>144</v>
      </c>
      <c r="E220" s="141" t="s">
        <v>1</v>
      </c>
      <c r="F220" s="142" t="s">
        <v>260</v>
      </c>
      <c r="H220" s="143">
        <v>-10.125</v>
      </c>
      <c r="I220" s="144"/>
      <c r="L220" s="139"/>
      <c r="M220" s="145"/>
      <c r="T220" s="146"/>
      <c r="AT220" s="141" t="s">
        <v>144</v>
      </c>
      <c r="AU220" s="141" t="s">
        <v>85</v>
      </c>
      <c r="AV220" s="12" t="s">
        <v>85</v>
      </c>
      <c r="AW220" s="12" t="s">
        <v>31</v>
      </c>
      <c r="AX220" s="12" t="s">
        <v>75</v>
      </c>
      <c r="AY220" s="141" t="s">
        <v>134</v>
      </c>
    </row>
    <row r="221" spans="2:65" s="12" customFormat="1" ht="11.25">
      <c r="B221" s="139"/>
      <c r="D221" s="140" t="s">
        <v>144</v>
      </c>
      <c r="E221" s="141" t="s">
        <v>1</v>
      </c>
      <c r="F221" s="142" t="s">
        <v>268</v>
      </c>
      <c r="H221" s="143">
        <v>52.585999999999999</v>
      </c>
      <c r="I221" s="144"/>
      <c r="L221" s="139"/>
      <c r="M221" s="145"/>
      <c r="T221" s="146"/>
      <c r="AT221" s="141" t="s">
        <v>144</v>
      </c>
      <c r="AU221" s="141" t="s">
        <v>85</v>
      </c>
      <c r="AV221" s="12" t="s">
        <v>85</v>
      </c>
      <c r="AW221" s="12" t="s">
        <v>31</v>
      </c>
      <c r="AX221" s="12" t="s">
        <v>75</v>
      </c>
      <c r="AY221" s="141" t="s">
        <v>134</v>
      </c>
    </row>
    <row r="222" spans="2:65" s="1" customFormat="1" ht="24.2" customHeight="1">
      <c r="B222" s="125"/>
      <c r="C222" s="126" t="s">
        <v>269</v>
      </c>
      <c r="D222" s="126" t="s">
        <v>137</v>
      </c>
      <c r="E222" s="127" t="s">
        <v>270</v>
      </c>
      <c r="F222" s="128" t="s">
        <v>271</v>
      </c>
      <c r="G222" s="129" t="s">
        <v>171</v>
      </c>
      <c r="H222" s="130">
        <v>31.052</v>
      </c>
      <c r="I222" s="131"/>
      <c r="J222" s="132">
        <f>ROUND(I222*H222,2)</f>
        <v>0</v>
      </c>
      <c r="K222" s="128" t="s">
        <v>141</v>
      </c>
      <c r="L222" s="29"/>
      <c r="M222" s="133" t="s">
        <v>1</v>
      </c>
      <c r="N222" s="134" t="s">
        <v>40</v>
      </c>
      <c r="P222" s="135">
        <f>O222*H222</f>
        <v>0</v>
      </c>
      <c r="Q222" s="135">
        <v>3.8999999999999999E-4</v>
      </c>
      <c r="R222" s="135">
        <f>Q222*H222</f>
        <v>1.2110279999999999E-2</v>
      </c>
      <c r="S222" s="135">
        <v>1.0000000000000001E-5</v>
      </c>
      <c r="T222" s="136">
        <f>S222*H222</f>
        <v>3.1052E-4</v>
      </c>
      <c r="AR222" s="137" t="s">
        <v>142</v>
      </c>
      <c r="AT222" s="137" t="s">
        <v>137</v>
      </c>
      <c r="AU222" s="137" t="s">
        <v>85</v>
      </c>
      <c r="AY222" s="14" t="s">
        <v>134</v>
      </c>
      <c r="BE222" s="138">
        <f>IF(N222="základní",J222,0)</f>
        <v>0</v>
      </c>
      <c r="BF222" s="138">
        <f>IF(N222="snížená",J222,0)</f>
        <v>0</v>
      </c>
      <c r="BG222" s="138">
        <f>IF(N222="zákl. přenesená",J222,0)</f>
        <v>0</v>
      </c>
      <c r="BH222" s="138">
        <f>IF(N222="sníž. přenesená",J222,0)</f>
        <v>0</v>
      </c>
      <c r="BI222" s="138">
        <f>IF(N222="nulová",J222,0)</f>
        <v>0</v>
      </c>
      <c r="BJ222" s="14" t="s">
        <v>83</v>
      </c>
      <c r="BK222" s="138">
        <f>ROUND(I222*H222,2)</f>
        <v>0</v>
      </c>
      <c r="BL222" s="14" t="s">
        <v>142</v>
      </c>
      <c r="BM222" s="137" t="s">
        <v>272</v>
      </c>
    </row>
    <row r="223" spans="2:65" s="12" customFormat="1" ht="11.25">
      <c r="B223" s="139"/>
      <c r="D223" s="140" t="s">
        <v>144</v>
      </c>
      <c r="E223" s="141" t="s">
        <v>1</v>
      </c>
      <c r="F223" s="142" t="s">
        <v>273</v>
      </c>
      <c r="H223" s="143">
        <v>2.3969999999999998</v>
      </c>
      <c r="I223" s="144"/>
      <c r="L223" s="139"/>
      <c r="M223" s="145"/>
      <c r="T223" s="146"/>
      <c r="AT223" s="141" t="s">
        <v>144</v>
      </c>
      <c r="AU223" s="141" t="s">
        <v>85</v>
      </c>
      <c r="AV223" s="12" t="s">
        <v>85</v>
      </c>
      <c r="AW223" s="12" t="s">
        <v>31</v>
      </c>
      <c r="AX223" s="12" t="s">
        <v>75</v>
      </c>
      <c r="AY223" s="141" t="s">
        <v>134</v>
      </c>
    </row>
    <row r="224" spans="2:65" s="12" customFormat="1" ht="11.25">
      <c r="B224" s="139"/>
      <c r="D224" s="140" t="s">
        <v>144</v>
      </c>
      <c r="E224" s="141" t="s">
        <v>1</v>
      </c>
      <c r="F224" s="142" t="s">
        <v>274</v>
      </c>
      <c r="H224" s="143">
        <v>1.976</v>
      </c>
      <c r="I224" s="144"/>
      <c r="L224" s="139"/>
      <c r="M224" s="145"/>
      <c r="T224" s="146"/>
      <c r="AT224" s="141" t="s">
        <v>144</v>
      </c>
      <c r="AU224" s="141" t="s">
        <v>85</v>
      </c>
      <c r="AV224" s="12" t="s">
        <v>85</v>
      </c>
      <c r="AW224" s="12" t="s">
        <v>31</v>
      </c>
      <c r="AX224" s="12" t="s">
        <v>75</v>
      </c>
      <c r="AY224" s="141" t="s">
        <v>134</v>
      </c>
    </row>
    <row r="225" spans="2:65" s="12" customFormat="1" ht="11.25">
      <c r="B225" s="139"/>
      <c r="D225" s="140" t="s">
        <v>144</v>
      </c>
      <c r="E225" s="141" t="s">
        <v>1</v>
      </c>
      <c r="F225" s="142" t="s">
        <v>275</v>
      </c>
      <c r="H225" s="143">
        <v>0.40500000000000003</v>
      </c>
      <c r="I225" s="144"/>
      <c r="L225" s="139"/>
      <c r="M225" s="145"/>
      <c r="T225" s="146"/>
      <c r="AT225" s="141" t="s">
        <v>144</v>
      </c>
      <c r="AU225" s="141" t="s">
        <v>85</v>
      </c>
      <c r="AV225" s="12" t="s">
        <v>85</v>
      </c>
      <c r="AW225" s="12" t="s">
        <v>31</v>
      </c>
      <c r="AX225" s="12" t="s">
        <v>75</v>
      </c>
      <c r="AY225" s="141" t="s">
        <v>134</v>
      </c>
    </row>
    <row r="226" spans="2:65" s="12" customFormat="1" ht="11.25">
      <c r="B226" s="139"/>
      <c r="D226" s="140" t="s">
        <v>144</v>
      </c>
      <c r="E226" s="141" t="s">
        <v>1</v>
      </c>
      <c r="F226" s="142" t="s">
        <v>276</v>
      </c>
      <c r="H226" s="143">
        <v>0.73499999999999999</v>
      </c>
      <c r="I226" s="144"/>
      <c r="L226" s="139"/>
      <c r="M226" s="145"/>
      <c r="T226" s="146"/>
      <c r="AT226" s="141" t="s">
        <v>144</v>
      </c>
      <c r="AU226" s="141" t="s">
        <v>85</v>
      </c>
      <c r="AV226" s="12" t="s">
        <v>85</v>
      </c>
      <c r="AW226" s="12" t="s">
        <v>31</v>
      </c>
      <c r="AX226" s="12" t="s">
        <v>75</v>
      </c>
      <c r="AY226" s="141" t="s">
        <v>134</v>
      </c>
    </row>
    <row r="227" spans="2:65" s="12" customFormat="1" ht="11.25">
      <c r="B227" s="139"/>
      <c r="D227" s="140" t="s">
        <v>144</v>
      </c>
      <c r="E227" s="141" t="s">
        <v>1</v>
      </c>
      <c r="F227" s="142" t="s">
        <v>277</v>
      </c>
      <c r="H227" s="143">
        <v>2.0329999999999999</v>
      </c>
      <c r="I227" s="144"/>
      <c r="L227" s="139"/>
      <c r="M227" s="145"/>
      <c r="T227" s="146"/>
      <c r="AT227" s="141" t="s">
        <v>144</v>
      </c>
      <c r="AU227" s="141" t="s">
        <v>85</v>
      </c>
      <c r="AV227" s="12" t="s">
        <v>85</v>
      </c>
      <c r="AW227" s="12" t="s">
        <v>31</v>
      </c>
      <c r="AX227" s="12" t="s">
        <v>75</v>
      </c>
      <c r="AY227" s="141" t="s">
        <v>134</v>
      </c>
    </row>
    <row r="228" spans="2:65" s="12" customFormat="1" ht="11.25">
      <c r="B228" s="139"/>
      <c r="D228" s="140" t="s">
        <v>144</v>
      </c>
      <c r="E228" s="141" t="s">
        <v>1</v>
      </c>
      <c r="F228" s="142" t="s">
        <v>278</v>
      </c>
      <c r="H228" s="143">
        <v>7.98</v>
      </c>
      <c r="I228" s="144"/>
      <c r="L228" s="139"/>
      <c r="M228" s="145"/>
      <c r="T228" s="146"/>
      <c r="AT228" s="141" t="s">
        <v>144</v>
      </c>
      <c r="AU228" s="141" t="s">
        <v>85</v>
      </c>
      <c r="AV228" s="12" t="s">
        <v>85</v>
      </c>
      <c r="AW228" s="12" t="s">
        <v>31</v>
      </c>
      <c r="AX228" s="12" t="s">
        <v>75</v>
      </c>
      <c r="AY228" s="141" t="s">
        <v>134</v>
      </c>
    </row>
    <row r="229" spans="2:65" s="12" customFormat="1" ht="11.25">
      <c r="B229" s="139"/>
      <c r="D229" s="140" t="s">
        <v>144</v>
      </c>
      <c r="E229" s="141" t="s">
        <v>1</v>
      </c>
      <c r="F229" s="142" t="s">
        <v>279</v>
      </c>
      <c r="H229" s="143">
        <v>15.526</v>
      </c>
      <c r="I229" s="144"/>
      <c r="L229" s="139"/>
      <c r="M229" s="145"/>
      <c r="T229" s="146"/>
      <c r="AT229" s="141" t="s">
        <v>144</v>
      </c>
      <c r="AU229" s="141" t="s">
        <v>85</v>
      </c>
      <c r="AV229" s="12" t="s">
        <v>85</v>
      </c>
      <c r="AW229" s="12" t="s">
        <v>31</v>
      </c>
      <c r="AX229" s="12" t="s">
        <v>75</v>
      </c>
      <c r="AY229" s="141" t="s">
        <v>134</v>
      </c>
    </row>
    <row r="230" spans="2:65" s="1" customFormat="1" ht="16.5" customHeight="1">
      <c r="B230" s="125"/>
      <c r="C230" s="126" t="s">
        <v>280</v>
      </c>
      <c r="D230" s="126" t="s">
        <v>137</v>
      </c>
      <c r="E230" s="127" t="s">
        <v>281</v>
      </c>
      <c r="F230" s="128" t="s">
        <v>282</v>
      </c>
      <c r="G230" s="129" t="s">
        <v>171</v>
      </c>
      <c r="H230" s="130">
        <v>227.375</v>
      </c>
      <c r="I230" s="131"/>
      <c r="J230" s="132">
        <f>ROUND(I230*H230,2)</f>
        <v>0</v>
      </c>
      <c r="K230" s="128" t="s">
        <v>141</v>
      </c>
      <c r="L230" s="29"/>
      <c r="M230" s="133" t="s">
        <v>1</v>
      </c>
      <c r="N230" s="134" t="s">
        <v>40</v>
      </c>
      <c r="P230" s="135">
        <f>O230*H230</f>
        <v>0</v>
      </c>
      <c r="Q230" s="135">
        <v>0</v>
      </c>
      <c r="R230" s="135">
        <f>Q230*H230</f>
        <v>0</v>
      </c>
      <c r="S230" s="135">
        <v>0</v>
      </c>
      <c r="T230" s="136">
        <f>S230*H230</f>
        <v>0</v>
      </c>
      <c r="AR230" s="137" t="s">
        <v>142</v>
      </c>
      <c r="AT230" s="137" t="s">
        <v>137</v>
      </c>
      <c r="AU230" s="137" t="s">
        <v>85</v>
      </c>
      <c r="AY230" s="14" t="s">
        <v>134</v>
      </c>
      <c r="BE230" s="138">
        <f>IF(N230="základní",J230,0)</f>
        <v>0</v>
      </c>
      <c r="BF230" s="138">
        <f>IF(N230="snížená",J230,0)</f>
        <v>0</v>
      </c>
      <c r="BG230" s="138">
        <f>IF(N230="zákl. přenesená",J230,0)</f>
        <v>0</v>
      </c>
      <c r="BH230" s="138">
        <f>IF(N230="sníž. přenesená",J230,0)</f>
        <v>0</v>
      </c>
      <c r="BI230" s="138">
        <f>IF(N230="nulová",J230,0)</f>
        <v>0</v>
      </c>
      <c r="BJ230" s="14" t="s">
        <v>83</v>
      </c>
      <c r="BK230" s="138">
        <f>ROUND(I230*H230,2)</f>
        <v>0</v>
      </c>
      <c r="BL230" s="14" t="s">
        <v>142</v>
      </c>
      <c r="BM230" s="137" t="s">
        <v>283</v>
      </c>
    </row>
    <row r="231" spans="2:65" s="12" customFormat="1" ht="22.5">
      <c r="B231" s="139"/>
      <c r="D231" s="140" t="s">
        <v>144</v>
      </c>
      <c r="E231" s="141" t="s">
        <v>1</v>
      </c>
      <c r="F231" s="142" t="s">
        <v>266</v>
      </c>
      <c r="H231" s="143">
        <v>115.742</v>
      </c>
      <c r="I231" s="144"/>
      <c r="L231" s="139"/>
      <c r="M231" s="145"/>
      <c r="T231" s="146"/>
      <c r="AT231" s="141" t="s">
        <v>144</v>
      </c>
      <c r="AU231" s="141" t="s">
        <v>85</v>
      </c>
      <c r="AV231" s="12" t="s">
        <v>85</v>
      </c>
      <c r="AW231" s="12" t="s">
        <v>31</v>
      </c>
      <c r="AX231" s="12" t="s">
        <v>75</v>
      </c>
      <c r="AY231" s="141" t="s">
        <v>134</v>
      </c>
    </row>
    <row r="232" spans="2:65" s="12" customFormat="1" ht="11.25">
      <c r="B232" s="139"/>
      <c r="D232" s="140" t="s">
        <v>144</v>
      </c>
      <c r="E232" s="141" t="s">
        <v>1</v>
      </c>
      <c r="F232" s="142" t="s">
        <v>253</v>
      </c>
      <c r="H232" s="143">
        <v>-2.3969999999999998</v>
      </c>
      <c r="I232" s="144"/>
      <c r="L232" s="139"/>
      <c r="M232" s="145"/>
      <c r="T232" s="146"/>
      <c r="AT232" s="141" t="s">
        <v>144</v>
      </c>
      <c r="AU232" s="141" t="s">
        <v>85</v>
      </c>
      <c r="AV232" s="12" t="s">
        <v>85</v>
      </c>
      <c r="AW232" s="12" t="s">
        <v>31</v>
      </c>
      <c r="AX232" s="12" t="s">
        <v>75</v>
      </c>
      <c r="AY232" s="141" t="s">
        <v>134</v>
      </c>
    </row>
    <row r="233" spans="2:65" s="12" customFormat="1" ht="11.25">
      <c r="B233" s="139"/>
      <c r="D233" s="140" t="s">
        <v>144</v>
      </c>
      <c r="E233" s="141" t="s">
        <v>1</v>
      </c>
      <c r="F233" s="142" t="s">
        <v>254</v>
      </c>
      <c r="H233" s="143">
        <v>-1.976</v>
      </c>
      <c r="I233" s="144"/>
      <c r="L233" s="139"/>
      <c r="M233" s="145"/>
      <c r="T233" s="146"/>
      <c r="AT233" s="141" t="s">
        <v>144</v>
      </c>
      <c r="AU233" s="141" t="s">
        <v>85</v>
      </c>
      <c r="AV233" s="12" t="s">
        <v>85</v>
      </c>
      <c r="AW233" s="12" t="s">
        <v>31</v>
      </c>
      <c r="AX233" s="12" t="s">
        <v>75</v>
      </c>
      <c r="AY233" s="141" t="s">
        <v>134</v>
      </c>
    </row>
    <row r="234" spans="2:65" s="12" customFormat="1" ht="11.25">
      <c r="B234" s="139"/>
      <c r="D234" s="140" t="s">
        <v>144</v>
      </c>
      <c r="E234" s="141" t="s">
        <v>1</v>
      </c>
      <c r="F234" s="142" t="s">
        <v>255</v>
      </c>
      <c r="H234" s="143">
        <v>-8.1</v>
      </c>
      <c r="I234" s="144"/>
      <c r="L234" s="139"/>
      <c r="M234" s="145"/>
      <c r="T234" s="146"/>
      <c r="AT234" s="141" t="s">
        <v>144</v>
      </c>
      <c r="AU234" s="141" t="s">
        <v>85</v>
      </c>
      <c r="AV234" s="12" t="s">
        <v>85</v>
      </c>
      <c r="AW234" s="12" t="s">
        <v>31</v>
      </c>
      <c r="AX234" s="12" t="s">
        <v>75</v>
      </c>
      <c r="AY234" s="141" t="s">
        <v>134</v>
      </c>
    </row>
    <row r="235" spans="2:65" s="12" customFormat="1" ht="11.25">
      <c r="B235" s="139"/>
      <c r="D235" s="140" t="s">
        <v>144</v>
      </c>
      <c r="E235" s="141" t="s">
        <v>1</v>
      </c>
      <c r="F235" s="142" t="s">
        <v>267</v>
      </c>
      <c r="H235" s="143">
        <v>84.783000000000001</v>
      </c>
      <c r="I235" s="144"/>
      <c r="L235" s="139"/>
      <c r="M235" s="145"/>
      <c r="T235" s="146"/>
      <c r="AT235" s="141" t="s">
        <v>144</v>
      </c>
      <c r="AU235" s="141" t="s">
        <v>85</v>
      </c>
      <c r="AV235" s="12" t="s">
        <v>85</v>
      </c>
      <c r="AW235" s="12" t="s">
        <v>31</v>
      </c>
      <c r="AX235" s="12" t="s">
        <v>75</v>
      </c>
      <c r="AY235" s="141" t="s">
        <v>134</v>
      </c>
    </row>
    <row r="236" spans="2:65" s="12" customFormat="1" ht="11.25">
      <c r="B236" s="139"/>
      <c r="D236" s="140" t="s">
        <v>144</v>
      </c>
      <c r="E236" s="141" t="s">
        <v>1</v>
      </c>
      <c r="F236" s="142" t="s">
        <v>257</v>
      </c>
      <c r="H236" s="143">
        <v>-0.40500000000000003</v>
      </c>
      <c r="I236" s="144"/>
      <c r="L236" s="139"/>
      <c r="M236" s="145"/>
      <c r="T236" s="146"/>
      <c r="AT236" s="141" t="s">
        <v>144</v>
      </c>
      <c r="AU236" s="141" t="s">
        <v>85</v>
      </c>
      <c r="AV236" s="12" t="s">
        <v>85</v>
      </c>
      <c r="AW236" s="12" t="s">
        <v>31</v>
      </c>
      <c r="AX236" s="12" t="s">
        <v>75</v>
      </c>
      <c r="AY236" s="141" t="s">
        <v>134</v>
      </c>
    </row>
    <row r="237" spans="2:65" s="12" customFormat="1" ht="11.25">
      <c r="B237" s="139"/>
      <c r="D237" s="140" t="s">
        <v>144</v>
      </c>
      <c r="E237" s="141" t="s">
        <v>1</v>
      </c>
      <c r="F237" s="142" t="s">
        <v>258</v>
      </c>
      <c r="H237" s="143">
        <v>-0.7</v>
      </c>
      <c r="I237" s="144"/>
      <c r="L237" s="139"/>
      <c r="M237" s="145"/>
      <c r="T237" s="146"/>
      <c r="AT237" s="141" t="s">
        <v>144</v>
      </c>
      <c r="AU237" s="141" t="s">
        <v>85</v>
      </c>
      <c r="AV237" s="12" t="s">
        <v>85</v>
      </c>
      <c r="AW237" s="12" t="s">
        <v>31</v>
      </c>
      <c r="AX237" s="12" t="s">
        <v>75</v>
      </c>
      <c r="AY237" s="141" t="s">
        <v>134</v>
      </c>
    </row>
    <row r="238" spans="2:65" s="12" customFormat="1" ht="11.25">
      <c r="B238" s="139"/>
      <c r="D238" s="140" t="s">
        <v>144</v>
      </c>
      <c r="E238" s="141" t="s">
        <v>1</v>
      </c>
      <c r="F238" s="142" t="s">
        <v>259</v>
      </c>
      <c r="H238" s="143">
        <v>-2.0329999999999999</v>
      </c>
      <c r="I238" s="144"/>
      <c r="L238" s="139"/>
      <c r="M238" s="145"/>
      <c r="T238" s="146"/>
      <c r="AT238" s="141" t="s">
        <v>144</v>
      </c>
      <c r="AU238" s="141" t="s">
        <v>85</v>
      </c>
      <c r="AV238" s="12" t="s">
        <v>85</v>
      </c>
      <c r="AW238" s="12" t="s">
        <v>31</v>
      </c>
      <c r="AX238" s="12" t="s">
        <v>75</v>
      </c>
      <c r="AY238" s="141" t="s">
        <v>134</v>
      </c>
    </row>
    <row r="239" spans="2:65" s="12" customFormat="1" ht="11.25">
      <c r="B239" s="139"/>
      <c r="D239" s="140" t="s">
        <v>144</v>
      </c>
      <c r="E239" s="141" t="s">
        <v>1</v>
      </c>
      <c r="F239" s="142" t="s">
        <v>260</v>
      </c>
      <c r="H239" s="143">
        <v>-10.125</v>
      </c>
      <c r="I239" s="144"/>
      <c r="L239" s="139"/>
      <c r="M239" s="145"/>
      <c r="T239" s="146"/>
      <c r="AT239" s="141" t="s">
        <v>144</v>
      </c>
      <c r="AU239" s="141" t="s">
        <v>85</v>
      </c>
      <c r="AV239" s="12" t="s">
        <v>85</v>
      </c>
      <c r="AW239" s="12" t="s">
        <v>31</v>
      </c>
      <c r="AX239" s="12" t="s">
        <v>75</v>
      </c>
      <c r="AY239" s="141" t="s">
        <v>134</v>
      </c>
    </row>
    <row r="240" spans="2:65" s="12" customFormat="1" ht="11.25">
      <c r="B240" s="139"/>
      <c r="D240" s="140" t="s">
        <v>144</v>
      </c>
      <c r="E240" s="141" t="s">
        <v>1</v>
      </c>
      <c r="F240" s="142" t="s">
        <v>268</v>
      </c>
      <c r="H240" s="143">
        <v>52.585999999999999</v>
      </c>
      <c r="I240" s="144"/>
      <c r="L240" s="139"/>
      <c r="M240" s="145"/>
      <c r="T240" s="146"/>
      <c r="AT240" s="141" t="s">
        <v>144</v>
      </c>
      <c r="AU240" s="141" t="s">
        <v>85</v>
      </c>
      <c r="AV240" s="12" t="s">
        <v>85</v>
      </c>
      <c r="AW240" s="12" t="s">
        <v>31</v>
      </c>
      <c r="AX240" s="12" t="s">
        <v>75</v>
      </c>
      <c r="AY240" s="141" t="s">
        <v>134</v>
      </c>
    </row>
    <row r="241" spans="2:65" s="1" customFormat="1" ht="24.2" customHeight="1">
      <c r="B241" s="125"/>
      <c r="C241" s="126" t="s">
        <v>284</v>
      </c>
      <c r="D241" s="126" t="s">
        <v>137</v>
      </c>
      <c r="E241" s="127" t="s">
        <v>285</v>
      </c>
      <c r="F241" s="128" t="s">
        <v>286</v>
      </c>
      <c r="G241" s="129" t="s">
        <v>140</v>
      </c>
      <c r="H241" s="130">
        <v>1.4550000000000001</v>
      </c>
      <c r="I241" s="131"/>
      <c r="J241" s="132">
        <f>ROUND(I241*H241,2)</f>
        <v>0</v>
      </c>
      <c r="K241" s="128" t="s">
        <v>141</v>
      </c>
      <c r="L241" s="29"/>
      <c r="M241" s="133" t="s">
        <v>1</v>
      </c>
      <c r="N241" s="134" t="s">
        <v>40</v>
      </c>
      <c r="P241" s="135">
        <f>O241*H241</f>
        <v>0</v>
      </c>
      <c r="Q241" s="135">
        <v>1.236</v>
      </c>
      <c r="R241" s="135">
        <f>Q241*H241</f>
        <v>1.7983800000000001</v>
      </c>
      <c r="S241" s="135">
        <v>0</v>
      </c>
      <c r="T241" s="136">
        <f>S241*H241</f>
        <v>0</v>
      </c>
      <c r="AR241" s="137" t="s">
        <v>142</v>
      </c>
      <c r="AT241" s="137" t="s">
        <v>137</v>
      </c>
      <c r="AU241" s="137" t="s">
        <v>85</v>
      </c>
      <c r="AY241" s="14" t="s">
        <v>134</v>
      </c>
      <c r="BE241" s="138">
        <f>IF(N241="základní",J241,0)</f>
        <v>0</v>
      </c>
      <c r="BF241" s="138">
        <f>IF(N241="snížená",J241,0)</f>
        <v>0</v>
      </c>
      <c r="BG241" s="138">
        <f>IF(N241="zákl. přenesená",J241,0)</f>
        <v>0</v>
      </c>
      <c r="BH241" s="138">
        <f>IF(N241="sníž. přenesená",J241,0)</f>
        <v>0</v>
      </c>
      <c r="BI241" s="138">
        <f>IF(N241="nulová",J241,0)</f>
        <v>0</v>
      </c>
      <c r="BJ241" s="14" t="s">
        <v>83</v>
      </c>
      <c r="BK241" s="138">
        <f>ROUND(I241*H241,2)</f>
        <v>0</v>
      </c>
      <c r="BL241" s="14" t="s">
        <v>142</v>
      </c>
      <c r="BM241" s="137" t="s">
        <v>287</v>
      </c>
    </row>
    <row r="242" spans="2:65" s="12" customFormat="1" ht="11.25">
      <c r="B242" s="139"/>
      <c r="D242" s="140" t="s">
        <v>144</v>
      </c>
      <c r="E242" s="141" t="s">
        <v>1</v>
      </c>
      <c r="F242" s="142" t="s">
        <v>288</v>
      </c>
      <c r="H242" s="143">
        <v>1.4550000000000001</v>
      </c>
      <c r="I242" s="144"/>
      <c r="L242" s="139"/>
      <c r="M242" s="145"/>
      <c r="T242" s="146"/>
      <c r="AT242" s="141" t="s">
        <v>144</v>
      </c>
      <c r="AU242" s="141" t="s">
        <v>85</v>
      </c>
      <c r="AV242" s="12" t="s">
        <v>85</v>
      </c>
      <c r="AW242" s="12" t="s">
        <v>31</v>
      </c>
      <c r="AX242" s="12" t="s">
        <v>83</v>
      </c>
      <c r="AY242" s="141" t="s">
        <v>134</v>
      </c>
    </row>
    <row r="243" spans="2:65" s="1" customFormat="1" ht="24.2" customHeight="1">
      <c r="B243" s="125"/>
      <c r="C243" s="126" t="s">
        <v>289</v>
      </c>
      <c r="D243" s="126" t="s">
        <v>137</v>
      </c>
      <c r="E243" s="127" t="s">
        <v>290</v>
      </c>
      <c r="F243" s="128" t="s">
        <v>291</v>
      </c>
      <c r="G243" s="129" t="s">
        <v>171</v>
      </c>
      <c r="H243" s="130">
        <v>1.514</v>
      </c>
      <c r="I243" s="131"/>
      <c r="J243" s="132">
        <f>ROUND(I243*H243,2)</f>
        <v>0</v>
      </c>
      <c r="K243" s="128" t="s">
        <v>141</v>
      </c>
      <c r="L243" s="29"/>
      <c r="M243" s="133" t="s">
        <v>1</v>
      </c>
      <c r="N243" s="134" t="s">
        <v>40</v>
      </c>
      <c r="P243" s="135">
        <f>O243*H243</f>
        <v>0</v>
      </c>
      <c r="Q243" s="135">
        <v>6.3E-2</v>
      </c>
      <c r="R243" s="135">
        <f>Q243*H243</f>
        <v>9.5381999999999995E-2</v>
      </c>
      <c r="S243" s="135">
        <v>0</v>
      </c>
      <c r="T243" s="136">
        <f>S243*H243</f>
        <v>0</v>
      </c>
      <c r="AR243" s="137" t="s">
        <v>142</v>
      </c>
      <c r="AT243" s="137" t="s">
        <v>137</v>
      </c>
      <c r="AU243" s="137" t="s">
        <v>85</v>
      </c>
      <c r="AY243" s="14" t="s">
        <v>134</v>
      </c>
      <c r="BE243" s="138">
        <f>IF(N243="základní",J243,0)</f>
        <v>0</v>
      </c>
      <c r="BF243" s="138">
        <f>IF(N243="snížená",J243,0)</f>
        <v>0</v>
      </c>
      <c r="BG243" s="138">
        <f>IF(N243="zákl. přenesená",J243,0)</f>
        <v>0</v>
      </c>
      <c r="BH243" s="138">
        <f>IF(N243="sníž. přenesená",J243,0)</f>
        <v>0</v>
      </c>
      <c r="BI243" s="138">
        <f>IF(N243="nulová",J243,0)</f>
        <v>0</v>
      </c>
      <c r="BJ243" s="14" t="s">
        <v>83</v>
      </c>
      <c r="BK243" s="138">
        <f>ROUND(I243*H243,2)</f>
        <v>0</v>
      </c>
      <c r="BL243" s="14" t="s">
        <v>142</v>
      </c>
      <c r="BM243" s="137" t="s">
        <v>292</v>
      </c>
    </row>
    <row r="244" spans="2:65" s="12" customFormat="1" ht="11.25">
      <c r="B244" s="139"/>
      <c r="D244" s="140" t="s">
        <v>144</v>
      </c>
      <c r="E244" s="141" t="s">
        <v>1</v>
      </c>
      <c r="F244" s="142" t="s">
        <v>293</v>
      </c>
      <c r="H244" s="143">
        <v>1.514</v>
      </c>
      <c r="I244" s="144"/>
      <c r="L244" s="139"/>
      <c r="M244" s="145"/>
      <c r="T244" s="146"/>
      <c r="AT244" s="141" t="s">
        <v>144</v>
      </c>
      <c r="AU244" s="141" t="s">
        <v>85</v>
      </c>
      <c r="AV244" s="12" t="s">
        <v>85</v>
      </c>
      <c r="AW244" s="12" t="s">
        <v>31</v>
      </c>
      <c r="AX244" s="12" t="s">
        <v>83</v>
      </c>
      <c r="AY244" s="141" t="s">
        <v>134</v>
      </c>
    </row>
    <row r="245" spans="2:65" s="1" customFormat="1" ht="24.2" customHeight="1">
      <c r="B245" s="125"/>
      <c r="C245" s="126" t="s">
        <v>294</v>
      </c>
      <c r="D245" s="126" t="s">
        <v>137</v>
      </c>
      <c r="E245" s="127" t="s">
        <v>295</v>
      </c>
      <c r="F245" s="128" t="s">
        <v>296</v>
      </c>
      <c r="G245" s="129" t="s">
        <v>171</v>
      </c>
      <c r="H245" s="130">
        <v>29.09</v>
      </c>
      <c r="I245" s="131"/>
      <c r="J245" s="132">
        <f>ROUND(I245*H245,2)</f>
        <v>0</v>
      </c>
      <c r="K245" s="128" t="s">
        <v>141</v>
      </c>
      <c r="L245" s="29"/>
      <c r="M245" s="133" t="s">
        <v>1</v>
      </c>
      <c r="N245" s="134" t="s">
        <v>40</v>
      </c>
      <c r="P245" s="135">
        <f>O245*H245</f>
        <v>0</v>
      </c>
      <c r="Q245" s="135">
        <v>0.11169999999999999</v>
      </c>
      <c r="R245" s="135">
        <f>Q245*H245</f>
        <v>3.2493529999999997</v>
      </c>
      <c r="S245" s="135">
        <v>0</v>
      </c>
      <c r="T245" s="136">
        <f>S245*H245</f>
        <v>0</v>
      </c>
      <c r="AR245" s="137" t="s">
        <v>142</v>
      </c>
      <c r="AT245" s="137" t="s">
        <v>137</v>
      </c>
      <c r="AU245" s="137" t="s">
        <v>85</v>
      </c>
      <c r="AY245" s="14" t="s">
        <v>134</v>
      </c>
      <c r="BE245" s="138">
        <f>IF(N245="základní",J245,0)</f>
        <v>0</v>
      </c>
      <c r="BF245" s="138">
        <f>IF(N245="snížená",J245,0)</f>
        <v>0</v>
      </c>
      <c r="BG245" s="138">
        <f>IF(N245="zákl. přenesená",J245,0)</f>
        <v>0</v>
      </c>
      <c r="BH245" s="138">
        <f>IF(N245="sníž. přenesená",J245,0)</f>
        <v>0</v>
      </c>
      <c r="BI245" s="138">
        <f>IF(N245="nulová",J245,0)</f>
        <v>0</v>
      </c>
      <c r="BJ245" s="14" t="s">
        <v>83</v>
      </c>
      <c r="BK245" s="138">
        <f>ROUND(I245*H245,2)</f>
        <v>0</v>
      </c>
      <c r="BL245" s="14" t="s">
        <v>142</v>
      </c>
      <c r="BM245" s="137" t="s">
        <v>297</v>
      </c>
    </row>
    <row r="246" spans="2:65" s="12" customFormat="1" ht="11.25">
      <c r="B246" s="139"/>
      <c r="D246" s="140" t="s">
        <v>144</v>
      </c>
      <c r="E246" s="141" t="s">
        <v>1</v>
      </c>
      <c r="F246" s="142" t="s">
        <v>298</v>
      </c>
      <c r="H246" s="143">
        <v>29.09</v>
      </c>
      <c r="I246" s="144"/>
      <c r="L246" s="139"/>
      <c r="M246" s="145"/>
      <c r="T246" s="146"/>
      <c r="AT246" s="141" t="s">
        <v>144</v>
      </c>
      <c r="AU246" s="141" t="s">
        <v>85</v>
      </c>
      <c r="AV246" s="12" t="s">
        <v>85</v>
      </c>
      <c r="AW246" s="12" t="s">
        <v>31</v>
      </c>
      <c r="AX246" s="12" t="s">
        <v>83</v>
      </c>
      <c r="AY246" s="141" t="s">
        <v>134</v>
      </c>
    </row>
    <row r="247" spans="2:65" s="1" customFormat="1" ht="16.5" customHeight="1">
      <c r="B247" s="125"/>
      <c r="C247" s="126" t="s">
        <v>299</v>
      </c>
      <c r="D247" s="126" t="s">
        <v>137</v>
      </c>
      <c r="E247" s="127" t="s">
        <v>300</v>
      </c>
      <c r="F247" s="128" t="s">
        <v>301</v>
      </c>
      <c r="G247" s="129" t="s">
        <v>140</v>
      </c>
      <c r="H247" s="130">
        <v>8.468</v>
      </c>
      <c r="I247" s="131"/>
      <c r="J247" s="132">
        <f>ROUND(I247*H247,2)</f>
        <v>0</v>
      </c>
      <c r="K247" s="128" t="s">
        <v>141</v>
      </c>
      <c r="L247" s="29"/>
      <c r="M247" s="133" t="s">
        <v>1</v>
      </c>
      <c r="N247" s="134" t="s">
        <v>40</v>
      </c>
      <c r="P247" s="135">
        <f>O247*H247</f>
        <v>0</v>
      </c>
      <c r="Q247" s="135">
        <v>0.42</v>
      </c>
      <c r="R247" s="135">
        <f>Q247*H247</f>
        <v>3.5565599999999997</v>
      </c>
      <c r="S247" s="135">
        <v>0</v>
      </c>
      <c r="T247" s="136">
        <f>S247*H247</f>
        <v>0</v>
      </c>
      <c r="AR247" s="137" t="s">
        <v>142</v>
      </c>
      <c r="AT247" s="137" t="s">
        <v>137</v>
      </c>
      <c r="AU247" s="137" t="s">
        <v>85</v>
      </c>
      <c r="AY247" s="14" t="s">
        <v>134</v>
      </c>
      <c r="BE247" s="138">
        <f>IF(N247="základní",J247,0)</f>
        <v>0</v>
      </c>
      <c r="BF247" s="138">
        <f>IF(N247="snížená",J247,0)</f>
        <v>0</v>
      </c>
      <c r="BG247" s="138">
        <f>IF(N247="zákl. přenesená",J247,0)</f>
        <v>0</v>
      </c>
      <c r="BH247" s="138">
        <f>IF(N247="sníž. přenesená",J247,0)</f>
        <v>0</v>
      </c>
      <c r="BI247" s="138">
        <f>IF(N247="nulová",J247,0)</f>
        <v>0</v>
      </c>
      <c r="BJ247" s="14" t="s">
        <v>83</v>
      </c>
      <c r="BK247" s="138">
        <f>ROUND(I247*H247,2)</f>
        <v>0</v>
      </c>
      <c r="BL247" s="14" t="s">
        <v>142</v>
      </c>
      <c r="BM247" s="137" t="s">
        <v>302</v>
      </c>
    </row>
    <row r="248" spans="2:65" s="12" customFormat="1" ht="11.25">
      <c r="B248" s="139"/>
      <c r="D248" s="140" t="s">
        <v>144</v>
      </c>
      <c r="E248" s="141" t="s">
        <v>1</v>
      </c>
      <c r="F248" s="142" t="s">
        <v>303</v>
      </c>
      <c r="H248" s="143">
        <v>7.7759999999999998</v>
      </c>
      <c r="I248" s="144"/>
      <c r="L248" s="139"/>
      <c r="M248" s="145"/>
      <c r="T248" s="146"/>
      <c r="AT248" s="141" t="s">
        <v>144</v>
      </c>
      <c r="AU248" s="141" t="s">
        <v>85</v>
      </c>
      <c r="AV248" s="12" t="s">
        <v>85</v>
      </c>
      <c r="AW248" s="12" t="s">
        <v>31</v>
      </c>
      <c r="AX248" s="12" t="s">
        <v>75</v>
      </c>
      <c r="AY248" s="141" t="s">
        <v>134</v>
      </c>
    </row>
    <row r="249" spans="2:65" s="12" customFormat="1" ht="11.25">
      <c r="B249" s="139"/>
      <c r="D249" s="140" t="s">
        <v>144</v>
      </c>
      <c r="E249" s="141" t="s">
        <v>1</v>
      </c>
      <c r="F249" s="142" t="s">
        <v>304</v>
      </c>
      <c r="H249" s="143">
        <v>0.69199999999999995</v>
      </c>
      <c r="I249" s="144"/>
      <c r="L249" s="139"/>
      <c r="M249" s="145"/>
      <c r="T249" s="146"/>
      <c r="AT249" s="141" t="s">
        <v>144</v>
      </c>
      <c r="AU249" s="141" t="s">
        <v>85</v>
      </c>
      <c r="AV249" s="12" t="s">
        <v>85</v>
      </c>
      <c r="AW249" s="12" t="s">
        <v>31</v>
      </c>
      <c r="AX249" s="12" t="s">
        <v>75</v>
      </c>
      <c r="AY249" s="141" t="s">
        <v>134</v>
      </c>
    </row>
    <row r="250" spans="2:65" s="1" customFormat="1" ht="16.5" customHeight="1">
      <c r="B250" s="125"/>
      <c r="C250" s="126" t="s">
        <v>305</v>
      </c>
      <c r="D250" s="126" t="s">
        <v>137</v>
      </c>
      <c r="E250" s="127" t="s">
        <v>306</v>
      </c>
      <c r="F250" s="128" t="s">
        <v>307</v>
      </c>
      <c r="G250" s="129" t="s">
        <v>155</v>
      </c>
      <c r="H250" s="130">
        <v>2</v>
      </c>
      <c r="I250" s="131"/>
      <c r="J250" s="132">
        <f t="shared" ref="J250:J256" si="10">ROUND(I250*H250,2)</f>
        <v>0</v>
      </c>
      <c r="K250" s="128" t="s">
        <v>1</v>
      </c>
      <c r="L250" s="29"/>
      <c r="M250" s="133" t="s">
        <v>1</v>
      </c>
      <c r="N250" s="134" t="s">
        <v>40</v>
      </c>
      <c r="P250" s="135">
        <f t="shared" ref="P250:P256" si="11">O250*H250</f>
        <v>0</v>
      </c>
      <c r="Q250" s="135">
        <v>0</v>
      </c>
      <c r="R250" s="135">
        <f t="shared" ref="R250:R256" si="12">Q250*H250</f>
        <v>0</v>
      </c>
      <c r="S250" s="135">
        <v>0</v>
      </c>
      <c r="T250" s="136">
        <f t="shared" ref="T250:T256" si="13">S250*H250</f>
        <v>0</v>
      </c>
      <c r="AR250" s="137" t="s">
        <v>142</v>
      </c>
      <c r="AT250" s="137" t="s">
        <v>137</v>
      </c>
      <c r="AU250" s="137" t="s">
        <v>85</v>
      </c>
      <c r="AY250" s="14" t="s">
        <v>134</v>
      </c>
      <c r="BE250" s="138">
        <f t="shared" ref="BE250:BE256" si="14">IF(N250="základní",J250,0)</f>
        <v>0</v>
      </c>
      <c r="BF250" s="138">
        <f t="shared" ref="BF250:BF256" si="15">IF(N250="snížená",J250,0)</f>
        <v>0</v>
      </c>
      <c r="BG250" s="138">
        <f t="shared" ref="BG250:BG256" si="16">IF(N250="zákl. přenesená",J250,0)</f>
        <v>0</v>
      </c>
      <c r="BH250" s="138">
        <f t="shared" ref="BH250:BH256" si="17">IF(N250="sníž. přenesená",J250,0)</f>
        <v>0</v>
      </c>
      <c r="BI250" s="138">
        <f t="shared" ref="BI250:BI256" si="18">IF(N250="nulová",J250,0)</f>
        <v>0</v>
      </c>
      <c r="BJ250" s="14" t="s">
        <v>83</v>
      </c>
      <c r="BK250" s="138">
        <f t="shared" ref="BK250:BK256" si="19">ROUND(I250*H250,2)</f>
        <v>0</v>
      </c>
      <c r="BL250" s="14" t="s">
        <v>142</v>
      </c>
      <c r="BM250" s="137" t="s">
        <v>308</v>
      </c>
    </row>
    <row r="251" spans="2:65" s="1" customFormat="1" ht="21.75" customHeight="1">
      <c r="B251" s="125"/>
      <c r="C251" s="126" t="s">
        <v>309</v>
      </c>
      <c r="D251" s="126" t="s">
        <v>137</v>
      </c>
      <c r="E251" s="127" t="s">
        <v>310</v>
      </c>
      <c r="F251" s="128" t="s">
        <v>311</v>
      </c>
      <c r="G251" s="129" t="s">
        <v>155</v>
      </c>
      <c r="H251" s="130">
        <v>1</v>
      </c>
      <c r="I251" s="131"/>
      <c r="J251" s="132">
        <f t="shared" si="10"/>
        <v>0</v>
      </c>
      <c r="K251" s="128" t="s">
        <v>1</v>
      </c>
      <c r="L251" s="29"/>
      <c r="M251" s="133" t="s">
        <v>1</v>
      </c>
      <c r="N251" s="134" t="s">
        <v>40</v>
      </c>
      <c r="P251" s="135">
        <f t="shared" si="11"/>
        <v>0</v>
      </c>
      <c r="Q251" s="135">
        <v>0</v>
      </c>
      <c r="R251" s="135">
        <f t="shared" si="12"/>
        <v>0</v>
      </c>
      <c r="S251" s="135">
        <v>0</v>
      </c>
      <c r="T251" s="136">
        <f t="shared" si="13"/>
        <v>0</v>
      </c>
      <c r="AR251" s="137" t="s">
        <v>142</v>
      </c>
      <c r="AT251" s="137" t="s">
        <v>137</v>
      </c>
      <c r="AU251" s="137" t="s">
        <v>85</v>
      </c>
      <c r="AY251" s="14" t="s">
        <v>134</v>
      </c>
      <c r="BE251" s="138">
        <f t="shared" si="14"/>
        <v>0</v>
      </c>
      <c r="BF251" s="138">
        <f t="shared" si="15"/>
        <v>0</v>
      </c>
      <c r="BG251" s="138">
        <f t="shared" si="16"/>
        <v>0</v>
      </c>
      <c r="BH251" s="138">
        <f t="shared" si="17"/>
        <v>0</v>
      </c>
      <c r="BI251" s="138">
        <f t="shared" si="18"/>
        <v>0</v>
      </c>
      <c r="BJ251" s="14" t="s">
        <v>83</v>
      </c>
      <c r="BK251" s="138">
        <f t="shared" si="19"/>
        <v>0</v>
      </c>
      <c r="BL251" s="14" t="s">
        <v>142</v>
      </c>
      <c r="BM251" s="137" t="s">
        <v>312</v>
      </c>
    </row>
    <row r="252" spans="2:65" s="1" customFormat="1" ht="24.2" customHeight="1">
      <c r="B252" s="125"/>
      <c r="C252" s="126" t="s">
        <v>313</v>
      </c>
      <c r="D252" s="126" t="s">
        <v>137</v>
      </c>
      <c r="E252" s="127" t="s">
        <v>314</v>
      </c>
      <c r="F252" s="128" t="s">
        <v>315</v>
      </c>
      <c r="G252" s="129" t="s">
        <v>155</v>
      </c>
      <c r="H252" s="130">
        <v>1</v>
      </c>
      <c r="I252" s="131"/>
      <c r="J252" s="132">
        <f t="shared" si="10"/>
        <v>0</v>
      </c>
      <c r="K252" s="128" t="s">
        <v>1</v>
      </c>
      <c r="L252" s="29"/>
      <c r="M252" s="133" t="s">
        <v>1</v>
      </c>
      <c r="N252" s="134" t="s">
        <v>40</v>
      </c>
      <c r="P252" s="135">
        <f t="shared" si="11"/>
        <v>0</v>
      </c>
      <c r="Q252" s="135">
        <v>0</v>
      </c>
      <c r="R252" s="135">
        <f t="shared" si="12"/>
        <v>0</v>
      </c>
      <c r="S252" s="135">
        <v>0</v>
      </c>
      <c r="T252" s="136">
        <f t="shared" si="13"/>
        <v>0</v>
      </c>
      <c r="AR252" s="137" t="s">
        <v>142</v>
      </c>
      <c r="AT252" s="137" t="s">
        <v>137</v>
      </c>
      <c r="AU252" s="137" t="s">
        <v>85</v>
      </c>
      <c r="AY252" s="14" t="s">
        <v>134</v>
      </c>
      <c r="BE252" s="138">
        <f t="shared" si="14"/>
        <v>0</v>
      </c>
      <c r="BF252" s="138">
        <f t="shared" si="15"/>
        <v>0</v>
      </c>
      <c r="BG252" s="138">
        <f t="shared" si="16"/>
        <v>0</v>
      </c>
      <c r="BH252" s="138">
        <f t="shared" si="17"/>
        <v>0</v>
      </c>
      <c r="BI252" s="138">
        <f t="shared" si="18"/>
        <v>0</v>
      </c>
      <c r="BJ252" s="14" t="s">
        <v>83</v>
      </c>
      <c r="BK252" s="138">
        <f t="shared" si="19"/>
        <v>0</v>
      </c>
      <c r="BL252" s="14" t="s">
        <v>142</v>
      </c>
      <c r="BM252" s="137" t="s">
        <v>316</v>
      </c>
    </row>
    <row r="253" spans="2:65" s="1" customFormat="1" ht="24.2" customHeight="1">
      <c r="B253" s="125"/>
      <c r="C253" s="126" t="s">
        <v>317</v>
      </c>
      <c r="D253" s="126" t="s">
        <v>137</v>
      </c>
      <c r="E253" s="127" t="s">
        <v>318</v>
      </c>
      <c r="F253" s="128" t="s">
        <v>319</v>
      </c>
      <c r="G253" s="129" t="s">
        <v>155</v>
      </c>
      <c r="H253" s="130">
        <v>1</v>
      </c>
      <c r="I253" s="131"/>
      <c r="J253" s="132">
        <f t="shared" si="10"/>
        <v>0</v>
      </c>
      <c r="K253" s="128" t="s">
        <v>1</v>
      </c>
      <c r="L253" s="29"/>
      <c r="M253" s="133" t="s">
        <v>1</v>
      </c>
      <c r="N253" s="134" t="s">
        <v>40</v>
      </c>
      <c r="P253" s="135">
        <f t="shared" si="11"/>
        <v>0</v>
      </c>
      <c r="Q253" s="135">
        <v>0</v>
      </c>
      <c r="R253" s="135">
        <f t="shared" si="12"/>
        <v>0</v>
      </c>
      <c r="S253" s="135">
        <v>0</v>
      </c>
      <c r="T253" s="136">
        <f t="shared" si="13"/>
        <v>0</v>
      </c>
      <c r="AR253" s="137" t="s">
        <v>142</v>
      </c>
      <c r="AT253" s="137" t="s">
        <v>137</v>
      </c>
      <c r="AU253" s="137" t="s">
        <v>85</v>
      </c>
      <c r="AY253" s="14" t="s">
        <v>134</v>
      </c>
      <c r="BE253" s="138">
        <f t="shared" si="14"/>
        <v>0</v>
      </c>
      <c r="BF253" s="138">
        <f t="shared" si="15"/>
        <v>0</v>
      </c>
      <c r="BG253" s="138">
        <f t="shared" si="16"/>
        <v>0</v>
      </c>
      <c r="BH253" s="138">
        <f t="shared" si="17"/>
        <v>0</v>
      </c>
      <c r="BI253" s="138">
        <f t="shared" si="18"/>
        <v>0</v>
      </c>
      <c r="BJ253" s="14" t="s">
        <v>83</v>
      </c>
      <c r="BK253" s="138">
        <f t="shared" si="19"/>
        <v>0</v>
      </c>
      <c r="BL253" s="14" t="s">
        <v>142</v>
      </c>
      <c r="BM253" s="137" t="s">
        <v>320</v>
      </c>
    </row>
    <row r="254" spans="2:65" s="1" customFormat="1" ht="21.75" customHeight="1">
      <c r="B254" s="125"/>
      <c r="C254" s="126" t="s">
        <v>321</v>
      </c>
      <c r="D254" s="126" t="s">
        <v>137</v>
      </c>
      <c r="E254" s="127" t="s">
        <v>322</v>
      </c>
      <c r="F254" s="128" t="s">
        <v>323</v>
      </c>
      <c r="G254" s="129" t="s">
        <v>155</v>
      </c>
      <c r="H254" s="130">
        <v>2</v>
      </c>
      <c r="I254" s="131"/>
      <c r="J254" s="132">
        <f t="shared" si="10"/>
        <v>0</v>
      </c>
      <c r="K254" s="128" t="s">
        <v>1</v>
      </c>
      <c r="L254" s="29"/>
      <c r="M254" s="133" t="s">
        <v>1</v>
      </c>
      <c r="N254" s="134" t="s">
        <v>40</v>
      </c>
      <c r="P254" s="135">
        <f t="shared" si="11"/>
        <v>0</v>
      </c>
      <c r="Q254" s="135">
        <v>0</v>
      </c>
      <c r="R254" s="135">
        <f t="shared" si="12"/>
        <v>0</v>
      </c>
      <c r="S254" s="135">
        <v>0</v>
      </c>
      <c r="T254" s="136">
        <f t="shared" si="13"/>
        <v>0</v>
      </c>
      <c r="AR254" s="137" t="s">
        <v>142</v>
      </c>
      <c r="AT254" s="137" t="s">
        <v>137</v>
      </c>
      <c r="AU254" s="137" t="s">
        <v>85</v>
      </c>
      <c r="AY254" s="14" t="s">
        <v>134</v>
      </c>
      <c r="BE254" s="138">
        <f t="shared" si="14"/>
        <v>0</v>
      </c>
      <c r="BF254" s="138">
        <f t="shared" si="15"/>
        <v>0</v>
      </c>
      <c r="BG254" s="138">
        <f t="shared" si="16"/>
        <v>0</v>
      </c>
      <c r="BH254" s="138">
        <f t="shared" si="17"/>
        <v>0</v>
      </c>
      <c r="BI254" s="138">
        <f t="shared" si="18"/>
        <v>0</v>
      </c>
      <c r="BJ254" s="14" t="s">
        <v>83</v>
      </c>
      <c r="BK254" s="138">
        <f t="shared" si="19"/>
        <v>0</v>
      </c>
      <c r="BL254" s="14" t="s">
        <v>142</v>
      </c>
      <c r="BM254" s="137" t="s">
        <v>324</v>
      </c>
    </row>
    <row r="255" spans="2:65" s="1" customFormat="1" ht="21.75" customHeight="1">
      <c r="B255" s="125"/>
      <c r="C255" s="126" t="s">
        <v>325</v>
      </c>
      <c r="D255" s="126" t="s">
        <v>137</v>
      </c>
      <c r="E255" s="127" t="s">
        <v>326</v>
      </c>
      <c r="F255" s="128" t="s">
        <v>327</v>
      </c>
      <c r="G255" s="129" t="s">
        <v>155</v>
      </c>
      <c r="H255" s="130">
        <v>3</v>
      </c>
      <c r="I255" s="131"/>
      <c r="J255" s="132">
        <f t="shared" si="10"/>
        <v>0</v>
      </c>
      <c r="K255" s="128" t="s">
        <v>1</v>
      </c>
      <c r="L255" s="29"/>
      <c r="M255" s="133" t="s">
        <v>1</v>
      </c>
      <c r="N255" s="134" t="s">
        <v>40</v>
      </c>
      <c r="P255" s="135">
        <f t="shared" si="11"/>
        <v>0</v>
      </c>
      <c r="Q255" s="135">
        <v>0</v>
      </c>
      <c r="R255" s="135">
        <f t="shared" si="12"/>
        <v>0</v>
      </c>
      <c r="S255" s="135">
        <v>0</v>
      </c>
      <c r="T255" s="136">
        <f t="shared" si="13"/>
        <v>0</v>
      </c>
      <c r="AR255" s="137" t="s">
        <v>142</v>
      </c>
      <c r="AT255" s="137" t="s">
        <v>137</v>
      </c>
      <c r="AU255" s="137" t="s">
        <v>85</v>
      </c>
      <c r="AY255" s="14" t="s">
        <v>134</v>
      </c>
      <c r="BE255" s="138">
        <f t="shared" si="14"/>
        <v>0</v>
      </c>
      <c r="BF255" s="138">
        <f t="shared" si="15"/>
        <v>0</v>
      </c>
      <c r="BG255" s="138">
        <f t="shared" si="16"/>
        <v>0</v>
      </c>
      <c r="BH255" s="138">
        <f t="shared" si="17"/>
        <v>0</v>
      </c>
      <c r="BI255" s="138">
        <f t="shared" si="18"/>
        <v>0</v>
      </c>
      <c r="BJ255" s="14" t="s">
        <v>83</v>
      </c>
      <c r="BK255" s="138">
        <f t="shared" si="19"/>
        <v>0</v>
      </c>
      <c r="BL255" s="14" t="s">
        <v>142</v>
      </c>
      <c r="BM255" s="137" t="s">
        <v>328</v>
      </c>
    </row>
    <row r="256" spans="2:65" s="1" customFormat="1" ht="21.75" customHeight="1">
      <c r="B256" s="125"/>
      <c r="C256" s="126" t="s">
        <v>329</v>
      </c>
      <c r="D256" s="126" t="s">
        <v>137</v>
      </c>
      <c r="E256" s="127" t="s">
        <v>330</v>
      </c>
      <c r="F256" s="128" t="s">
        <v>331</v>
      </c>
      <c r="G256" s="129" t="s">
        <v>155</v>
      </c>
      <c r="H256" s="130">
        <v>1</v>
      </c>
      <c r="I256" s="131"/>
      <c r="J256" s="132">
        <f t="shared" si="10"/>
        <v>0</v>
      </c>
      <c r="K256" s="128" t="s">
        <v>1</v>
      </c>
      <c r="L256" s="29"/>
      <c r="M256" s="133" t="s">
        <v>1</v>
      </c>
      <c r="N256" s="134" t="s">
        <v>40</v>
      </c>
      <c r="P256" s="135">
        <f t="shared" si="11"/>
        <v>0</v>
      </c>
      <c r="Q256" s="135">
        <v>0</v>
      </c>
      <c r="R256" s="135">
        <f t="shared" si="12"/>
        <v>0</v>
      </c>
      <c r="S256" s="135">
        <v>0</v>
      </c>
      <c r="T256" s="136">
        <f t="shared" si="13"/>
        <v>0</v>
      </c>
      <c r="AR256" s="137" t="s">
        <v>142</v>
      </c>
      <c r="AT256" s="137" t="s">
        <v>137</v>
      </c>
      <c r="AU256" s="137" t="s">
        <v>85</v>
      </c>
      <c r="AY256" s="14" t="s">
        <v>134</v>
      </c>
      <c r="BE256" s="138">
        <f t="shared" si="14"/>
        <v>0</v>
      </c>
      <c r="BF256" s="138">
        <f t="shared" si="15"/>
        <v>0</v>
      </c>
      <c r="BG256" s="138">
        <f t="shared" si="16"/>
        <v>0</v>
      </c>
      <c r="BH256" s="138">
        <f t="shared" si="17"/>
        <v>0</v>
      </c>
      <c r="BI256" s="138">
        <f t="shared" si="18"/>
        <v>0</v>
      </c>
      <c r="BJ256" s="14" t="s">
        <v>83</v>
      </c>
      <c r="BK256" s="138">
        <f t="shared" si="19"/>
        <v>0</v>
      </c>
      <c r="BL256" s="14" t="s">
        <v>142</v>
      </c>
      <c r="BM256" s="137" t="s">
        <v>332</v>
      </c>
    </row>
    <row r="257" spans="2:65" s="11" customFormat="1" ht="22.9" customHeight="1">
      <c r="B257" s="113"/>
      <c r="D257" s="114" t="s">
        <v>74</v>
      </c>
      <c r="E257" s="123" t="s">
        <v>180</v>
      </c>
      <c r="F257" s="123" t="s">
        <v>333</v>
      </c>
      <c r="I257" s="116"/>
      <c r="J257" s="124">
        <f>BK257</f>
        <v>0</v>
      </c>
      <c r="L257" s="113"/>
      <c r="M257" s="118"/>
      <c r="P257" s="119">
        <f>SUM(P258:P314)</f>
        <v>0</v>
      </c>
      <c r="R257" s="119">
        <f>SUM(R258:R314)</f>
        <v>7.4473000000000004E-3</v>
      </c>
      <c r="T257" s="120">
        <f>SUM(T258:T314)</f>
        <v>38.703992999999997</v>
      </c>
      <c r="AR257" s="114" t="s">
        <v>83</v>
      </c>
      <c r="AT257" s="121" t="s">
        <v>74</v>
      </c>
      <c r="AU257" s="121" t="s">
        <v>83</v>
      </c>
      <c r="AY257" s="114" t="s">
        <v>134</v>
      </c>
      <c r="BK257" s="122">
        <f>SUM(BK258:BK314)</f>
        <v>0</v>
      </c>
    </row>
    <row r="258" spans="2:65" s="1" customFormat="1" ht="33" customHeight="1">
      <c r="B258" s="125"/>
      <c r="C258" s="126" t="s">
        <v>334</v>
      </c>
      <c r="D258" s="126" t="s">
        <v>137</v>
      </c>
      <c r="E258" s="127" t="s">
        <v>335</v>
      </c>
      <c r="F258" s="128" t="s">
        <v>336</v>
      </c>
      <c r="G258" s="129" t="s">
        <v>171</v>
      </c>
      <c r="H258" s="130">
        <v>283.41399999999999</v>
      </c>
      <c r="I258" s="131"/>
      <c r="J258" s="132">
        <f>ROUND(I258*H258,2)</f>
        <v>0</v>
      </c>
      <c r="K258" s="128" t="s">
        <v>141</v>
      </c>
      <c r="L258" s="29"/>
      <c r="M258" s="133" t="s">
        <v>1</v>
      </c>
      <c r="N258" s="134" t="s">
        <v>40</v>
      </c>
      <c r="P258" s="135">
        <f>O258*H258</f>
        <v>0</v>
      </c>
      <c r="Q258" s="135">
        <v>0</v>
      </c>
      <c r="R258" s="135">
        <f>Q258*H258</f>
        <v>0</v>
      </c>
      <c r="S258" s="135">
        <v>0</v>
      </c>
      <c r="T258" s="136">
        <f>S258*H258</f>
        <v>0</v>
      </c>
      <c r="AR258" s="137" t="s">
        <v>142</v>
      </c>
      <c r="AT258" s="137" t="s">
        <v>137</v>
      </c>
      <c r="AU258" s="137" t="s">
        <v>85</v>
      </c>
      <c r="AY258" s="14" t="s">
        <v>134</v>
      </c>
      <c r="BE258" s="138">
        <f>IF(N258="základní",J258,0)</f>
        <v>0</v>
      </c>
      <c r="BF258" s="138">
        <f>IF(N258="snížená",J258,0)</f>
        <v>0</v>
      </c>
      <c r="BG258" s="138">
        <f>IF(N258="zákl. přenesená",J258,0)</f>
        <v>0</v>
      </c>
      <c r="BH258" s="138">
        <f>IF(N258="sníž. přenesená",J258,0)</f>
        <v>0</v>
      </c>
      <c r="BI258" s="138">
        <f>IF(N258="nulová",J258,0)</f>
        <v>0</v>
      </c>
      <c r="BJ258" s="14" t="s">
        <v>83</v>
      </c>
      <c r="BK258" s="138">
        <f>ROUND(I258*H258,2)</f>
        <v>0</v>
      </c>
      <c r="BL258" s="14" t="s">
        <v>142</v>
      </c>
      <c r="BM258" s="137" t="s">
        <v>337</v>
      </c>
    </row>
    <row r="259" spans="2:65" s="12" customFormat="1" ht="11.25">
      <c r="B259" s="139"/>
      <c r="D259" s="140" t="s">
        <v>144</v>
      </c>
      <c r="E259" s="141" t="s">
        <v>1</v>
      </c>
      <c r="F259" s="142" t="s">
        <v>338</v>
      </c>
      <c r="H259" s="143">
        <v>129.79499999999999</v>
      </c>
      <c r="I259" s="144"/>
      <c r="L259" s="139"/>
      <c r="M259" s="145"/>
      <c r="T259" s="146"/>
      <c r="AT259" s="141" t="s">
        <v>144</v>
      </c>
      <c r="AU259" s="141" t="s">
        <v>85</v>
      </c>
      <c r="AV259" s="12" t="s">
        <v>85</v>
      </c>
      <c r="AW259" s="12" t="s">
        <v>31</v>
      </c>
      <c r="AX259" s="12" t="s">
        <v>75</v>
      </c>
      <c r="AY259" s="141" t="s">
        <v>134</v>
      </c>
    </row>
    <row r="260" spans="2:65" s="12" customFormat="1" ht="22.5">
      <c r="B260" s="139"/>
      <c r="D260" s="140" t="s">
        <v>144</v>
      </c>
      <c r="E260" s="141" t="s">
        <v>1</v>
      </c>
      <c r="F260" s="142" t="s">
        <v>339</v>
      </c>
      <c r="H260" s="143">
        <v>91.959000000000003</v>
      </c>
      <c r="I260" s="144"/>
      <c r="L260" s="139"/>
      <c r="M260" s="145"/>
      <c r="T260" s="146"/>
      <c r="AT260" s="141" t="s">
        <v>144</v>
      </c>
      <c r="AU260" s="141" t="s">
        <v>85</v>
      </c>
      <c r="AV260" s="12" t="s">
        <v>85</v>
      </c>
      <c r="AW260" s="12" t="s">
        <v>31</v>
      </c>
      <c r="AX260" s="12" t="s">
        <v>75</v>
      </c>
      <c r="AY260" s="141" t="s">
        <v>134</v>
      </c>
    </row>
    <row r="261" spans="2:65" s="12" customFormat="1" ht="22.5">
      <c r="B261" s="139"/>
      <c r="D261" s="140" t="s">
        <v>144</v>
      </c>
      <c r="E261" s="141" t="s">
        <v>1</v>
      </c>
      <c r="F261" s="142" t="s">
        <v>340</v>
      </c>
      <c r="H261" s="143">
        <v>61.66</v>
      </c>
      <c r="I261" s="144"/>
      <c r="L261" s="139"/>
      <c r="M261" s="145"/>
      <c r="T261" s="146"/>
      <c r="AT261" s="141" t="s">
        <v>144</v>
      </c>
      <c r="AU261" s="141" t="s">
        <v>85</v>
      </c>
      <c r="AV261" s="12" t="s">
        <v>85</v>
      </c>
      <c r="AW261" s="12" t="s">
        <v>31</v>
      </c>
      <c r="AX261" s="12" t="s">
        <v>75</v>
      </c>
      <c r="AY261" s="141" t="s">
        <v>134</v>
      </c>
    </row>
    <row r="262" spans="2:65" s="1" customFormat="1" ht="37.9" customHeight="1">
      <c r="B262" s="125"/>
      <c r="C262" s="126" t="s">
        <v>341</v>
      </c>
      <c r="D262" s="126" t="s">
        <v>137</v>
      </c>
      <c r="E262" s="127" t="s">
        <v>342</v>
      </c>
      <c r="F262" s="128" t="s">
        <v>343</v>
      </c>
      <c r="G262" s="129" t="s">
        <v>171</v>
      </c>
      <c r="H262" s="130">
        <v>17004.84</v>
      </c>
      <c r="I262" s="131"/>
      <c r="J262" s="132">
        <f>ROUND(I262*H262,2)</f>
        <v>0</v>
      </c>
      <c r="K262" s="128" t="s">
        <v>141</v>
      </c>
      <c r="L262" s="29"/>
      <c r="M262" s="133" t="s">
        <v>1</v>
      </c>
      <c r="N262" s="134" t="s">
        <v>40</v>
      </c>
      <c r="P262" s="135">
        <f>O262*H262</f>
        <v>0</v>
      </c>
      <c r="Q262" s="135">
        <v>0</v>
      </c>
      <c r="R262" s="135">
        <f>Q262*H262</f>
        <v>0</v>
      </c>
      <c r="S262" s="135">
        <v>0</v>
      </c>
      <c r="T262" s="136">
        <f>S262*H262</f>
        <v>0</v>
      </c>
      <c r="AR262" s="137" t="s">
        <v>142</v>
      </c>
      <c r="AT262" s="137" t="s">
        <v>137</v>
      </c>
      <c r="AU262" s="137" t="s">
        <v>85</v>
      </c>
      <c r="AY262" s="14" t="s">
        <v>134</v>
      </c>
      <c r="BE262" s="138">
        <f>IF(N262="základní",J262,0)</f>
        <v>0</v>
      </c>
      <c r="BF262" s="138">
        <f>IF(N262="snížená",J262,0)</f>
        <v>0</v>
      </c>
      <c r="BG262" s="138">
        <f>IF(N262="zákl. přenesená",J262,0)</f>
        <v>0</v>
      </c>
      <c r="BH262" s="138">
        <f>IF(N262="sníž. přenesená",J262,0)</f>
        <v>0</v>
      </c>
      <c r="BI262" s="138">
        <f>IF(N262="nulová",J262,0)</f>
        <v>0</v>
      </c>
      <c r="BJ262" s="14" t="s">
        <v>83</v>
      </c>
      <c r="BK262" s="138">
        <f>ROUND(I262*H262,2)</f>
        <v>0</v>
      </c>
      <c r="BL262" s="14" t="s">
        <v>142</v>
      </c>
      <c r="BM262" s="137" t="s">
        <v>344</v>
      </c>
    </row>
    <row r="263" spans="2:65" s="12" customFormat="1" ht="11.25">
      <c r="B263" s="139"/>
      <c r="D263" s="140" t="s">
        <v>144</v>
      </c>
      <c r="F263" s="142" t="s">
        <v>345</v>
      </c>
      <c r="H263" s="143">
        <v>17004.84</v>
      </c>
      <c r="I263" s="144"/>
      <c r="L263" s="139"/>
      <c r="M263" s="145"/>
      <c r="T263" s="146"/>
      <c r="AT263" s="141" t="s">
        <v>144</v>
      </c>
      <c r="AU263" s="141" t="s">
        <v>85</v>
      </c>
      <c r="AV263" s="12" t="s">
        <v>85</v>
      </c>
      <c r="AW263" s="12" t="s">
        <v>3</v>
      </c>
      <c r="AX263" s="12" t="s">
        <v>83</v>
      </c>
      <c r="AY263" s="141" t="s">
        <v>134</v>
      </c>
    </row>
    <row r="264" spans="2:65" s="1" customFormat="1" ht="33" customHeight="1">
      <c r="B264" s="125"/>
      <c r="C264" s="126" t="s">
        <v>346</v>
      </c>
      <c r="D264" s="126" t="s">
        <v>137</v>
      </c>
      <c r="E264" s="127" t="s">
        <v>347</v>
      </c>
      <c r="F264" s="128" t="s">
        <v>348</v>
      </c>
      <c r="G264" s="129" t="s">
        <v>171</v>
      </c>
      <c r="H264" s="130">
        <v>283.41399999999999</v>
      </c>
      <c r="I264" s="131"/>
      <c r="J264" s="132">
        <f>ROUND(I264*H264,2)</f>
        <v>0</v>
      </c>
      <c r="K264" s="128" t="s">
        <v>141</v>
      </c>
      <c r="L264" s="29"/>
      <c r="M264" s="133" t="s">
        <v>1</v>
      </c>
      <c r="N264" s="134" t="s">
        <v>40</v>
      </c>
      <c r="P264" s="135">
        <f>O264*H264</f>
        <v>0</v>
      </c>
      <c r="Q264" s="135">
        <v>0</v>
      </c>
      <c r="R264" s="135">
        <f>Q264*H264</f>
        <v>0</v>
      </c>
      <c r="S264" s="135">
        <v>0</v>
      </c>
      <c r="T264" s="136">
        <f>S264*H264</f>
        <v>0</v>
      </c>
      <c r="AR264" s="137" t="s">
        <v>142</v>
      </c>
      <c r="AT264" s="137" t="s">
        <v>137</v>
      </c>
      <c r="AU264" s="137" t="s">
        <v>85</v>
      </c>
      <c r="AY264" s="14" t="s">
        <v>134</v>
      </c>
      <c r="BE264" s="138">
        <f>IF(N264="základní",J264,0)</f>
        <v>0</v>
      </c>
      <c r="BF264" s="138">
        <f>IF(N264="snížená",J264,0)</f>
        <v>0</v>
      </c>
      <c r="BG264" s="138">
        <f>IF(N264="zákl. přenesená",J264,0)</f>
        <v>0</v>
      </c>
      <c r="BH264" s="138">
        <f>IF(N264="sníž. přenesená",J264,0)</f>
        <v>0</v>
      </c>
      <c r="BI264" s="138">
        <f>IF(N264="nulová",J264,0)</f>
        <v>0</v>
      </c>
      <c r="BJ264" s="14" t="s">
        <v>83</v>
      </c>
      <c r="BK264" s="138">
        <f>ROUND(I264*H264,2)</f>
        <v>0</v>
      </c>
      <c r="BL264" s="14" t="s">
        <v>142</v>
      </c>
      <c r="BM264" s="137" t="s">
        <v>349</v>
      </c>
    </row>
    <row r="265" spans="2:65" s="1" customFormat="1" ht="24.2" customHeight="1">
      <c r="B265" s="125"/>
      <c r="C265" s="126" t="s">
        <v>350</v>
      </c>
      <c r="D265" s="126" t="s">
        <v>137</v>
      </c>
      <c r="E265" s="127" t="s">
        <v>351</v>
      </c>
      <c r="F265" s="128" t="s">
        <v>352</v>
      </c>
      <c r="G265" s="129" t="s">
        <v>140</v>
      </c>
      <c r="H265" s="130">
        <v>202.429</v>
      </c>
      <c r="I265" s="131"/>
      <c r="J265" s="132">
        <f>ROUND(I265*H265,2)</f>
        <v>0</v>
      </c>
      <c r="K265" s="128" t="s">
        <v>141</v>
      </c>
      <c r="L265" s="29"/>
      <c r="M265" s="133" t="s">
        <v>1</v>
      </c>
      <c r="N265" s="134" t="s">
        <v>40</v>
      </c>
      <c r="P265" s="135">
        <f>O265*H265</f>
        <v>0</v>
      </c>
      <c r="Q265" s="135">
        <v>0</v>
      </c>
      <c r="R265" s="135">
        <f>Q265*H265</f>
        <v>0</v>
      </c>
      <c r="S265" s="135">
        <v>0</v>
      </c>
      <c r="T265" s="136">
        <f>S265*H265</f>
        <v>0</v>
      </c>
      <c r="AR265" s="137" t="s">
        <v>142</v>
      </c>
      <c r="AT265" s="137" t="s">
        <v>137</v>
      </c>
      <c r="AU265" s="137" t="s">
        <v>85</v>
      </c>
      <c r="AY265" s="14" t="s">
        <v>134</v>
      </c>
      <c r="BE265" s="138">
        <f>IF(N265="základní",J265,0)</f>
        <v>0</v>
      </c>
      <c r="BF265" s="138">
        <f>IF(N265="snížená",J265,0)</f>
        <v>0</v>
      </c>
      <c r="BG265" s="138">
        <f>IF(N265="zákl. přenesená",J265,0)</f>
        <v>0</v>
      </c>
      <c r="BH265" s="138">
        <f>IF(N265="sníž. přenesená",J265,0)</f>
        <v>0</v>
      </c>
      <c r="BI265" s="138">
        <f>IF(N265="nulová",J265,0)</f>
        <v>0</v>
      </c>
      <c r="BJ265" s="14" t="s">
        <v>83</v>
      </c>
      <c r="BK265" s="138">
        <f>ROUND(I265*H265,2)</f>
        <v>0</v>
      </c>
      <c r="BL265" s="14" t="s">
        <v>142</v>
      </c>
      <c r="BM265" s="137" t="s">
        <v>353</v>
      </c>
    </row>
    <row r="266" spans="2:65" s="12" customFormat="1" ht="11.25">
      <c r="B266" s="139"/>
      <c r="D266" s="140" t="s">
        <v>144</v>
      </c>
      <c r="E266" s="141" t="s">
        <v>1</v>
      </c>
      <c r="F266" s="142" t="s">
        <v>354</v>
      </c>
      <c r="H266" s="143">
        <v>202.429</v>
      </c>
      <c r="I266" s="144"/>
      <c r="L266" s="139"/>
      <c r="M266" s="145"/>
      <c r="T266" s="146"/>
      <c r="AT266" s="141" t="s">
        <v>144</v>
      </c>
      <c r="AU266" s="141" t="s">
        <v>85</v>
      </c>
      <c r="AV266" s="12" t="s">
        <v>85</v>
      </c>
      <c r="AW266" s="12" t="s">
        <v>31</v>
      </c>
      <c r="AX266" s="12" t="s">
        <v>83</v>
      </c>
      <c r="AY266" s="141" t="s">
        <v>134</v>
      </c>
    </row>
    <row r="267" spans="2:65" s="1" customFormat="1" ht="37.9" customHeight="1">
      <c r="B267" s="125"/>
      <c r="C267" s="126" t="s">
        <v>355</v>
      </c>
      <c r="D267" s="126" t="s">
        <v>137</v>
      </c>
      <c r="E267" s="127" t="s">
        <v>356</v>
      </c>
      <c r="F267" s="128" t="s">
        <v>357</v>
      </c>
      <c r="G267" s="129" t="s">
        <v>140</v>
      </c>
      <c r="H267" s="130">
        <v>12145.74</v>
      </c>
      <c r="I267" s="131"/>
      <c r="J267" s="132">
        <f>ROUND(I267*H267,2)</f>
        <v>0</v>
      </c>
      <c r="K267" s="128" t="s">
        <v>141</v>
      </c>
      <c r="L267" s="29"/>
      <c r="M267" s="133" t="s">
        <v>1</v>
      </c>
      <c r="N267" s="134" t="s">
        <v>40</v>
      </c>
      <c r="P267" s="135">
        <f>O267*H267</f>
        <v>0</v>
      </c>
      <c r="Q267" s="135">
        <v>0</v>
      </c>
      <c r="R267" s="135">
        <f>Q267*H267</f>
        <v>0</v>
      </c>
      <c r="S267" s="135">
        <v>0</v>
      </c>
      <c r="T267" s="136">
        <f>S267*H267</f>
        <v>0</v>
      </c>
      <c r="AR267" s="137" t="s">
        <v>142</v>
      </c>
      <c r="AT267" s="137" t="s">
        <v>137</v>
      </c>
      <c r="AU267" s="137" t="s">
        <v>85</v>
      </c>
      <c r="AY267" s="14" t="s">
        <v>134</v>
      </c>
      <c r="BE267" s="138">
        <f>IF(N267="základní",J267,0)</f>
        <v>0</v>
      </c>
      <c r="BF267" s="138">
        <f>IF(N267="snížená",J267,0)</f>
        <v>0</v>
      </c>
      <c r="BG267" s="138">
        <f>IF(N267="zákl. přenesená",J267,0)</f>
        <v>0</v>
      </c>
      <c r="BH267" s="138">
        <f>IF(N267="sníž. přenesená",J267,0)</f>
        <v>0</v>
      </c>
      <c r="BI267" s="138">
        <f>IF(N267="nulová",J267,0)</f>
        <v>0</v>
      </c>
      <c r="BJ267" s="14" t="s">
        <v>83</v>
      </c>
      <c r="BK267" s="138">
        <f>ROUND(I267*H267,2)</f>
        <v>0</v>
      </c>
      <c r="BL267" s="14" t="s">
        <v>142</v>
      </c>
      <c r="BM267" s="137" t="s">
        <v>358</v>
      </c>
    </row>
    <row r="268" spans="2:65" s="12" customFormat="1" ht="11.25">
      <c r="B268" s="139"/>
      <c r="D268" s="140" t="s">
        <v>144</v>
      </c>
      <c r="F268" s="142" t="s">
        <v>359</v>
      </c>
      <c r="H268" s="143">
        <v>12145.74</v>
      </c>
      <c r="I268" s="144"/>
      <c r="L268" s="139"/>
      <c r="M268" s="145"/>
      <c r="T268" s="146"/>
      <c r="AT268" s="141" t="s">
        <v>144</v>
      </c>
      <c r="AU268" s="141" t="s">
        <v>85</v>
      </c>
      <c r="AV268" s="12" t="s">
        <v>85</v>
      </c>
      <c r="AW268" s="12" t="s">
        <v>3</v>
      </c>
      <c r="AX268" s="12" t="s">
        <v>83</v>
      </c>
      <c r="AY268" s="141" t="s">
        <v>134</v>
      </c>
    </row>
    <row r="269" spans="2:65" s="1" customFormat="1" ht="33" customHeight="1">
      <c r="B269" s="125"/>
      <c r="C269" s="126" t="s">
        <v>360</v>
      </c>
      <c r="D269" s="126" t="s">
        <v>137</v>
      </c>
      <c r="E269" s="127" t="s">
        <v>361</v>
      </c>
      <c r="F269" s="128" t="s">
        <v>362</v>
      </c>
      <c r="G269" s="129" t="s">
        <v>140</v>
      </c>
      <c r="H269" s="130">
        <v>202.429</v>
      </c>
      <c r="I269" s="131"/>
      <c r="J269" s="132">
        <f>ROUND(I269*H269,2)</f>
        <v>0</v>
      </c>
      <c r="K269" s="128" t="s">
        <v>141</v>
      </c>
      <c r="L269" s="29"/>
      <c r="M269" s="133" t="s">
        <v>1</v>
      </c>
      <c r="N269" s="134" t="s">
        <v>40</v>
      </c>
      <c r="P269" s="135">
        <f>O269*H269</f>
        <v>0</v>
      </c>
      <c r="Q269" s="135">
        <v>0</v>
      </c>
      <c r="R269" s="135">
        <f>Q269*H269</f>
        <v>0</v>
      </c>
      <c r="S269" s="135">
        <v>0</v>
      </c>
      <c r="T269" s="136">
        <f>S269*H269</f>
        <v>0</v>
      </c>
      <c r="AR269" s="137" t="s">
        <v>142</v>
      </c>
      <c r="AT269" s="137" t="s">
        <v>137</v>
      </c>
      <c r="AU269" s="137" t="s">
        <v>85</v>
      </c>
      <c r="AY269" s="14" t="s">
        <v>134</v>
      </c>
      <c r="BE269" s="138">
        <f>IF(N269="základní",J269,0)</f>
        <v>0</v>
      </c>
      <c r="BF269" s="138">
        <f>IF(N269="snížená",J269,0)</f>
        <v>0</v>
      </c>
      <c r="BG269" s="138">
        <f>IF(N269="zákl. přenesená",J269,0)</f>
        <v>0</v>
      </c>
      <c r="BH269" s="138">
        <f>IF(N269="sníž. přenesená",J269,0)</f>
        <v>0</v>
      </c>
      <c r="BI269" s="138">
        <f>IF(N269="nulová",J269,0)</f>
        <v>0</v>
      </c>
      <c r="BJ269" s="14" t="s">
        <v>83</v>
      </c>
      <c r="BK269" s="138">
        <f>ROUND(I269*H269,2)</f>
        <v>0</v>
      </c>
      <c r="BL269" s="14" t="s">
        <v>142</v>
      </c>
      <c r="BM269" s="137" t="s">
        <v>363</v>
      </c>
    </row>
    <row r="270" spans="2:65" s="1" customFormat="1" ht="21.75" customHeight="1">
      <c r="B270" s="125"/>
      <c r="C270" s="126" t="s">
        <v>364</v>
      </c>
      <c r="D270" s="126" t="s">
        <v>137</v>
      </c>
      <c r="E270" s="127" t="s">
        <v>365</v>
      </c>
      <c r="F270" s="128" t="s">
        <v>366</v>
      </c>
      <c r="G270" s="129" t="s">
        <v>171</v>
      </c>
      <c r="H270" s="130">
        <v>153.619</v>
      </c>
      <c r="I270" s="131"/>
      <c r="J270" s="132">
        <f>ROUND(I270*H270,2)</f>
        <v>0</v>
      </c>
      <c r="K270" s="128" t="s">
        <v>141</v>
      </c>
      <c r="L270" s="29"/>
      <c r="M270" s="133" t="s">
        <v>1</v>
      </c>
      <c r="N270" s="134" t="s">
        <v>40</v>
      </c>
      <c r="P270" s="135">
        <f>O270*H270</f>
        <v>0</v>
      </c>
      <c r="Q270" s="135">
        <v>0</v>
      </c>
      <c r="R270" s="135">
        <f>Q270*H270</f>
        <v>0</v>
      </c>
      <c r="S270" s="135">
        <v>0</v>
      </c>
      <c r="T270" s="136">
        <f>S270*H270</f>
        <v>0</v>
      </c>
      <c r="AR270" s="137" t="s">
        <v>142</v>
      </c>
      <c r="AT270" s="137" t="s">
        <v>137</v>
      </c>
      <c r="AU270" s="137" t="s">
        <v>85</v>
      </c>
      <c r="AY270" s="14" t="s">
        <v>134</v>
      </c>
      <c r="BE270" s="138">
        <f>IF(N270="základní",J270,0)</f>
        <v>0</v>
      </c>
      <c r="BF270" s="138">
        <f>IF(N270="snížená",J270,0)</f>
        <v>0</v>
      </c>
      <c r="BG270" s="138">
        <f>IF(N270="zákl. přenesená",J270,0)</f>
        <v>0</v>
      </c>
      <c r="BH270" s="138">
        <f>IF(N270="sníž. přenesená",J270,0)</f>
        <v>0</v>
      </c>
      <c r="BI270" s="138">
        <f>IF(N270="nulová",J270,0)</f>
        <v>0</v>
      </c>
      <c r="BJ270" s="14" t="s">
        <v>83</v>
      </c>
      <c r="BK270" s="138">
        <f>ROUND(I270*H270,2)</f>
        <v>0</v>
      </c>
      <c r="BL270" s="14" t="s">
        <v>142</v>
      </c>
      <c r="BM270" s="137" t="s">
        <v>367</v>
      </c>
    </row>
    <row r="271" spans="2:65" s="12" customFormat="1" ht="22.5">
      <c r="B271" s="139"/>
      <c r="D271" s="140" t="s">
        <v>144</v>
      </c>
      <c r="E271" s="141" t="s">
        <v>1</v>
      </c>
      <c r="F271" s="142" t="s">
        <v>339</v>
      </c>
      <c r="H271" s="143">
        <v>91.959000000000003</v>
      </c>
      <c r="I271" s="144"/>
      <c r="L271" s="139"/>
      <c r="M271" s="145"/>
      <c r="T271" s="146"/>
      <c r="AT271" s="141" t="s">
        <v>144</v>
      </c>
      <c r="AU271" s="141" t="s">
        <v>85</v>
      </c>
      <c r="AV271" s="12" t="s">
        <v>85</v>
      </c>
      <c r="AW271" s="12" t="s">
        <v>31</v>
      </c>
      <c r="AX271" s="12" t="s">
        <v>75</v>
      </c>
      <c r="AY271" s="141" t="s">
        <v>134</v>
      </c>
    </row>
    <row r="272" spans="2:65" s="12" customFormat="1" ht="22.5">
      <c r="B272" s="139"/>
      <c r="D272" s="140" t="s">
        <v>144</v>
      </c>
      <c r="E272" s="141" t="s">
        <v>1</v>
      </c>
      <c r="F272" s="142" t="s">
        <v>340</v>
      </c>
      <c r="H272" s="143">
        <v>61.66</v>
      </c>
      <c r="I272" s="144"/>
      <c r="L272" s="139"/>
      <c r="M272" s="145"/>
      <c r="T272" s="146"/>
      <c r="AT272" s="141" t="s">
        <v>144</v>
      </c>
      <c r="AU272" s="141" t="s">
        <v>85</v>
      </c>
      <c r="AV272" s="12" t="s">
        <v>85</v>
      </c>
      <c r="AW272" s="12" t="s">
        <v>31</v>
      </c>
      <c r="AX272" s="12" t="s">
        <v>75</v>
      </c>
      <c r="AY272" s="141" t="s">
        <v>134</v>
      </c>
    </row>
    <row r="273" spans="2:65" s="1" customFormat="1" ht="21.75" customHeight="1">
      <c r="B273" s="125"/>
      <c r="C273" s="126" t="s">
        <v>368</v>
      </c>
      <c r="D273" s="126" t="s">
        <v>137</v>
      </c>
      <c r="E273" s="127" t="s">
        <v>369</v>
      </c>
      <c r="F273" s="128" t="s">
        <v>370</v>
      </c>
      <c r="G273" s="129" t="s">
        <v>171</v>
      </c>
      <c r="H273" s="130">
        <v>9217.14</v>
      </c>
      <c r="I273" s="131"/>
      <c r="J273" s="132">
        <f>ROUND(I273*H273,2)</f>
        <v>0</v>
      </c>
      <c r="K273" s="128" t="s">
        <v>141</v>
      </c>
      <c r="L273" s="29"/>
      <c r="M273" s="133" t="s">
        <v>1</v>
      </c>
      <c r="N273" s="134" t="s">
        <v>40</v>
      </c>
      <c r="P273" s="135">
        <f>O273*H273</f>
        <v>0</v>
      </c>
      <c r="Q273" s="135">
        <v>0</v>
      </c>
      <c r="R273" s="135">
        <f>Q273*H273</f>
        <v>0</v>
      </c>
      <c r="S273" s="135">
        <v>0</v>
      </c>
      <c r="T273" s="136">
        <f>S273*H273</f>
        <v>0</v>
      </c>
      <c r="AR273" s="137" t="s">
        <v>142</v>
      </c>
      <c r="AT273" s="137" t="s">
        <v>137</v>
      </c>
      <c r="AU273" s="137" t="s">
        <v>85</v>
      </c>
      <c r="AY273" s="14" t="s">
        <v>134</v>
      </c>
      <c r="BE273" s="138">
        <f>IF(N273="základní",J273,0)</f>
        <v>0</v>
      </c>
      <c r="BF273" s="138">
        <f>IF(N273="snížená",J273,0)</f>
        <v>0</v>
      </c>
      <c r="BG273" s="138">
        <f>IF(N273="zákl. přenesená",J273,0)</f>
        <v>0</v>
      </c>
      <c r="BH273" s="138">
        <f>IF(N273="sníž. přenesená",J273,0)</f>
        <v>0</v>
      </c>
      <c r="BI273" s="138">
        <f>IF(N273="nulová",J273,0)</f>
        <v>0</v>
      </c>
      <c r="BJ273" s="14" t="s">
        <v>83</v>
      </c>
      <c r="BK273" s="138">
        <f>ROUND(I273*H273,2)</f>
        <v>0</v>
      </c>
      <c r="BL273" s="14" t="s">
        <v>142</v>
      </c>
      <c r="BM273" s="137" t="s">
        <v>371</v>
      </c>
    </row>
    <row r="274" spans="2:65" s="12" customFormat="1" ht="11.25">
      <c r="B274" s="139"/>
      <c r="D274" s="140" t="s">
        <v>144</v>
      </c>
      <c r="F274" s="142" t="s">
        <v>372</v>
      </c>
      <c r="H274" s="143">
        <v>9217.14</v>
      </c>
      <c r="I274" s="144"/>
      <c r="L274" s="139"/>
      <c r="M274" s="145"/>
      <c r="T274" s="146"/>
      <c r="AT274" s="141" t="s">
        <v>144</v>
      </c>
      <c r="AU274" s="141" t="s">
        <v>85</v>
      </c>
      <c r="AV274" s="12" t="s">
        <v>85</v>
      </c>
      <c r="AW274" s="12" t="s">
        <v>3</v>
      </c>
      <c r="AX274" s="12" t="s">
        <v>83</v>
      </c>
      <c r="AY274" s="141" t="s">
        <v>134</v>
      </c>
    </row>
    <row r="275" spans="2:65" s="1" customFormat="1" ht="21.75" customHeight="1">
      <c r="B275" s="125"/>
      <c r="C275" s="126" t="s">
        <v>373</v>
      </c>
      <c r="D275" s="126" t="s">
        <v>137</v>
      </c>
      <c r="E275" s="127" t="s">
        <v>374</v>
      </c>
      <c r="F275" s="128" t="s">
        <v>375</v>
      </c>
      <c r="G275" s="129" t="s">
        <v>171</v>
      </c>
      <c r="H275" s="130">
        <v>153.619</v>
      </c>
      <c r="I275" s="131"/>
      <c r="J275" s="132">
        <f>ROUND(I275*H275,2)</f>
        <v>0</v>
      </c>
      <c r="K275" s="128" t="s">
        <v>141</v>
      </c>
      <c r="L275" s="29"/>
      <c r="M275" s="133" t="s">
        <v>1</v>
      </c>
      <c r="N275" s="134" t="s">
        <v>40</v>
      </c>
      <c r="P275" s="135">
        <f>O275*H275</f>
        <v>0</v>
      </c>
      <c r="Q275" s="135">
        <v>0</v>
      </c>
      <c r="R275" s="135">
        <f>Q275*H275</f>
        <v>0</v>
      </c>
      <c r="S275" s="135">
        <v>0</v>
      </c>
      <c r="T275" s="136">
        <f>S275*H275</f>
        <v>0</v>
      </c>
      <c r="AR275" s="137" t="s">
        <v>142</v>
      </c>
      <c r="AT275" s="137" t="s">
        <v>137</v>
      </c>
      <c r="AU275" s="137" t="s">
        <v>85</v>
      </c>
      <c r="AY275" s="14" t="s">
        <v>134</v>
      </c>
      <c r="BE275" s="138">
        <f>IF(N275="základní",J275,0)</f>
        <v>0</v>
      </c>
      <c r="BF275" s="138">
        <f>IF(N275="snížená",J275,0)</f>
        <v>0</v>
      </c>
      <c r="BG275" s="138">
        <f>IF(N275="zákl. přenesená",J275,0)</f>
        <v>0</v>
      </c>
      <c r="BH275" s="138">
        <f>IF(N275="sníž. přenesená",J275,0)</f>
        <v>0</v>
      </c>
      <c r="BI275" s="138">
        <f>IF(N275="nulová",J275,0)</f>
        <v>0</v>
      </c>
      <c r="BJ275" s="14" t="s">
        <v>83</v>
      </c>
      <c r="BK275" s="138">
        <f>ROUND(I275*H275,2)</f>
        <v>0</v>
      </c>
      <c r="BL275" s="14" t="s">
        <v>142</v>
      </c>
      <c r="BM275" s="137" t="s">
        <v>376</v>
      </c>
    </row>
    <row r="276" spans="2:65" s="1" customFormat="1" ht="16.5" customHeight="1">
      <c r="B276" s="125"/>
      <c r="C276" s="126" t="s">
        <v>377</v>
      </c>
      <c r="D276" s="126" t="s">
        <v>137</v>
      </c>
      <c r="E276" s="127" t="s">
        <v>378</v>
      </c>
      <c r="F276" s="128" t="s">
        <v>379</v>
      </c>
      <c r="G276" s="129" t="s">
        <v>151</v>
      </c>
      <c r="H276" s="130">
        <v>2</v>
      </c>
      <c r="I276" s="131"/>
      <c r="J276" s="132">
        <f>ROUND(I276*H276,2)</f>
        <v>0</v>
      </c>
      <c r="K276" s="128" t="s">
        <v>141</v>
      </c>
      <c r="L276" s="29"/>
      <c r="M276" s="133" t="s">
        <v>1</v>
      </c>
      <c r="N276" s="134" t="s">
        <v>40</v>
      </c>
      <c r="P276" s="135">
        <f>O276*H276</f>
        <v>0</v>
      </c>
      <c r="Q276" s="135">
        <v>0</v>
      </c>
      <c r="R276" s="135">
        <f>Q276*H276</f>
        <v>0</v>
      </c>
      <c r="S276" s="135">
        <v>0</v>
      </c>
      <c r="T276" s="136">
        <f>S276*H276</f>
        <v>0</v>
      </c>
      <c r="AR276" s="137" t="s">
        <v>142</v>
      </c>
      <c r="AT276" s="137" t="s">
        <v>137</v>
      </c>
      <c r="AU276" s="137" t="s">
        <v>85</v>
      </c>
      <c r="AY276" s="14" t="s">
        <v>134</v>
      </c>
      <c r="BE276" s="138">
        <f>IF(N276="základní",J276,0)</f>
        <v>0</v>
      </c>
      <c r="BF276" s="138">
        <f>IF(N276="snížená",J276,0)</f>
        <v>0</v>
      </c>
      <c r="BG276" s="138">
        <f>IF(N276="zákl. přenesená",J276,0)</f>
        <v>0</v>
      </c>
      <c r="BH276" s="138">
        <f>IF(N276="sníž. přenesená",J276,0)</f>
        <v>0</v>
      </c>
      <c r="BI276" s="138">
        <f>IF(N276="nulová",J276,0)</f>
        <v>0</v>
      </c>
      <c r="BJ276" s="14" t="s">
        <v>83</v>
      </c>
      <c r="BK276" s="138">
        <f>ROUND(I276*H276,2)</f>
        <v>0</v>
      </c>
      <c r="BL276" s="14" t="s">
        <v>142</v>
      </c>
      <c r="BM276" s="137" t="s">
        <v>380</v>
      </c>
    </row>
    <row r="277" spans="2:65" s="1" customFormat="1" ht="24.2" customHeight="1">
      <c r="B277" s="125"/>
      <c r="C277" s="126" t="s">
        <v>381</v>
      </c>
      <c r="D277" s="126" t="s">
        <v>137</v>
      </c>
      <c r="E277" s="127" t="s">
        <v>382</v>
      </c>
      <c r="F277" s="128" t="s">
        <v>383</v>
      </c>
      <c r="G277" s="129" t="s">
        <v>151</v>
      </c>
      <c r="H277" s="130">
        <v>120</v>
      </c>
      <c r="I277" s="131"/>
      <c r="J277" s="132">
        <f>ROUND(I277*H277,2)</f>
        <v>0</v>
      </c>
      <c r="K277" s="128" t="s">
        <v>141</v>
      </c>
      <c r="L277" s="29"/>
      <c r="M277" s="133" t="s">
        <v>1</v>
      </c>
      <c r="N277" s="134" t="s">
        <v>40</v>
      </c>
      <c r="P277" s="135">
        <f>O277*H277</f>
        <v>0</v>
      </c>
      <c r="Q277" s="135">
        <v>0</v>
      </c>
      <c r="R277" s="135">
        <f>Q277*H277</f>
        <v>0</v>
      </c>
      <c r="S277" s="135">
        <v>0</v>
      </c>
      <c r="T277" s="136">
        <f>S277*H277</f>
        <v>0</v>
      </c>
      <c r="AR277" s="137" t="s">
        <v>142</v>
      </c>
      <c r="AT277" s="137" t="s">
        <v>137</v>
      </c>
      <c r="AU277" s="137" t="s">
        <v>85</v>
      </c>
      <c r="AY277" s="14" t="s">
        <v>134</v>
      </c>
      <c r="BE277" s="138">
        <f>IF(N277="základní",J277,0)</f>
        <v>0</v>
      </c>
      <c r="BF277" s="138">
        <f>IF(N277="snížená",J277,0)</f>
        <v>0</v>
      </c>
      <c r="BG277" s="138">
        <f>IF(N277="zákl. přenesená",J277,0)</f>
        <v>0</v>
      </c>
      <c r="BH277" s="138">
        <f>IF(N277="sníž. přenesená",J277,0)</f>
        <v>0</v>
      </c>
      <c r="BI277" s="138">
        <f>IF(N277="nulová",J277,0)</f>
        <v>0</v>
      </c>
      <c r="BJ277" s="14" t="s">
        <v>83</v>
      </c>
      <c r="BK277" s="138">
        <f>ROUND(I277*H277,2)</f>
        <v>0</v>
      </c>
      <c r="BL277" s="14" t="s">
        <v>142</v>
      </c>
      <c r="BM277" s="137" t="s">
        <v>384</v>
      </c>
    </row>
    <row r="278" spans="2:65" s="12" customFormat="1" ht="11.25">
      <c r="B278" s="139"/>
      <c r="D278" s="140" t="s">
        <v>144</v>
      </c>
      <c r="F278" s="142" t="s">
        <v>385</v>
      </c>
      <c r="H278" s="143">
        <v>120</v>
      </c>
      <c r="I278" s="144"/>
      <c r="L278" s="139"/>
      <c r="M278" s="145"/>
      <c r="T278" s="146"/>
      <c r="AT278" s="141" t="s">
        <v>144</v>
      </c>
      <c r="AU278" s="141" t="s">
        <v>85</v>
      </c>
      <c r="AV278" s="12" t="s">
        <v>85</v>
      </c>
      <c r="AW278" s="12" t="s">
        <v>3</v>
      </c>
      <c r="AX278" s="12" t="s">
        <v>83</v>
      </c>
      <c r="AY278" s="141" t="s">
        <v>134</v>
      </c>
    </row>
    <row r="279" spans="2:65" s="1" customFormat="1" ht="16.5" customHeight="1">
      <c r="B279" s="125"/>
      <c r="C279" s="126" t="s">
        <v>386</v>
      </c>
      <c r="D279" s="126" t="s">
        <v>137</v>
      </c>
      <c r="E279" s="127" t="s">
        <v>387</v>
      </c>
      <c r="F279" s="128" t="s">
        <v>388</v>
      </c>
      <c r="G279" s="129" t="s">
        <v>151</v>
      </c>
      <c r="H279" s="130">
        <v>2</v>
      </c>
      <c r="I279" s="131"/>
      <c r="J279" s="132">
        <f>ROUND(I279*H279,2)</f>
        <v>0</v>
      </c>
      <c r="K279" s="128" t="s">
        <v>141</v>
      </c>
      <c r="L279" s="29"/>
      <c r="M279" s="133" t="s">
        <v>1</v>
      </c>
      <c r="N279" s="134" t="s">
        <v>40</v>
      </c>
      <c r="P279" s="135">
        <f>O279*H279</f>
        <v>0</v>
      </c>
      <c r="Q279" s="135">
        <v>0</v>
      </c>
      <c r="R279" s="135">
        <f>Q279*H279</f>
        <v>0</v>
      </c>
      <c r="S279" s="135">
        <v>0</v>
      </c>
      <c r="T279" s="136">
        <f>S279*H279</f>
        <v>0</v>
      </c>
      <c r="AR279" s="137" t="s">
        <v>142</v>
      </c>
      <c r="AT279" s="137" t="s">
        <v>137</v>
      </c>
      <c r="AU279" s="137" t="s">
        <v>85</v>
      </c>
      <c r="AY279" s="14" t="s">
        <v>134</v>
      </c>
      <c r="BE279" s="138">
        <f>IF(N279="základní",J279,0)</f>
        <v>0</v>
      </c>
      <c r="BF279" s="138">
        <f>IF(N279="snížená",J279,0)</f>
        <v>0</v>
      </c>
      <c r="BG279" s="138">
        <f>IF(N279="zákl. přenesená",J279,0)</f>
        <v>0</v>
      </c>
      <c r="BH279" s="138">
        <f>IF(N279="sníž. přenesená",J279,0)</f>
        <v>0</v>
      </c>
      <c r="BI279" s="138">
        <f>IF(N279="nulová",J279,0)</f>
        <v>0</v>
      </c>
      <c r="BJ279" s="14" t="s">
        <v>83</v>
      </c>
      <c r="BK279" s="138">
        <f>ROUND(I279*H279,2)</f>
        <v>0</v>
      </c>
      <c r="BL279" s="14" t="s">
        <v>142</v>
      </c>
      <c r="BM279" s="137" t="s">
        <v>389</v>
      </c>
    </row>
    <row r="280" spans="2:65" s="1" customFormat="1" ht="33" customHeight="1">
      <c r="B280" s="125"/>
      <c r="C280" s="126" t="s">
        <v>390</v>
      </c>
      <c r="D280" s="126" t="s">
        <v>137</v>
      </c>
      <c r="E280" s="127" t="s">
        <v>391</v>
      </c>
      <c r="F280" s="128" t="s">
        <v>392</v>
      </c>
      <c r="G280" s="129" t="s">
        <v>171</v>
      </c>
      <c r="H280" s="130">
        <v>29.09</v>
      </c>
      <c r="I280" s="131"/>
      <c r="J280" s="132">
        <f>ROUND(I280*H280,2)</f>
        <v>0</v>
      </c>
      <c r="K280" s="128" t="s">
        <v>141</v>
      </c>
      <c r="L280" s="29"/>
      <c r="M280" s="133" t="s">
        <v>1</v>
      </c>
      <c r="N280" s="134" t="s">
        <v>40</v>
      </c>
      <c r="P280" s="135">
        <f>O280*H280</f>
        <v>0</v>
      </c>
      <c r="Q280" s="135">
        <v>1.2999999999999999E-4</v>
      </c>
      <c r="R280" s="135">
        <f>Q280*H280</f>
        <v>3.7816999999999998E-3</v>
      </c>
      <c r="S280" s="135">
        <v>0</v>
      </c>
      <c r="T280" s="136">
        <f>S280*H280</f>
        <v>0</v>
      </c>
      <c r="AR280" s="137" t="s">
        <v>142</v>
      </c>
      <c r="AT280" s="137" t="s">
        <v>137</v>
      </c>
      <c r="AU280" s="137" t="s">
        <v>85</v>
      </c>
      <c r="AY280" s="14" t="s">
        <v>134</v>
      </c>
      <c r="BE280" s="138">
        <f>IF(N280="základní",J280,0)</f>
        <v>0</v>
      </c>
      <c r="BF280" s="138">
        <f>IF(N280="snížená",J280,0)</f>
        <v>0</v>
      </c>
      <c r="BG280" s="138">
        <f>IF(N280="zákl. přenesená",J280,0)</f>
        <v>0</v>
      </c>
      <c r="BH280" s="138">
        <f>IF(N280="sníž. přenesená",J280,0)</f>
        <v>0</v>
      </c>
      <c r="BI280" s="138">
        <f>IF(N280="nulová",J280,0)</f>
        <v>0</v>
      </c>
      <c r="BJ280" s="14" t="s">
        <v>83</v>
      </c>
      <c r="BK280" s="138">
        <f>ROUND(I280*H280,2)</f>
        <v>0</v>
      </c>
      <c r="BL280" s="14" t="s">
        <v>142</v>
      </c>
      <c r="BM280" s="137" t="s">
        <v>393</v>
      </c>
    </row>
    <row r="281" spans="2:65" s="12" customFormat="1" ht="11.25">
      <c r="B281" s="139"/>
      <c r="D281" s="140" t="s">
        <v>144</v>
      </c>
      <c r="E281" s="141" t="s">
        <v>1</v>
      </c>
      <c r="F281" s="142" t="s">
        <v>394</v>
      </c>
      <c r="H281" s="143">
        <v>29.09</v>
      </c>
      <c r="I281" s="144"/>
      <c r="L281" s="139"/>
      <c r="M281" s="145"/>
      <c r="T281" s="146"/>
      <c r="AT281" s="141" t="s">
        <v>144</v>
      </c>
      <c r="AU281" s="141" t="s">
        <v>85</v>
      </c>
      <c r="AV281" s="12" t="s">
        <v>85</v>
      </c>
      <c r="AW281" s="12" t="s">
        <v>31</v>
      </c>
      <c r="AX281" s="12" t="s">
        <v>83</v>
      </c>
      <c r="AY281" s="141" t="s">
        <v>134</v>
      </c>
    </row>
    <row r="282" spans="2:65" s="1" customFormat="1" ht="24.2" customHeight="1">
      <c r="B282" s="125"/>
      <c r="C282" s="126" t="s">
        <v>395</v>
      </c>
      <c r="D282" s="126" t="s">
        <v>137</v>
      </c>
      <c r="E282" s="127" t="s">
        <v>396</v>
      </c>
      <c r="F282" s="128" t="s">
        <v>397</v>
      </c>
      <c r="G282" s="129" t="s">
        <v>171</v>
      </c>
      <c r="H282" s="130">
        <v>91.64</v>
      </c>
      <c r="I282" s="131"/>
      <c r="J282" s="132">
        <f>ROUND(I282*H282,2)</f>
        <v>0</v>
      </c>
      <c r="K282" s="128" t="s">
        <v>141</v>
      </c>
      <c r="L282" s="29"/>
      <c r="M282" s="133" t="s">
        <v>1</v>
      </c>
      <c r="N282" s="134" t="s">
        <v>40</v>
      </c>
      <c r="P282" s="135">
        <f>O282*H282</f>
        <v>0</v>
      </c>
      <c r="Q282" s="135">
        <v>4.0000000000000003E-5</v>
      </c>
      <c r="R282" s="135">
        <f>Q282*H282</f>
        <v>3.6656000000000002E-3</v>
      </c>
      <c r="S282" s="135">
        <v>0</v>
      </c>
      <c r="T282" s="136">
        <f>S282*H282</f>
        <v>0</v>
      </c>
      <c r="AR282" s="137" t="s">
        <v>142</v>
      </c>
      <c r="AT282" s="137" t="s">
        <v>137</v>
      </c>
      <c r="AU282" s="137" t="s">
        <v>85</v>
      </c>
      <c r="AY282" s="14" t="s">
        <v>134</v>
      </c>
      <c r="BE282" s="138">
        <f>IF(N282="základní",J282,0)</f>
        <v>0</v>
      </c>
      <c r="BF282" s="138">
        <f>IF(N282="snížená",J282,0)</f>
        <v>0</v>
      </c>
      <c r="BG282" s="138">
        <f>IF(N282="zákl. přenesená",J282,0)</f>
        <v>0</v>
      </c>
      <c r="BH282" s="138">
        <f>IF(N282="sníž. přenesená",J282,0)</f>
        <v>0</v>
      </c>
      <c r="BI282" s="138">
        <f>IF(N282="nulová",J282,0)</f>
        <v>0</v>
      </c>
      <c r="BJ282" s="14" t="s">
        <v>83</v>
      </c>
      <c r="BK282" s="138">
        <f>ROUND(I282*H282,2)</f>
        <v>0</v>
      </c>
      <c r="BL282" s="14" t="s">
        <v>142</v>
      </c>
      <c r="BM282" s="137" t="s">
        <v>398</v>
      </c>
    </row>
    <row r="283" spans="2:65" s="12" customFormat="1" ht="11.25">
      <c r="B283" s="139"/>
      <c r="D283" s="140" t="s">
        <v>144</v>
      </c>
      <c r="E283" s="141" t="s">
        <v>1</v>
      </c>
      <c r="F283" s="142" t="s">
        <v>399</v>
      </c>
      <c r="H283" s="143">
        <v>91.64</v>
      </c>
      <c r="I283" s="144"/>
      <c r="L283" s="139"/>
      <c r="M283" s="145"/>
      <c r="T283" s="146"/>
      <c r="AT283" s="141" t="s">
        <v>144</v>
      </c>
      <c r="AU283" s="141" t="s">
        <v>85</v>
      </c>
      <c r="AV283" s="12" t="s">
        <v>85</v>
      </c>
      <c r="AW283" s="12" t="s">
        <v>31</v>
      </c>
      <c r="AX283" s="12" t="s">
        <v>83</v>
      </c>
      <c r="AY283" s="141" t="s">
        <v>134</v>
      </c>
    </row>
    <row r="284" spans="2:65" s="1" customFormat="1" ht="24.2" customHeight="1">
      <c r="B284" s="125"/>
      <c r="C284" s="126" t="s">
        <v>400</v>
      </c>
      <c r="D284" s="126" t="s">
        <v>137</v>
      </c>
      <c r="E284" s="127" t="s">
        <v>401</v>
      </c>
      <c r="F284" s="128" t="s">
        <v>402</v>
      </c>
      <c r="G284" s="129" t="s">
        <v>155</v>
      </c>
      <c r="H284" s="130">
        <v>2</v>
      </c>
      <c r="I284" s="131"/>
      <c r="J284" s="132">
        <f>ROUND(I284*H284,2)</f>
        <v>0</v>
      </c>
      <c r="K284" s="128" t="s">
        <v>141</v>
      </c>
      <c r="L284" s="29"/>
      <c r="M284" s="133" t="s">
        <v>1</v>
      </c>
      <c r="N284" s="134" t="s">
        <v>40</v>
      </c>
      <c r="P284" s="135">
        <f>O284*H284</f>
        <v>0</v>
      </c>
      <c r="Q284" s="135">
        <v>0</v>
      </c>
      <c r="R284" s="135">
        <f>Q284*H284</f>
        <v>0</v>
      </c>
      <c r="S284" s="135">
        <v>0.41299999999999998</v>
      </c>
      <c r="T284" s="136">
        <f>S284*H284</f>
        <v>0.82599999999999996</v>
      </c>
      <c r="AR284" s="137" t="s">
        <v>142</v>
      </c>
      <c r="AT284" s="137" t="s">
        <v>137</v>
      </c>
      <c r="AU284" s="137" t="s">
        <v>85</v>
      </c>
      <c r="AY284" s="14" t="s">
        <v>134</v>
      </c>
      <c r="BE284" s="138">
        <f>IF(N284="základní",J284,0)</f>
        <v>0</v>
      </c>
      <c r="BF284" s="138">
        <f>IF(N284="snížená",J284,0)</f>
        <v>0</v>
      </c>
      <c r="BG284" s="138">
        <f>IF(N284="zákl. přenesená",J284,0)</f>
        <v>0</v>
      </c>
      <c r="BH284" s="138">
        <f>IF(N284="sníž. přenesená",J284,0)</f>
        <v>0</v>
      </c>
      <c r="BI284" s="138">
        <f>IF(N284="nulová",J284,0)</f>
        <v>0</v>
      </c>
      <c r="BJ284" s="14" t="s">
        <v>83</v>
      </c>
      <c r="BK284" s="138">
        <f>ROUND(I284*H284,2)</f>
        <v>0</v>
      </c>
      <c r="BL284" s="14" t="s">
        <v>142</v>
      </c>
      <c r="BM284" s="137" t="s">
        <v>403</v>
      </c>
    </row>
    <row r="285" spans="2:65" s="1" customFormat="1" ht="24.2" customHeight="1">
      <c r="B285" s="125"/>
      <c r="C285" s="126" t="s">
        <v>404</v>
      </c>
      <c r="D285" s="126" t="s">
        <v>137</v>
      </c>
      <c r="E285" s="127" t="s">
        <v>405</v>
      </c>
      <c r="F285" s="128" t="s">
        <v>406</v>
      </c>
      <c r="G285" s="129" t="s">
        <v>171</v>
      </c>
      <c r="H285" s="130">
        <v>1.98</v>
      </c>
      <c r="I285" s="131"/>
      <c r="J285" s="132">
        <f>ROUND(I285*H285,2)</f>
        <v>0</v>
      </c>
      <c r="K285" s="128" t="s">
        <v>141</v>
      </c>
      <c r="L285" s="29"/>
      <c r="M285" s="133" t="s">
        <v>1</v>
      </c>
      <c r="N285" s="134" t="s">
        <v>40</v>
      </c>
      <c r="P285" s="135">
        <f>O285*H285</f>
        <v>0</v>
      </c>
      <c r="Q285" s="135">
        <v>0</v>
      </c>
      <c r="R285" s="135">
        <f>Q285*H285</f>
        <v>0</v>
      </c>
      <c r="S285" s="135">
        <v>0.27</v>
      </c>
      <c r="T285" s="136">
        <f>S285*H285</f>
        <v>0.53460000000000008</v>
      </c>
      <c r="AR285" s="137" t="s">
        <v>142</v>
      </c>
      <c r="AT285" s="137" t="s">
        <v>137</v>
      </c>
      <c r="AU285" s="137" t="s">
        <v>85</v>
      </c>
      <c r="AY285" s="14" t="s">
        <v>134</v>
      </c>
      <c r="BE285" s="138">
        <f>IF(N285="základní",J285,0)</f>
        <v>0</v>
      </c>
      <c r="BF285" s="138">
        <f>IF(N285="snížená",J285,0)</f>
        <v>0</v>
      </c>
      <c r="BG285" s="138">
        <f>IF(N285="zákl. přenesená",J285,0)</f>
        <v>0</v>
      </c>
      <c r="BH285" s="138">
        <f>IF(N285="sníž. přenesená",J285,0)</f>
        <v>0</v>
      </c>
      <c r="BI285" s="138">
        <f>IF(N285="nulová",J285,0)</f>
        <v>0</v>
      </c>
      <c r="BJ285" s="14" t="s">
        <v>83</v>
      </c>
      <c r="BK285" s="138">
        <f>ROUND(I285*H285,2)</f>
        <v>0</v>
      </c>
      <c r="BL285" s="14" t="s">
        <v>142</v>
      </c>
      <c r="BM285" s="137" t="s">
        <v>407</v>
      </c>
    </row>
    <row r="286" spans="2:65" s="12" customFormat="1" ht="11.25">
      <c r="B286" s="139"/>
      <c r="D286" s="140" t="s">
        <v>144</v>
      </c>
      <c r="E286" s="141" t="s">
        <v>1</v>
      </c>
      <c r="F286" s="142" t="s">
        <v>408</v>
      </c>
      <c r="H286" s="143">
        <v>1.98</v>
      </c>
      <c r="I286" s="144"/>
      <c r="L286" s="139"/>
      <c r="M286" s="145"/>
      <c r="T286" s="146"/>
      <c r="AT286" s="141" t="s">
        <v>144</v>
      </c>
      <c r="AU286" s="141" t="s">
        <v>85</v>
      </c>
      <c r="AV286" s="12" t="s">
        <v>85</v>
      </c>
      <c r="AW286" s="12" t="s">
        <v>31</v>
      </c>
      <c r="AX286" s="12" t="s">
        <v>83</v>
      </c>
      <c r="AY286" s="141" t="s">
        <v>134</v>
      </c>
    </row>
    <row r="287" spans="2:65" s="1" customFormat="1" ht="24.2" customHeight="1">
      <c r="B287" s="125"/>
      <c r="C287" s="126" t="s">
        <v>409</v>
      </c>
      <c r="D287" s="126" t="s">
        <v>137</v>
      </c>
      <c r="E287" s="127" t="s">
        <v>410</v>
      </c>
      <c r="F287" s="128" t="s">
        <v>411</v>
      </c>
      <c r="G287" s="129" t="s">
        <v>140</v>
      </c>
      <c r="H287" s="130">
        <v>1.6</v>
      </c>
      <c r="I287" s="131"/>
      <c r="J287" s="132">
        <f>ROUND(I287*H287,2)</f>
        <v>0</v>
      </c>
      <c r="K287" s="128" t="s">
        <v>141</v>
      </c>
      <c r="L287" s="29"/>
      <c r="M287" s="133" t="s">
        <v>1</v>
      </c>
      <c r="N287" s="134" t="s">
        <v>40</v>
      </c>
      <c r="P287" s="135">
        <f>O287*H287</f>
        <v>0</v>
      </c>
      <c r="Q287" s="135">
        <v>0</v>
      </c>
      <c r="R287" s="135">
        <f>Q287*H287</f>
        <v>0</v>
      </c>
      <c r="S287" s="135">
        <v>1.8</v>
      </c>
      <c r="T287" s="136">
        <f>S287*H287</f>
        <v>2.8800000000000003</v>
      </c>
      <c r="AR287" s="137" t="s">
        <v>142</v>
      </c>
      <c r="AT287" s="137" t="s">
        <v>137</v>
      </c>
      <c r="AU287" s="137" t="s">
        <v>85</v>
      </c>
      <c r="AY287" s="14" t="s">
        <v>134</v>
      </c>
      <c r="BE287" s="138">
        <f>IF(N287="základní",J287,0)</f>
        <v>0</v>
      </c>
      <c r="BF287" s="138">
        <f>IF(N287="snížená",J287,0)</f>
        <v>0</v>
      </c>
      <c r="BG287" s="138">
        <f>IF(N287="zákl. přenesená",J287,0)</f>
        <v>0</v>
      </c>
      <c r="BH287" s="138">
        <f>IF(N287="sníž. přenesená",J287,0)</f>
        <v>0</v>
      </c>
      <c r="BI287" s="138">
        <f>IF(N287="nulová",J287,0)</f>
        <v>0</v>
      </c>
      <c r="BJ287" s="14" t="s">
        <v>83</v>
      </c>
      <c r="BK287" s="138">
        <f>ROUND(I287*H287,2)</f>
        <v>0</v>
      </c>
      <c r="BL287" s="14" t="s">
        <v>142</v>
      </c>
      <c r="BM287" s="137" t="s">
        <v>412</v>
      </c>
    </row>
    <row r="288" spans="2:65" s="12" customFormat="1" ht="11.25">
      <c r="B288" s="139"/>
      <c r="D288" s="140" t="s">
        <v>144</v>
      </c>
      <c r="E288" s="141" t="s">
        <v>1</v>
      </c>
      <c r="F288" s="142" t="s">
        <v>413</v>
      </c>
      <c r="H288" s="143">
        <v>1.6</v>
      </c>
      <c r="I288" s="144"/>
      <c r="L288" s="139"/>
      <c r="M288" s="145"/>
      <c r="T288" s="146"/>
      <c r="AT288" s="141" t="s">
        <v>144</v>
      </c>
      <c r="AU288" s="141" t="s">
        <v>85</v>
      </c>
      <c r="AV288" s="12" t="s">
        <v>85</v>
      </c>
      <c r="AW288" s="12" t="s">
        <v>31</v>
      </c>
      <c r="AX288" s="12" t="s">
        <v>83</v>
      </c>
      <c r="AY288" s="141" t="s">
        <v>134</v>
      </c>
    </row>
    <row r="289" spans="2:65" s="1" customFormat="1" ht="24.2" customHeight="1">
      <c r="B289" s="125"/>
      <c r="C289" s="126" t="s">
        <v>414</v>
      </c>
      <c r="D289" s="126" t="s">
        <v>137</v>
      </c>
      <c r="E289" s="127" t="s">
        <v>415</v>
      </c>
      <c r="F289" s="128" t="s">
        <v>416</v>
      </c>
      <c r="G289" s="129" t="s">
        <v>140</v>
      </c>
      <c r="H289" s="130">
        <v>3.117</v>
      </c>
      <c r="I289" s="131"/>
      <c r="J289" s="132">
        <f>ROUND(I289*H289,2)</f>
        <v>0</v>
      </c>
      <c r="K289" s="128" t="s">
        <v>141</v>
      </c>
      <c r="L289" s="29"/>
      <c r="M289" s="133" t="s">
        <v>1</v>
      </c>
      <c r="N289" s="134" t="s">
        <v>40</v>
      </c>
      <c r="P289" s="135">
        <f>O289*H289</f>
        <v>0</v>
      </c>
      <c r="Q289" s="135">
        <v>0</v>
      </c>
      <c r="R289" s="135">
        <f>Q289*H289</f>
        <v>0</v>
      </c>
      <c r="S289" s="135">
        <v>1.8</v>
      </c>
      <c r="T289" s="136">
        <f>S289*H289</f>
        <v>5.6105999999999998</v>
      </c>
      <c r="AR289" s="137" t="s">
        <v>142</v>
      </c>
      <c r="AT289" s="137" t="s">
        <v>137</v>
      </c>
      <c r="AU289" s="137" t="s">
        <v>85</v>
      </c>
      <c r="AY289" s="14" t="s">
        <v>134</v>
      </c>
      <c r="BE289" s="138">
        <f>IF(N289="základní",J289,0)</f>
        <v>0</v>
      </c>
      <c r="BF289" s="138">
        <f>IF(N289="snížená",J289,0)</f>
        <v>0</v>
      </c>
      <c r="BG289" s="138">
        <f>IF(N289="zákl. přenesená",J289,0)</f>
        <v>0</v>
      </c>
      <c r="BH289" s="138">
        <f>IF(N289="sníž. přenesená",J289,0)</f>
        <v>0</v>
      </c>
      <c r="BI289" s="138">
        <f>IF(N289="nulová",J289,0)</f>
        <v>0</v>
      </c>
      <c r="BJ289" s="14" t="s">
        <v>83</v>
      </c>
      <c r="BK289" s="138">
        <f>ROUND(I289*H289,2)</f>
        <v>0</v>
      </c>
      <c r="BL289" s="14" t="s">
        <v>142</v>
      </c>
      <c r="BM289" s="137" t="s">
        <v>417</v>
      </c>
    </row>
    <row r="290" spans="2:65" s="12" customFormat="1" ht="11.25">
      <c r="B290" s="139"/>
      <c r="D290" s="140" t="s">
        <v>144</v>
      </c>
      <c r="E290" s="141" t="s">
        <v>1</v>
      </c>
      <c r="F290" s="142" t="s">
        <v>418</v>
      </c>
      <c r="H290" s="143">
        <v>3.117</v>
      </c>
      <c r="I290" s="144"/>
      <c r="L290" s="139"/>
      <c r="M290" s="145"/>
      <c r="T290" s="146"/>
      <c r="AT290" s="141" t="s">
        <v>144</v>
      </c>
      <c r="AU290" s="141" t="s">
        <v>85</v>
      </c>
      <c r="AV290" s="12" t="s">
        <v>85</v>
      </c>
      <c r="AW290" s="12" t="s">
        <v>31</v>
      </c>
      <c r="AX290" s="12" t="s">
        <v>83</v>
      </c>
      <c r="AY290" s="141" t="s">
        <v>134</v>
      </c>
    </row>
    <row r="291" spans="2:65" s="1" customFormat="1" ht="24.2" customHeight="1">
      <c r="B291" s="125"/>
      <c r="C291" s="126" t="s">
        <v>419</v>
      </c>
      <c r="D291" s="126" t="s">
        <v>137</v>
      </c>
      <c r="E291" s="127" t="s">
        <v>420</v>
      </c>
      <c r="F291" s="128" t="s">
        <v>421</v>
      </c>
      <c r="G291" s="129" t="s">
        <v>151</v>
      </c>
      <c r="H291" s="130">
        <v>15.835000000000001</v>
      </c>
      <c r="I291" s="131"/>
      <c r="J291" s="132">
        <f>ROUND(I291*H291,2)</f>
        <v>0</v>
      </c>
      <c r="K291" s="128" t="s">
        <v>141</v>
      </c>
      <c r="L291" s="29"/>
      <c r="M291" s="133" t="s">
        <v>1</v>
      </c>
      <c r="N291" s="134" t="s">
        <v>40</v>
      </c>
      <c r="P291" s="135">
        <f>O291*H291</f>
        <v>0</v>
      </c>
      <c r="Q291" s="135">
        <v>0</v>
      </c>
      <c r="R291" s="135">
        <f>Q291*H291</f>
        <v>0</v>
      </c>
      <c r="S291" s="135">
        <v>5.3999999999999999E-2</v>
      </c>
      <c r="T291" s="136">
        <f>S291*H291</f>
        <v>0.85509000000000002</v>
      </c>
      <c r="AR291" s="137" t="s">
        <v>142</v>
      </c>
      <c r="AT291" s="137" t="s">
        <v>137</v>
      </c>
      <c r="AU291" s="137" t="s">
        <v>85</v>
      </c>
      <c r="AY291" s="14" t="s">
        <v>134</v>
      </c>
      <c r="BE291" s="138">
        <f>IF(N291="základní",J291,0)</f>
        <v>0</v>
      </c>
      <c r="BF291" s="138">
        <f>IF(N291="snížená",J291,0)</f>
        <v>0</v>
      </c>
      <c r="BG291" s="138">
        <f>IF(N291="zákl. přenesená",J291,0)</f>
        <v>0</v>
      </c>
      <c r="BH291" s="138">
        <f>IF(N291="sníž. přenesená",J291,0)</f>
        <v>0</v>
      </c>
      <c r="BI291" s="138">
        <f>IF(N291="nulová",J291,0)</f>
        <v>0</v>
      </c>
      <c r="BJ291" s="14" t="s">
        <v>83</v>
      </c>
      <c r="BK291" s="138">
        <f>ROUND(I291*H291,2)</f>
        <v>0</v>
      </c>
      <c r="BL291" s="14" t="s">
        <v>142</v>
      </c>
      <c r="BM291" s="137" t="s">
        <v>422</v>
      </c>
    </row>
    <row r="292" spans="2:65" s="12" customFormat="1" ht="11.25">
      <c r="B292" s="139"/>
      <c r="D292" s="140" t="s">
        <v>144</v>
      </c>
      <c r="E292" s="141" t="s">
        <v>1</v>
      </c>
      <c r="F292" s="142" t="s">
        <v>423</v>
      </c>
      <c r="H292" s="143">
        <v>15.835000000000001</v>
      </c>
      <c r="I292" s="144"/>
      <c r="L292" s="139"/>
      <c r="M292" s="145"/>
      <c r="T292" s="146"/>
      <c r="AT292" s="141" t="s">
        <v>144</v>
      </c>
      <c r="AU292" s="141" t="s">
        <v>85</v>
      </c>
      <c r="AV292" s="12" t="s">
        <v>85</v>
      </c>
      <c r="AW292" s="12" t="s">
        <v>31</v>
      </c>
      <c r="AX292" s="12" t="s">
        <v>83</v>
      </c>
      <c r="AY292" s="141" t="s">
        <v>134</v>
      </c>
    </row>
    <row r="293" spans="2:65" s="1" customFormat="1" ht="24.2" customHeight="1">
      <c r="B293" s="125"/>
      <c r="C293" s="126" t="s">
        <v>424</v>
      </c>
      <c r="D293" s="126" t="s">
        <v>137</v>
      </c>
      <c r="E293" s="127" t="s">
        <v>425</v>
      </c>
      <c r="F293" s="128" t="s">
        <v>426</v>
      </c>
      <c r="G293" s="129" t="s">
        <v>151</v>
      </c>
      <c r="H293" s="130">
        <v>15.835000000000001</v>
      </c>
      <c r="I293" s="131"/>
      <c r="J293" s="132">
        <f>ROUND(I293*H293,2)</f>
        <v>0</v>
      </c>
      <c r="K293" s="128" t="s">
        <v>141</v>
      </c>
      <c r="L293" s="29"/>
      <c r="M293" s="133" t="s">
        <v>1</v>
      </c>
      <c r="N293" s="134" t="s">
        <v>40</v>
      </c>
      <c r="P293" s="135">
        <f>O293*H293</f>
        <v>0</v>
      </c>
      <c r="Q293" s="135">
        <v>0</v>
      </c>
      <c r="R293" s="135">
        <f>Q293*H293</f>
        <v>0</v>
      </c>
      <c r="S293" s="135">
        <v>0.04</v>
      </c>
      <c r="T293" s="136">
        <f>S293*H293</f>
        <v>0.63340000000000007</v>
      </c>
      <c r="AR293" s="137" t="s">
        <v>142</v>
      </c>
      <c r="AT293" s="137" t="s">
        <v>137</v>
      </c>
      <c r="AU293" s="137" t="s">
        <v>85</v>
      </c>
      <c r="AY293" s="14" t="s">
        <v>134</v>
      </c>
      <c r="BE293" s="138">
        <f>IF(N293="základní",J293,0)</f>
        <v>0</v>
      </c>
      <c r="BF293" s="138">
        <f>IF(N293="snížená",J293,0)</f>
        <v>0</v>
      </c>
      <c r="BG293" s="138">
        <f>IF(N293="zákl. přenesená",J293,0)</f>
        <v>0</v>
      </c>
      <c r="BH293" s="138">
        <f>IF(N293="sníž. přenesená",J293,0)</f>
        <v>0</v>
      </c>
      <c r="BI293" s="138">
        <f>IF(N293="nulová",J293,0)</f>
        <v>0</v>
      </c>
      <c r="BJ293" s="14" t="s">
        <v>83</v>
      </c>
      <c r="BK293" s="138">
        <f>ROUND(I293*H293,2)</f>
        <v>0</v>
      </c>
      <c r="BL293" s="14" t="s">
        <v>142</v>
      </c>
      <c r="BM293" s="137" t="s">
        <v>427</v>
      </c>
    </row>
    <row r="294" spans="2:65" s="1" customFormat="1" ht="37.9" customHeight="1">
      <c r="B294" s="125"/>
      <c r="C294" s="126" t="s">
        <v>428</v>
      </c>
      <c r="D294" s="126" t="s">
        <v>137</v>
      </c>
      <c r="E294" s="127" t="s">
        <v>429</v>
      </c>
      <c r="F294" s="128" t="s">
        <v>430</v>
      </c>
      <c r="G294" s="129" t="s">
        <v>171</v>
      </c>
      <c r="H294" s="130">
        <v>303.24299999999999</v>
      </c>
      <c r="I294" s="131"/>
      <c r="J294" s="132">
        <f>ROUND(I294*H294,2)</f>
        <v>0</v>
      </c>
      <c r="K294" s="128" t="s">
        <v>141</v>
      </c>
      <c r="L294" s="29"/>
      <c r="M294" s="133" t="s">
        <v>1</v>
      </c>
      <c r="N294" s="134" t="s">
        <v>40</v>
      </c>
      <c r="P294" s="135">
        <f>O294*H294</f>
        <v>0</v>
      </c>
      <c r="Q294" s="135">
        <v>0</v>
      </c>
      <c r="R294" s="135">
        <f>Q294*H294</f>
        <v>0</v>
      </c>
      <c r="S294" s="135">
        <v>4.5999999999999999E-2</v>
      </c>
      <c r="T294" s="136">
        <f>S294*H294</f>
        <v>13.949178</v>
      </c>
      <c r="AR294" s="137" t="s">
        <v>142</v>
      </c>
      <c r="AT294" s="137" t="s">
        <v>137</v>
      </c>
      <c r="AU294" s="137" t="s">
        <v>85</v>
      </c>
      <c r="AY294" s="14" t="s">
        <v>134</v>
      </c>
      <c r="BE294" s="138">
        <f>IF(N294="základní",J294,0)</f>
        <v>0</v>
      </c>
      <c r="BF294" s="138">
        <f>IF(N294="snížená",J294,0)</f>
        <v>0</v>
      </c>
      <c r="BG294" s="138">
        <f>IF(N294="zákl. přenesená",J294,0)</f>
        <v>0</v>
      </c>
      <c r="BH294" s="138">
        <f>IF(N294="sníž. přenesená",J294,0)</f>
        <v>0</v>
      </c>
      <c r="BI294" s="138">
        <f>IF(N294="nulová",J294,0)</f>
        <v>0</v>
      </c>
      <c r="BJ294" s="14" t="s">
        <v>83</v>
      </c>
      <c r="BK294" s="138">
        <f>ROUND(I294*H294,2)</f>
        <v>0</v>
      </c>
      <c r="BL294" s="14" t="s">
        <v>142</v>
      </c>
      <c r="BM294" s="137" t="s">
        <v>431</v>
      </c>
    </row>
    <row r="295" spans="2:65" s="12" customFormat="1" ht="11.25">
      <c r="B295" s="139"/>
      <c r="D295" s="140" t="s">
        <v>144</v>
      </c>
      <c r="E295" s="141" t="s">
        <v>1</v>
      </c>
      <c r="F295" s="142" t="s">
        <v>231</v>
      </c>
      <c r="H295" s="143">
        <v>181.22499999999999</v>
      </c>
      <c r="I295" s="144"/>
      <c r="L295" s="139"/>
      <c r="M295" s="145"/>
      <c r="T295" s="146"/>
      <c r="AT295" s="141" t="s">
        <v>144</v>
      </c>
      <c r="AU295" s="141" t="s">
        <v>85</v>
      </c>
      <c r="AV295" s="12" t="s">
        <v>85</v>
      </c>
      <c r="AW295" s="12" t="s">
        <v>31</v>
      </c>
      <c r="AX295" s="12" t="s">
        <v>75</v>
      </c>
      <c r="AY295" s="141" t="s">
        <v>134</v>
      </c>
    </row>
    <row r="296" spans="2:65" s="12" customFormat="1" ht="11.25">
      <c r="B296" s="139"/>
      <c r="D296" s="140" t="s">
        <v>144</v>
      </c>
      <c r="E296" s="141" t="s">
        <v>1</v>
      </c>
      <c r="F296" s="142" t="s">
        <v>232</v>
      </c>
      <c r="H296" s="143">
        <v>19.988</v>
      </c>
      <c r="I296" s="144"/>
      <c r="L296" s="139"/>
      <c r="M296" s="145"/>
      <c r="T296" s="146"/>
      <c r="AT296" s="141" t="s">
        <v>144</v>
      </c>
      <c r="AU296" s="141" t="s">
        <v>85</v>
      </c>
      <c r="AV296" s="12" t="s">
        <v>85</v>
      </c>
      <c r="AW296" s="12" t="s">
        <v>31</v>
      </c>
      <c r="AX296" s="12" t="s">
        <v>75</v>
      </c>
      <c r="AY296" s="141" t="s">
        <v>134</v>
      </c>
    </row>
    <row r="297" spans="2:65" s="12" customFormat="1" ht="22.5">
      <c r="B297" s="139"/>
      <c r="D297" s="140" t="s">
        <v>144</v>
      </c>
      <c r="E297" s="141" t="s">
        <v>1</v>
      </c>
      <c r="F297" s="142" t="s">
        <v>233</v>
      </c>
      <c r="H297" s="143">
        <v>52.427999999999997</v>
      </c>
      <c r="I297" s="144"/>
      <c r="L297" s="139"/>
      <c r="M297" s="145"/>
      <c r="T297" s="146"/>
      <c r="AT297" s="141" t="s">
        <v>144</v>
      </c>
      <c r="AU297" s="141" t="s">
        <v>85</v>
      </c>
      <c r="AV297" s="12" t="s">
        <v>85</v>
      </c>
      <c r="AW297" s="12" t="s">
        <v>31</v>
      </c>
      <c r="AX297" s="12" t="s">
        <v>75</v>
      </c>
      <c r="AY297" s="141" t="s">
        <v>134</v>
      </c>
    </row>
    <row r="298" spans="2:65" s="12" customFormat="1" ht="11.25">
      <c r="B298" s="139"/>
      <c r="D298" s="140" t="s">
        <v>144</v>
      </c>
      <c r="E298" s="141" t="s">
        <v>1</v>
      </c>
      <c r="F298" s="142" t="s">
        <v>234</v>
      </c>
      <c r="H298" s="143">
        <v>5.9850000000000003</v>
      </c>
      <c r="I298" s="144"/>
      <c r="L298" s="139"/>
      <c r="M298" s="145"/>
      <c r="T298" s="146"/>
      <c r="AT298" s="141" t="s">
        <v>144</v>
      </c>
      <c r="AU298" s="141" t="s">
        <v>85</v>
      </c>
      <c r="AV298" s="12" t="s">
        <v>85</v>
      </c>
      <c r="AW298" s="12" t="s">
        <v>31</v>
      </c>
      <c r="AX298" s="12" t="s">
        <v>75</v>
      </c>
      <c r="AY298" s="141" t="s">
        <v>134</v>
      </c>
    </row>
    <row r="299" spans="2:65" s="12" customFormat="1" ht="11.25">
      <c r="B299" s="139"/>
      <c r="D299" s="140" t="s">
        <v>144</v>
      </c>
      <c r="E299" s="141" t="s">
        <v>1</v>
      </c>
      <c r="F299" s="142" t="s">
        <v>235</v>
      </c>
      <c r="H299" s="143">
        <v>9.6300000000000008</v>
      </c>
      <c r="I299" s="144"/>
      <c r="L299" s="139"/>
      <c r="M299" s="145"/>
      <c r="T299" s="146"/>
      <c r="AT299" s="141" t="s">
        <v>144</v>
      </c>
      <c r="AU299" s="141" t="s">
        <v>85</v>
      </c>
      <c r="AV299" s="12" t="s">
        <v>85</v>
      </c>
      <c r="AW299" s="12" t="s">
        <v>31</v>
      </c>
      <c r="AX299" s="12" t="s">
        <v>75</v>
      </c>
      <c r="AY299" s="141" t="s">
        <v>134</v>
      </c>
    </row>
    <row r="300" spans="2:65" s="12" customFormat="1" ht="11.25">
      <c r="B300" s="139"/>
      <c r="D300" s="140" t="s">
        <v>144</v>
      </c>
      <c r="E300" s="141" t="s">
        <v>1</v>
      </c>
      <c r="F300" s="142" t="s">
        <v>236</v>
      </c>
      <c r="H300" s="143">
        <v>10.9</v>
      </c>
      <c r="I300" s="144"/>
      <c r="L300" s="139"/>
      <c r="M300" s="145"/>
      <c r="T300" s="146"/>
      <c r="AT300" s="141" t="s">
        <v>144</v>
      </c>
      <c r="AU300" s="141" t="s">
        <v>85</v>
      </c>
      <c r="AV300" s="12" t="s">
        <v>85</v>
      </c>
      <c r="AW300" s="12" t="s">
        <v>31</v>
      </c>
      <c r="AX300" s="12" t="s">
        <v>75</v>
      </c>
      <c r="AY300" s="141" t="s">
        <v>134</v>
      </c>
    </row>
    <row r="301" spans="2:65" s="12" customFormat="1" ht="11.25">
      <c r="B301" s="139"/>
      <c r="D301" s="140" t="s">
        <v>144</v>
      </c>
      <c r="E301" s="141" t="s">
        <v>1</v>
      </c>
      <c r="F301" s="142" t="s">
        <v>237</v>
      </c>
      <c r="H301" s="143">
        <v>2.569</v>
      </c>
      <c r="I301" s="144"/>
      <c r="L301" s="139"/>
      <c r="M301" s="145"/>
      <c r="T301" s="146"/>
      <c r="AT301" s="141" t="s">
        <v>144</v>
      </c>
      <c r="AU301" s="141" t="s">
        <v>85</v>
      </c>
      <c r="AV301" s="12" t="s">
        <v>85</v>
      </c>
      <c r="AW301" s="12" t="s">
        <v>31</v>
      </c>
      <c r="AX301" s="12" t="s">
        <v>75</v>
      </c>
      <c r="AY301" s="141" t="s">
        <v>134</v>
      </c>
    </row>
    <row r="302" spans="2:65" s="12" customFormat="1" ht="11.25">
      <c r="B302" s="139"/>
      <c r="D302" s="140" t="s">
        <v>144</v>
      </c>
      <c r="E302" s="141" t="s">
        <v>1</v>
      </c>
      <c r="F302" s="142" t="s">
        <v>238</v>
      </c>
      <c r="H302" s="143">
        <v>3.6480000000000001</v>
      </c>
      <c r="I302" s="144"/>
      <c r="L302" s="139"/>
      <c r="M302" s="145"/>
      <c r="T302" s="146"/>
      <c r="AT302" s="141" t="s">
        <v>144</v>
      </c>
      <c r="AU302" s="141" t="s">
        <v>85</v>
      </c>
      <c r="AV302" s="12" t="s">
        <v>85</v>
      </c>
      <c r="AW302" s="12" t="s">
        <v>31</v>
      </c>
      <c r="AX302" s="12" t="s">
        <v>75</v>
      </c>
      <c r="AY302" s="141" t="s">
        <v>134</v>
      </c>
    </row>
    <row r="303" spans="2:65" s="12" customFormat="1" ht="11.25">
      <c r="B303" s="139"/>
      <c r="D303" s="140" t="s">
        <v>144</v>
      </c>
      <c r="E303" s="141" t="s">
        <v>1</v>
      </c>
      <c r="F303" s="142" t="s">
        <v>239</v>
      </c>
      <c r="H303" s="143">
        <v>16.87</v>
      </c>
      <c r="I303" s="144"/>
      <c r="L303" s="139"/>
      <c r="M303" s="145"/>
      <c r="T303" s="146"/>
      <c r="AT303" s="141" t="s">
        <v>144</v>
      </c>
      <c r="AU303" s="141" t="s">
        <v>85</v>
      </c>
      <c r="AV303" s="12" t="s">
        <v>85</v>
      </c>
      <c r="AW303" s="12" t="s">
        <v>31</v>
      </c>
      <c r="AX303" s="12" t="s">
        <v>75</v>
      </c>
      <c r="AY303" s="141" t="s">
        <v>134</v>
      </c>
    </row>
    <row r="304" spans="2:65" s="1" customFormat="1" ht="37.9" customHeight="1">
      <c r="B304" s="125"/>
      <c r="C304" s="126" t="s">
        <v>432</v>
      </c>
      <c r="D304" s="126" t="s">
        <v>137</v>
      </c>
      <c r="E304" s="127" t="s">
        <v>433</v>
      </c>
      <c r="F304" s="128" t="s">
        <v>434</v>
      </c>
      <c r="G304" s="129" t="s">
        <v>171</v>
      </c>
      <c r="H304" s="130">
        <v>227.375</v>
      </c>
      <c r="I304" s="131"/>
      <c r="J304" s="132">
        <f>ROUND(I304*H304,2)</f>
        <v>0</v>
      </c>
      <c r="K304" s="128" t="s">
        <v>141</v>
      </c>
      <c r="L304" s="29"/>
      <c r="M304" s="133" t="s">
        <v>1</v>
      </c>
      <c r="N304" s="134" t="s">
        <v>40</v>
      </c>
      <c r="P304" s="135">
        <f>O304*H304</f>
        <v>0</v>
      </c>
      <c r="Q304" s="135">
        <v>0</v>
      </c>
      <c r="R304" s="135">
        <f>Q304*H304</f>
        <v>0</v>
      </c>
      <c r="S304" s="135">
        <v>5.8999999999999997E-2</v>
      </c>
      <c r="T304" s="136">
        <f>S304*H304</f>
        <v>13.415125</v>
      </c>
      <c r="AR304" s="137" t="s">
        <v>142</v>
      </c>
      <c r="AT304" s="137" t="s">
        <v>137</v>
      </c>
      <c r="AU304" s="137" t="s">
        <v>85</v>
      </c>
      <c r="AY304" s="14" t="s">
        <v>134</v>
      </c>
      <c r="BE304" s="138">
        <f>IF(N304="základní",J304,0)</f>
        <v>0</v>
      </c>
      <c r="BF304" s="138">
        <f>IF(N304="snížená",J304,0)</f>
        <v>0</v>
      </c>
      <c r="BG304" s="138">
        <f>IF(N304="zákl. přenesená",J304,0)</f>
        <v>0</v>
      </c>
      <c r="BH304" s="138">
        <f>IF(N304="sníž. přenesená",J304,0)</f>
        <v>0</v>
      </c>
      <c r="BI304" s="138">
        <f>IF(N304="nulová",J304,0)</f>
        <v>0</v>
      </c>
      <c r="BJ304" s="14" t="s">
        <v>83</v>
      </c>
      <c r="BK304" s="138">
        <f>ROUND(I304*H304,2)</f>
        <v>0</v>
      </c>
      <c r="BL304" s="14" t="s">
        <v>142</v>
      </c>
      <c r="BM304" s="137" t="s">
        <v>435</v>
      </c>
    </row>
    <row r="305" spans="2:65" s="12" customFormat="1" ht="22.5">
      <c r="B305" s="139"/>
      <c r="D305" s="140" t="s">
        <v>144</v>
      </c>
      <c r="E305" s="141" t="s">
        <v>1</v>
      </c>
      <c r="F305" s="142" t="s">
        <v>266</v>
      </c>
      <c r="H305" s="143">
        <v>115.742</v>
      </c>
      <c r="I305" s="144"/>
      <c r="L305" s="139"/>
      <c r="M305" s="145"/>
      <c r="T305" s="146"/>
      <c r="AT305" s="141" t="s">
        <v>144</v>
      </c>
      <c r="AU305" s="141" t="s">
        <v>85</v>
      </c>
      <c r="AV305" s="12" t="s">
        <v>85</v>
      </c>
      <c r="AW305" s="12" t="s">
        <v>31</v>
      </c>
      <c r="AX305" s="12" t="s">
        <v>75</v>
      </c>
      <c r="AY305" s="141" t="s">
        <v>134</v>
      </c>
    </row>
    <row r="306" spans="2:65" s="12" customFormat="1" ht="11.25">
      <c r="B306" s="139"/>
      <c r="D306" s="140" t="s">
        <v>144</v>
      </c>
      <c r="E306" s="141" t="s">
        <v>1</v>
      </c>
      <c r="F306" s="142" t="s">
        <v>253</v>
      </c>
      <c r="H306" s="143">
        <v>-2.3969999999999998</v>
      </c>
      <c r="I306" s="144"/>
      <c r="L306" s="139"/>
      <c r="M306" s="145"/>
      <c r="T306" s="146"/>
      <c r="AT306" s="141" t="s">
        <v>144</v>
      </c>
      <c r="AU306" s="141" t="s">
        <v>85</v>
      </c>
      <c r="AV306" s="12" t="s">
        <v>85</v>
      </c>
      <c r="AW306" s="12" t="s">
        <v>31</v>
      </c>
      <c r="AX306" s="12" t="s">
        <v>75</v>
      </c>
      <c r="AY306" s="141" t="s">
        <v>134</v>
      </c>
    </row>
    <row r="307" spans="2:65" s="12" customFormat="1" ht="11.25">
      <c r="B307" s="139"/>
      <c r="D307" s="140" t="s">
        <v>144</v>
      </c>
      <c r="E307" s="141" t="s">
        <v>1</v>
      </c>
      <c r="F307" s="142" t="s">
        <v>254</v>
      </c>
      <c r="H307" s="143">
        <v>-1.976</v>
      </c>
      <c r="I307" s="144"/>
      <c r="L307" s="139"/>
      <c r="M307" s="145"/>
      <c r="T307" s="146"/>
      <c r="AT307" s="141" t="s">
        <v>144</v>
      </c>
      <c r="AU307" s="141" t="s">
        <v>85</v>
      </c>
      <c r="AV307" s="12" t="s">
        <v>85</v>
      </c>
      <c r="AW307" s="12" t="s">
        <v>31</v>
      </c>
      <c r="AX307" s="12" t="s">
        <v>75</v>
      </c>
      <c r="AY307" s="141" t="s">
        <v>134</v>
      </c>
    </row>
    <row r="308" spans="2:65" s="12" customFormat="1" ht="11.25">
      <c r="B308" s="139"/>
      <c r="D308" s="140" t="s">
        <v>144</v>
      </c>
      <c r="E308" s="141" t="s">
        <v>1</v>
      </c>
      <c r="F308" s="142" t="s">
        <v>255</v>
      </c>
      <c r="H308" s="143">
        <v>-8.1</v>
      </c>
      <c r="I308" s="144"/>
      <c r="L308" s="139"/>
      <c r="M308" s="145"/>
      <c r="T308" s="146"/>
      <c r="AT308" s="141" t="s">
        <v>144</v>
      </c>
      <c r="AU308" s="141" t="s">
        <v>85</v>
      </c>
      <c r="AV308" s="12" t="s">
        <v>85</v>
      </c>
      <c r="AW308" s="12" t="s">
        <v>31</v>
      </c>
      <c r="AX308" s="12" t="s">
        <v>75</v>
      </c>
      <c r="AY308" s="141" t="s">
        <v>134</v>
      </c>
    </row>
    <row r="309" spans="2:65" s="12" customFormat="1" ht="11.25">
      <c r="B309" s="139"/>
      <c r="D309" s="140" t="s">
        <v>144</v>
      </c>
      <c r="E309" s="141" t="s">
        <v>1</v>
      </c>
      <c r="F309" s="142" t="s">
        <v>267</v>
      </c>
      <c r="H309" s="143">
        <v>84.783000000000001</v>
      </c>
      <c r="I309" s="144"/>
      <c r="L309" s="139"/>
      <c r="M309" s="145"/>
      <c r="T309" s="146"/>
      <c r="AT309" s="141" t="s">
        <v>144</v>
      </c>
      <c r="AU309" s="141" t="s">
        <v>85</v>
      </c>
      <c r="AV309" s="12" t="s">
        <v>85</v>
      </c>
      <c r="AW309" s="12" t="s">
        <v>31</v>
      </c>
      <c r="AX309" s="12" t="s">
        <v>75</v>
      </c>
      <c r="AY309" s="141" t="s">
        <v>134</v>
      </c>
    </row>
    <row r="310" spans="2:65" s="12" customFormat="1" ht="11.25">
      <c r="B310" s="139"/>
      <c r="D310" s="140" t="s">
        <v>144</v>
      </c>
      <c r="E310" s="141" t="s">
        <v>1</v>
      </c>
      <c r="F310" s="142" t="s">
        <v>257</v>
      </c>
      <c r="H310" s="143">
        <v>-0.40500000000000003</v>
      </c>
      <c r="I310" s="144"/>
      <c r="L310" s="139"/>
      <c r="M310" s="145"/>
      <c r="T310" s="146"/>
      <c r="AT310" s="141" t="s">
        <v>144</v>
      </c>
      <c r="AU310" s="141" t="s">
        <v>85</v>
      </c>
      <c r="AV310" s="12" t="s">
        <v>85</v>
      </c>
      <c r="AW310" s="12" t="s">
        <v>31</v>
      </c>
      <c r="AX310" s="12" t="s">
        <v>75</v>
      </c>
      <c r="AY310" s="141" t="s">
        <v>134</v>
      </c>
    </row>
    <row r="311" spans="2:65" s="12" customFormat="1" ht="11.25">
      <c r="B311" s="139"/>
      <c r="D311" s="140" t="s">
        <v>144</v>
      </c>
      <c r="E311" s="141" t="s">
        <v>1</v>
      </c>
      <c r="F311" s="142" t="s">
        <v>258</v>
      </c>
      <c r="H311" s="143">
        <v>-0.7</v>
      </c>
      <c r="I311" s="144"/>
      <c r="L311" s="139"/>
      <c r="M311" s="145"/>
      <c r="T311" s="146"/>
      <c r="AT311" s="141" t="s">
        <v>144</v>
      </c>
      <c r="AU311" s="141" t="s">
        <v>85</v>
      </c>
      <c r="AV311" s="12" t="s">
        <v>85</v>
      </c>
      <c r="AW311" s="12" t="s">
        <v>31</v>
      </c>
      <c r="AX311" s="12" t="s">
        <v>75</v>
      </c>
      <c r="AY311" s="141" t="s">
        <v>134</v>
      </c>
    </row>
    <row r="312" spans="2:65" s="12" customFormat="1" ht="11.25">
      <c r="B312" s="139"/>
      <c r="D312" s="140" t="s">
        <v>144</v>
      </c>
      <c r="E312" s="141" t="s">
        <v>1</v>
      </c>
      <c r="F312" s="142" t="s">
        <v>259</v>
      </c>
      <c r="H312" s="143">
        <v>-2.0329999999999999</v>
      </c>
      <c r="I312" s="144"/>
      <c r="L312" s="139"/>
      <c r="M312" s="145"/>
      <c r="T312" s="146"/>
      <c r="AT312" s="141" t="s">
        <v>144</v>
      </c>
      <c r="AU312" s="141" t="s">
        <v>85</v>
      </c>
      <c r="AV312" s="12" t="s">
        <v>85</v>
      </c>
      <c r="AW312" s="12" t="s">
        <v>31</v>
      </c>
      <c r="AX312" s="12" t="s">
        <v>75</v>
      </c>
      <c r="AY312" s="141" t="s">
        <v>134</v>
      </c>
    </row>
    <row r="313" spans="2:65" s="12" customFormat="1" ht="11.25">
      <c r="B313" s="139"/>
      <c r="D313" s="140" t="s">
        <v>144</v>
      </c>
      <c r="E313" s="141" t="s">
        <v>1</v>
      </c>
      <c r="F313" s="142" t="s">
        <v>260</v>
      </c>
      <c r="H313" s="143">
        <v>-10.125</v>
      </c>
      <c r="I313" s="144"/>
      <c r="L313" s="139"/>
      <c r="M313" s="145"/>
      <c r="T313" s="146"/>
      <c r="AT313" s="141" t="s">
        <v>144</v>
      </c>
      <c r="AU313" s="141" t="s">
        <v>85</v>
      </c>
      <c r="AV313" s="12" t="s">
        <v>85</v>
      </c>
      <c r="AW313" s="12" t="s">
        <v>31</v>
      </c>
      <c r="AX313" s="12" t="s">
        <v>75</v>
      </c>
      <c r="AY313" s="141" t="s">
        <v>134</v>
      </c>
    </row>
    <row r="314" spans="2:65" s="12" customFormat="1" ht="11.25">
      <c r="B314" s="139"/>
      <c r="D314" s="140" t="s">
        <v>144</v>
      </c>
      <c r="E314" s="141" t="s">
        <v>1</v>
      </c>
      <c r="F314" s="142" t="s">
        <v>268</v>
      </c>
      <c r="H314" s="143">
        <v>52.585999999999999</v>
      </c>
      <c r="I314" s="144"/>
      <c r="L314" s="139"/>
      <c r="M314" s="145"/>
      <c r="T314" s="146"/>
      <c r="AT314" s="141" t="s">
        <v>144</v>
      </c>
      <c r="AU314" s="141" t="s">
        <v>85</v>
      </c>
      <c r="AV314" s="12" t="s">
        <v>85</v>
      </c>
      <c r="AW314" s="12" t="s">
        <v>31</v>
      </c>
      <c r="AX314" s="12" t="s">
        <v>75</v>
      </c>
      <c r="AY314" s="141" t="s">
        <v>134</v>
      </c>
    </row>
    <row r="315" spans="2:65" s="11" customFormat="1" ht="22.9" customHeight="1">
      <c r="B315" s="113"/>
      <c r="D315" s="114" t="s">
        <v>74</v>
      </c>
      <c r="E315" s="123" t="s">
        <v>436</v>
      </c>
      <c r="F315" s="123" t="s">
        <v>437</v>
      </c>
      <c r="I315" s="116"/>
      <c r="J315" s="124">
        <f>BK315</f>
        <v>0</v>
      </c>
      <c r="L315" s="113"/>
      <c r="M315" s="118"/>
      <c r="P315" s="119">
        <f>SUM(P316:P320)</f>
        <v>0</v>
      </c>
      <c r="R315" s="119">
        <f>SUM(R316:R320)</f>
        <v>0</v>
      </c>
      <c r="T315" s="120">
        <f>SUM(T316:T320)</f>
        <v>0</v>
      </c>
      <c r="AR315" s="114" t="s">
        <v>83</v>
      </c>
      <c r="AT315" s="121" t="s">
        <v>74</v>
      </c>
      <c r="AU315" s="121" t="s">
        <v>83</v>
      </c>
      <c r="AY315" s="114" t="s">
        <v>134</v>
      </c>
      <c r="BK315" s="122">
        <f>SUM(BK316:BK320)</f>
        <v>0</v>
      </c>
    </row>
    <row r="316" spans="2:65" s="1" customFormat="1" ht="24.2" customHeight="1">
      <c r="B316" s="125"/>
      <c r="C316" s="126" t="s">
        <v>438</v>
      </c>
      <c r="D316" s="126" t="s">
        <v>137</v>
      </c>
      <c r="E316" s="127" t="s">
        <v>439</v>
      </c>
      <c r="F316" s="128" t="s">
        <v>440</v>
      </c>
      <c r="G316" s="129" t="s">
        <v>204</v>
      </c>
      <c r="H316" s="130">
        <v>39.097999999999999</v>
      </c>
      <c r="I316" s="131"/>
      <c r="J316" s="132">
        <f>ROUND(I316*H316,2)</f>
        <v>0</v>
      </c>
      <c r="K316" s="128" t="s">
        <v>141</v>
      </c>
      <c r="L316" s="29"/>
      <c r="M316" s="133" t="s">
        <v>1</v>
      </c>
      <c r="N316" s="134" t="s">
        <v>40</v>
      </c>
      <c r="P316" s="135">
        <f>O316*H316</f>
        <v>0</v>
      </c>
      <c r="Q316" s="135">
        <v>0</v>
      </c>
      <c r="R316" s="135">
        <f>Q316*H316</f>
        <v>0</v>
      </c>
      <c r="S316" s="135">
        <v>0</v>
      </c>
      <c r="T316" s="136">
        <f>S316*H316</f>
        <v>0</v>
      </c>
      <c r="AR316" s="137" t="s">
        <v>142</v>
      </c>
      <c r="AT316" s="137" t="s">
        <v>137</v>
      </c>
      <c r="AU316" s="137" t="s">
        <v>85</v>
      </c>
      <c r="AY316" s="14" t="s">
        <v>134</v>
      </c>
      <c r="BE316" s="138">
        <f>IF(N316="základní",J316,0)</f>
        <v>0</v>
      </c>
      <c r="BF316" s="138">
        <f>IF(N316="snížená",J316,0)</f>
        <v>0</v>
      </c>
      <c r="BG316" s="138">
        <f>IF(N316="zákl. přenesená",J316,0)</f>
        <v>0</v>
      </c>
      <c r="BH316" s="138">
        <f>IF(N316="sníž. přenesená",J316,0)</f>
        <v>0</v>
      </c>
      <c r="BI316" s="138">
        <f>IF(N316="nulová",J316,0)</f>
        <v>0</v>
      </c>
      <c r="BJ316" s="14" t="s">
        <v>83</v>
      </c>
      <c r="BK316" s="138">
        <f>ROUND(I316*H316,2)</f>
        <v>0</v>
      </c>
      <c r="BL316" s="14" t="s">
        <v>142</v>
      </c>
      <c r="BM316" s="137" t="s">
        <v>441</v>
      </c>
    </row>
    <row r="317" spans="2:65" s="1" customFormat="1" ht="24.2" customHeight="1">
      <c r="B317" s="125"/>
      <c r="C317" s="126" t="s">
        <v>442</v>
      </c>
      <c r="D317" s="126" t="s">
        <v>137</v>
      </c>
      <c r="E317" s="127" t="s">
        <v>443</v>
      </c>
      <c r="F317" s="128" t="s">
        <v>444</v>
      </c>
      <c r="G317" s="129" t="s">
        <v>204</v>
      </c>
      <c r="H317" s="130">
        <v>39.097999999999999</v>
      </c>
      <c r="I317" s="131"/>
      <c r="J317" s="132">
        <f>ROUND(I317*H317,2)</f>
        <v>0</v>
      </c>
      <c r="K317" s="128" t="s">
        <v>141</v>
      </c>
      <c r="L317" s="29"/>
      <c r="M317" s="133" t="s">
        <v>1</v>
      </c>
      <c r="N317" s="134" t="s">
        <v>40</v>
      </c>
      <c r="P317" s="135">
        <f>O317*H317</f>
        <v>0</v>
      </c>
      <c r="Q317" s="135">
        <v>0</v>
      </c>
      <c r="R317" s="135">
        <f>Q317*H317</f>
        <v>0</v>
      </c>
      <c r="S317" s="135">
        <v>0</v>
      </c>
      <c r="T317" s="136">
        <f>S317*H317</f>
        <v>0</v>
      </c>
      <c r="AR317" s="137" t="s">
        <v>142</v>
      </c>
      <c r="AT317" s="137" t="s">
        <v>137</v>
      </c>
      <c r="AU317" s="137" t="s">
        <v>85</v>
      </c>
      <c r="AY317" s="14" t="s">
        <v>134</v>
      </c>
      <c r="BE317" s="138">
        <f>IF(N317="základní",J317,0)</f>
        <v>0</v>
      </c>
      <c r="BF317" s="138">
        <f>IF(N317="snížená",J317,0)</f>
        <v>0</v>
      </c>
      <c r="BG317" s="138">
        <f>IF(N317="zákl. přenesená",J317,0)</f>
        <v>0</v>
      </c>
      <c r="BH317" s="138">
        <f>IF(N317="sníž. přenesená",J317,0)</f>
        <v>0</v>
      </c>
      <c r="BI317" s="138">
        <f>IF(N317="nulová",J317,0)</f>
        <v>0</v>
      </c>
      <c r="BJ317" s="14" t="s">
        <v>83</v>
      </c>
      <c r="BK317" s="138">
        <f>ROUND(I317*H317,2)</f>
        <v>0</v>
      </c>
      <c r="BL317" s="14" t="s">
        <v>142</v>
      </c>
      <c r="BM317" s="137" t="s">
        <v>445</v>
      </c>
    </row>
    <row r="318" spans="2:65" s="1" customFormat="1" ht="24.2" customHeight="1">
      <c r="B318" s="125"/>
      <c r="C318" s="126" t="s">
        <v>446</v>
      </c>
      <c r="D318" s="126" t="s">
        <v>137</v>
      </c>
      <c r="E318" s="127" t="s">
        <v>447</v>
      </c>
      <c r="F318" s="128" t="s">
        <v>448</v>
      </c>
      <c r="G318" s="129" t="s">
        <v>204</v>
      </c>
      <c r="H318" s="130">
        <v>351.88200000000001</v>
      </c>
      <c r="I318" s="131"/>
      <c r="J318" s="132">
        <f>ROUND(I318*H318,2)</f>
        <v>0</v>
      </c>
      <c r="K318" s="128" t="s">
        <v>141</v>
      </c>
      <c r="L318" s="29"/>
      <c r="M318" s="133" t="s">
        <v>1</v>
      </c>
      <c r="N318" s="134" t="s">
        <v>40</v>
      </c>
      <c r="P318" s="135">
        <f>O318*H318</f>
        <v>0</v>
      </c>
      <c r="Q318" s="135">
        <v>0</v>
      </c>
      <c r="R318" s="135">
        <f>Q318*H318</f>
        <v>0</v>
      </c>
      <c r="S318" s="135">
        <v>0</v>
      </c>
      <c r="T318" s="136">
        <f>S318*H318</f>
        <v>0</v>
      </c>
      <c r="AR318" s="137" t="s">
        <v>142</v>
      </c>
      <c r="AT318" s="137" t="s">
        <v>137</v>
      </c>
      <c r="AU318" s="137" t="s">
        <v>85</v>
      </c>
      <c r="AY318" s="14" t="s">
        <v>134</v>
      </c>
      <c r="BE318" s="138">
        <f>IF(N318="základní",J318,0)</f>
        <v>0</v>
      </c>
      <c r="BF318" s="138">
        <f>IF(N318="snížená",J318,0)</f>
        <v>0</v>
      </c>
      <c r="BG318" s="138">
        <f>IF(N318="zákl. přenesená",J318,0)</f>
        <v>0</v>
      </c>
      <c r="BH318" s="138">
        <f>IF(N318="sníž. přenesená",J318,0)</f>
        <v>0</v>
      </c>
      <c r="BI318" s="138">
        <f>IF(N318="nulová",J318,0)</f>
        <v>0</v>
      </c>
      <c r="BJ318" s="14" t="s">
        <v>83</v>
      </c>
      <c r="BK318" s="138">
        <f>ROUND(I318*H318,2)</f>
        <v>0</v>
      </c>
      <c r="BL318" s="14" t="s">
        <v>142</v>
      </c>
      <c r="BM318" s="137" t="s">
        <v>449</v>
      </c>
    </row>
    <row r="319" spans="2:65" s="12" customFormat="1" ht="11.25">
      <c r="B319" s="139"/>
      <c r="D319" s="140" t="s">
        <v>144</v>
      </c>
      <c r="F319" s="142" t="s">
        <v>450</v>
      </c>
      <c r="H319" s="143">
        <v>351.88200000000001</v>
      </c>
      <c r="I319" s="144"/>
      <c r="L319" s="139"/>
      <c r="M319" s="145"/>
      <c r="T319" s="146"/>
      <c r="AT319" s="141" t="s">
        <v>144</v>
      </c>
      <c r="AU319" s="141" t="s">
        <v>85</v>
      </c>
      <c r="AV319" s="12" t="s">
        <v>85</v>
      </c>
      <c r="AW319" s="12" t="s">
        <v>3</v>
      </c>
      <c r="AX319" s="12" t="s">
        <v>83</v>
      </c>
      <c r="AY319" s="141" t="s">
        <v>134</v>
      </c>
    </row>
    <row r="320" spans="2:65" s="1" customFormat="1" ht="33" customHeight="1">
      <c r="B320" s="125"/>
      <c r="C320" s="126" t="s">
        <v>451</v>
      </c>
      <c r="D320" s="126" t="s">
        <v>137</v>
      </c>
      <c r="E320" s="127" t="s">
        <v>452</v>
      </c>
      <c r="F320" s="128" t="s">
        <v>453</v>
      </c>
      <c r="G320" s="129" t="s">
        <v>204</v>
      </c>
      <c r="H320" s="130">
        <v>39.097999999999999</v>
      </c>
      <c r="I320" s="131"/>
      <c r="J320" s="132">
        <f>ROUND(I320*H320,2)</f>
        <v>0</v>
      </c>
      <c r="K320" s="128" t="s">
        <v>141</v>
      </c>
      <c r="L320" s="29"/>
      <c r="M320" s="133" t="s">
        <v>1</v>
      </c>
      <c r="N320" s="134" t="s">
        <v>40</v>
      </c>
      <c r="P320" s="135">
        <f>O320*H320</f>
        <v>0</v>
      </c>
      <c r="Q320" s="135">
        <v>0</v>
      </c>
      <c r="R320" s="135">
        <f>Q320*H320</f>
        <v>0</v>
      </c>
      <c r="S320" s="135">
        <v>0</v>
      </c>
      <c r="T320" s="136">
        <f>S320*H320</f>
        <v>0</v>
      </c>
      <c r="AR320" s="137" t="s">
        <v>142</v>
      </c>
      <c r="AT320" s="137" t="s">
        <v>137</v>
      </c>
      <c r="AU320" s="137" t="s">
        <v>85</v>
      </c>
      <c r="AY320" s="14" t="s">
        <v>134</v>
      </c>
      <c r="BE320" s="138">
        <f>IF(N320="základní",J320,0)</f>
        <v>0</v>
      </c>
      <c r="BF320" s="138">
        <f>IF(N320="snížená",J320,0)</f>
        <v>0</v>
      </c>
      <c r="BG320" s="138">
        <f>IF(N320="zákl. přenesená",J320,0)</f>
        <v>0</v>
      </c>
      <c r="BH320" s="138">
        <f>IF(N320="sníž. přenesená",J320,0)</f>
        <v>0</v>
      </c>
      <c r="BI320" s="138">
        <f>IF(N320="nulová",J320,0)</f>
        <v>0</v>
      </c>
      <c r="BJ320" s="14" t="s">
        <v>83</v>
      </c>
      <c r="BK320" s="138">
        <f>ROUND(I320*H320,2)</f>
        <v>0</v>
      </c>
      <c r="BL320" s="14" t="s">
        <v>142</v>
      </c>
      <c r="BM320" s="137" t="s">
        <v>454</v>
      </c>
    </row>
    <row r="321" spans="2:65" s="11" customFormat="1" ht="22.9" customHeight="1">
      <c r="B321" s="113"/>
      <c r="D321" s="114" t="s">
        <v>74</v>
      </c>
      <c r="E321" s="123" t="s">
        <v>455</v>
      </c>
      <c r="F321" s="123" t="s">
        <v>456</v>
      </c>
      <c r="I321" s="116"/>
      <c r="J321" s="124">
        <f>BK321</f>
        <v>0</v>
      </c>
      <c r="L321" s="113"/>
      <c r="M321" s="118"/>
      <c r="P321" s="119">
        <f>P322</f>
        <v>0</v>
      </c>
      <c r="R321" s="119">
        <f>R322</f>
        <v>0</v>
      </c>
      <c r="T321" s="120">
        <f>T322</f>
        <v>0</v>
      </c>
      <c r="AR321" s="114" t="s">
        <v>83</v>
      </c>
      <c r="AT321" s="121" t="s">
        <v>74</v>
      </c>
      <c r="AU321" s="121" t="s">
        <v>83</v>
      </c>
      <c r="AY321" s="114" t="s">
        <v>134</v>
      </c>
      <c r="BK321" s="122">
        <f>BK322</f>
        <v>0</v>
      </c>
    </row>
    <row r="322" spans="2:65" s="1" customFormat="1" ht="21.75" customHeight="1">
      <c r="B322" s="125"/>
      <c r="C322" s="126" t="s">
        <v>457</v>
      </c>
      <c r="D322" s="126" t="s">
        <v>137</v>
      </c>
      <c r="E322" s="127" t="s">
        <v>458</v>
      </c>
      <c r="F322" s="128" t="s">
        <v>459</v>
      </c>
      <c r="G322" s="129" t="s">
        <v>204</v>
      </c>
      <c r="H322" s="130">
        <v>69.960999999999999</v>
      </c>
      <c r="I322" s="131"/>
      <c r="J322" s="132">
        <f>ROUND(I322*H322,2)</f>
        <v>0</v>
      </c>
      <c r="K322" s="128" t="s">
        <v>141</v>
      </c>
      <c r="L322" s="29"/>
      <c r="M322" s="133" t="s">
        <v>1</v>
      </c>
      <c r="N322" s="134" t="s">
        <v>40</v>
      </c>
      <c r="P322" s="135">
        <f>O322*H322</f>
        <v>0</v>
      </c>
      <c r="Q322" s="135">
        <v>0</v>
      </c>
      <c r="R322" s="135">
        <f>Q322*H322</f>
        <v>0</v>
      </c>
      <c r="S322" s="135">
        <v>0</v>
      </c>
      <c r="T322" s="136">
        <f>S322*H322</f>
        <v>0</v>
      </c>
      <c r="AR322" s="137" t="s">
        <v>142</v>
      </c>
      <c r="AT322" s="137" t="s">
        <v>137</v>
      </c>
      <c r="AU322" s="137" t="s">
        <v>85</v>
      </c>
      <c r="AY322" s="14" t="s">
        <v>134</v>
      </c>
      <c r="BE322" s="138">
        <f>IF(N322="základní",J322,0)</f>
        <v>0</v>
      </c>
      <c r="BF322" s="138">
        <f>IF(N322="snížená",J322,0)</f>
        <v>0</v>
      </c>
      <c r="BG322" s="138">
        <f>IF(N322="zákl. přenesená",J322,0)</f>
        <v>0</v>
      </c>
      <c r="BH322" s="138">
        <f>IF(N322="sníž. přenesená",J322,0)</f>
        <v>0</v>
      </c>
      <c r="BI322" s="138">
        <f>IF(N322="nulová",J322,0)</f>
        <v>0</v>
      </c>
      <c r="BJ322" s="14" t="s">
        <v>83</v>
      </c>
      <c r="BK322" s="138">
        <f>ROUND(I322*H322,2)</f>
        <v>0</v>
      </c>
      <c r="BL322" s="14" t="s">
        <v>142</v>
      </c>
      <c r="BM322" s="137" t="s">
        <v>460</v>
      </c>
    </row>
    <row r="323" spans="2:65" s="11" customFormat="1" ht="25.9" customHeight="1">
      <c r="B323" s="113"/>
      <c r="D323" s="114" t="s">
        <v>74</v>
      </c>
      <c r="E323" s="115" t="s">
        <v>461</v>
      </c>
      <c r="F323" s="115" t="s">
        <v>462</v>
      </c>
      <c r="I323" s="116"/>
      <c r="J323" s="117">
        <f>BK323</f>
        <v>0</v>
      </c>
      <c r="L323" s="113"/>
      <c r="M323" s="118"/>
      <c r="P323" s="119">
        <f>P324+P337+P379+P410+P432+P454+P465+P490+P503+P510+P519+P541</f>
        <v>0</v>
      </c>
      <c r="R323" s="119">
        <f>R324+R337+R379+R410+R432+R454+R465+R490+R503+R510+R519+R541</f>
        <v>11.283995930000001</v>
      </c>
      <c r="T323" s="120">
        <f>T324+T337+T379+T410+T432+T454+T465+T490+T503+T510+T519+T541</f>
        <v>0.39415</v>
      </c>
      <c r="AR323" s="114" t="s">
        <v>85</v>
      </c>
      <c r="AT323" s="121" t="s">
        <v>74</v>
      </c>
      <c r="AU323" s="121" t="s">
        <v>75</v>
      </c>
      <c r="AY323" s="114" t="s">
        <v>134</v>
      </c>
      <c r="BK323" s="122">
        <f>BK324+BK337+BK379+BK410+BK432+BK454+BK465+BK490+BK503+BK510+BK519+BK541</f>
        <v>0</v>
      </c>
    </row>
    <row r="324" spans="2:65" s="11" customFormat="1" ht="22.9" customHeight="1">
      <c r="B324" s="113"/>
      <c r="D324" s="114" t="s">
        <v>74</v>
      </c>
      <c r="E324" s="123" t="s">
        <v>463</v>
      </c>
      <c r="F324" s="123" t="s">
        <v>464</v>
      </c>
      <c r="I324" s="116"/>
      <c r="J324" s="124">
        <f>BK324</f>
        <v>0</v>
      </c>
      <c r="L324" s="113"/>
      <c r="M324" s="118"/>
      <c r="P324" s="119">
        <f>SUM(P325:P336)</f>
        <v>0</v>
      </c>
      <c r="R324" s="119">
        <f>SUM(R325:R336)</f>
        <v>0.10853019999999999</v>
      </c>
      <c r="T324" s="120">
        <f>SUM(T325:T336)</f>
        <v>0</v>
      </c>
      <c r="AR324" s="114" t="s">
        <v>85</v>
      </c>
      <c r="AT324" s="121" t="s">
        <v>74</v>
      </c>
      <c r="AU324" s="121" t="s">
        <v>83</v>
      </c>
      <c r="AY324" s="114" t="s">
        <v>134</v>
      </c>
      <c r="BK324" s="122">
        <f>SUM(BK325:BK336)</f>
        <v>0</v>
      </c>
    </row>
    <row r="325" spans="2:65" s="1" customFormat="1" ht="24.2" customHeight="1">
      <c r="B325" s="125"/>
      <c r="C325" s="126" t="s">
        <v>465</v>
      </c>
      <c r="D325" s="126" t="s">
        <v>137</v>
      </c>
      <c r="E325" s="127" t="s">
        <v>466</v>
      </c>
      <c r="F325" s="128" t="s">
        <v>467</v>
      </c>
      <c r="G325" s="129" t="s">
        <v>171</v>
      </c>
      <c r="H325" s="130">
        <v>29.09</v>
      </c>
      <c r="I325" s="131"/>
      <c r="J325" s="132">
        <f>ROUND(I325*H325,2)</f>
        <v>0</v>
      </c>
      <c r="K325" s="128" t="s">
        <v>141</v>
      </c>
      <c r="L325" s="29"/>
      <c r="M325" s="133" t="s">
        <v>1</v>
      </c>
      <c r="N325" s="134" t="s">
        <v>40</v>
      </c>
      <c r="P325" s="135">
        <f>O325*H325</f>
        <v>0</v>
      </c>
      <c r="Q325" s="135">
        <v>0</v>
      </c>
      <c r="R325" s="135">
        <f>Q325*H325</f>
        <v>0</v>
      </c>
      <c r="S325" s="135">
        <v>0</v>
      </c>
      <c r="T325" s="136">
        <f>S325*H325</f>
        <v>0</v>
      </c>
      <c r="AR325" s="137" t="s">
        <v>212</v>
      </c>
      <c r="AT325" s="137" t="s">
        <v>137</v>
      </c>
      <c r="AU325" s="137" t="s">
        <v>85</v>
      </c>
      <c r="AY325" s="14" t="s">
        <v>134</v>
      </c>
      <c r="BE325" s="138">
        <f>IF(N325="základní",J325,0)</f>
        <v>0</v>
      </c>
      <c r="BF325" s="138">
        <f>IF(N325="snížená",J325,0)</f>
        <v>0</v>
      </c>
      <c r="BG325" s="138">
        <f>IF(N325="zákl. přenesená",J325,0)</f>
        <v>0</v>
      </c>
      <c r="BH325" s="138">
        <f>IF(N325="sníž. přenesená",J325,0)</f>
        <v>0</v>
      </c>
      <c r="BI325" s="138">
        <f>IF(N325="nulová",J325,0)</f>
        <v>0</v>
      </c>
      <c r="BJ325" s="14" t="s">
        <v>83</v>
      </c>
      <c r="BK325" s="138">
        <f>ROUND(I325*H325,2)</f>
        <v>0</v>
      </c>
      <c r="BL325" s="14" t="s">
        <v>212</v>
      </c>
      <c r="BM325" s="137" t="s">
        <v>468</v>
      </c>
    </row>
    <row r="326" spans="2:65" s="12" customFormat="1" ht="11.25">
      <c r="B326" s="139"/>
      <c r="D326" s="140" t="s">
        <v>144</v>
      </c>
      <c r="E326" s="141" t="s">
        <v>1</v>
      </c>
      <c r="F326" s="142" t="s">
        <v>298</v>
      </c>
      <c r="H326" s="143">
        <v>29.09</v>
      </c>
      <c r="I326" s="144"/>
      <c r="L326" s="139"/>
      <c r="M326" s="145"/>
      <c r="T326" s="146"/>
      <c r="AT326" s="141" t="s">
        <v>144</v>
      </c>
      <c r="AU326" s="141" t="s">
        <v>85</v>
      </c>
      <c r="AV326" s="12" t="s">
        <v>85</v>
      </c>
      <c r="AW326" s="12" t="s">
        <v>31</v>
      </c>
      <c r="AX326" s="12" t="s">
        <v>83</v>
      </c>
      <c r="AY326" s="141" t="s">
        <v>134</v>
      </c>
    </row>
    <row r="327" spans="2:65" s="1" customFormat="1" ht="24.2" customHeight="1">
      <c r="B327" s="125"/>
      <c r="C327" s="147" t="s">
        <v>469</v>
      </c>
      <c r="D327" s="147" t="s">
        <v>470</v>
      </c>
      <c r="E327" s="148" t="s">
        <v>471</v>
      </c>
      <c r="F327" s="149" t="s">
        <v>472</v>
      </c>
      <c r="G327" s="150" t="s">
        <v>171</v>
      </c>
      <c r="H327" s="151">
        <v>30.545000000000002</v>
      </c>
      <c r="I327" s="152"/>
      <c r="J327" s="153">
        <f>ROUND(I327*H327,2)</f>
        <v>0</v>
      </c>
      <c r="K327" s="149" t="s">
        <v>141</v>
      </c>
      <c r="L327" s="154"/>
      <c r="M327" s="155" t="s">
        <v>1</v>
      </c>
      <c r="N327" s="156" t="s">
        <v>40</v>
      </c>
      <c r="P327" s="135">
        <f>O327*H327</f>
        <v>0</v>
      </c>
      <c r="Q327" s="135">
        <v>2.5000000000000001E-3</v>
      </c>
      <c r="R327" s="135">
        <f>Q327*H327</f>
        <v>7.63625E-2</v>
      </c>
      <c r="S327" s="135">
        <v>0</v>
      </c>
      <c r="T327" s="136">
        <f>S327*H327</f>
        <v>0</v>
      </c>
      <c r="AR327" s="137" t="s">
        <v>313</v>
      </c>
      <c r="AT327" s="137" t="s">
        <v>470</v>
      </c>
      <c r="AU327" s="137" t="s">
        <v>85</v>
      </c>
      <c r="AY327" s="14" t="s">
        <v>134</v>
      </c>
      <c r="BE327" s="138">
        <f>IF(N327="základní",J327,0)</f>
        <v>0</v>
      </c>
      <c r="BF327" s="138">
        <f>IF(N327="snížená",J327,0)</f>
        <v>0</v>
      </c>
      <c r="BG327" s="138">
        <f>IF(N327="zákl. přenesená",J327,0)</f>
        <v>0</v>
      </c>
      <c r="BH327" s="138">
        <f>IF(N327="sníž. přenesená",J327,0)</f>
        <v>0</v>
      </c>
      <c r="BI327" s="138">
        <f>IF(N327="nulová",J327,0)</f>
        <v>0</v>
      </c>
      <c r="BJ327" s="14" t="s">
        <v>83</v>
      </c>
      <c r="BK327" s="138">
        <f>ROUND(I327*H327,2)</f>
        <v>0</v>
      </c>
      <c r="BL327" s="14" t="s">
        <v>212</v>
      </c>
      <c r="BM327" s="137" t="s">
        <v>473</v>
      </c>
    </row>
    <row r="328" spans="2:65" s="12" customFormat="1" ht="11.25">
      <c r="B328" s="139"/>
      <c r="D328" s="140" t="s">
        <v>144</v>
      </c>
      <c r="F328" s="142" t="s">
        <v>474</v>
      </c>
      <c r="H328" s="143">
        <v>30.545000000000002</v>
      </c>
      <c r="I328" s="144"/>
      <c r="L328" s="139"/>
      <c r="M328" s="145"/>
      <c r="T328" s="146"/>
      <c r="AT328" s="141" t="s">
        <v>144</v>
      </c>
      <c r="AU328" s="141" t="s">
        <v>85</v>
      </c>
      <c r="AV328" s="12" t="s">
        <v>85</v>
      </c>
      <c r="AW328" s="12" t="s">
        <v>3</v>
      </c>
      <c r="AX328" s="12" t="s">
        <v>83</v>
      </c>
      <c r="AY328" s="141" t="s">
        <v>134</v>
      </c>
    </row>
    <row r="329" spans="2:65" s="1" customFormat="1" ht="24.2" customHeight="1">
      <c r="B329" s="125"/>
      <c r="C329" s="126" t="s">
        <v>475</v>
      </c>
      <c r="D329" s="126" t="s">
        <v>137</v>
      </c>
      <c r="E329" s="127" t="s">
        <v>476</v>
      </c>
      <c r="F329" s="128" t="s">
        <v>477</v>
      </c>
      <c r="G329" s="129" t="s">
        <v>171</v>
      </c>
      <c r="H329" s="130">
        <v>29.09</v>
      </c>
      <c r="I329" s="131"/>
      <c r="J329" s="132">
        <f>ROUND(I329*H329,2)</f>
        <v>0</v>
      </c>
      <c r="K329" s="128" t="s">
        <v>141</v>
      </c>
      <c r="L329" s="29"/>
      <c r="M329" s="133" t="s">
        <v>1</v>
      </c>
      <c r="N329" s="134" t="s">
        <v>40</v>
      </c>
      <c r="P329" s="135">
        <f>O329*H329</f>
        <v>0</v>
      </c>
      <c r="Q329" s="135">
        <v>0</v>
      </c>
      <c r="R329" s="135">
        <f>Q329*H329</f>
        <v>0</v>
      </c>
      <c r="S329" s="135">
        <v>0</v>
      </c>
      <c r="T329" s="136">
        <f>S329*H329</f>
        <v>0</v>
      </c>
      <c r="AR329" s="137" t="s">
        <v>212</v>
      </c>
      <c r="AT329" s="137" t="s">
        <v>137</v>
      </c>
      <c r="AU329" s="137" t="s">
        <v>85</v>
      </c>
      <c r="AY329" s="14" t="s">
        <v>134</v>
      </c>
      <c r="BE329" s="138">
        <f>IF(N329="základní",J329,0)</f>
        <v>0</v>
      </c>
      <c r="BF329" s="138">
        <f>IF(N329="snížená",J329,0)</f>
        <v>0</v>
      </c>
      <c r="BG329" s="138">
        <f>IF(N329="zákl. přenesená",J329,0)</f>
        <v>0</v>
      </c>
      <c r="BH329" s="138">
        <f>IF(N329="sníž. přenesená",J329,0)</f>
        <v>0</v>
      </c>
      <c r="BI329" s="138">
        <f>IF(N329="nulová",J329,0)</f>
        <v>0</v>
      </c>
      <c r="BJ329" s="14" t="s">
        <v>83</v>
      </c>
      <c r="BK329" s="138">
        <f>ROUND(I329*H329,2)</f>
        <v>0</v>
      </c>
      <c r="BL329" s="14" t="s">
        <v>212</v>
      </c>
      <c r="BM329" s="137" t="s">
        <v>478</v>
      </c>
    </row>
    <row r="330" spans="2:65" s="1" customFormat="1" ht="24.2" customHeight="1">
      <c r="B330" s="125"/>
      <c r="C330" s="147" t="s">
        <v>479</v>
      </c>
      <c r="D330" s="147" t="s">
        <v>470</v>
      </c>
      <c r="E330" s="148" t="s">
        <v>480</v>
      </c>
      <c r="F330" s="149" t="s">
        <v>481</v>
      </c>
      <c r="G330" s="150" t="s">
        <v>171</v>
      </c>
      <c r="H330" s="151">
        <v>31.998999999999999</v>
      </c>
      <c r="I330" s="152"/>
      <c r="J330" s="153">
        <f>ROUND(I330*H330,2)</f>
        <v>0</v>
      </c>
      <c r="K330" s="149" t="s">
        <v>141</v>
      </c>
      <c r="L330" s="154"/>
      <c r="M330" s="155" t="s">
        <v>1</v>
      </c>
      <c r="N330" s="156" t="s">
        <v>40</v>
      </c>
      <c r="P330" s="135">
        <f>O330*H330</f>
        <v>0</v>
      </c>
      <c r="Q330" s="135">
        <v>4.0000000000000002E-4</v>
      </c>
      <c r="R330" s="135">
        <f>Q330*H330</f>
        <v>1.27996E-2</v>
      </c>
      <c r="S330" s="135">
        <v>0</v>
      </c>
      <c r="T330" s="136">
        <f>S330*H330</f>
        <v>0</v>
      </c>
      <c r="AR330" s="137" t="s">
        <v>313</v>
      </c>
      <c r="AT330" s="137" t="s">
        <v>470</v>
      </c>
      <c r="AU330" s="137" t="s">
        <v>85</v>
      </c>
      <c r="AY330" s="14" t="s">
        <v>134</v>
      </c>
      <c r="BE330" s="138">
        <f>IF(N330="základní",J330,0)</f>
        <v>0</v>
      </c>
      <c r="BF330" s="138">
        <f>IF(N330="snížená",J330,0)</f>
        <v>0</v>
      </c>
      <c r="BG330" s="138">
        <f>IF(N330="zákl. přenesená",J330,0)</f>
        <v>0</v>
      </c>
      <c r="BH330" s="138">
        <f>IF(N330="sníž. přenesená",J330,0)</f>
        <v>0</v>
      </c>
      <c r="BI330" s="138">
        <f>IF(N330="nulová",J330,0)</f>
        <v>0</v>
      </c>
      <c r="BJ330" s="14" t="s">
        <v>83</v>
      </c>
      <c r="BK330" s="138">
        <f>ROUND(I330*H330,2)</f>
        <v>0</v>
      </c>
      <c r="BL330" s="14" t="s">
        <v>212</v>
      </c>
      <c r="BM330" s="137" t="s">
        <v>482</v>
      </c>
    </row>
    <row r="331" spans="2:65" s="12" customFormat="1" ht="11.25">
      <c r="B331" s="139"/>
      <c r="D331" s="140" t="s">
        <v>144</v>
      </c>
      <c r="F331" s="142" t="s">
        <v>483</v>
      </c>
      <c r="H331" s="143">
        <v>31.998999999999999</v>
      </c>
      <c r="I331" s="144"/>
      <c r="L331" s="139"/>
      <c r="M331" s="145"/>
      <c r="T331" s="146"/>
      <c r="AT331" s="141" t="s">
        <v>144</v>
      </c>
      <c r="AU331" s="141" t="s">
        <v>85</v>
      </c>
      <c r="AV331" s="12" t="s">
        <v>85</v>
      </c>
      <c r="AW331" s="12" t="s">
        <v>3</v>
      </c>
      <c r="AX331" s="12" t="s">
        <v>83</v>
      </c>
      <c r="AY331" s="141" t="s">
        <v>134</v>
      </c>
    </row>
    <row r="332" spans="2:65" s="1" customFormat="1" ht="24.2" customHeight="1">
      <c r="B332" s="125"/>
      <c r="C332" s="126" t="s">
        <v>484</v>
      </c>
      <c r="D332" s="126" t="s">
        <v>137</v>
      </c>
      <c r="E332" s="127" t="s">
        <v>485</v>
      </c>
      <c r="F332" s="128" t="s">
        <v>486</v>
      </c>
      <c r="G332" s="129" t="s">
        <v>171</v>
      </c>
      <c r="H332" s="130">
        <v>87.48</v>
      </c>
      <c r="I332" s="131"/>
      <c r="J332" s="132">
        <f>ROUND(I332*H332,2)</f>
        <v>0</v>
      </c>
      <c r="K332" s="128" t="s">
        <v>141</v>
      </c>
      <c r="L332" s="29"/>
      <c r="M332" s="133" t="s">
        <v>1</v>
      </c>
      <c r="N332" s="134" t="s">
        <v>40</v>
      </c>
      <c r="P332" s="135">
        <f>O332*H332</f>
        <v>0</v>
      </c>
      <c r="Q332" s="135">
        <v>1.0000000000000001E-5</v>
      </c>
      <c r="R332" s="135">
        <f>Q332*H332</f>
        <v>8.7480000000000012E-4</v>
      </c>
      <c r="S332" s="135">
        <v>0</v>
      </c>
      <c r="T332" s="136">
        <f>S332*H332</f>
        <v>0</v>
      </c>
      <c r="AR332" s="137" t="s">
        <v>212</v>
      </c>
      <c r="AT332" s="137" t="s">
        <v>137</v>
      </c>
      <c r="AU332" s="137" t="s">
        <v>85</v>
      </c>
      <c r="AY332" s="14" t="s">
        <v>134</v>
      </c>
      <c r="BE332" s="138">
        <f>IF(N332="základní",J332,0)</f>
        <v>0</v>
      </c>
      <c r="BF332" s="138">
        <f>IF(N332="snížená",J332,0)</f>
        <v>0</v>
      </c>
      <c r="BG332" s="138">
        <f>IF(N332="zákl. přenesená",J332,0)</f>
        <v>0</v>
      </c>
      <c r="BH332" s="138">
        <f>IF(N332="sníž. přenesená",J332,0)</f>
        <v>0</v>
      </c>
      <c r="BI332" s="138">
        <f>IF(N332="nulová",J332,0)</f>
        <v>0</v>
      </c>
      <c r="BJ332" s="14" t="s">
        <v>83</v>
      </c>
      <c r="BK332" s="138">
        <f>ROUND(I332*H332,2)</f>
        <v>0</v>
      </c>
      <c r="BL332" s="14" t="s">
        <v>212</v>
      </c>
      <c r="BM332" s="137" t="s">
        <v>487</v>
      </c>
    </row>
    <row r="333" spans="2:65" s="12" customFormat="1" ht="11.25">
      <c r="B333" s="139"/>
      <c r="D333" s="140" t="s">
        <v>144</v>
      </c>
      <c r="E333" s="141" t="s">
        <v>1</v>
      </c>
      <c r="F333" s="142" t="s">
        <v>488</v>
      </c>
      <c r="H333" s="143">
        <v>87.48</v>
      </c>
      <c r="I333" s="144"/>
      <c r="L333" s="139"/>
      <c r="M333" s="145"/>
      <c r="T333" s="146"/>
      <c r="AT333" s="141" t="s">
        <v>144</v>
      </c>
      <c r="AU333" s="141" t="s">
        <v>85</v>
      </c>
      <c r="AV333" s="12" t="s">
        <v>85</v>
      </c>
      <c r="AW333" s="12" t="s">
        <v>31</v>
      </c>
      <c r="AX333" s="12" t="s">
        <v>83</v>
      </c>
      <c r="AY333" s="141" t="s">
        <v>134</v>
      </c>
    </row>
    <row r="334" spans="2:65" s="1" customFormat="1" ht="44.25" customHeight="1">
      <c r="B334" s="125"/>
      <c r="C334" s="147" t="s">
        <v>489</v>
      </c>
      <c r="D334" s="147" t="s">
        <v>470</v>
      </c>
      <c r="E334" s="148" t="s">
        <v>490</v>
      </c>
      <c r="F334" s="149" t="s">
        <v>491</v>
      </c>
      <c r="G334" s="150" t="s">
        <v>171</v>
      </c>
      <c r="H334" s="151">
        <v>132.095</v>
      </c>
      <c r="I334" s="152"/>
      <c r="J334" s="153">
        <f>ROUND(I334*H334,2)</f>
        <v>0</v>
      </c>
      <c r="K334" s="149" t="s">
        <v>141</v>
      </c>
      <c r="L334" s="154"/>
      <c r="M334" s="155" t="s">
        <v>1</v>
      </c>
      <c r="N334" s="156" t="s">
        <v>40</v>
      </c>
      <c r="P334" s="135">
        <f>O334*H334</f>
        <v>0</v>
      </c>
      <c r="Q334" s="135">
        <v>1.3999999999999999E-4</v>
      </c>
      <c r="R334" s="135">
        <f>Q334*H334</f>
        <v>1.8493299999999997E-2</v>
      </c>
      <c r="S334" s="135">
        <v>0</v>
      </c>
      <c r="T334" s="136">
        <f>S334*H334</f>
        <v>0</v>
      </c>
      <c r="AR334" s="137" t="s">
        <v>313</v>
      </c>
      <c r="AT334" s="137" t="s">
        <v>470</v>
      </c>
      <c r="AU334" s="137" t="s">
        <v>85</v>
      </c>
      <c r="AY334" s="14" t="s">
        <v>134</v>
      </c>
      <c r="BE334" s="138">
        <f>IF(N334="základní",J334,0)</f>
        <v>0</v>
      </c>
      <c r="BF334" s="138">
        <f>IF(N334="snížená",J334,0)</f>
        <v>0</v>
      </c>
      <c r="BG334" s="138">
        <f>IF(N334="zákl. přenesená",J334,0)</f>
        <v>0</v>
      </c>
      <c r="BH334" s="138">
        <f>IF(N334="sníž. přenesená",J334,0)</f>
        <v>0</v>
      </c>
      <c r="BI334" s="138">
        <f>IF(N334="nulová",J334,0)</f>
        <v>0</v>
      </c>
      <c r="BJ334" s="14" t="s">
        <v>83</v>
      </c>
      <c r="BK334" s="138">
        <f>ROUND(I334*H334,2)</f>
        <v>0</v>
      </c>
      <c r="BL334" s="14" t="s">
        <v>212</v>
      </c>
      <c r="BM334" s="137" t="s">
        <v>492</v>
      </c>
    </row>
    <row r="335" spans="2:65" s="12" customFormat="1" ht="11.25">
      <c r="B335" s="139"/>
      <c r="D335" s="140" t="s">
        <v>144</v>
      </c>
      <c r="F335" s="142" t="s">
        <v>493</v>
      </c>
      <c r="H335" s="143">
        <v>132.095</v>
      </c>
      <c r="I335" s="144"/>
      <c r="L335" s="139"/>
      <c r="M335" s="145"/>
      <c r="T335" s="146"/>
      <c r="AT335" s="141" t="s">
        <v>144</v>
      </c>
      <c r="AU335" s="141" t="s">
        <v>85</v>
      </c>
      <c r="AV335" s="12" t="s">
        <v>85</v>
      </c>
      <c r="AW335" s="12" t="s">
        <v>3</v>
      </c>
      <c r="AX335" s="12" t="s">
        <v>83</v>
      </c>
      <c r="AY335" s="141" t="s">
        <v>134</v>
      </c>
    </row>
    <row r="336" spans="2:65" s="1" customFormat="1" ht="24.2" customHeight="1">
      <c r="B336" s="125"/>
      <c r="C336" s="126" t="s">
        <v>494</v>
      </c>
      <c r="D336" s="126" t="s">
        <v>137</v>
      </c>
      <c r="E336" s="127" t="s">
        <v>495</v>
      </c>
      <c r="F336" s="128" t="s">
        <v>496</v>
      </c>
      <c r="G336" s="129" t="s">
        <v>497</v>
      </c>
      <c r="H336" s="157"/>
      <c r="I336" s="131"/>
      <c r="J336" s="132">
        <f>ROUND(I336*H336,2)</f>
        <v>0</v>
      </c>
      <c r="K336" s="128" t="s">
        <v>141</v>
      </c>
      <c r="L336" s="29"/>
      <c r="M336" s="133" t="s">
        <v>1</v>
      </c>
      <c r="N336" s="134" t="s">
        <v>40</v>
      </c>
      <c r="P336" s="135">
        <f>O336*H336</f>
        <v>0</v>
      </c>
      <c r="Q336" s="135">
        <v>0</v>
      </c>
      <c r="R336" s="135">
        <f>Q336*H336</f>
        <v>0</v>
      </c>
      <c r="S336" s="135">
        <v>0</v>
      </c>
      <c r="T336" s="136">
        <f>S336*H336</f>
        <v>0</v>
      </c>
      <c r="AR336" s="137" t="s">
        <v>212</v>
      </c>
      <c r="AT336" s="137" t="s">
        <v>137</v>
      </c>
      <c r="AU336" s="137" t="s">
        <v>85</v>
      </c>
      <c r="AY336" s="14" t="s">
        <v>134</v>
      </c>
      <c r="BE336" s="138">
        <f>IF(N336="základní",J336,0)</f>
        <v>0</v>
      </c>
      <c r="BF336" s="138">
        <f>IF(N336="snížená",J336,0)</f>
        <v>0</v>
      </c>
      <c r="BG336" s="138">
        <f>IF(N336="zákl. přenesená",J336,0)</f>
        <v>0</v>
      </c>
      <c r="BH336" s="138">
        <f>IF(N336="sníž. přenesená",J336,0)</f>
        <v>0</v>
      </c>
      <c r="BI336" s="138">
        <f>IF(N336="nulová",J336,0)</f>
        <v>0</v>
      </c>
      <c r="BJ336" s="14" t="s">
        <v>83</v>
      </c>
      <c r="BK336" s="138">
        <f>ROUND(I336*H336,2)</f>
        <v>0</v>
      </c>
      <c r="BL336" s="14" t="s">
        <v>212</v>
      </c>
      <c r="BM336" s="137" t="s">
        <v>498</v>
      </c>
    </row>
    <row r="337" spans="2:65" s="11" customFormat="1" ht="22.9" customHeight="1">
      <c r="B337" s="113"/>
      <c r="D337" s="114" t="s">
        <v>74</v>
      </c>
      <c r="E337" s="123" t="s">
        <v>499</v>
      </c>
      <c r="F337" s="123" t="s">
        <v>500</v>
      </c>
      <c r="I337" s="116"/>
      <c r="J337" s="124">
        <f>BK337</f>
        <v>0</v>
      </c>
      <c r="L337" s="113"/>
      <c r="M337" s="118"/>
      <c r="P337" s="119">
        <f>SUM(P338:P378)</f>
        <v>0</v>
      </c>
      <c r="R337" s="119">
        <f>SUM(R338:R378)</f>
        <v>0</v>
      </c>
      <c r="T337" s="120">
        <f>SUM(T338:T378)</f>
        <v>0</v>
      </c>
      <c r="AR337" s="114" t="s">
        <v>85</v>
      </c>
      <c r="AT337" s="121" t="s">
        <v>74</v>
      </c>
      <c r="AU337" s="121" t="s">
        <v>83</v>
      </c>
      <c r="AY337" s="114" t="s">
        <v>134</v>
      </c>
      <c r="BK337" s="122">
        <f>SUM(BK338:BK378)</f>
        <v>0</v>
      </c>
    </row>
    <row r="338" spans="2:65" s="1" customFormat="1" ht="24.2" customHeight="1">
      <c r="B338" s="125"/>
      <c r="C338" s="147" t="s">
        <v>501</v>
      </c>
      <c r="D338" s="147" t="s">
        <v>470</v>
      </c>
      <c r="E338" s="148" t="s">
        <v>502</v>
      </c>
      <c r="F338" s="149" t="s">
        <v>503</v>
      </c>
      <c r="G338" s="150" t="s">
        <v>504</v>
      </c>
      <c r="H338" s="151">
        <v>15</v>
      </c>
      <c r="I338" s="152"/>
      <c r="J338" s="153">
        <f t="shared" ref="J338:J378" si="20">ROUND(I338*H338,2)</f>
        <v>0</v>
      </c>
      <c r="K338" s="149" t="s">
        <v>1</v>
      </c>
      <c r="L338" s="154"/>
      <c r="M338" s="155" t="s">
        <v>1</v>
      </c>
      <c r="N338" s="156" t="s">
        <v>40</v>
      </c>
      <c r="P338" s="135">
        <f t="shared" ref="P338:P378" si="21">O338*H338</f>
        <v>0</v>
      </c>
      <c r="Q338" s="135">
        <v>0</v>
      </c>
      <c r="R338" s="135">
        <f t="shared" ref="R338:R378" si="22">Q338*H338</f>
        <v>0</v>
      </c>
      <c r="S338" s="135">
        <v>0</v>
      </c>
      <c r="T338" s="136">
        <f t="shared" ref="T338:T378" si="23">S338*H338</f>
        <v>0</v>
      </c>
      <c r="AR338" s="137" t="s">
        <v>313</v>
      </c>
      <c r="AT338" s="137" t="s">
        <v>470</v>
      </c>
      <c r="AU338" s="137" t="s">
        <v>85</v>
      </c>
      <c r="AY338" s="14" t="s">
        <v>134</v>
      </c>
      <c r="BE338" s="138">
        <f t="shared" ref="BE338:BE378" si="24">IF(N338="základní",J338,0)</f>
        <v>0</v>
      </c>
      <c r="BF338" s="138">
        <f t="shared" ref="BF338:BF378" si="25">IF(N338="snížená",J338,0)</f>
        <v>0</v>
      </c>
      <c r="BG338" s="138">
        <f t="shared" ref="BG338:BG378" si="26">IF(N338="zákl. přenesená",J338,0)</f>
        <v>0</v>
      </c>
      <c r="BH338" s="138">
        <f t="shared" ref="BH338:BH378" si="27">IF(N338="sníž. přenesená",J338,0)</f>
        <v>0</v>
      </c>
      <c r="BI338" s="138">
        <f t="shared" ref="BI338:BI378" si="28">IF(N338="nulová",J338,0)</f>
        <v>0</v>
      </c>
      <c r="BJ338" s="14" t="s">
        <v>83</v>
      </c>
      <c r="BK338" s="138">
        <f t="shared" ref="BK338:BK378" si="29">ROUND(I338*H338,2)</f>
        <v>0</v>
      </c>
      <c r="BL338" s="14" t="s">
        <v>212</v>
      </c>
      <c r="BM338" s="137" t="s">
        <v>505</v>
      </c>
    </row>
    <row r="339" spans="2:65" s="1" customFormat="1" ht="24.2" customHeight="1">
      <c r="B339" s="125"/>
      <c r="C339" s="147" t="s">
        <v>506</v>
      </c>
      <c r="D339" s="147" t="s">
        <v>470</v>
      </c>
      <c r="E339" s="148" t="s">
        <v>507</v>
      </c>
      <c r="F339" s="149" t="s">
        <v>508</v>
      </c>
      <c r="G339" s="150" t="s">
        <v>504</v>
      </c>
      <c r="H339" s="151">
        <v>3</v>
      </c>
      <c r="I339" s="152"/>
      <c r="J339" s="153">
        <f t="shared" si="20"/>
        <v>0</v>
      </c>
      <c r="K339" s="149" t="s">
        <v>1</v>
      </c>
      <c r="L339" s="154"/>
      <c r="M339" s="155" t="s">
        <v>1</v>
      </c>
      <c r="N339" s="156" t="s">
        <v>40</v>
      </c>
      <c r="P339" s="135">
        <f t="shared" si="21"/>
        <v>0</v>
      </c>
      <c r="Q339" s="135">
        <v>0</v>
      </c>
      <c r="R339" s="135">
        <f t="shared" si="22"/>
        <v>0</v>
      </c>
      <c r="S339" s="135">
        <v>0</v>
      </c>
      <c r="T339" s="136">
        <f t="shared" si="23"/>
        <v>0</v>
      </c>
      <c r="AR339" s="137" t="s">
        <v>313</v>
      </c>
      <c r="AT339" s="137" t="s">
        <v>470</v>
      </c>
      <c r="AU339" s="137" t="s">
        <v>85</v>
      </c>
      <c r="AY339" s="14" t="s">
        <v>134</v>
      </c>
      <c r="BE339" s="138">
        <f t="shared" si="24"/>
        <v>0</v>
      </c>
      <c r="BF339" s="138">
        <f t="shared" si="25"/>
        <v>0</v>
      </c>
      <c r="BG339" s="138">
        <f t="shared" si="26"/>
        <v>0</v>
      </c>
      <c r="BH339" s="138">
        <f t="shared" si="27"/>
        <v>0</v>
      </c>
      <c r="BI339" s="138">
        <f t="shared" si="28"/>
        <v>0</v>
      </c>
      <c r="BJ339" s="14" t="s">
        <v>83</v>
      </c>
      <c r="BK339" s="138">
        <f t="shared" si="29"/>
        <v>0</v>
      </c>
      <c r="BL339" s="14" t="s">
        <v>212</v>
      </c>
      <c r="BM339" s="137" t="s">
        <v>509</v>
      </c>
    </row>
    <row r="340" spans="2:65" s="1" customFormat="1" ht="24.2" customHeight="1">
      <c r="B340" s="125"/>
      <c r="C340" s="147" t="s">
        <v>510</v>
      </c>
      <c r="D340" s="147" t="s">
        <v>470</v>
      </c>
      <c r="E340" s="148" t="s">
        <v>511</v>
      </c>
      <c r="F340" s="149" t="s">
        <v>512</v>
      </c>
      <c r="G340" s="150" t="s">
        <v>504</v>
      </c>
      <c r="H340" s="151">
        <v>1</v>
      </c>
      <c r="I340" s="152"/>
      <c r="J340" s="153">
        <f t="shared" si="20"/>
        <v>0</v>
      </c>
      <c r="K340" s="149" t="s">
        <v>1</v>
      </c>
      <c r="L340" s="154"/>
      <c r="M340" s="155" t="s">
        <v>1</v>
      </c>
      <c r="N340" s="156" t="s">
        <v>40</v>
      </c>
      <c r="P340" s="135">
        <f t="shared" si="21"/>
        <v>0</v>
      </c>
      <c r="Q340" s="135">
        <v>0</v>
      </c>
      <c r="R340" s="135">
        <f t="shared" si="22"/>
        <v>0</v>
      </c>
      <c r="S340" s="135">
        <v>0</v>
      </c>
      <c r="T340" s="136">
        <f t="shared" si="23"/>
        <v>0</v>
      </c>
      <c r="AR340" s="137" t="s">
        <v>313</v>
      </c>
      <c r="AT340" s="137" t="s">
        <v>470</v>
      </c>
      <c r="AU340" s="137" t="s">
        <v>85</v>
      </c>
      <c r="AY340" s="14" t="s">
        <v>134</v>
      </c>
      <c r="BE340" s="138">
        <f t="shared" si="24"/>
        <v>0</v>
      </c>
      <c r="BF340" s="138">
        <f t="shared" si="25"/>
        <v>0</v>
      </c>
      <c r="BG340" s="138">
        <f t="shared" si="26"/>
        <v>0</v>
      </c>
      <c r="BH340" s="138">
        <f t="shared" si="27"/>
        <v>0</v>
      </c>
      <c r="BI340" s="138">
        <f t="shared" si="28"/>
        <v>0</v>
      </c>
      <c r="BJ340" s="14" t="s">
        <v>83</v>
      </c>
      <c r="BK340" s="138">
        <f t="shared" si="29"/>
        <v>0</v>
      </c>
      <c r="BL340" s="14" t="s">
        <v>212</v>
      </c>
      <c r="BM340" s="137" t="s">
        <v>513</v>
      </c>
    </row>
    <row r="341" spans="2:65" s="1" customFormat="1" ht="24.2" customHeight="1">
      <c r="B341" s="125"/>
      <c r="C341" s="147" t="s">
        <v>514</v>
      </c>
      <c r="D341" s="147" t="s">
        <v>470</v>
      </c>
      <c r="E341" s="148" t="s">
        <v>515</v>
      </c>
      <c r="F341" s="149" t="s">
        <v>516</v>
      </c>
      <c r="G341" s="150" t="s">
        <v>504</v>
      </c>
      <c r="H341" s="151">
        <v>11</v>
      </c>
      <c r="I341" s="152"/>
      <c r="J341" s="153">
        <f t="shared" si="20"/>
        <v>0</v>
      </c>
      <c r="K341" s="149" t="s">
        <v>1</v>
      </c>
      <c r="L341" s="154"/>
      <c r="M341" s="155" t="s">
        <v>1</v>
      </c>
      <c r="N341" s="156" t="s">
        <v>40</v>
      </c>
      <c r="P341" s="135">
        <f t="shared" si="21"/>
        <v>0</v>
      </c>
      <c r="Q341" s="135">
        <v>0</v>
      </c>
      <c r="R341" s="135">
        <f t="shared" si="22"/>
        <v>0</v>
      </c>
      <c r="S341" s="135">
        <v>0</v>
      </c>
      <c r="T341" s="136">
        <f t="shared" si="23"/>
        <v>0</v>
      </c>
      <c r="AR341" s="137" t="s">
        <v>313</v>
      </c>
      <c r="AT341" s="137" t="s">
        <v>470</v>
      </c>
      <c r="AU341" s="137" t="s">
        <v>85</v>
      </c>
      <c r="AY341" s="14" t="s">
        <v>134</v>
      </c>
      <c r="BE341" s="138">
        <f t="shared" si="24"/>
        <v>0</v>
      </c>
      <c r="BF341" s="138">
        <f t="shared" si="25"/>
        <v>0</v>
      </c>
      <c r="BG341" s="138">
        <f t="shared" si="26"/>
        <v>0</v>
      </c>
      <c r="BH341" s="138">
        <f t="shared" si="27"/>
        <v>0</v>
      </c>
      <c r="BI341" s="138">
        <f t="shared" si="28"/>
        <v>0</v>
      </c>
      <c r="BJ341" s="14" t="s">
        <v>83</v>
      </c>
      <c r="BK341" s="138">
        <f t="shared" si="29"/>
        <v>0</v>
      </c>
      <c r="BL341" s="14" t="s">
        <v>212</v>
      </c>
      <c r="BM341" s="137" t="s">
        <v>517</v>
      </c>
    </row>
    <row r="342" spans="2:65" s="1" customFormat="1" ht="24.2" customHeight="1">
      <c r="B342" s="125"/>
      <c r="C342" s="147" t="s">
        <v>518</v>
      </c>
      <c r="D342" s="147" t="s">
        <v>470</v>
      </c>
      <c r="E342" s="148" t="s">
        <v>519</v>
      </c>
      <c r="F342" s="149" t="s">
        <v>520</v>
      </c>
      <c r="G342" s="150" t="s">
        <v>504</v>
      </c>
      <c r="H342" s="151">
        <v>5</v>
      </c>
      <c r="I342" s="152"/>
      <c r="J342" s="153">
        <f t="shared" si="20"/>
        <v>0</v>
      </c>
      <c r="K342" s="149" t="s">
        <v>1</v>
      </c>
      <c r="L342" s="154"/>
      <c r="M342" s="155" t="s">
        <v>1</v>
      </c>
      <c r="N342" s="156" t="s">
        <v>40</v>
      </c>
      <c r="P342" s="135">
        <f t="shared" si="21"/>
        <v>0</v>
      </c>
      <c r="Q342" s="135">
        <v>0</v>
      </c>
      <c r="R342" s="135">
        <f t="shared" si="22"/>
        <v>0</v>
      </c>
      <c r="S342" s="135">
        <v>0</v>
      </c>
      <c r="T342" s="136">
        <f t="shared" si="23"/>
        <v>0</v>
      </c>
      <c r="AR342" s="137" t="s">
        <v>313</v>
      </c>
      <c r="AT342" s="137" t="s">
        <v>470</v>
      </c>
      <c r="AU342" s="137" t="s">
        <v>85</v>
      </c>
      <c r="AY342" s="14" t="s">
        <v>134</v>
      </c>
      <c r="BE342" s="138">
        <f t="shared" si="24"/>
        <v>0</v>
      </c>
      <c r="BF342" s="138">
        <f t="shared" si="25"/>
        <v>0</v>
      </c>
      <c r="BG342" s="138">
        <f t="shared" si="26"/>
        <v>0</v>
      </c>
      <c r="BH342" s="138">
        <f t="shared" si="27"/>
        <v>0</v>
      </c>
      <c r="BI342" s="138">
        <f t="shared" si="28"/>
        <v>0</v>
      </c>
      <c r="BJ342" s="14" t="s">
        <v>83</v>
      </c>
      <c r="BK342" s="138">
        <f t="shared" si="29"/>
        <v>0</v>
      </c>
      <c r="BL342" s="14" t="s">
        <v>212</v>
      </c>
      <c r="BM342" s="137" t="s">
        <v>521</v>
      </c>
    </row>
    <row r="343" spans="2:65" s="1" customFormat="1" ht="24.2" customHeight="1">
      <c r="B343" s="125"/>
      <c r="C343" s="147" t="s">
        <v>522</v>
      </c>
      <c r="D343" s="147" t="s">
        <v>470</v>
      </c>
      <c r="E343" s="148" t="s">
        <v>523</v>
      </c>
      <c r="F343" s="149" t="s">
        <v>524</v>
      </c>
      <c r="G343" s="150" t="s">
        <v>504</v>
      </c>
      <c r="H343" s="151">
        <v>6</v>
      </c>
      <c r="I343" s="152"/>
      <c r="J343" s="153">
        <f t="shared" si="20"/>
        <v>0</v>
      </c>
      <c r="K343" s="149" t="s">
        <v>1</v>
      </c>
      <c r="L343" s="154"/>
      <c r="M343" s="155" t="s">
        <v>1</v>
      </c>
      <c r="N343" s="156" t="s">
        <v>40</v>
      </c>
      <c r="P343" s="135">
        <f t="shared" si="21"/>
        <v>0</v>
      </c>
      <c r="Q343" s="135">
        <v>0</v>
      </c>
      <c r="R343" s="135">
        <f t="shared" si="22"/>
        <v>0</v>
      </c>
      <c r="S343" s="135">
        <v>0</v>
      </c>
      <c r="T343" s="136">
        <f t="shared" si="23"/>
        <v>0</v>
      </c>
      <c r="AR343" s="137" t="s">
        <v>313</v>
      </c>
      <c r="AT343" s="137" t="s">
        <v>470</v>
      </c>
      <c r="AU343" s="137" t="s">
        <v>85</v>
      </c>
      <c r="AY343" s="14" t="s">
        <v>134</v>
      </c>
      <c r="BE343" s="138">
        <f t="shared" si="24"/>
        <v>0</v>
      </c>
      <c r="BF343" s="138">
        <f t="shared" si="25"/>
        <v>0</v>
      </c>
      <c r="BG343" s="138">
        <f t="shared" si="26"/>
        <v>0</v>
      </c>
      <c r="BH343" s="138">
        <f t="shared" si="27"/>
        <v>0</v>
      </c>
      <c r="BI343" s="138">
        <f t="shared" si="28"/>
        <v>0</v>
      </c>
      <c r="BJ343" s="14" t="s">
        <v>83</v>
      </c>
      <c r="BK343" s="138">
        <f t="shared" si="29"/>
        <v>0</v>
      </c>
      <c r="BL343" s="14" t="s">
        <v>212</v>
      </c>
      <c r="BM343" s="137" t="s">
        <v>525</v>
      </c>
    </row>
    <row r="344" spans="2:65" s="1" customFormat="1" ht="16.5" customHeight="1">
      <c r="B344" s="125"/>
      <c r="C344" s="147" t="s">
        <v>526</v>
      </c>
      <c r="D344" s="147" t="s">
        <v>470</v>
      </c>
      <c r="E344" s="148" t="s">
        <v>527</v>
      </c>
      <c r="F344" s="149" t="s">
        <v>528</v>
      </c>
      <c r="G344" s="150" t="s">
        <v>504</v>
      </c>
      <c r="H344" s="151">
        <v>4</v>
      </c>
      <c r="I344" s="152"/>
      <c r="J344" s="153">
        <f t="shared" si="20"/>
        <v>0</v>
      </c>
      <c r="K344" s="149" t="s">
        <v>1</v>
      </c>
      <c r="L344" s="154"/>
      <c r="M344" s="155" t="s">
        <v>1</v>
      </c>
      <c r="N344" s="156" t="s">
        <v>40</v>
      </c>
      <c r="P344" s="135">
        <f t="shared" si="21"/>
        <v>0</v>
      </c>
      <c r="Q344" s="135">
        <v>0</v>
      </c>
      <c r="R344" s="135">
        <f t="shared" si="22"/>
        <v>0</v>
      </c>
      <c r="S344" s="135">
        <v>0</v>
      </c>
      <c r="T344" s="136">
        <f t="shared" si="23"/>
        <v>0</v>
      </c>
      <c r="AR344" s="137" t="s">
        <v>313</v>
      </c>
      <c r="AT344" s="137" t="s">
        <v>470</v>
      </c>
      <c r="AU344" s="137" t="s">
        <v>85</v>
      </c>
      <c r="AY344" s="14" t="s">
        <v>134</v>
      </c>
      <c r="BE344" s="138">
        <f t="shared" si="24"/>
        <v>0</v>
      </c>
      <c r="BF344" s="138">
        <f t="shared" si="25"/>
        <v>0</v>
      </c>
      <c r="BG344" s="138">
        <f t="shared" si="26"/>
        <v>0</v>
      </c>
      <c r="BH344" s="138">
        <f t="shared" si="27"/>
        <v>0</v>
      </c>
      <c r="BI344" s="138">
        <f t="shared" si="28"/>
        <v>0</v>
      </c>
      <c r="BJ344" s="14" t="s">
        <v>83</v>
      </c>
      <c r="BK344" s="138">
        <f t="shared" si="29"/>
        <v>0</v>
      </c>
      <c r="BL344" s="14" t="s">
        <v>212</v>
      </c>
      <c r="BM344" s="137" t="s">
        <v>529</v>
      </c>
    </row>
    <row r="345" spans="2:65" s="1" customFormat="1" ht="24.2" customHeight="1">
      <c r="B345" s="125"/>
      <c r="C345" s="147" t="s">
        <v>530</v>
      </c>
      <c r="D345" s="147" t="s">
        <v>470</v>
      </c>
      <c r="E345" s="148" t="s">
        <v>531</v>
      </c>
      <c r="F345" s="149" t="s">
        <v>532</v>
      </c>
      <c r="G345" s="150" t="s">
        <v>504</v>
      </c>
      <c r="H345" s="151">
        <v>1</v>
      </c>
      <c r="I345" s="152"/>
      <c r="J345" s="153">
        <f t="shared" si="20"/>
        <v>0</v>
      </c>
      <c r="K345" s="149" t="s">
        <v>1</v>
      </c>
      <c r="L345" s="154"/>
      <c r="M345" s="155" t="s">
        <v>1</v>
      </c>
      <c r="N345" s="156" t="s">
        <v>40</v>
      </c>
      <c r="P345" s="135">
        <f t="shared" si="21"/>
        <v>0</v>
      </c>
      <c r="Q345" s="135">
        <v>0</v>
      </c>
      <c r="R345" s="135">
        <f t="shared" si="22"/>
        <v>0</v>
      </c>
      <c r="S345" s="135">
        <v>0</v>
      </c>
      <c r="T345" s="136">
        <f t="shared" si="23"/>
        <v>0</v>
      </c>
      <c r="AR345" s="137" t="s">
        <v>313</v>
      </c>
      <c r="AT345" s="137" t="s">
        <v>470</v>
      </c>
      <c r="AU345" s="137" t="s">
        <v>85</v>
      </c>
      <c r="AY345" s="14" t="s">
        <v>134</v>
      </c>
      <c r="BE345" s="138">
        <f t="shared" si="24"/>
        <v>0</v>
      </c>
      <c r="BF345" s="138">
        <f t="shared" si="25"/>
        <v>0</v>
      </c>
      <c r="BG345" s="138">
        <f t="shared" si="26"/>
        <v>0</v>
      </c>
      <c r="BH345" s="138">
        <f t="shared" si="27"/>
        <v>0</v>
      </c>
      <c r="BI345" s="138">
        <f t="shared" si="28"/>
        <v>0</v>
      </c>
      <c r="BJ345" s="14" t="s">
        <v>83</v>
      </c>
      <c r="BK345" s="138">
        <f t="shared" si="29"/>
        <v>0</v>
      </c>
      <c r="BL345" s="14" t="s">
        <v>212</v>
      </c>
      <c r="BM345" s="137" t="s">
        <v>533</v>
      </c>
    </row>
    <row r="346" spans="2:65" s="1" customFormat="1" ht="16.5" customHeight="1">
      <c r="B346" s="125"/>
      <c r="C346" s="147" t="s">
        <v>534</v>
      </c>
      <c r="D346" s="147" t="s">
        <v>470</v>
      </c>
      <c r="E346" s="148" t="s">
        <v>180</v>
      </c>
      <c r="F346" s="149" t="s">
        <v>535</v>
      </c>
      <c r="G346" s="150" t="s">
        <v>1</v>
      </c>
      <c r="H346" s="151">
        <v>419</v>
      </c>
      <c r="I346" s="152"/>
      <c r="J346" s="153">
        <f t="shared" si="20"/>
        <v>0</v>
      </c>
      <c r="K346" s="149" t="s">
        <v>1</v>
      </c>
      <c r="L346" s="154"/>
      <c r="M346" s="155" t="s">
        <v>1</v>
      </c>
      <c r="N346" s="156" t="s">
        <v>40</v>
      </c>
      <c r="P346" s="135">
        <f t="shared" si="21"/>
        <v>0</v>
      </c>
      <c r="Q346" s="135">
        <v>0</v>
      </c>
      <c r="R346" s="135">
        <f t="shared" si="22"/>
        <v>0</v>
      </c>
      <c r="S346" s="135">
        <v>0</v>
      </c>
      <c r="T346" s="136">
        <f t="shared" si="23"/>
        <v>0</v>
      </c>
      <c r="AR346" s="137" t="s">
        <v>313</v>
      </c>
      <c r="AT346" s="137" t="s">
        <v>470</v>
      </c>
      <c r="AU346" s="137" t="s">
        <v>85</v>
      </c>
      <c r="AY346" s="14" t="s">
        <v>134</v>
      </c>
      <c r="BE346" s="138">
        <f t="shared" si="24"/>
        <v>0</v>
      </c>
      <c r="BF346" s="138">
        <f t="shared" si="25"/>
        <v>0</v>
      </c>
      <c r="BG346" s="138">
        <f t="shared" si="26"/>
        <v>0</v>
      </c>
      <c r="BH346" s="138">
        <f t="shared" si="27"/>
        <v>0</v>
      </c>
      <c r="BI346" s="138">
        <f t="shared" si="28"/>
        <v>0</v>
      </c>
      <c r="BJ346" s="14" t="s">
        <v>83</v>
      </c>
      <c r="BK346" s="138">
        <f t="shared" si="29"/>
        <v>0</v>
      </c>
      <c r="BL346" s="14" t="s">
        <v>212</v>
      </c>
      <c r="BM346" s="137" t="s">
        <v>536</v>
      </c>
    </row>
    <row r="347" spans="2:65" s="1" customFormat="1" ht="16.5" customHeight="1">
      <c r="B347" s="125"/>
      <c r="C347" s="147" t="s">
        <v>537</v>
      </c>
      <c r="D347" s="147" t="s">
        <v>470</v>
      </c>
      <c r="E347" s="148" t="s">
        <v>80</v>
      </c>
      <c r="F347" s="149" t="s">
        <v>538</v>
      </c>
      <c r="G347" s="150" t="s">
        <v>151</v>
      </c>
      <c r="H347" s="151">
        <v>324</v>
      </c>
      <c r="I347" s="152"/>
      <c r="J347" s="153">
        <f t="shared" si="20"/>
        <v>0</v>
      </c>
      <c r="K347" s="149" t="s">
        <v>1</v>
      </c>
      <c r="L347" s="154"/>
      <c r="M347" s="155" t="s">
        <v>1</v>
      </c>
      <c r="N347" s="156" t="s">
        <v>40</v>
      </c>
      <c r="P347" s="135">
        <f t="shared" si="21"/>
        <v>0</v>
      </c>
      <c r="Q347" s="135">
        <v>0</v>
      </c>
      <c r="R347" s="135">
        <f t="shared" si="22"/>
        <v>0</v>
      </c>
      <c r="S347" s="135">
        <v>0</v>
      </c>
      <c r="T347" s="136">
        <f t="shared" si="23"/>
        <v>0</v>
      </c>
      <c r="AR347" s="137" t="s">
        <v>313</v>
      </c>
      <c r="AT347" s="137" t="s">
        <v>470</v>
      </c>
      <c r="AU347" s="137" t="s">
        <v>85</v>
      </c>
      <c r="AY347" s="14" t="s">
        <v>134</v>
      </c>
      <c r="BE347" s="138">
        <f t="shared" si="24"/>
        <v>0</v>
      </c>
      <c r="BF347" s="138">
        <f t="shared" si="25"/>
        <v>0</v>
      </c>
      <c r="BG347" s="138">
        <f t="shared" si="26"/>
        <v>0</v>
      </c>
      <c r="BH347" s="138">
        <f t="shared" si="27"/>
        <v>0</v>
      </c>
      <c r="BI347" s="138">
        <f t="shared" si="28"/>
        <v>0</v>
      </c>
      <c r="BJ347" s="14" t="s">
        <v>83</v>
      </c>
      <c r="BK347" s="138">
        <f t="shared" si="29"/>
        <v>0</v>
      </c>
      <c r="BL347" s="14" t="s">
        <v>212</v>
      </c>
      <c r="BM347" s="137" t="s">
        <v>539</v>
      </c>
    </row>
    <row r="348" spans="2:65" s="1" customFormat="1" ht="16.5" customHeight="1">
      <c r="B348" s="125"/>
      <c r="C348" s="147" t="s">
        <v>540</v>
      </c>
      <c r="D348" s="147" t="s">
        <v>470</v>
      </c>
      <c r="E348" s="148" t="s">
        <v>189</v>
      </c>
      <c r="F348" s="149" t="s">
        <v>541</v>
      </c>
      <c r="G348" s="150" t="s">
        <v>151</v>
      </c>
      <c r="H348" s="151">
        <v>112</v>
      </c>
      <c r="I348" s="152"/>
      <c r="J348" s="153">
        <f t="shared" si="20"/>
        <v>0</v>
      </c>
      <c r="K348" s="149" t="s">
        <v>1</v>
      </c>
      <c r="L348" s="154"/>
      <c r="M348" s="155" t="s">
        <v>1</v>
      </c>
      <c r="N348" s="156" t="s">
        <v>40</v>
      </c>
      <c r="P348" s="135">
        <f t="shared" si="21"/>
        <v>0</v>
      </c>
      <c r="Q348" s="135">
        <v>0</v>
      </c>
      <c r="R348" s="135">
        <f t="shared" si="22"/>
        <v>0</v>
      </c>
      <c r="S348" s="135">
        <v>0</v>
      </c>
      <c r="T348" s="136">
        <f t="shared" si="23"/>
        <v>0</v>
      </c>
      <c r="AR348" s="137" t="s">
        <v>313</v>
      </c>
      <c r="AT348" s="137" t="s">
        <v>470</v>
      </c>
      <c r="AU348" s="137" t="s">
        <v>85</v>
      </c>
      <c r="AY348" s="14" t="s">
        <v>134</v>
      </c>
      <c r="BE348" s="138">
        <f t="shared" si="24"/>
        <v>0</v>
      </c>
      <c r="BF348" s="138">
        <f t="shared" si="25"/>
        <v>0</v>
      </c>
      <c r="BG348" s="138">
        <f t="shared" si="26"/>
        <v>0</v>
      </c>
      <c r="BH348" s="138">
        <f t="shared" si="27"/>
        <v>0</v>
      </c>
      <c r="BI348" s="138">
        <f t="shared" si="28"/>
        <v>0</v>
      </c>
      <c r="BJ348" s="14" t="s">
        <v>83</v>
      </c>
      <c r="BK348" s="138">
        <f t="shared" si="29"/>
        <v>0</v>
      </c>
      <c r="BL348" s="14" t="s">
        <v>212</v>
      </c>
      <c r="BM348" s="137" t="s">
        <v>542</v>
      </c>
    </row>
    <row r="349" spans="2:65" s="1" customFormat="1" ht="16.5" customHeight="1">
      <c r="B349" s="125"/>
      <c r="C349" s="147" t="s">
        <v>543</v>
      </c>
      <c r="D349" s="147" t="s">
        <v>470</v>
      </c>
      <c r="E349" s="148" t="s">
        <v>8</v>
      </c>
      <c r="F349" s="149" t="s">
        <v>544</v>
      </c>
      <c r="G349" s="150" t="s">
        <v>151</v>
      </c>
      <c r="H349" s="151">
        <v>65</v>
      </c>
      <c r="I349" s="152"/>
      <c r="J349" s="153">
        <f t="shared" si="20"/>
        <v>0</v>
      </c>
      <c r="K349" s="149" t="s">
        <v>1</v>
      </c>
      <c r="L349" s="154"/>
      <c r="M349" s="155" t="s">
        <v>1</v>
      </c>
      <c r="N349" s="156" t="s">
        <v>40</v>
      </c>
      <c r="P349" s="135">
        <f t="shared" si="21"/>
        <v>0</v>
      </c>
      <c r="Q349" s="135">
        <v>0</v>
      </c>
      <c r="R349" s="135">
        <f t="shared" si="22"/>
        <v>0</v>
      </c>
      <c r="S349" s="135">
        <v>0</v>
      </c>
      <c r="T349" s="136">
        <f t="shared" si="23"/>
        <v>0</v>
      </c>
      <c r="AR349" s="137" t="s">
        <v>313</v>
      </c>
      <c r="AT349" s="137" t="s">
        <v>470</v>
      </c>
      <c r="AU349" s="137" t="s">
        <v>85</v>
      </c>
      <c r="AY349" s="14" t="s">
        <v>134</v>
      </c>
      <c r="BE349" s="138">
        <f t="shared" si="24"/>
        <v>0</v>
      </c>
      <c r="BF349" s="138">
        <f t="shared" si="25"/>
        <v>0</v>
      </c>
      <c r="BG349" s="138">
        <f t="shared" si="26"/>
        <v>0</v>
      </c>
      <c r="BH349" s="138">
        <f t="shared" si="27"/>
        <v>0</v>
      </c>
      <c r="BI349" s="138">
        <f t="shared" si="28"/>
        <v>0</v>
      </c>
      <c r="BJ349" s="14" t="s">
        <v>83</v>
      </c>
      <c r="BK349" s="138">
        <f t="shared" si="29"/>
        <v>0</v>
      </c>
      <c r="BL349" s="14" t="s">
        <v>212</v>
      </c>
      <c r="BM349" s="137" t="s">
        <v>545</v>
      </c>
    </row>
    <row r="350" spans="2:65" s="1" customFormat="1" ht="16.5" customHeight="1">
      <c r="B350" s="125"/>
      <c r="C350" s="147" t="s">
        <v>546</v>
      </c>
      <c r="D350" s="147" t="s">
        <v>470</v>
      </c>
      <c r="E350" s="148" t="s">
        <v>197</v>
      </c>
      <c r="F350" s="149" t="s">
        <v>547</v>
      </c>
      <c r="G350" s="150" t="s">
        <v>151</v>
      </c>
      <c r="H350" s="151">
        <v>118</v>
      </c>
      <c r="I350" s="152"/>
      <c r="J350" s="153">
        <f t="shared" si="20"/>
        <v>0</v>
      </c>
      <c r="K350" s="149" t="s">
        <v>1</v>
      </c>
      <c r="L350" s="154"/>
      <c r="M350" s="155" t="s">
        <v>1</v>
      </c>
      <c r="N350" s="156" t="s">
        <v>40</v>
      </c>
      <c r="P350" s="135">
        <f t="shared" si="21"/>
        <v>0</v>
      </c>
      <c r="Q350" s="135">
        <v>0</v>
      </c>
      <c r="R350" s="135">
        <f t="shared" si="22"/>
        <v>0</v>
      </c>
      <c r="S350" s="135">
        <v>0</v>
      </c>
      <c r="T350" s="136">
        <f t="shared" si="23"/>
        <v>0</v>
      </c>
      <c r="AR350" s="137" t="s">
        <v>313</v>
      </c>
      <c r="AT350" s="137" t="s">
        <v>470</v>
      </c>
      <c r="AU350" s="137" t="s">
        <v>85</v>
      </c>
      <c r="AY350" s="14" t="s">
        <v>134</v>
      </c>
      <c r="BE350" s="138">
        <f t="shared" si="24"/>
        <v>0</v>
      </c>
      <c r="BF350" s="138">
        <f t="shared" si="25"/>
        <v>0</v>
      </c>
      <c r="BG350" s="138">
        <f t="shared" si="26"/>
        <v>0</v>
      </c>
      <c r="BH350" s="138">
        <f t="shared" si="27"/>
        <v>0</v>
      </c>
      <c r="BI350" s="138">
        <f t="shared" si="28"/>
        <v>0</v>
      </c>
      <c r="BJ350" s="14" t="s">
        <v>83</v>
      </c>
      <c r="BK350" s="138">
        <f t="shared" si="29"/>
        <v>0</v>
      </c>
      <c r="BL350" s="14" t="s">
        <v>212</v>
      </c>
      <c r="BM350" s="137" t="s">
        <v>548</v>
      </c>
    </row>
    <row r="351" spans="2:65" s="1" customFormat="1" ht="16.5" customHeight="1">
      <c r="B351" s="125"/>
      <c r="C351" s="147" t="s">
        <v>549</v>
      </c>
      <c r="D351" s="147" t="s">
        <v>470</v>
      </c>
      <c r="E351" s="148" t="s">
        <v>201</v>
      </c>
      <c r="F351" s="149" t="s">
        <v>550</v>
      </c>
      <c r="G351" s="150" t="s">
        <v>151</v>
      </c>
      <c r="H351" s="151">
        <v>46</v>
      </c>
      <c r="I351" s="152"/>
      <c r="J351" s="153">
        <f t="shared" si="20"/>
        <v>0</v>
      </c>
      <c r="K351" s="149" t="s">
        <v>1</v>
      </c>
      <c r="L351" s="154"/>
      <c r="M351" s="155" t="s">
        <v>1</v>
      </c>
      <c r="N351" s="156" t="s">
        <v>40</v>
      </c>
      <c r="P351" s="135">
        <f t="shared" si="21"/>
        <v>0</v>
      </c>
      <c r="Q351" s="135">
        <v>0</v>
      </c>
      <c r="R351" s="135">
        <f t="shared" si="22"/>
        <v>0</v>
      </c>
      <c r="S351" s="135">
        <v>0</v>
      </c>
      <c r="T351" s="136">
        <f t="shared" si="23"/>
        <v>0</v>
      </c>
      <c r="AR351" s="137" t="s">
        <v>313</v>
      </c>
      <c r="AT351" s="137" t="s">
        <v>470</v>
      </c>
      <c r="AU351" s="137" t="s">
        <v>85</v>
      </c>
      <c r="AY351" s="14" t="s">
        <v>134</v>
      </c>
      <c r="BE351" s="138">
        <f t="shared" si="24"/>
        <v>0</v>
      </c>
      <c r="BF351" s="138">
        <f t="shared" si="25"/>
        <v>0</v>
      </c>
      <c r="BG351" s="138">
        <f t="shared" si="26"/>
        <v>0</v>
      </c>
      <c r="BH351" s="138">
        <f t="shared" si="27"/>
        <v>0</v>
      </c>
      <c r="BI351" s="138">
        <f t="shared" si="28"/>
        <v>0</v>
      </c>
      <c r="BJ351" s="14" t="s">
        <v>83</v>
      </c>
      <c r="BK351" s="138">
        <f t="shared" si="29"/>
        <v>0</v>
      </c>
      <c r="BL351" s="14" t="s">
        <v>212</v>
      </c>
      <c r="BM351" s="137" t="s">
        <v>551</v>
      </c>
    </row>
    <row r="352" spans="2:65" s="1" customFormat="1" ht="16.5" customHeight="1">
      <c r="B352" s="125"/>
      <c r="C352" s="147" t="s">
        <v>552</v>
      </c>
      <c r="D352" s="147" t="s">
        <v>470</v>
      </c>
      <c r="E352" s="148" t="s">
        <v>207</v>
      </c>
      <c r="F352" s="149" t="s">
        <v>553</v>
      </c>
      <c r="G352" s="150" t="s">
        <v>151</v>
      </c>
      <c r="H352" s="151">
        <v>175</v>
      </c>
      <c r="I352" s="152"/>
      <c r="J352" s="153">
        <f t="shared" si="20"/>
        <v>0</v>
      </c>
      <c r="K352" s="149" t="s">
        <v>1</v>
      </c>
      <c r="L352" s="154"/>
      <c r="M352" s="155" t="s">
        <v>1</v>
      </c>
      <c r="N352" s="156" t="s">
        <v>40</v>
      </c>
      <c r="P352" s="135">
        <f t="shared" si="21"/>
        <v>0</v>
      </c>
      <c r="Q352" s="135">
        <v>0</v>
      </c>
      <c r="R352" s="135">
        <f t="shared" si="22"/>
        <v>0</v>
      </c>
      <c r="S352" s="135">
        <v>0</v>
      </c>
      <c r="T352" s="136">
        <f t="shared" si="23"/>
        <v>0</v>
      </c>
      <c r="AR352" s="137" t="s">
        <v>313</v>
      </c>
      <c r="AT352" s="137" t="s">
        <v>470</v>
      </c>
      <c r="AU352" s="137" t="s">
        <v>85</v>
      </c>
      <c r="AY352" s="14" t="s">
        <v>134</v>
      </c>
      <c r="BE352" s="138">
        <f t="shared" si="24"/>
        <v>0</v>
      </c>
      <c r="BF352" s="138">
        <f t="shared" si="25"/>
        <v>0</v>
      </c>
      <c r="BG352" s="138">
        <f t="shared" si="26"/>
        <v>0</v>
      </c>
      <c r="BH352" s="138">
        <f t="shared" si="27"/>
        <v>0</v>
      </c>
      <c r="BI352" s="138">
        <f t="shared" si="28"/>
        <v>0</v>
      </c>
      <c r="BJ352" s="14" t="s">
        <v>83</v>
      </c>
      <c r="BK352" s="138">
        <f t="shared" si="29"/>
        <v>0</v>
      </c>
      <c r="BL352" s="14" t="s">
        <v>212</v>
      </c>
      <c r="BM352" s="137" t="s">
        <v>554</v>
      </c>
    </row>
    <row r="353" spans="2:65" s="1" customFormat="1" ht="16.5" customHeight="1">
      <c r="B353" s="125"/>
      <c r="C353" s="147" t="s">
        <v>555</v>
      </c>
      <c r="D353" s="147" t="s">
        <v>470</v>
      </c>
      <c r="E353" s="148" t="s">
        <v>212</v>
      </c>
      <c r="F353" s="149" t="s">
        <v>556</v>
      </c>
      <c r="G353" s="150" t="s">
        <v>151</v>
      </c>
      <c r="H353" s="151">
        <v>2</v>
      </c>
      <c r="I353" s="152"/>
      <c r="J353" s="153">
        <f t="shared" si="20"/>
        <v>0</v>
      </c>
      <c r="K353" s="149" t="s">
        <v>1</v>
      </c>
      <c r="L353" s="154"/>
      <c r="M353" s="155" t="s">
        <v>1</v>
      </c>
      <c r="N353" s="156" t="s">
        <v>40</v>
      </c>
      <c r="P353" s="135">
        <f t="shared" si="21"/>
        <v>0</v>
      </c>
      <c r="Q353" s="135">
        <v>0</v>
      </c>
      <c r="R353" s="135">
        <f t="shared" si="22"/>
        <v>0</v>
      </c>
      <c r="S353" s="135">
        <v>0</v>
      </c>
      <c r="T353" s="136">
        <f t="shared" si="23"/>
        <v>0</v>
      </c>
      <c r="AR353" s="137" t="s">
        <v>313</v>
      </c>
      <c r="AT353" s="137" t="s">
        <v>470</v>
      </c>
      <c r="AU353" s="137" t="s">
        <v>85</v>
      </c>
      <c r="AY353" s="14" t="s">
        <v>134</v>
      </c>
      <c r="BE353" s="138">
        <f t="shared" si="24"/>
        <v>0</v>
      </c>
      <c r="BF353" s="138">
        <f t="shared" si="25"/>
        <v>0</v>
      </c>
      <c r="BG353" s="138">
        <f t="shared" si="26"/>
        <v>0</v>
      </c>
      <c r="BH353" s="138">
        <f t="shared" si="27"/>
        <v>0</v>
      </c>
      <c r="BI353" s="138">
        <f t="shared" si="28"/>
        <v>0</v>
      </c>
      <c r="BJ353" s="14" t="s">
        <v>83</v>
      </c>
      <c r="BK353" s="138">
        <f t="shared" si="29"/>
        <v>0</v>
      </c>
      <c r="BL353" s="14" t="s">
        <v>212</v>
      </c>
      <c r="BM353" s="137" t="s">
        <v>557</v>
      </c>
    </row>
    <row r="354" spans="2:65" s="1" customFormat="1" ht="21.75" customHeight="1">
      <c r="B354" s="125"/>
      <c r="C354" s="147" t="s">
        <v>558</v>
      </c>
      <c r="D354" s="147" t="s">
        <v>470</v>
      </c>
      <c r="E354" s="148" t="s">
        <v>217</v>
      </c>
      <c r="F354" s="149" t="s">
        <v>559</v>
      </c>
      <c r="G354" s="150" t="s">
        <v>504</v>
      </c>
      <c r="H354" s="151">
        <v>1</v>
      </c>
      <c r="I354" s="152"/>
      <c r="J354" s="153">
        <f t="shared" si="20"/>
        <v>0</v>
      </c>
      <c r="K354" s="149" t="s">
        <v>1</v>
      </c>
      <c r="L354" s="154"/>
      <c r="M354" s="155" t="s">
        <v>1</v>
      </c>
      <c r="N354" s="156" t="s">
        <v>40</v>
      </c>
      <c r="P354" s="135">
        <f t="shared" si="21"/>
        <v>0</v>
      </c>
      <c r="Q354" s="135">
        <v>0</v>
      </c>
      <c r="R354" s="135">
        <f t="shared" si="22"/>
        <v>0</v>
      </c>
      <c r="S354" s="135">
        <v>0</v>
      </c>
      <c r="T354" s="136">
        <f t="shared" si="23"/>
        <v>0</v>
      </c>
      <c r="AR354" s="137" t="s">
        <v>313</v>
      </c>
      <c r="AT354" s="137" t="s">
        <v>470</v>
      </c>
      <c r="AU354" s="137" t="s">
        <v>85</v>
      </c>
      <c r="AY354" s="14" t="s">
        <v>134</v>
      </c>
      <c r="BE354" s="138">
        <f t="shared" si="24"/>
        <v>0</v>
      </c>
      <c r="BF354" s="138">
        <f t="shared" si="25"/>
        <v>0</v>
      </c>
      <c r="BG354" s="138">
        <f t="shared" si="26"/>
        <v>0</v>
      </c>
      <c r="BH354" s="138">
        <f t="shared" si="27"/>
        <v>0</v>
      </c>
      <c r="BI354" s="138">
        <f t="shared" si="28"/>
        <v>0</v>
      </c>
      <c r="BJ354" s="14" t="s">
        <v>83</v>
      </c>
      <c r="BK354" s="138">
        <f t="shared" si="29"/>
        <v>0</v>
      </c>
      <c r="BL354" s="14" t="s">
        <v>212</v>
      </c>
      <c r="BM354" s="137" t="s">
        <v>560</v>
      </c>
    </row>
    <row r="355" spans="2:65" s="1" customFormat="1" ht="21.75" customHeight="1">
      <c r="B355" s="125"/>
      <c r="C355" s="147" t="s">
        <v>561</v>
      </c>
      <c r="D355" s="147" t="s">
        <v>470</v>
      </c>
      <c r="E355" s="148" t="s">
        <v>221</v>
      </c>
      <c r="F355" s="149" t="s">
        <v>562</v>
      </c>
      <c r="G355" s="150" t="s">
        <v>504</v>
      </c>
      <c r="H355" s="151">
        <v>31</v>
      </c>
      <c r="I355" s="152"/>
      <c r="J355" s="153">
        <f t="shared" si="20"/>
        <v>0</v>
      </c>
      <c r="K355" s="149" t="s">
        <v>1</v>
      </c>
      <c r="L355" s="154"/>
      <c r="M355" s="155" t="s">
        <v>1</v>
      </c>
      <c r="N355" s="156" t="s">
        <v>40</v>
      </c>
      <c r="P355" s="135">
        <f t="shared" si="21"/>
        <v>0</v>
      </c>
      <c r="Q355" s="135">
        <v>0</v>
      </c>
      <c r="R355" s="135">
        <f t="shared" si="22"/>
        <v>0</v>
      </c>
      <c r="S355" s="135">
        <v>0</v>
      </c>
      <c r="T355" s="136">
        <f t="shared" si="23"/>
        <v>0</v>
      </c>
      <c r="AR355" s="137" t="s">
        <v>313</v>
      </c>
      <c r="AT355" s="137" t="s">
        <v>470</v>
      </c>
      <c r="AU355" s="137" t="s">
        <v>85</v>
      </c>
      <c r="AY355" s="14" t="s">
        <v>134</v>
      </c>
      <c r="BE355" s="138">
        <f t="shared" si="24"/>
        <v>0</v>
      </c>
      <c r="BF355" s="138">
        <f t="shared" si="25"/>
        <v>0</v>
      </c>
      <c r="BG355" s="138">
        <f t="shared" si="26"/>
        <v>0</v>
      </c>
      <c r="BH355" s="138">
        <f t="shared" si="27"/>
        <v>0</v>
      </c>
      <c r="BI355" s="138">
        <f t="shared" si="28"/>
        <v>0</v>
      </c>
      <c r="BJ355" s="14" t="s">
        <v>83</v>
      </c>
      <c r="BK355" s="138">
        <f t="shared" si="29"/>
        <v>0</v>
      </c>
      <c r="BL355" s="14" t="s">
        <v>212</v>
      </c>
      <c r="BM355" s="137" t="s">
        <v>563</v>
      </c>
    </row>
    <row r="356" spans="2:65" s="1" customFormat="1" ht="24.2" customHeight="1">
      <c r="B356" s="125"/>
      <c r="C356" s="147" t="s">
        <v>564</v>
      </c>
      <c r="D356" s="147" t="s">
        <v>470</v>
      </c>
      <c r="E356" s="148" t="s">
        <v>227</v>
      </c>
      <c r="F356" s="149" t="s">
        <v>565</v>
      </c>
      <c r="G356" s="150" t="s">
        <v>504</v>
      </c>
      <c r="H356" s="151">
        <v>5</v>
      </c>
      <c r="I356" s="152"/>
      <c r="J356" s="153">
        <f t="shared" si="20"/>
        <v>0</v>
      </c>
      <c r="K356" s="149" t="s">
        <v>1</v>
      </c>
      <c r="L356" s="154"/>
      <c r="M356" s="155" t="s">
        <v>1</v>
      </c>
      <c r="N356" s="156" t="s">
        <v>40</v>
      </c>
      <c r="P356" s="135">
        <f t="shared" si="21"/>
        <v>0</v>
      </c>
      <c r="Q356" s="135">
        <v>0</v>
      </c>
      <c r="R356" s="135">
        <f t="shared" si="22"/>
        <v>0</v>
      </c>
      <c r="S356" s="135">
        <v>0</v>
      </c>
      <c r="T356" s="136">
        <f t="shared" si="23"/>
        <v>0</v>
      </c>
      <c r="AR356" s="137" t="s">
        <v>313</v>
      </c>
      <c r="AT356" s="137" t="s">
        <v>470</v>
      </c>
      <c r="AU356" s="137" t="s">
        <v>85</v>
      </c>
      <c r="AY356" s="14" t="s">
        <v>134</v>
      </c>
      <c r="BE356" s="138">
        <f t="shared" si="24"/>
        <v>0</v>
      </c>
      <c r="BF356" s="138">
        <f t="shared" si="25"/>
        <v>0</v>
      </c>
      <c r="BG356" s="138">
        <f t="shared" si="26"/>
        <v>0</v>
      </c>
      <c r="BH356" s="138">
        <f t="shared" si="27"/>
        <v>0</v>
      </c>
      <c r="BI356" s="138">
        <f t="shared" si="28"/>
        <v>0</v>
      </c>
      <c r="BJ356" s="14" t="s">
        <v>83</v>
      </c>
      <c r="BK356" s="138">
        <f t="shared" si="29"/>
        <v>0</v>
      </c>
      <c r="BL356" s="14" t="s">
        <v>212</v>
      </c>
      <c r="BM356" s="137" t="s">
        <v>566</v>
      </c>
    </row>
    <row r="357" spans="2:65" s="1" customFormat="1" ht="24.2" customHeight="1">
      <c r="B357" s="125"/>
      <c r="C357" s="147" t="s">
        <v>567</v>
      </c>
      <c r="D357" s="147" t="s">
        <v>470</v>
      </c>
      <c r="E357" s="148" t="s">
        <v>240</v>
      </c>
      <c r="F357" s="149" t="s">
        <v>568</v>
      </c>
      <c r="G357" s="150" t="s">
        <v>504</v>
      </c>
      <c r="H357" s="151">
        <v>9</v>
      </c>
      <c r="I357" s="152"/>
      <c r="J357" s="153">
        <f t="shared" si="20"/>
        <v>0</v>
      </c>
      <c r="K357" s="149" t="s">
        <v>1</v>
      </c>
      <c r="L357" s="154"/>
      <c r="M357" s="155" t="s">
        <v>1</v>
      </c>
      <c r="N357" s="156" t="s">
        <v>40</v>
      </c>
      <c r="P357" s="135">
        <f t="shared" si="21"/>
        <v>0</v>
      </c>
      <c r="Q357" s="135">
        <v>0</v>
      </c>
      <c r="R357" s="135">
        <f t="shared" si="22"/>
        <v>0</v>
      </c>
      <c r="S357" s="135">
        <v>0</v>
      </c>
      <c r="T357" s="136">
        <f t="shared" si="23"/>
        <v>0</v>
      </c>
      <c r="AR357" s="137" t="s">
        <v>313</v>
      </c>
      <c r="AT357" s="137" t="s">
        <v>470</v>
      </c>
      <c r="AU357" s="137" t="s">
        <v>85</v>
      </c>
      <c r="AY357" s="14" t="s">
        <v>134</v>
      </c>
      <c r="BE357" s="138">
        <f t="shared" si="24"/>
        <v>0</v>
      </c>
      <c r="BF357" s="138">
        <f t="shared" si="25"/>
        <v>0</v>
      </c>
      <c r="BG357" s="138">
        <f t="shared" si="26"/>
        <v>0</v>
      </c>
      <c r="BH357" s="138">
        <f t="shared" si="27"/>
        <v>0</v>
      </c>
      <c r="BI357" s="138">
        <f t="shared" si="28"/>
        <v>0</v>
      </c>
      <c r="BJ357" s="14" t="s">
        <v>83</v>
      </c>
      <c r="BK357" s="138">
        <f t="shared" si="29"/>
        <v>0</v>
      </c>
      <c r="BL357" s="14" t="s">
        <v>212</v>
      </c>
      <c r="BM357" s="137" t="s">
        <v>569</v>
      </c>
    </row>
    <row r="358" spans="2:65" s="1" customFormat="1" ht="24.2" customHeight="1">
      <c r="B358" s="125"/>
      <c r="C358" s="147" t="s">
        <v>570</v>
      </c>
      <c r="D358" s="147" t="s">
        <v>470</v>
      </c>
      <c r="E358" s="148" t="s">
        <v>7</v>
      </c>
      <c r="F358" s="149" t="s">
        <v>571</v>
      </c>
      <c r="G358" s="150" t="s">
        <v>504</v>
      </c>
      <c r="H358" s="151">
        <v>1</v>
      </c>
      <c r="I358" s="152"/>
      <c r="J358" s="153">
        <f t="shared" si="20"/>
        <v>0</v>
      </c>
      <c r="K358" s="149" t="s">
        <v>1</v>
      </c>
      <c r="L358" s="154"/>
      <c r="M358" s="155" t="s">
        <v>1</v>
      </c>
      <c r="N358" s="156" t="s">
        <v>40</v>
      </c>
      <c r="P358" s="135">
        <f t="shared" si="21"/>
        <v>0</v>
      </c>
      <c r="Q358" s="135">
        <v>0</v>
      </c>
      <c r="R358" s="135">
        <f t="shared" si="22"/>
        <v>0</v>
      </c>
      <c r="S358" s="135">
        <v>0</v>
      </c>
      <c r="T358" s="136">
        <f t="shared" si="23"/>
        <v>0</v>
      </c>
      <c r="AR358" s="137" t="s">
        <v>313</v>
      </c>
      <c r="AT358" s="137" t="s">
        <v>470</v>
      </c>
      <c r="AU358" s="137" t="s">
        <v>85</v>
      </c>
      <c r="AY358" s="14" t="s">
        <v>134</v>
      </c>
      <c r="BE358" s="138">
        <f t="shared" si="24"/>
        <v>0</v>
      </c>
      <c r="BF358" s="138">
        <f t="shared" si="25"/>
        <v>0</v>
      </c>
      <c r="BG358" s="138">
        <f t="shared" si="26"/>
        <v>0</v>
      </c>
      <c r="BH358" s="138">
        <f t="shared" si="27"/>
        <v>0</v>
      </c>
      <c r="BI358" s="138">
        <f t="shared" si="28"/>
        <v>0</v>
      </c>
      <c r="BJ358" s="14" t="s">
        <v>83</v>
      </c>
      <c r="BK358" s="138">
        <f t="shared" si="29"/>
        <v>0</v>
      </c>
      <c r="BL358" s="14" t="s">
        <v>212</v>
      </c>
      <c r="BM358" s="137" t="s">
        <v>572</v>
      </c>
    </row>
    <row r="359" spans="2:65" s="1" customFormat="1" ht="24.2" customHeight="1">
      <c r="B359" s="125"/>
      <c r="C359" s="147" t="s">
        <v>573</v>
      </c>
      <c r="D359" s="147" t="s">
        <v>470</v>
      </c>
      <c r="E359" s="148" t="s">
        <v>248</v>
      </c>
      <c r="F359" s="149" t="s">
        <v>574</v>
      </c>
      <c r="G359" s="150" t="s">
        <v>504</v>
      </c>
      <c r="H359" s="151">
        <v>2</v>
      </c>
      <c r="I359" s="152"/>
      <c r="J359" s="153">
        <f t="shared" si="20"/>
        <v>0</v>
      </c>
      <c r="K359" s="149" t="s">
        <v>1</v>
      </c>
      <c r="L359" s="154"/>
      <c r="M359" s="155" t="s">
        <v>1</v>
      </c>
      <c r="N359" s="156" t="s">
        <v>40</v>
      </c>
      <c r="P359" s="135">
        <f t="shared" si="21"/>
        <v>0</v>
      </c>
      <c r="Q359" s="135">
        <v>0</v>
      </c>
      <c r="R359" s="135">
        <f t="shared" si="22"/>
        <v>0</v>
      </c>
      <c r="S359" s="135">
        <v>0</v>
      </c>
      <c r="T359" s="136">
        <f t="shared" si="23"/>
        <v>0</v>
      </c>
      <c r="AR359" s="137" t="s">
        <v>313</v>
      </c>
      <c r="AT359" s="137" t="s">
        <v>470</v>
      </c>
      <c r="AU359" s="137" t="s">
        <v>85</v>
      </c>
      <c r="AY359" s="14" t="s">
        <v>134</v>
      </c>
      <c r="BE359" s="138">
        <f t="shared" si="24"/>
        <v>0</v>
      </c>
      <c r="BF359" s="138">
        <f t="shared" si="25"/>
        <v>0</v>
      </c>
      <c r="BG359" s="138">
        <f t="shared" si="26"/>
        <v>0</v>
      </c>
      <c r="BH359" s="138">
        <f t="shared" si="27"/>
        <v>0</v>
      </c>
      <c r="BI359" s="138">
        <f t="shared" si="28"/>
        <v>0</v>
      </c>
      <c r="BJ359" s="14" t="s">
        <v>83</v>
      </c>
      <c r="BK359" s="138">
        <f t="shared" si="29"/>
        <v>0</v>
      </c>
      <c r="BL359" s="14" t="s">
        <v>212</v>
      </c>
      <c r="BM359" s="137" t="s">
        <v>575</v>
      </c>
    </row>
    <row r="360" spans="2:65" s="1" customFormat="1" ht="21.75" customHeight="1">
      <c r="B360" s="125"/>
      <c r="C360" s="147" t="s">
        <v>576</v>
      </c>
      <c r="D360" s="147" t="s">
        <v>470</v>
      </c>
      <c r="E360" s="148" t="s">
        <v>262</v>
      </c>
      <c r="F360" s="149" t="s">
        <v>577</v>
      </c>
      <c r="G360" s="150" t="s">
        <v>504</v>
      </c>
      <c r="H360" s="151">
        <v>14</v>
      </c>
      <c r="I360" s="152"/>
      <c r="J360" s="153">
        <f t="shared" si="20"/>
        <v>0</v>
      </c>
      <c r="K360" s="149" t="s">
        <v>1</v>
      </c>
      <c r="L360" s="154"/>
      <c r="M360" s="155" t="s">
        <v>1</v>
      </c>
      <c r="N360" s="156" t="s">
        <v>40</v>
      </c>
      <c r="P360" s="135">
        <f t="shared" si="21"/>
        <v>0</v>
      </c>
      <c r="Q360" s="135">
        <v>0</v>
      </c>
      <c r="R360" s="135">
        <f t="shared" si="22"/>
        <v>0</v>
      </c>
      <c r="S360" s="135">
        <v>0</v>
      </c>
      <c r="T360" s="136">
        <f t="shared" si="23"/>
        <v>0</v>
      </c>
      <c r="AR360" s="137" t="s">
        <v>313</v>
      </c>
      <c r="AT360" s="137" t="s">
        <v>470</v>
      </c>
      <c r="AU360" s="137" t="s">
        <v>85</v>
      </c>
      <c r="AY360" s="14" t="s">
        <v>134</v>
      </c>
      <c r="BE360" s="138">
        <f t="shared" si="24"/>
        <v>0</v>
      </c>
      <c r="BF360" s="138">
        <f t="shared" si="25"/>
        <v>0</v>
      </c>
      <c r="BG360" s="138">
        <f t="shared" si="26"/>
        <v>0</v>
      </c>
      <c r="BH360" s="138">
        <f t="shared" si="27"/>
        <v>0</v>
      </c>
      <c r="BI360" s="138">
        <f t="shared" si="28"/>
        <v>0</v>
      </c>
      <c r="BJ360" s="14" t="s">
        <v>83</v>
      </c>
      <c r="BK360" s="138">
        <f t="shared" si="29"/>
        <v>0</v>
      </c>
      <c r="BL360" s="14" t="s">
        <v>212</v>
      </c>
      <c r="BM360" s="137" t="s">
        <v>578</v>
      </c>
    </row>
    <row r="361" spans="2:65" s="1" customFormat="1" ht="16.5" customHeight="1">
      <c r="B361" s="125"/>
      <c r="C361" s="147" t="s">
        <v>579</v>
      </c>
      <c r="D361" s="147" t="s">
        <v>470</v>
      </c>
      <c r="E361" s="148" t="s">
        <v>269</v>
      </c>
      <c r="F361" s="149" t="s">
        <v>580</v>
      </c>
      <c r="G361" s="150" t="s">
        <v>504</v>
      </c>
      <c r="H361" s="151">
        <v>3</v>
      </c>
      <c r="I361" s="152"/>
      <c r="J361" s="153">
        <f t="shared" si="20"/>
        <v>0</v>
      </c>
      <c r="K361" s="149" t="s">
        <v>1</v>
      </c>
      <c r="L361" s="154"/>
      <c r="M361" s="155" t="s">
        <v>1</v>
      </c>
      <c r="N361" s="156" t="s">
        <v>40</v>
      </c>
      <c r="P361" s="135">
        <f t="shared" si="21"/>
        <v>0</v>
      </c>
      <c r="Q361" s="135">
        <v>0</v>
      </c>
      <c r="R361" s="135">
        <f t="shared" si="22"/>
        <v>0</v>
      </c>
      <c r="S361" s="135">
        <v>0</v>
      </c>
      <c r="T361" s="136">
        <f t="shared" si="23"/>
        <v>0</v>
      </c>
      <c r="AR361" s="137" t="s">
        <v>313</v>
      </c>
      <c r="AT361" s="137" t="s">
        <v>470</v>
      </c>
      <c r="AU361" s="137" t="s">
        <v>85</v>
      </c>
      <c r="AY361" s="14" t="s">
        <v>134</v>
      </c>
      <c r="BE361" s="138">
        <f t="shared" si="24"/>
        <v>0</v>
      </c>
      <c r="BF361" s="138">
        <f t="shared" si="25"/>
        <v>0</v>
      </c>
      <c r="BG361" s="138">
        <f t="shared" si="26"/>
        <v>0</v>
      </c>
      <c r="BH361" s="138">
        <f t="shared" si="27"/>
        <v>0</v>
      </c>
      <c r="BI361" s="138">
        <f t="shared" si="28"/>
        <v>0</v>
      </c>
      <c r="BJ361" s="14" t="s">
        <v>83</v>
      </c>
      <c r="BK361" s="138">
        <f t="shared" si="29"/>
        <v>0</v>
      </c>
      <c r="BL361" s="14" t="s">
        <v>212</v>
      </c>
      <c r="BM361" s="137" t="s">
        <v>581</v>
      </c>
    </row>
    <row r="362" spans="2:65" s="1" customFormat="1" ht="16.5" customHeight="1">
      <c r="B362" s="125"/>
      <c r="C362" s="147" t="s">
        <v>582</v>
      </c>
      <c r="D362" s="147" t="s">
        <v>470</v>
      </c>
      <c r="E362" s="148" t="s">
        <v>280</v>
      </c>
      <c r="F362" s="149" t="s">
        <v>583</v>
      </c>
      <c r="G362" s="150" t="s">
        <v>504</v>
      </c>
      <c r="H362" s="151">
        <v>10</v>
      </c>
      <c r="I362" s="152"/>
      <c r="J362" s="153">
        <f t="shared" si="20"/>
        <v>0</v>
      </c>
      <c r="K362" s="149" t="s">
        <v>1</v>
      </c>
      <c r="L362" s="154"/>
      <c r="M362" s="155" t="s">
        <v>1</v>
      </c>
      <c r="N362" s="156" t="s">
        <v>40</v>
      </c>
      <c r="P362" s="135">
        <f t="shared" si="21"/>
        <v>0</v>
      </c>
      <c r="Q362" s="135">
        <v>0</v>
      </c>
      <c r="R362" s="135">
        <f t="shared" si="22"/>
        <v>0</v>
      </c>
      <c r="S362" s="135">
        <v>0</v>
      </c>
      <c r="T362" s="136">
        <f t="shared" si="23"/>
        <v>0</v>
      </c>
      <c r="AR362" s="137" t="s">
        <v>313</v>
      </c>
      <c r="AT362" s="137" t="s">
        <v>470</v>
      </c>
      <c r="AU362" s="137" t="s">
        <v>85</v>
      </c>
      <c r="AY362" s="14" t="s">
        <v>134</v>
      </c>
      <c r="BE362" s="138">
        <f t="shared" si="24"/>
        <v>0</v>
      </c>
      <c r="BF362" s="138">
        <f t="shared" si="25"/>
        <v>0</v>
      </c>
      <c r="BG362" s="138">
        <f t="shared" si="26"/>
        <v>0</v>
      </c>
      <c r="BH362" s="138">
        <f t="shared" si="27"/>
        <v>0</v>
      </c>
      <c r="BI362" s="138">
        <f t="shared" si="28"/>
        <v>0</v>
      </c>
      <c r="BJ362" s="14" t="s">
        <v>83</v>
      </c>
      <c r="BK362" s="138">
        <f t="shared" si="29"/>
        <v>0</v>
      </c>
      <c r="BL362" s="14" t="s">
        <v>212</v>
      </c>
      <c r="BM362" s="137" t="s">
        <v>584</v>
      </c>
    </row>
    <row r="363" spans="2:65" s="1" customFormat="1" ht="24.2" customHeight="1">
      <c r="B363" s="125"/>
      <c r="C363" s="147" t="s">
        <v>585</v>
      </c>
      <c r="D363" s="147" t="s">
        <v>470</v>
      </c>
      <c r="E363" s="148" t="s">
        <v>284</v>
      </c>
      <c r="F363" s="149" t="s">
        <v>586</v>
      </c>
      <c r="G363" s="150" t="s">
        <v>504</v>
      </c>
      <c r="H363" s="151">
        <v>10</v>
      </c>
      <c r="I363" s="152"/>
      <c r="J363" s="153">
        <f t="shared" si="20"/>
        <v>0</v>
      </c>
      <c r="K363" s="149" t="s">
        <v>1</v>
      </c>
      <c r="L363" s="154"/>
      <c r="M363" s="155" t="s">
        <v>1</v>
      </c>
      <c r="N363" s="156" t="s">
        <v>40</v>
      </c>
      <c r="P363" s="135">
        <f t="shared" si="21"/>
        <v>0</v>
      </c>
      <c r="Q363" s="135">
        <v>0</v>
      </c>
      <c r="R363" s="135">
        <f t="shared" si="22"/>
        <v>0</v>
      </c>
      <c r="S363" s="135">
        <v>0</v>
      </c>
      <c r="T363" s="136">
        <f t="shared" si="23"/>
        <v>0</v>
      </c>
      <c r="AR363" s="137" t="s">
        <v>313</v>
      </c>
      <c r="AT363" s="137" t="s">
        <v>470</v>
      </c>
      <c r="AU363" s="137" t="s">
        <v>85</v>
      </c>
      <c r="AY363" s="14" t="s">
        <v>134</v>
      </c>
      <c r="BE363" s="138">
        <f t="shared" si="24"/>
        <v>0</v>
      </c>
      <c r="BF363" s="138">
        <f t="shared" si="25"/>
        <v>0</v>
      </c>
      <c r="BG363" s="138">
        <f t="shared" si="26"/>
        <v>0</v>
      </c>
      <c r="BH363" s="138">
        <f t="shared" si="27"/>
        <v>0</v>
      </c>
      <c r="BI363" s="138">
        <f t="shared" si="28"/>
        <v>0</v>
      </c>
      <c r="BJ363" s="14" t="s">
        <v>83</v>
      </c>
      <c r="BK363" s="138">
        <f t="shared" si="29"/>
        <v>0</v>
      </c>
      <c r="BL363" s="14" t="s">
        <v>212</v>
      </c>
      <c r="BM363" s="137" t="s">
        <v>587</v>
      </c>
    </row>
    <row r="364" spans="2:65" s="1" customFormat="1" ht="24.2" customHeight="1">
      <c r="B364" s="125"/>
      <c r="C364" s="147" t="s">
        <v>588</v>
      </c>
      <c r="D364" s="147" t="s">
        <v>470</v>
      </c>
      <c r="E364" s="148" t="s">
        <v>289</v>
      </c>
      <c r="F364" s="149" t="s">
        <v>589</v>
      </c>
      <c r="G364" s="150" t="s">
        <v>504</v>
      </c>
      <c r="H364" s="151">
        <v>1</v>
      </c>
      <c r="I364" s="152"/>
      <c r="J364" s="153">
        <f t="shared" si="20"/>
        <v>0</v>
      </c>
      <c r="K364" s="149" t="s">
        <v>1</v>
      </c>
      <c r="L364" s="154"/>
      <c r="M364" s="155" t="s">
        <v>1</v>
      </c>
      <c r="N364" s="156" t="s">
        <v>40</v>
      </c>
      <c r="P364" s="135">
        <f t="shared" si="21"/>
        <v>0</v>
      </c>
      <c r="Q364" s="135">
        <v>0</v>
      </c>
      <c r="R364" s="135">
        <f t="shared" si="22"/>
        <v>0</v>
      </c>
      <c r="S364" s="135">
        <v>0</v>
      </c>
      <c r="T364" s="136">
        <f t="shared" si="23"/>
        <v>0</v>
      </c>
      <c r="AR364" s="137" t="s">
        <v>313</v>
      </c>
      <c r="AT364" s="137" t="s">
        <v>470</v>
      </c>
      <c r="AU364" s="137" t="s">
        <v>85</v>
      </c>
      <c r="AY364" s="14" t="s">
        <v>134</v>
      </c>
      <c r="BE364" s="138">
        <f t="shared" si="24"/>
        <v>0</v>
      </c>
      <c r="BF364" s="138">
        <f t="shared" si="25"/>
        <v>0</v>
      </c>
      <c r="BG364" s="138">
        <f t="shared" si="26"/>
        <v>0</v>
      </c>
      <c r="BH364" s="138">
        <f t="shared" si="27"/>
        <v>0</v>
      </c>
      <c r="BI364" s="138">
        <f t="shared" si="28"/>
        <v>0</v>
      </c>
      <c r="BJ364" s="14" t="s">
        <v>83</v>
      </c>
      <c r="BK364" s="138">
        <f t="shared" si="29"/>
        <v>0</v>
      </c>
      <c r="BL364" s="14" t="s">
        <v>212</v>
      </c>
      <c r="BM364" s="137" t="s">
        <v>590</v>
      </c>
    </row>
    <row r="365" spans="2:65" s="1" customFormat="1" ht="24.2" customHeight="1">
      <c r="B365" s="125"/>
      <c r="C365" s="147" t="s">
        <v>591</v>
      </c>
      <c r="D365" s="147" t="s">
        <v>470</v>
      </c>
      <c r="E365" s="148" t="s">
        <v>294</v>
      </c>
      <c r="F365" s="149" t="s">
        <v>592</v>
      </c>
      <c r="G365" s="150" t="s">
        <v>504</v>
      </c>
      <c r="H365" s="151">
        <v>3</v>
      </c>
      <c r="I365" s="152"/>
      <c r="J365" s="153">
        <f t="shared" si="20"/>
        <v>0</v>
      </c>
      <c r="K365" s="149" t="s">
        <v>1</v>
      </c>
      <c r="L365" s="154"/>
      <c r="M365" s="155" t="s">
        <v>1</v>
      </c>
      <c r="N365" s="156" t="s">
        <v>40</v>
      </c>
      <c r="P365" s="135">
        <f t="shared" si="21"/>
        <v>0</v>
      </c>
      <c r="Q365" s="135">
        <v>0</v>
      </c>
      <c r="R365" s="135">
        <f t="shared" si="22"/>
        <v>0</v>
      </c>
      <c r="S365" s="135">
        <v>0</v>
      </c>
      <c r="T365" s="136">
        <f t="shared" si="23"/>
        <v>0</v>
      </c>
      <c r="AR365" s="137" t="s">
        <v>313</v>
      </c>
      <c r="AT365" s="137" t="s">
        <v>470</v>
      </c>
      <c r="AU365" s="137" t="s">
        <v>85</v>
      </c>
      <c r="AY365" s="14" t="s">
        <v>134</v>
      </c>
      <c r="BE365" s="138">
        <f t="shared" si="24"/>
        <v>0</v>
      </c>
      <c r="BF365" s="138">
        <f t="shared" si="25"/>
        <v>0</v>
      </c>
      <c r="BG365" s="138">
        <f t="shared" si="26"/>
        <v>0</v>
      </c>
      <c r="BH365" s="138">
        <f t="shared" si="27"/>
        <v>0</v>
      </c>
      <c r="BI365" s="138">
        <f t="shared" si="28"/>
        <v>0</v>
      </c>
      <c r="BJ365" s="14" t="s">
        <v>83</v>
      </c>
      <c r="BK365" s="138">
        <f t="shared" si="29"/>
        <v>0</v>
      </c>
      <c r="BL365" s="14" t="s">
        <v>212</v>
      </c>
      <c r="BM365" s="137" t="s">
        <v>593</v>
      </c>
    </row>
    <row r="366" spans="2:65" s="1" customFormat="1" ht="16.5" customHeight="1">
      <c r="B366" s="125"/>
      <c r="C366" s="147" t="s">
        <v>594</v>
      </c>
      <c r="D366" s="147" t="s">
        <v>470</v>
      </c>
      <c r="E366" s="148" t="s">
        <v>299</v>
      </c>
      <c r="F366" s="149" t="s">
        <v>595</v>
      </c>
      <c r="G366" s="150" t="s">
        <v>504</v>
      </c>
      <c r="H366" s="151">
        <v>37</v>
      </c>
      <c r="I366" s="152"/>
      <c r="J366" s="153">
        <f t="shared" si="20"/>
        <v>0</v>
      </c>
      <c r="K366" s="149" t="s">
        <v>1</v>
      </c>
      <c r="L366" s="154"/>
      <c r="M366" s="155" t="s">
        <v>1</v>
      </c>
      <c r="N366" s="156" t="s">
        <v>40</v>
      </c>
      <c r="P366" s="135">
        <f t="shared" si="21"/>
        <v>0</v>
      </c>
      <c r="Q366" s="135">
        <v>0</v>
      </c>
      <c r="R366" s="135">
        <f t="shared" si="22"/>
        <v>0</v>
      </c>
      <c r="S366" s="135">
        <v>0</v>
      </c>
      <c r="T366" s="136">
        <f t="shared" si="23"/>
        <v>0</v>
      </c>
      <c r="AR366" s="137" t="s">
        <v>313</v>
      </c>
      <c r="AT366" s="137" t="s">
        <v>470</v>
      </c>
      <c r="AU366" s="137" t="s">
        <v>85</v>
      </c>
      <c r="AY366" s="14" t="s">
        <v>134</v>
      </c>
      <c r="BE366" s="138">
        <f t="shared" si="24"/>
        <v>0</v>
      </c>
      <c r="BF366" s="138">
        <f t="shared" si="25"/>
        <v>0</v>
      </c>
      <c r="BG366" s="138">
        <f t="shared" si="26"/>
        <v>0</v>
      </c>
      <c r="BH366" s="138">
        <f t="shared" si="27"/>
        <v>0</v>
      </c>
      <c r="BI366" s="138">
        <f t="shared" si="28"/>
        <v>0</v>
      </c>
      <c r="BJ366" s="14" t="s">
        <v>83</v>
      </c>
      <c r="BK366" s="138">
        <f t="shared" si="29"/>
        <v>0</v>
      </c>
      <c r="BL366" s="14" t="s">
        <v>212</v>
      </c>
      <c r="BM366" s="137" t="s">
        <v>596</v>
      </c>
    </row>
    <row r="367" spans="2:65" s="1" customFormat="1" ht="16.5" customHeight="1">
      <c r="B367" s="125"/>
      <c r="C367" s="147" t="s">
        <v>597</v>
      </c>
      <c r="D367" s="147" t="s">
        <v>470</v>
      </c>
      <c r="E367" s="148" t="s">
        <v>305</v>
      </c>
      <c r="F367" s="149" t="s">
        <v>598</v>
      </c>
      <c r="G367" s="150" t="s">
        <v>504</v>
      </c>
      <c r="H367" s="151">
        <v>18</v>
      </c>
      <c r="I367" s="152"/>
      <c r="J367" s="153">
        <f t="shared" si="20"/>
        <v>0</v>
      </c>
      <c r="K367" s="149" t="s">
        <v>1</v>
      </c>
      <c r="L367" s="154"/>
      <c r="M367" s="155" t="s">
        <v>1</v>
      </c>
      <c r="N367" s="156" t="s">
        <v>40</v>
      </c>
      <c r="P367" s="135">
        <f t="shared" si="21"/>
        <v>0</v>
      </c>
      <c r="Q367" s="135">
        <v>0</v>
      </c>
      <c r="R367" s="135">
        <f t="shared" si="22"/>
        <v>0</v>
      </c>
      <c r="S367" s="135">
        <v>0</v>
      </c>
      <c r="T367" s="136">
        <f t="shared" si="23"/>
        <v>0</v>
      </c>
      <c r="AR367" s="137" t="s">
        <v>313</v>
      </c>
      <c r="AT367" s="137" t="s">
        <v>470</v>
      </c>
      <c r="AU367" s="137" t="s">
        <v>85</v>
      </c>
      <c r="AY367" s="14" t="s">
        <v>134</v>
      </c>
      <c r="BE367" s="138">
        <f t="shared" si="24"/>
        <v>0</v>
      </c>
      <c r="BF367" s="138">
        <f t="shared" si="25"/>
        <v>0</v>
      </c>
      <c r="BG367" s="138">
        <f t="shared" si="26"/>
        <v>0</v>
      </c>
      <c r="BH367" s="138">
        <f t="shared" si="27"/>
        <v>0</v>
      </c>
      <c r="BI367" s="138">
        <f t="shared" si="28"/>
        <v>0</v>
      </c>
      <c r="BJ367" s="14" t="s">
        <v>83</v>
      </c>
      <c r="BK367" s="138">
        <f t="shared" si="29"/>
        <v>0</v>
      </c>
      <c r="BL367" s="14" t="s">
        <v>212</v>
      </c>
      <c r="BM367" s="137" t="s">
        <v>599</v>
      </c>
    </row>
    <row r="368" spans="2:65" s="1" customFormat="1" ht="24.2" customHeight="1">
      <c r="B368" s="125"/>
      <c r="C368" s="147" t="s">
        <v>600</v>
      </c>
      <c r="D368" s="147" t="s">
        <v>470</v>
      </c>
      <c r="E368" s="148" t="s">
        <v>309</v>
      </c>
      <c r="F368" s="149" t="s">
        <v>601</v>
      </c>
      <c r="G368" s="150" t="s">
        <v>504</v>
      </c>
      <c r="H368" s="151">
        <v>2</v>
      </c>
      <c r="I368" s="152"/>
      <c r="J368" s="153">
        <f t="shared" si="20"/>
        <v>0</v>
      </c>
      <c r="K368" s="149" t="s">
        <v>1</v>
      </c>
      <c r="L368" s="154"/>
      <c r="M368" s="155" t="s">
        <v>1</v>
      </c>
      <c r="N368" s="156" t="s">
        <v>40</v>
      </c>
      <c r="P368" s="135">
        <f t="shared" si="21"/>
        <v>0</v>
      </c>
      <c r="Q368" s="135">
        <v>0</v>
      </c>
      <c r="R368" s="135">
        <f t="shared" si="22"/>
        <v>0</v>
      </c>
      <c r="S368" s="135">
        <v>0</v>
      </c>
      <c r="T368" s="136">
        <f t="shared" si="23"/>
        <v>0</v>
      </c>
      <c r="AR368" s="137" t="s">
        <v>313</v>
      </c>
      <c r="AT368" s="137" t="s">
        <v>470</v>
      </c>
      <c r="AU368" s="137" t="s">
        <v>85</v>
      </c>
      <c r="AY368" s="14" t="s">
        <v>134</v>
      </c>
      <c r="BE368" s="138">
        <f t="shared" si="24"/>
        <v>0</v>
      </c>
      <c r="BF368" s="138">
        <f t="shared" si="25"/>
        <v>0</v>
      </c>
      <c r="BG368" s="138">
        <f t="shared" si="26"/>
        <v>0</v>
      </c>
      <c r="BH368" s="138">
        <f t="shared" si="27"/>
        <v>0</v>
      </c>
      <c r="BI368" s="138">
        <f t="shared" si="28"/>
        <v>0</v>
      </c>
      <c r="BJ368" s="14" t="s">
        <v>83</v>
      </c>
      <c r="BK368" s="138">
        <f t="shared" si="29"/>
        <v>0</v>
      </c>
      <c r="BL368" s="14" t="s">
        <v>212</v>
      </c>
      <c r="BM368" s="137" t="s">
        <v>602</v>
      </c>
    </row>
    <row r="369" spans="2:65" s="1" customFormat="1" ht="24.2" customHeight="1">
      <c r="B369" s="125"/>
      <c r="C369" s="147" t="s">
        <v>603</v>
      </c>
      <c r="D369" s="147" t="s">
        <v>470</v>
      </c>
      <c r="E369" s="148" t="s">
        <v>313</v>
      </c>
      <c r="F369" s="149" t="s">
        <v>604</v>
      </c>
      <c r="G369" s="150" t="s">
        <v>504</v>
      </c>
      <c r="H369" s="151">
        <v>2</v>
      </c>
      <c r="I369" s="152"/>
      <c r="J369" s="153">
        <f t="shared" si="20"/>
        <v>0</v>
      </c>
      <c r="K369" s="149" t="s">
        <v>1</v>
      </c>
      <c r="L369" s="154"/>
      <c r="M369" s="155" t="s">
        <v>1</v>
      </c>
      <c r="N369" s="156" t="s">
        <v>40</v>
      </c>
      <c r="P369" s="135">
        <f t="shared" si="21"/>
        <v>0</v>
      </c>
      <c r="Q369" s="135">
        <v>0</v>
      </c>
      <c r="R369" s="135">
        <f t="shared" si="22"/>
        <v>0</v>
      </c>
      <c r="S369" s="135">
        <v>0</v>
      </c>
      <c r="T369" s="136">
        <f t="shared" si="23"/>
        <v>0</v>
      </c>
      <c r="AR369" s="137" t="s">
        <v>313</v>
      </c>
      <c r="AT369" s="137" t="s">
        <v>470</v>
      </c>
      <c r="AU369" s="137" t="s">
        <v>85</v>
      </c>
      <c r="AY369" s="14" t="s">
        <v>134</v>
      </c>
      <c r="BE369" s="138">
        <f t="shared" si="24"/>
        <v>0</v>
      </c>
      <c r="BF369" s="138">
        <f t="shared" si="25"/>
        <v>0</v>
      </c>
      <c r="BG369" s="138">
        <f t="shared" si="26"/>
        <v>0</v>
      </c>
      <c r="BH369" s="138">
        <f t="shared" si="27"/>
        <v>0</v>
      </c>
      <c r="BI369" s="138">
        <f t="shared" si="28"/>
        <v>0</v>
      </c>
      <c r="BJ369" s="14" t="s">
        <v>83</v>
      </c>
      <c r="BK369" s="138">
        <f t="shared" si="29"/>
        <v>0</v>
      </c>
      <c r="BL369" s="14" t="s">
        <v>212</v>
      </c>
      <c r="BM369" s="137" t="s">
        <v>605</v>
      </c>
    </row>
    <row r="370" spans="2:65" s="1" customFormat="1" ht="24.2" customHeight="1">
      <c r="B370" s="125"/>
      <c r="C370" s="147" t="s">
        <v>606</v>
      </c>
      <c r="D370" s="147" t="s">
        <v>470</v>
      </c>
      <c r="E370" s="148" t="s">
        <v>317</v>
      </c>
      <c r="F370" s="149" t="s">
        <v>607</v>
      </c>
      <c r="G370" s="150" t="s">
        <v>504</v>
      </c>
      <c r="H370" s="151">
        <v>1</v>
      </c>
      <c r="I370" s="152"/>
      <c r="J370" s="153">
        <f t="shared" si="20"/>
        <v>0</v>
      </c>
      <c r="K370" s="149" t="s">
        <v>1</v>
      </c>
      <c r="L370" s="154"/>
      <c r="M370" s="155" t="s">
        <v>1</v>
      </c>
      <c r="N370" s="156" t="s">
        <v>40</v>
      </c>
      <c r="P370" s="135">
        <f t="shared" si="21"/>
        <v>0</v>
      </c>
      <c r="Q370" s="135">
        <v>0</v>
      </c>
      <c r="R370" s="135">
        <f t="shared" si="22"/>
        <v>0</v>
      </c>
      <c r="S370" s="135">
        <v>0</v>
      </c>
      <c r="T370" s="136">
        <f t="shared" si="23"/>
        <v>0</v>
      </c>
      <c r="AR370" s="137" t="s">
        <v>313</v>
      </c>
      <c r="AT370" s="137" t="s">
        <v>470</v>
      </c>
      <c r="AU370" s="137" t="s">
        <v>85</v>
      </c>
      <c r="AY370" s="14" t="s">
        <v>134</v>
      </c>
      <c r="BE370" s="138">
        <f t="shared" si="24"/>
        <v>0</v>
      </c>
      <c r="BF370" s="138">
        <f t="shared" si="25"/>
        <v>0</v>
      </c>
      <c r="BG370" s="138">
        <f t="shared" si="26"/>
        <v>0</v>
      </c>
      <c r="BH370" s="138">
        <f t="shared" si="27"/>
        <v>0</v>
      </c>
      <c r="BI370" s="138">
        <f t="shared" si="28"/>
        <v>0</v>
      </c>
      <c r="BJ370" s="14" t="s">
        <v>83</v>
      </c>
      <c r="BK370" s="138">
        <f t="shared" si="29"/>
        <v>0</v>
      </c>
      <c r="BL370" s="14" t="s">
        <v>212</v>
      </c>
      <c r="BM370" s="137" t="s">
        <v>608</v>
      </c>
    </row>
    <row r="371" spans="2:65" s="1" customFormat="1" ht="24.2" customHeight="1">
      <c r="B371" s="125"/>
      <c r="C371" s="147" t="s">
        <v>609</v>
      </c>
      <c r="D371" s="147" t="s">
        <v>470</v>
      </c>
      <c r="E371" s="148" t="s">
        <v>321</v>
      </c>
      <c r="F371" s="149" t="s">
        <v>610</v>
      </c>
      <c r="G371" s="150" t="s">
        <v>151</v>
      </c>
      <c r="H371" s="151">
        <v>6</v>
      </c>
      <c r="I371" s="152"/>
      <c r="J371" s="153">
        <f t="shared" si="20"/>
        <v>0</v>
      </c>
      <c r="K371" s="149" t="s">
        <v>1</v>
      </c>
      <c r="L371" s="154"/>
      <c r="M371" s="155" t="s">
        <v>1</v>
      </c>
      <c r="N371" s="156" t="s">
        <v>40</v>
      </c>
      <c r="P371" s="135">
        <f t="shared" si="21"/>
        <v>0</v>
      </c>
      <c r="Q371" s="135">
        <v>0</v>
      </c>
      <c r="R371" s="135">
        <f t="shared" si="22"/>
        <v>0</v>
      </c>
      <c r="S371" s="135">
        <v>0</v>
      </c>
      <c r="T371" s="136">
        <f t="shared" si="23"/>
        <v>0</v>
      </c>
      <c r="AR371" s="137" t="s">
        <v>313</v>
      </c>
      <c r="AT371" s="137" t="s">
        <v>470</v>
      </c>
      <c r="AU371" s="137" t="s">
        <v>85</v>
      </c>
      <c r="AY371" s="14" t="s">
        <v>134</v>
      </c>
      <c r="BE371" s="138">
        <f t="shared" si="24"/>
        <v>0</v>
      </c>
      <c r="BF371" s="138">
        <f t="shared" si="25"/>
        <v>0</v>
      </c>
      <c r="BG371" s="138">
        <f t="shared" si="26"/>
        <v>0</v>
      </c>
      <c r="BH371" s="138">
        <f t="shared" si="27"/>
        <v>0</v>
      </c>
      <c r="BI371" s="138">
        <f t="shared" si="28"/>
        <v>0</v>
      </c>
      <c r="BJ371" s="14" t="s">
        <v>83</v>
      </c>
      <c r="BK371" s="138">
        <f t="shared" si="29"/>
        <v>0</v>
      </c>
      <c r="BL371" s="14" t="s">
        <v>212</v>
      </c>
      <c r="BM371" s="137" t="s">
        <v>611</v>
      </c>
    </row>
    <row r="372" spans="2:65" s="1" customFormat="1" ht="16.5" customHeight="1">
      <c r="B372" s="125"/>
      <c r="C372" s="147" t="s">
        <v>612</v>
      </c>
      <c r="D372" s="147" t="s">
        <v>470</v>
      </c>
      <c r="E372" s="148" t="s">
        <v>325</v>
      </c>
      <c r="F372" s="149" t="s">
        <v>613</v>
      </c>
      <c r="G372" s="150" t="s">
        <v>504</v>
      </c>
      <c r="H372" s="151">
        <v>19</v>
      </c>
      <c r="I372" s="152"/>
      <c r="J372" s="153">
        <f t="shared" si="20"/>
        <v>0</v>
      </c>
      <c r="K372" s="149" t="s">
        <v>1</v>
      </c>
      <c r="L372" s="154"/>
      <c r="M372" s="155" t="s">
        <v>1</v>
      </c>
      <c r="N372" s="156" t="s">
        <v>40</v>
      </c>
      <c r="P372" s="135">
        <f t="shared" si="21"/>
        <v>0</v>
      </c>
      <c r="Q372" s="135">
        <v>0</v>
      </c>
      <c r="R372" s="135">
        <f t="shared" si="22"/>
        <v>0</v>
      </c>
      <c r="S372" s="135">
        <v>0</v>
      </c>
      <c r="T372" s="136">
        <f t="shared" si="23"/>
        <v>0</v>
      </c>
      <c r="AR372" s="137" t="s">
        <v>313</v>
      </c>
      <c r="AT372" s="137" t="s">
        <v>470</v>
      </c>
      <c r="AU372" s="137" t="s">
        <v>85</v>
      </c>
      <c r="AY372" s="14" t="s">
        <v>134</v>
      </c>
      <c r="BE372" s="138">
        <f t="shared" si="24"/>
        <v>0</v>
      </c>
      <c r="BF372" s="138">
        <f t="shared" si="25"/>
        <v>0</v>
      </c>
      <c r="BG372" s="138">
        <f t="shared" si="26"/>
        <v>0</v>
      </c>
      <c r="BH372" s="138">
        <f t="shared" si="27"/>
        <v>0</v>
      </c>
      <c r="BI372" s="138">
        <f t="shared" si="28"/>
        <v>0</v>
      </c>
      <c r="BJ372" s="14" t="s">
        <v>83</v>
      </c>
      <c r="BK372" s="138">
        <f t="shared" si="29"/>
        <v>0</v>
      </c>
      <c r="BL372" s="14" t="s">
        <v>212</v>
      </c>
      <c r="BM372" s="137" t="s">
        <v>614</v>
      </c>
    </row>
    <row r="373" spans="2:65" s="1" customFormat="1" ht="16.5" customHeight="1">
      <c r="B373" s="125"/>
      <c r="C373" s="147" t="s">
        <v>615</v>
      </c>
      <c r="D373" s="147" t="s">
        <v>470</v>
      </c>
      <c r="E373" s="148" t="s">
        <v>329</v>
      </c>
      <c r="F373" s="149" t="s">
        <v>616</v>
      </c>
      <c r="G373" s="150" t="s">
        <v>504</v>
      </c>
      <c r="H373" s="151">
        <v>86</v>
      </c>
      <c r="I373" s="152"/>
      <c r="J373" s="153">
        <f t="shared" si="20"/>
        <v>0</v>
      </c>
      <c r="K373" s="149" t="s">
        <v>1</v>
      </c>
      <c r="L373" s="154"/>
      <c r="M373" s="155" t="s">
        <v>1</v>
      </c>
      <c r="N373" s="156" t="s">
        <v>40</v>
      </c>
      <c r="P373" s="135">
        <f t="shared" si="21"/>
        <v>0</v>
      </c>
      <c r="Q373" s="135">
        <v>0</v>
      </c>
      <c r="R373" s="135">
        <f t="shared" si="22"/>
        <v>0</v>
      </c>
      <c r="S373" s="135">
        <v>0</v>
      </c>
      <c r="T373" s="136">
        <f t="shared" si="23"/>
        <v>0</v>
      </c>
      <c r="AR373" s="137" t="s">
        <v>313</v>
      </c>
      <c r="AT373" s="137" t="s">
        <v>470</v>
      </c>
      <c r="AU373" s="137" t="s">
        <v>85</v>
      </c>
      <c r="AY373" s="14" t="s">
        <v>134</v>
      </c>
      <c r="BE373" s="138">
        <f t="shared" si="24"/>
        <v>0</v>
      </c>
      <c r="BF373" s="138">
        <f t="shared" si="25"/>
        <v>0</v>
      </c>
      <c r="BG373" s="138">
        <f t="shared" si="26"/>
        <v>0</v>
      </c>
      <c r="BH373" s="138">
        <f t="shared" si="27"/>
        <v>0</v>
      </c>
      <c r="BI373" s="138">
        <f t="shared" si="28"/>
        <v>0</v>
      </c>
      <c r="BJ373" s="14" t="s">
        <v>83</v>
      </c>
      <c r="BK373" s="138">
        <f t="shared" si="29"/>
        <v>0</v>
      </c>
      <c r="BL373" s="14" t="s">
        <v>212</v>
      </c>
      <c r="BM373" s="137" t="s">
        <v>617</v>
      </c>
    </row>
    <row r="374" spans="2:65" s="1" customFormat="1" ht="16.5" customHeight="1">
      <c r="B374" s="125"/>
      <c r="C374" s="147" t="s">
        <v>618</v>
      </c>
      <c r="D374" s="147" t="s">
        <v>470</v>
      </c>
      <c r="E374" s="148" t="s">
        <v>334</v>
      </c>
      <c r="F374" s="149" t="s">
        <v>619</v>
      </c>
      <c r="G374" s="150" t="s">
        <v>504</v>
      </c>
      <c r="H374" s="151">
        <v>1</v>
      </c>
      <c r="I374" s="152"/>
      <c r="J374" s="153">
        <f t="shared" si="20"/>
        <v>0</v>
      </c>
      <c r="K374" s="149" t="s">
        <v>1</v>
      </c>
      <c r="L374" s="154"/>
      <c r="M374" s="155" t="s">
        <v>1</v>
      </c>
      <c r="N374" s="156" t="s">
        <v>40</v>
      </c>
      <c r="P374" s="135">
        <f t="shared" si="21"/>
        <v>0</v>
      </c>
      <c r="Q374" s="135">
        <v>0</v>
      </c>
      <c r="R374" s="135">
        <f t="shared" si="22"/>
        <v>0</v>
      </c>
      <c r="S374" s="135">
        <v>0</v>
      </c>
      <c r="T374" s="136">
        <f t="shared" si="23"/>
        <v>0</v>
      </c>
      <c r="AR374" s="137" t="s">
        <v>313</v>
      </c>
      <c r="AT374" s="137" t="s">
        <v>470</v>
      </c>
      <c r="AU374" s="137" t="s">
        <v>85</v>
      </c>
      <c r="AY374" s="14" t="s">
        <v>134</v>
      </c>
      <c r="BE374" s="138">
        <f t="shared" si="24"/>
        <v>0</v>
      </c>
      <c r="BF374" s="138">
        <f t="shared" si="25"/>
        <v>0</v>
      </c>
      <c r="BG374" s="138">
        <f t="shared" si="26"/>
        <v>0</v>
      </c>
      <c r="BH374" s="138">
        <f t="shared" si="27"/>
        <v>0</v>
      </c>
      <c r="BI374" s="138">
        <f t="shared" si="28"/>
        <v>0</v>
      </c>
      <c r="BJ374" s="14" t="s">
        <v>83</v>
      </c>
      <c r="BK374" s="138">
        <f t="shared" si="29"/>
        <v>0</v>
      </c>
      <c r="BL374" s="14" t="s">
        <v>212</v>
      </c>
      <c r="BM374" s="137" t="s">
        <v>620</v>
      </c>
    </row>
    <row r="375" spans="2:65" s="1" customFormat="1" ht="16.5" customHeight="1">
      <c r="B375" s="125"/>
      <c r="C375" s="126" t="s">
        <v>621</v>
      </c>
      <c r="D375" s="126" t="s">
        <v>137</v>
      </c>
      <c r="E375" s="127" t="s">
        <v>341</v>
      </c>
      <c r="F375" s="128" t="s">
        <v>622</v>
      </c>
      <c r="G375" s="129" t="s">
        <v>504</v>
      </c>
      <c r="H375" s="130">
        <v>1</v>
      </c>
      <c r="I375" s="131"/>
      <c r="J375" s="132">
        <f t="shared" si="20"/>
        <v>0</v>
      </c>
      <c r="K375" s="128" t="s">
        <v>1</v>
      </c>
      <c r="L375" s="29"/>
      <c r="M375" s="133" t="s">
        <v>1</v>
      </c>
      <c r="N375" s="134" t="s">
        <v>40</v>
      </c>
      <c r="P375" s="135">
        <f t="shared" si="21"/>
        <v>0</v>
      </c>
      <c r="Q375" s="135">
        <v>0</v>
      </c>
      <c r="R375" s="135">
        <f t="shared" si="22"/>
        <v>0</v>
      </c>
      <c r="S375" s="135">
        <v>0</v>
      </c>
      <c r="T375" s="136">
        <f t="shared" si="23"/>
        <v>0</v>
      </c>
      <c r="AR375" s="137" t="s">
        <v>212</v>
      </c>
      <c r="AT375" s="137" t="s">
        <v>137</v>
      </c>
      <c r="AU375" s="137" t="s">
        <v>85</v>
      </c>
      <c r="AY375" s="14" t="s">
        <v>134</v>
      </c>
      <c r="BE375" s="138">
        <f t="shared" si="24"/>
        <v>0</v>
      </c>
      <c r="BF375" s="138">
        <f t="shared" si="25"/>
        <v>0</v>
      </c>
      <c r="BG375" s="138">
        <f t="shared" si="26"/>
        <v>0</v>
      </c>
      <c r="BH375" s="138">
        <f t="shared" si="27"/>
        <v>0</v>
      </c>
      <c r="BI375" s="138">
        <f t="shared" si="28"/>
        <v>0</v>
      </c>
      <c r="BJ375" s="14" t="s">
        <v>83</v>
      </c>
      <c r="BK375" s="138">
        <f t="shared" si="29"/>
        <v>0</v>
      </c>
      <c r="BL375" s="14" t="s">
        <v>212</v>
      </c>
      <c r="BM375" s="137" t="s">
        <v>623</v>
      </c>
    </row>
    <row r="376" spans="2:65" s="1" customFormat="1" ht="16.5" customHeight="1">
      <c r="B376" s="125"/>
      <c r="C376" s="126" t="s">
        <v>624</v>
      </c>
      <c r="D376" s="126" t="s">
        <v>137</v>
      </c>
      <c r="E376" s="127" t="s">
        <v>346</v>
      </c>
      <c r="F376" s="128" t="s">
        <v>625</v>
      </c>
      <c r="G376" s="129" t="s">
        <v>504</v>
      </c>
      <c r="H376" s="130">
        <v>1</v>
      </c>
      <c r="I376" s="131"/>
      <c r="J376" s="132">
        <f t="shared" si="20"/>
        <v>0</v>
      </c>
      <c r="K376" s="128" t="s">
        <v>1</v>
      </c>
      <c r="L376" s="29"/>
      <c r="M376" s="133" t="s">
        <v>1</v>
      </c>
      <c r="N376" s="134" t="s">
        <v>40</v>
      </c>
      <c r="P376" s="135">
        <f t="shared" si="21"/>
        <v>0</v>
      </c>
      <c r="Q376" s="135">
        <v>0</v>
      </c>
      <c r="R376" s="135">
        <f t="shared" si="22"/>
        <v>0</v>
      </c>
      <c r="S376" s="135">
        <v>0</v>
      </c>
      <c r="T376" s="136">
        <f t="shared" si="23"/>
        <v>0</v>
      </c>
      <c r="AR376" s="137" t="s">
        <v>212</v>
      </c>
      <c r="AT376" s="137" t="s">
        <v>137</v>
      </c>
      <c r="AU376" s="137" t="s">
        <v>85</v>
      </c>
      <c r="AY376" s="14" t="s">
        <v>134</v>
      </c>
      <c r="BE376" s="138">
        <f t="shared" si="24"/>
        <v>0</v>
      </c>
      <c r="BF376" s="138">
        <f t="shared" si="25"/>
        <v>0</v>
      </c>
      <c r="BG376" s="138">
        <f t="shared" si="26"/>
        <v>0</v>
      </c>
      <c r="BH376" s="138">
        <f t="shared" si="27"/>
        <v>0</v>
      </c>
      <c r="BI376" s="138">
        <f t="shared" si="28"/>
        <v>0</v>
      </c>
      <c r="BJ376" s="14" t="s">
        <v>83</v>
      </c>
      <c r="BK376" s="138">
        <f t="shared" si="29"/>
        <v>0</v>
      </c>
      <c r="BL376" s="14" t="s">
        <v>212</v>
      </c>
      <c r="BM376" s="137" t="s">
        <v>626</v>
      </c>
    </row>
    <row r="377" spans="2:65" s="1" customFormat="1" ht="16.5" customHeight="1">
      <c r="B377" s="125"/>
      <c r="C377" s="126" t="s">
        <v>627</v>
      </c>
      <c r="D377" s="126" t="s">
        <v>137</v>
      </c>
      <c r="E377" s="127" t="s">
        <v>350</v>
      </c>
      <c r="F377" s="128" t="s">
        <v>628</v>
      </c>
      <c r="G377" s="129" t="s">
        <v>504</v>
      </c>
      <c r="H377" s="130">
        <v>1</v>
      </c>
      <c r="I377" s="131"/>
      <c r="J377" s="132">
        <f t="shared" si="20"/>
        <v>0</v>
      </c>
      <c r="K377" s="128" t="s">
        <v>1</v>
      </c>
      <c r="L377" s="29"/>
      <c r="M377" s="133" t="s">
        <v>1</v>
      </c>
      <c r="N377" s="134" t="s">
        <v>40</v>
      </c>
      <c r="P377" s="135">
        <f t="shared" si="21"/>
        <v>0</v>
      </c>
      <c r="Q377" s="135">
        <v>0</v>
      </c>
      <c r="R377" s="135">
        <f t="shared" si="22"/>
        <v>0</v>
      </c>
      <c r="S377" s="135">
        <v>0</v>
      </c>
      <c r="T377" s="136">
        <f t="shared" si="23"/>
        <v>0</v>
      </c>
      <c r="AR377" s="137" t="s">
        <v>212</v>
      </c>
      <c r="AT377" s="137" t="s">
        <v>137</v>
      </c>
      <c r="AU377" s="137" t="s">
        <v>85</v>
      </c>
      <c r="AY377" s="14" t="s">
        <v>134</v>
      </c>
      <c r="BE377" s="138">
        <f t="shared" si="24"/>
        <v>0</v>
      </c>
      <c r="BF377" s="138">
        <f t="shared" si="25"/>
        <v>0</v>
      </c>
      <c r="BG377" s="138">
        <f t="shared" si="26"/>
        <v>0</v>
      </c>
      <c r="BH377" s="138">
        <f t="shared" si="27"/>
        <v>0</v>
      </c>
      <c r="BI377" s="138">
        <f t="shared" si="28"/>
        <v>0</v>
      </c>
      <c r="BJ377" s="14" t="s">
        <v>83</v>
      </c>
      <c r="BK377" s="138">
        <f t="shared" si="29"/>
        <v>0</v>
      </c>
      <c r="BL377" s="14" t="s">
        <v>212</v>
      </c>
      <c r="BM377" s="137" t="s">
        <v>629</v>
      </c>
    </row>
    <row r="378" spans="2:65" s="1" customFormat="1" ht="24.2" customHeight="1">
      <c r="B378" s="125"/>
      <c r="C378" s="126" t="s">
        <v>630</v>
      </c>
      <c r="D378" s="126" t="s">
        <v>137</v>
      </c>
      <c r="E378" s="127" t="s">
        <v>355</v>
      </c>
      <c r="F378" s="128" t="s">
        <v>631</v>
      </c>
      <c r="G378" s="129" t="s">
        <v>504</v>
      </c>
      <c r="H378" s="130">
        <v>1</v>
      </c>
      <c r="I378" s="131"/>
      <c r="J378" s="132">
        <f t="shared" si="20"/>
        <v>0</v>
      </c>
      <c r="K378" s="128" t="s">
        <v>1</v>
      </c>
      <c r="L378" s="29"/>
      <c r="M378" s="133" t="s">
        <v>1</v>
      </c>
      <c r="N378" s="134" t="s">
        <v>40</v>
      </c>
      <c r="P378" s="135">
        <f t="shared" si="21"/>
        <v>0</v>
      </c>
      <c r="Q378" s="135">
        <v>0</v>
      </c>
      <c r="R378" s="135">
        <f t="shared" si="22"/>
        <v>0</v>
      </c>
      <c r="S378" s="135">
        <v>0</v>
      </c>
      <c r="T378" s="136">
        <f t="shared" si="23"/>
        <v>0</v>
      </c>
      <c r="AR378" s="137" t="s">
        <v>212</v>
      </c>
      <c r="AT378" s="137" t="s">
        <v>137</v>
      </c>
      <c r="AU378" s="137" t="s">
        <v>85</v>
      </c>
      <c r="AY378" s="14" t="s">
        <v>134</v>
      </c>
      <c r="BE378" s="138">
        <f t="shared" si="24"/>
        <v>0</v>
      </c>
      <c r="BF378" s="138">
        <f t="shared" si="25"/>
        <v>0</v>
      </c>
      <c r="BG378" s="138">
        <f t="shared" si="26"/>
        <v>0</v>
      </c>
      <c r="BH378" s="138">
        <f t="shared" si="27"/>
        <v>0</v>
      </c>
      <c r="BI378" s="138">
        <f t="shared" si="28"/>
        <v>0</v>
      </c>
      <c r="BJ378" s="14" t="s">
        <v>83</v>
      </c>
      <c r="BK378" s="138">
        <f t="shared" si="29"/>
        <v>0</v>
      </c>
      <c r="BL378" s="14" t="s">
        <v>212</v>
      </c>
      <c r="BM378" s="137" t="s">
        <v>632</v>
      </c>
    </row>
    <row r="379" spans="2:65" s="11" customFormat="1" ht="22.9" customHeight="1">
      <c r="B379" s="113"/>
      <c r="D379" s="114" t="s">
        <v>74</v>
      </c>
      <c r="E379" s="123" t="s">
        <v>633</v>
      </c>
      <c r="F379" s="123" t="s">
        <v>634</v>
      </c>
      <c r="I379" s="116"/>
      <c r="J379" s="124">
        <f>BK379</f>
        <v>0</v>
      </c>
      <c r="L379" s="113"/>
      <c r="M379" s="118"/>
      <c r="P379" s="119">
        <f>P380+P390+P401</f>
        <v>0</v>
      </c>
      <c r="R379" s="119">
        <f>R380+R390+R401</f>
        <v>0</v>
      </c>
      <c r="T379" s="120">
        <f>T380+T390+T401</f>
        <v>0</v>
      </c>
      <c r="AR379" s="114" t="s">
        <v>85</v>
      </c>
      <c r="AT379" s="121" t="s">
        <v>74</v>
      </c>
      <c r="AU379" s="121" t="s">
        <v>83</v>
      </c>
      <c r="AY379" s="114" t="s">
        <v>134</v>
      </c>
      <c r="BK379" s="122">
        <f>BK380+BK390+BK401</f>
        <v>0</v>
      </c>
    </row>
    <row r="380" spans="2:65" s="11" customFormat="1" ht="20.85" customHeight="1">
      <c r="B380" s="113"/>
      <c r="D380" s="114" t="s">
        <v>74</v>
      </c>
      <c r="E380" s="123" t="s">
        <v>635</v>
      </c>
      <c r="F380" s="123" t="s">
        <v>636</v>
      </c>
      <c r="I380" s="116"/>
      <c r="J380" s="124">
        <f>BK380</f>
        <v>0</v>
      </c>
      <c r="L380" s="113"/>
      <c r="M380" s="118"/>
      <c r="P380" s="119">
        <f>SUM(P381:P389)</f>
        <v>0</v>
      </c>
      <c r="R380" s="119">
        <f>SUM(R381:R389)</f>
        <v>0</v>
      </c>
      <c r="T380" s="120">
        <f>SUM(T381:T389)</f>
        <v>0</v>
      </c>
      <c r="AR380" s="114" t="s">
        <v>85</v>
      </c>
      <c r="AT380" s="121" t="s">
        <v>74</v>
      </c>
      <c r="AU380" s="121" t="s">
        <v>85</v>
      </c>
      <c r="AY380" s="114" t="s">
        <v>134</v>
      </c>
      <c r="BK380" s="122">
        <f>SUM(BK381:BK389)</f>
        <v>0</v>
      </c>
    </row>
    <row r="381" spans="2:65" s="1" customFormat="1" ht="16.5" customHeight="1">
      <c r="B381" s="125"/>
      <c r="C381" s="126" t="s">
        <v>637</v>
      </c>
      <c r="D381" s="126" t="s">
        <v>137</v>
      </c>
      <c r="E381" s="127" t="s">
        <v>638</v>
      </c>
      <c r="F381" s="128" t="s">
        <v>639</v>
      </c>
      <c r="G381" s="129" t="s">
        <v>640</v>
      </c>
      <c r="H381" s="130">
        <v>1</v>
      </c>
      <c r="I381" s="131"/>
      <c r="J381" s="132">
        <f t="shared" ref="J381:J389" si="30">ROUND(I381*H381,2)</f>
        <v>0</v>
      </c>
      <c r="K381" s="128" t="s">
        <v>1</v>
      </c>
      <c r="L381" s="29"/>
      <c r="M381" s="133" t="s">
        <v>1</v>
      </c>
      <c r="N381" s="134" t="s">
        <v>40</v>
      </c>
      <c r="P381" s="135">
        <f t="shared" ref="P381:P389" si="31">O381*H381</f>
        <v>0</v>
      </c>
      <c r="Q381" s="135">
        <v>0</v>
      </c>
      <c r="R381" s="135">
        <f t="shared" ref="R381:R389" si="32">Q381*H381</f>
        <v>0</v>
      </c>
      <c r="S381" s="135">
        <v>0</v>
      </c>
      <c r="T381" s="136">
        <f t="shared" ref="T381:T389" si="33">S381*H381</f>
        <v>0</v>
      </c>
      <c r="AR381" s="137" t="s">
        <v>212</v>
      </c>
      <c r="AT381" s="137" t="s">
        <v>137</v>
      </c>
      <c r="AU381" s="137" t="s">
        <v>135</v>
      </c>
      <c r="AY381" s="14" t="s">
        <v>134</v>
      </c>
      <c r="BE381" s="138">
        <f t="shared" ref="BE381:BE389" si="34">IF(N381="základní",J381,0)</f>
        <v>0</v>
      </c>
      <c r="BF381" s="138">
        <f t="shared" ref="BF381:BF389" si="35">IF(N381="snížená",J381,0)</f>
        <v>0</v>
      </c>
      <c r="BG381" s="138">
        <f t="shared" ref="BG381:BG389" si="36">IF(N381="zákl. přenesená",J381,0)</f>
        <v>0</v>
      </c>
      <c r="BH381" s="138">
        <f t="shared" ref="BH381:BH389" si="37">IF(N381="sníž. přenesená",J381,0)</f>
        <v>0</v>
      </c>
      <c r="BI381" s="138">
        <f t="shared" ref="BI381:BI389" si="38">IF(N381="nulová",J381,0)</f>
        <v>0</v>
      </c>
      <c r="BJ381" s="14" t="s">
        <v>83</v>
      </c>
      <c r="BK381" s="138">
        <f t="shared" ref="BK381:BK389" si="39">ROUND(I381*H381,2)</f>
        <v>0</v>
      </c>
      <c r="BL381" s="14" t="s">
        <v>212</v>
      </c>
      <c r="BM381" s="137" t="s">
        <v>641</v>
      </c>
    </row>
    <row r="382" spans="2:65" s="1" customFormat="1" ht="16.5" customHeight="1">
      <c r="B382" s="125"/>
      <c r="C382" s="147" t="s">
        <v>642</v>
      </c>
      <c r="D382" s="147" t="s">
        <v>470</v>
      </c>
      <c r="E382" s="148" t="s">
        <v>643</v>
      </c>
      <c r="F382" s="149" t="s">
        <v>644</v>
      </c>
      <c r="G382" s="150" t="s">
        <v>155</v>
      </c>
      <c r="H382" s="151">
        <v>2</v>
      </c>
      <c r="I382" s="152"/>
      <c r="J382" s="153">
        <f t="shared" si="30"/>
        <v>0</v>
      </c>
      <c r="K382" s="149" t="s">
        <v>1</v>
      </c>
      <c r="L382" s="154"/>
      <c r="M382" s="155" t="s">
        <v>1</v>
      </c>
      <c r="N382" s="156" t="s">
        <v>40</v>
      </c>
      <c r="P382" s="135">
        <f t="shared" si="31"/>
        <v>0</v>
      </c>
      <c r="Q382" s="135">
        <v>0</v>
      </c>
      <c r="R382" s="135">
        <f t="shared" si="32"/>
        <v>0</v>
      </c>
      <c r="S382" s="135">
        <v>0</v>
      </c>
      <c r="T382" s="136">
        <f t="shared" si="33"/>
        <v>0</v>
      </c>
      <c r="AR382" s="137" t="s">
        <v>313</v>
      </c>
      <c r="AT382" s="137" t="s">
        <v>470</v>
      </c>
      <c r="AU382" s="137" t="s">
        <v>135</v>
      </c>
      <c r="AY382" s="14" t="s">
        <v>134</v>
      </c>
      <c r="BE382" s="138">
        <f t="shared" si="34"/>
        <v>0</v>
      </c>
      <c r="BF382" s="138">
        <f t="shared" si="35"/>
        <v>0</v>
      </c>
      <c r="BG382" s="138">
        <f t="shared" si="36"/>
        <v>0</v>
      </c>
      <c r="BH382" s="138">
        <f t="shared" si="37"/>
        <v>0</v>
      </c>
      <c r="BI382" s="138">
        <f t="shared" si="38"/>
        <v>0</v>
      </c>
      <c r="BJ382" s="14" t="s">
        <v>83</v>
      </c>
      <c r="BK382" s="138">
        <f t="shared" si="39"/>
        <v>0</v>
      </c>
      <c r="BL382" s="14" t="s">
        <v>212</v>
      </c>
      <c r="BM382" s="137" t="s">
        <v>645</v>
      </c>
    </row>
    <row r="383" spans="2:65" s="1" customFormat="1" ht="16.5" customHeight="1">
      <c r="B383" s="125"/>
      <c r="C383" s="147" t="s">
        <v>646</v>
      </c>
      <c r="D383" s="147" t="s">
        <v>470</v>
      </c>
      <c r="E383" s="148" t="s">
        <v>647</v>
      </c>
      <c r="F383" s="149" t="s">
        <v>648</v>
      </c>
      <c r="G383" s="150" t="s">
        <v>155</v>
      </c>
      <c r="H383" s="151">
        <v>3</v>
      </c>
      <c r="I383" s="152"/>
      <c r="J383" s="153">
        <f t="shared" si="30"/>
        <v>0</v>
      </c>
      <c r="K383" s="149" t="s">
        <v>1</v>
      </c>
      <c r="L383" s="154"/>
      <c r="M383" s="155" t="s">
        <v>1</v>
      </c>
      <c r="N383" s="156" t="s">
        <v>40</v>
      </c>
      <c r="P383" s="135">
        <f t="shared" si="31"/>
        <v>0</v>
      </c>
      <c r="Q383" s="135">
        <v>0</v>
      </c>
      <c r="R383" s="135">
        <f t="shared" si="32"/>
        <v>0</v>
      </c>
      <c r="S383" s="135">
        <v>0</v>
      </c>
      <c r="T383" s="136">
        <f t="shared" si="33"/>
        <v>0</v>
      </c>
      <c r="AR383" s="137" t="s">
        <v>313</v>
      </c>
      <c r="AT383" s="137" t="s">
        <v>470</v>
      </c>
      <c r="AU383" s="137" t="s">
        <v>135</v>
      </c>
      <c r="AY383" s="14" t="s">
        <v>134</v>
      </c>
      <c r="BE383" s="138">
        <f t="shared" si="34"/>
        <v>0</v>
      </c>
      <c r="BF383" s="138">
        <f t="shared" si="35"/>
        <v>0</v>
      </c>
      <c r="BG383" s="138">
        <f t="shared" si="36"/>
        <v>0</v>
      </c>
      <c r="BH383" s="138">
        <f t="shared" si="37"/>
        <v>0</v>
      </c>
      <c r="BI383" s="138">
        <f t="shared" si="38"/>
        <v>0</v>
      </c>
      <c r="BJ383" s="14" t="s">
        <v>83</v>
      </c>
      <c r="BK383" s="138">
        <f t="shared" si="39"/>
        <v>0</v>
      </c>
      <c r="BL383" s="14" t="s">
        <v>212</v>
      </c>
      <c r="BM383" s="137" t="s">
        <v>649</v>
      </c>
    </row>
    <row r="384" spans="2:65" s="1" customFormat="1" ht="16.5" customHeight="1">
      <c r="B384" s="125"/>
      <c r="C384" s="147" t="s">
        <v>650</v>
      </c>
      <c r="D384" s="147" t="s">
        <v>470</v>
      </c>
      <c r="E384" s="148" t="s">
        <v>651</v>
      </c>
      <c r="F384" s="149" t="s">
        <v>652</v>
      </c>
      <c r="G384" s="150" t="s">
        <v>155</v>
      </c>
      <c r="H384" s="151">
        <v>1</v>
      </c>
      <c r="I384" s="152"/>
      <c r="J384" s="153">
        <f t="shared" si="30"/>
        <v>0</v>
      </c>
      <c r="K384" s="149" t="s">
        <v>1</v>
      </c>
      <c r="L384" s="154"/>
      <c r="M384" s="155" t="s">
        <v>1</v>
      </c>
      <c r="N384" s="156" t="s">
        <v>40</v>
      </c>
      <c r="P384" s="135">
        <f t="shared" si="31"/>
        <v>0</v>
      </c>
      <c r="Q384" s="135">
        <v>0</v>
      </c>
      <c r="R384" s="135">
        <f t="shared" si="32"/>
        <v>0</v>
      </c>
      <c r="S384" s="135">
        <v>0</v>
      </c>
      <c r="T384" s="136">
        <f t="shared" si="33"/>
        <v>0</v>
      </c>
      <c r="AR384" s="137" t="s">
        <v>313</v>
      </c>
      <c r="AT384" s="137" t="s">
        <v>470</v>
      </c>
      <c r="AU384" s="137" t="s">
        <v>135</v>
      </c>
      <c r="AY384" s="14" t="s">
        <v>134</v>
      </c>
      <c r="BE384" s="138">
        <f t="shared" si="34"/>
        <v>0</v>
      </c>
      <c r="BF384" s="138">
        <f t="shared" si="35"/>
        <v>0</v>
      </c>
      <c r="BG384" s="138">
        <f t="shared" si="36"/>
        <v>0</v>
      </c>
      <c r="BH384" s="138">
        <f t="shared" si="37"/>
        <v>0</v>
      </c>
      <c r="BI384" s="138">
        <f t="shared" si="38"/>
        <v>0</v>
      </c>
      <c r="BJ384" s="14" t="s">
        <v>83</v>
      </c>
      <c r="BK384" s="138">
        <f t="shared" si="39"/>
        <v>0</v>
      </c>
      <c r="BL384" s="14" t="s">
        <v>212</v>
      </c>
      <c r="BM384" s="137" t="s">
        <v>653</v>
      </c>
    </row>
    <row r="385" spans="2:65" s="1" customFormat="1" ht="16.5" customHeight="1">
      <c r="B385" s="125"/>
      <c r="C385" s="147" t="s">
        <v>654</v>
      </c>
      <c r="D385" s="147" t="s">
        <v>470</v>
      </c>
      <c r="E385" s="148" t="s">
        <v>655</v>
      </c>
      <c r="F385" s="149" t="s">
        <v>656</v>
      </c>
      <c r="G385" s="150" t="s">
        <v>151</v>
      </c>
      <c r="H385" s="151">
        <v>80</v>
      </c>
      <c r="I385" s="152"/>
      <c r="J385" s="153">
        <f t="shared" si="30"/>
        <v>0</v>
      </c>
      <c r="K385" s="149" t="s">
        <v>1</v>
      </c>
      <c r="L385" s="154"/>
      <c r="M385" s="155" t="s">
        <v>1</v>
      </c>
      <c r="N385" s="156" t="s">
        <v>40</v>
      </c>
      <c r="P385" s="135">
        <f t="shared" si="31"/>
        <v>0</v>
      </c>
      <c r="Q385" s="135">
        <v>0</v>
      </c>
      <c r="R385" s="135">
        <f t="shared" si="32"/>
        <v>0</v>
      </c>
      <c r="S385" s="135">
        <v>0</v>
      </c>
      <c r="T385" s="136">
        <f t="shared" si="33"/>
        <v>0</v>
      </c>
      <c r="AR385" s="137" t="s">
        <v>313</v>
      </c>
      <c r="AT385" s="137" t="s">
        <v>470</v>
      </c>
      <c r="AU385" s="137" t="s">
        <v>135</v>
      </c>
      <c r="AY385" s="14" t="s">
        <v>134</v>
      </c>
      <c r="BE385" s="138">
        <f t="shared" si="34"/>
        <v>0</v>
      </c>
      <c r="BF385" s="138">
        <f t="shared" si="35"/>
        <v>0</v>
      </c>
      <c r="BG385" s="138">
        <f t="shared" si="36"/>
        <v>0</v>
      </c>
      <c r="BH385" s="138">
        <f t="shared" si="37"/>
        <v>0</v>
      </c>
      <c r="BI385" s="138">
        <f t="shared" si="38"/>
        <v>0</v>
      </c>
      <c r="BJ385" s="14" t="s">
        <v>83</v>
      </c>
      <c r="BK385" s="138">
        <f t="shared" si="39"/>
        <v>0</v>
      </c>
      <c r="BL385" s="14" t="s">
        <v>212</v>
      </c>
      <c r="BM385" s="137" t="s">
        <v>657</v>
      </c>
    </row>
    <row r="386" spans="2:65" s="1" customFormat="1" ht="16.5" customHeight="1">
      <c r="B386" s="125"/>
      <c r="C386" s="147" t="s">
        <v>658</v>
      </c>
      <c r="D386" s="147" t="s">
        <v>470</v>
      </c>
      <c r="E386" s="148" t="s">
        <v>659</v>
      </c>
      <c r="F386" s="149" t="s">
        <v>660</v>
      </c>
      <c r="G386" s="150" t="s">
        <v>155</v>
      </c>
      <c r="H386" s="151">
        <v>1</v>
      </c>
      <c r="I386" s="152"/>
      <c r="J386" s="153">
        <f t="shared" si="30"/>
        <v>0</v>
      </c>
      <c r="K386" s="149" t="s">
        <v>1</v>
      </c>
      <c r="L386" s="154"/>
      <c r="M386" s="155" t="s">
        <v>1</v>
      </c>
      <c r="N386" s="156" t="s">
        <v>40</v>
      </c>
      <c r="P386" s="135">
        <f t="shared" si="31"/>
        <v>0</v>
      </c>
      <c r="Q386" s="135">
        <v>0</v>
      </c>
      <c r="R386" s="135">
        <f t="shared" si="32"/>
        <v>0</v>
      </c>
      <c r="S386" s="135">
        <v>0</v>
      </c>
      <c r="T386" s="136">
        <f t="shared" si="33"/>
        <v>0</v>
      </c>
      <c r="AR386" s="137" t="s">
        <v>313</v>
      </c>
      <c r="AT386" s="137" t="s">
        <v>470</v>
      </c>
      <c r="AU386" s="137" t="s">
        <v>135</v>
      </c>
      <c r="AY386" s="14" t="s">
        <v>134</v>
      </c>
      <c r="BE386" s="138">
        <f t="shared" si="34"/>
        <v>0</v>
      </c>
      <c r="BF386" s="138">
        <f t="shared" si="35"/>
        <v>0</v>
      </c>
      <c r="BG386" s="138">
        <f t="shared" si="36"/>
        <v>0</v>
      </c>
      <c r="BH386" s="138">
        <f t="shared" si="37"/>
        <v>0</v>
      </c>
      <c r="BI386" s="138">
        <f t="shared" si="38"/>
        <v>0</v>
      </c>
      <c r="BJ386" s="14" t="s">
        <v>83</v>
      </c>
      <c r="BK386" s="138">
        <f t="shared" si="39"/>
        <v>0</v>
      </c>
      <c r="BL386" s="14" t="s">
        <v>212</v>
      </c>
      <c r="BM386" s="137" t="s">
        <v>661</v>
      </c>
    </row>
    <row r="387" spans="2:65" s="1" customFormat="1" ht="16.5" customHeight="1">
      <c r="B387" s="125"/>
      <c r="C387" s="147" t="s">
        <v>662</v>
      </c>
      <c r="D387" s="147" t="s">
        <v>470</v>
      </c>
      <c r="E387" s="148" t="s">
        <v>663</v>
      </c>
      <c r="F387" s="149" t="s">
        <v>664</v>
      </c>
      <c r="G387" s="150" t="s">
        <v>151</v>
      </c>
      <c r="H387" s="151">
        <v>80</v>
      </c>
      <c r="I387" s="152"/>
      <c r="J387" s="153">
        <f t="shared" si="30"/>
        <v>0</v>
      </c>
      <c r="K387" s="149" t="s">
        <v>1</v>
      </c>
      <c r="L387" s="154"/>
      <c r="M387" s="155" t="s">
        <v>1</v>
      </c>
      <c r="N387" s="156" t="s">
        <v>40</v>
      </c>
      <c r="P387" s="135">
        <f t="shared" si="31"/>
        <v>0</v>
      </c>
      <c r="Q387" s="135">
        <v>0</v>
      </c>
      <c r="R387" s="135">
        <f t="shared" si="32"/>
        <v>0</v>
      </c>
      <c r="S387" s="135">
        <v>0</v>
      </c>
      <c r="T387" s="136">
        <f t="shared" si="33"/>
        <v>0</v>
      </c>
      <c r="AR387" s="137" t="s">
        <v>313</v>
      </c>
      <c r="AT387" s="137" t="s">
        <v>470</v>
      </c>
      <c r="AU387" s="137" t="s">
        <v>135</v>
      </c>
      <c r="AY387" s="14" t="s">
        <v>134</v>
      </c>
      <c r="BE387" s="138">
        <f t="shared" si="34"/>
        <v>0</v>
      </c>
      <c r="BF387" s="138">
        <f t="shared" si="35"/>
        <v>0</v>
      </c>
      <c r="BG387" s="138">
        <f t="shared" si="36"/>
        <v>0</v>
      </c>
      <c r="BH387" s="138">
        <f t="shared" si="37"/>
        <v>0</v>
      </c>
      <c r="BI387" s="138">
        <f t="shared" si="38"/>
        <v>0</v>
      </c>
      <c r="BJ387" s="14" t="s">
        <v>83</v>
      </c>
      <c r="BK387" s="138">
        <f t="shared" si="39"/>
        <v>0</v>
      </c>
      <c r="BL387" s="14" t="s">
        <v>212</v>
      </c>
      <c r="BM387" s="137" t="s">
        <v>665</v>
      </c>
    </row>
    <row r="388" spans="2:65" s="1" customFormat="1" ht="16.5" customHeight="1">
      <c r="B388" s="125"/>
      <c r="C388" s="147" t="s">
        <v>666</v>
      </c>
      <c r="D388" s="147" t="s">
        <v>470</v>
      </c>
      <c r="E388" s="148" t="s">
        <v>667</v>
      </c>
      <c r="F388" s="149" t="s">
        <v>668</v>
      </c>
      <c r="G388" s="150" t="s">
        <v>640</v>
      </c>
      <c r="H388" s="151">
        <v>1</v>
      </c>
      <c r="I388" s="152"/>
      <c r="J388" s="153">
        <f t="shared" si="30"/>
        <v>0</v>
      </c>
      <c r="K388" s="149" t="s">
        <v>1</v>
      </c>
      <c r="L388" s="154"/>
      <c r="M388" s="155" t="s">
        <v>1</v>
      </c>
      <c r="N388" s="156" t="s">
        <v>40</v>
      </c>
      <c r="P388" s="135">
        <f t="shared" si="31"/>
        <v>0</v>
      </c>
      <c r="Q388" s="135">
        <v>0</v>
      </c>
      <c r="R388" s="135">
        <f t="shared" si="32"/>
        <v>0</v>
      </c>
      <c r="S388" s="135">
        <v>0</v>
      </c>
      <c r="T388" s="136">
        <f t="shared" si="33"/>
        <v>0</v>
      </c>
      <c r="AR388" s="137" t="s">
        <v>313</v>
      </c>
      <c r="AT388" s="137" t="s">
        <v>470</v>
      </c>
      <c r="AU388" s="137" t="s">
        <v>135</v>
      </c>
      <c r="AY388" s="14" t="s">
        <v>134</v>
      </c>
      <c r="BE388" s="138">
        <f t="shared" si="34"/>
        <v>0</v>
      </c>
      <c r="BF388" s="138">
        <f t="shared" si="35"/>
        <v>0</v>
      </c>
      <c r="BG388" s="138">
        <f t="shared" si="36"/>
        <v>0</v>
      </c>
      <c r="BH388" s="138">
        <f t="shared" si="37"/>
        <v>0</v>
      </c>
      <c r="BI388" s="138">
        <f t="shared" si="38"/>
        <v>0</v>
      </c>
      <c r="BJ388" s="14" t="s">
        <v>83</v>
      </c>
      <c r="BK388" s="138">
        <f t="shared" si="39"/>
        <v>0</v>
      </c>
      <c r="BL388" s="14" t="s">
        <v>212</v>
      </c>
      <c r="BM388" s="137" t="s">
        <v>669</v>
      </c>
    </row>
    <row r="389" spans="2:65" s="1" customFormat="1" ht="16.5" customHeight="1">
      <c r="B389" s="125"/>
      <c r="C389" s="126" t="s">
        <v>670</v>
      </c>
      <c r="D389" s="126" t="s">
        <v>137</v>
      </c>
      <c r="E389" s="127" t="s">
        <v>671</v>
      </c>
      <c r="F389" s="128" t="s">
        <v>672</v>
      </c>
      <c r="G389" s="129" t="s">
        <v>640</v>
      </c>
      <c r="H389" s="130">
        <v>1</v>
      </c>
      <c r="I389" s="131"/>
      <c r="J389" s="132">
        <f t="shared" si="30"/>
        <v>0</v>
      </c>
      <c r="K389" s="128" t="s">
        <v>1</v>
      </c>
      <c r="L389" s="29"/>
      <c r="M389" s="133" t="s">
        <v>1</v>
      </c>
      <c r="N389" s="134" t="s">
        <v>40</v>
      </c>
      <c r="P389" s="135">
        <f t="shared" si="31"/>
        <v>0</v>
      </c>
      <c r="Q389" s="135">
        <v>0</v>
      </c>
      <c r="R389" s="135">
        <f t="shared" si="32"/>
        <v>0</v>
      </c>
      <c r="S389" s="135">
        <v>0</v>
      </c>
      <c r="T389" s="136">
        <f t="shared" si="33"/>
        <v>0</v>
      </c>
      <c r="AR389" s="137" t="s">
        <v>212</v>
      </c>
      <c r="AT389" s="137" t="s">
        <v>137</v>
      </c>
      <c r="AU389" s="137" t="s">
        <v>135</v>
      </c>
      <c r="AY389" s="14" t="s">
        <v>134</v>
      </c>
      <c r="BE389" s="138">
        <f t="shared" si="34"/>
        <v>0</v>
      </c>
      <c r="BF389" s="138">
        <f t="shared" si="35"/>
        <v>0</v>
      </c>
      <c r="BG389" s="138">
        <f t="shared" si="36"/>
        <v>0</v>
      </c>
      <c r="BH389" s="138">
        <f t="shared" si="37"/>
        <v>0</v>
      </c>
      <c r="BI389" s="138">
        <f t="shared" si="38"/>
        <v>0</v>
      </c>
      <c r="BJ389" s="14" t="s">
        <v>83</v>
      </c>
      <c r="BK389" s="138">
        <f t="shared" si="39"/>
        <v>0</v>
      </c>
      <c r="BL389" s="14" t="s">
        <v>212</v>
      </c>
      <c r="BM389" s="137" t="s">
        <v>673</v>
      </c>
    </row>
    <row r="390" spans="2:65" s="11" customFormat="1" ht="20.85" customHeight="1">
      <c r="B390" s="113"/>
      <c r="D390" s="114" t="s">
        <v>74</v>
      </c>
      <c r="E390" s="123" t="s">
        <v>674</v>
      </c>
      <c r="F390" s="123" t="s">
        <v>675</v>
      </c>
      <c r="I390" s="116"/>
      <c r="J390" s="124">
        <f>BK390</f>
        <v>0</v>
      </c>
      <c r="L390" s="113"/>
      <c r="M390" s="118"/>
      <c r="P390" s="119">
        <f>SUM(P391:P400)</f>
        <v>0</v>
      </c>
      <c r="R390" s="119">
        <f>SUM(R391:R400)</f>
        <v>0</v>
      </c>
      <c r="T390" s="120">
        <f>SUM(T391:T400)</f>
        <v>0</v>
      </c>
      <c r="AR390" s="114" t="s">
        <v>85</v>
      </c>
      <c r="AT390" s="121" t="s">
        <v>74</v>
      </c>
      <c r="AU390" s="121" t="s">
        <v>85</v>
      </c>
      <c r="AY390" s="114" t="s">
        <v>134</v>
      </c>
      <c r="BK390" s="122">
        <f>SUM(BK391:BK400)</f>
        <v>0</v>
      </c>
    </row>
    <row r="391" spans="2:65" s="1" customFormat="1" ht="16.5" customHeight="1">
      <c r="B391" s="125"/>
      <c r="C391" s="126" t="s">
        <v>676</v>
      </c>
      <c r="D391" s="126" t="s">
        <v>137</v>
      </c>
      <c r="E391" s="127" t="s">
        <v>677</v>
      </c>
      <c r="F391" s="128" t="s">
        <v>678</v>
      </c>
      <c r="G391" s="129" t="s">
        <v>640</v>
      </c>
      <c r="H391" s="130">
        <v>1</v>
      </c>
      <c r="I391" s="131"/>
      <c r="J391" s="132">
        <f t="shared" ref="J391:J400" si="40">ROUND(I391*H391,2)</f>
        <v>0</v>
      </c>
      <c r="K391" s="128" t="s">
        <v>1</v>
      </c>
      <c r="L391" s="29"/>
      <c r="M391" s="133" t="s">
        <v>1</v>
      </c>
      <c r="N391" s="134" t="s">
        <v>40</v>
      </c>
      <c r="P391" s="135">
        <f t="shared" ref="P391:P400" si="41">O391*H391</f>
        <v>0</v>
      </c>
      <c r="Q391" s="135">
        <v>0</v>
      </c>
      <c r="R391" s="135">
        <f t="shared" ref="R391:R400" si="42">Q391*H391</f>
        <v>0</v>
      </c>
      <c r="S391" s="135">
        <v>0</v>
      </c>
      <c r="T391" s="136">
        <f t="shared" ref="T391:T400" si="43">S391*H391</f>
        <v>0</v>
      </c>
      <c r="AR391" s="137" t="s">
        <v>212</v>
      </c>
      <c r="AT391" s="137" t="s">
        <v>137</v>
      </c>
      <c r="AU391" s="137" t="s">
        <v>135</v>
      </c>
      <c r="AY391" s="14" t="s">
        <v>134</v>
      </c>
      <c r="BE391" s="138">
        <f t="shared" ref="BE391:BE400" si="44">IF(N391="základní",J391,0)</f>
        <v>0</v>
      </c>
      <c r="BF391" s="138">
        <f t="shared" ref="BF391:BF400" si="45">IF(N391="snížená",J391,0)</f>
        <v>0</v>
      </c>
      <c r="BG391" s="138">
        <f t="shared" ref="BG391:BG400" si="46">IF(N391="zákl. přenesená",J391,0)</f>
        <v>0</v>
      </c>
      <c r="BH391" s="138">
        <f t="shared" ref="BH391:BH400" si="47">IF(N391="sníž. přenesená",J391,0)</f>
        <v>0</v>
      </c>
      <c r="BI391" s="138">
        <f t="shared" ref="BI391:BI400" si="48">IF(N391="nulová",J391,0)</f>
        <v>0</v>
      </c>
      <c r="BJ391" s="14" t="s">
        <v>83</v>
      </c>
      <c r="BK391" s="138">
        <f t="shared" ref="BK391:BK400" si="49">ROUND(I391*H391,2)</f>
        <v>0</v>
      </c>
      <c r="BL391" s="14" t="s">
        <v>212</v>
      </c>
      <c r="BM391" s="137" t="s">
        <v>679</v>
      </c>
    </row>
    <row r="392" spans="2:65" s="1" customFormat="1" ht="16.5" customHeight="1">
      <c r="B392" s="125"/>
      <c r="C392" s="147" t="s">
        <v>680</v>
      </c>
      <c r="D392" s="147" t="s">
        <v>470</v>
      </c>
      <c r="E392" s="148" t="s">
        <v>681</v>
      </c>
      <c r="F392" s="149" t="s">
        <v>682</v>
      </c>
      <c r="G392" s="150" t="s">
        <v>155</v>
      </c>
      <c r="H392" s="151">
        <v>2</v>
      </c>
      <c r="I392" s="152"/>
      <c r="J392" s="153">
        <f t="shared" si="40"/>
        <v>0</v>
      </c>
      <c r="K392" s="149" t="s">
        <v>1</v>
      </c>
      <c r="L392" s="154"/>
      <c r="M392" s="155" t="s">
        <v>1</v>
      </c>
      <c r="N392" s="156" t="s">
        <v>40</v>
      </c>
      <c r="P392" s="135">
        <f t="shared" si="41"/>
        <v>0</v>
      </c>
      <c r="Q392" s="135">
        <v>0</v>
      </c>
      <c r="R392" s="135">
        <f t="shared" si="42"/>
        <v>0</v>
      </c>
      <c r="S392" s="135">
        <v>0</v>
      </c>
      <c r="T392" s="136">
        <f t="shared" si="43"/>
        <v>0</v>
      </c>
      <c r="AR392" s="137" t="s">
        <v>313</v>
      </c>
      <c r="AT392" s="137" t="s">
        <v>470</v>
      </c>
      <c r="AU392" s="137" t="s">
        <v>135</v>
      </c>
      <c r="AY392" s="14" t="s">
        <v>134</v>
      </c>
      <c r="BE392" s="138">
        <f t="shared" si="44"/>
        <v>0</v>
      </c>
      <c r="BF392" s="138">
        <f t="shared" si="45"/>
        <v>0</v>
      </c>
      <c r="BG392" s="138">
        <f t="shared" si="46"/>
        <v>0</v>
      </c>
      <c r="BH392" s="138">
        <f t="shared" si="47"/>
        <v>0</v>
      </c>
      <c r="BI392" s="138">
        <f t="shared" si="48"/>
        <v>0</v>
      </c>
      <c r="BJ392" s="14" t="s">
        <v>83</v>
      </c>
      <c r="BK392" s="138">
        <f t="shared" si="49"/>
        <v>0</v>
      </c>
      <c r="BL392" s="14" t="s">
        <v>212</v>
      </c>
      <c r="BM392" s="137" t="s">
        <v>683</v>
      </c>
    </row>
    <row r="393" spans="2:65" s="1" customFormat="1" ht="16.5" customHeight="1">
      <c r="B393" s="125"/>
      <c r="C393" s="147" t="s">
        <v>684</v>
      </c>
      <c r="D393" s="147" t="s">
        <v>470</v>
      </c>
      <c r="E393" s="148" t="s">
        <v>685</v>
      </c>
      <c r="F393" s="149" t="s">
        <v>686</v>
      </c>
      <c r="G393" s="150" t="s">
        <v>155</v>
      </c>
      <c r="H393" s="151">
        <v>1</v>
      </c>
      <c r="I393" s="152"/>
      <c r="J393" s="153">
        <f t="shared" si="40"/>
        <v>0</v>
      </c>
      <c r="K393" s="149" t="s">
        <v>1</v>
      </c>
      <c r="L393" s="154"/>
      <c r="M393" s="155" t="s">
        <v>1</v>
      </c>
      <c r="N393" s="156" t="s">
        <v>40</v>
      </c>
      <c r="P393" s="135">
        <f t="shared" si="41"/>
        <v>0</v>
      </c>
      <c r="Q393" s="135">
        <v>0</v>
      </c>
      <c r="R393" s="135">
        <f t="shared" si="42"/>
        <v>0</v>
      </c>
      <c r="S393" s="135">
        <v>0</v>
      </c>
      <c r="T393" s="136">
        <f t="shared" si="43"/>
        <v>0</v>
      </c>
      <c r="AR393" s="137" t="s">
        <v>313</v>
      </c>
      <c r="AT393" s="137" t="s">
        <v>470</v>
      </c>
      <c r="AU393" s="137" t="s">
        <v>135</v>
      </c>
      <c r="AY393" s="14" t="s">
        <v>134</v>
      </c>
      <c r="BE393" s="138">
        <f t="shared" si="44"/>
        <v>0</v>
      </c>
      <c r="BF393" s="138">
        <f t="shared" si="45"/>
        <v>0</v>
      </c>
      <c r="BG393" s="138">
        <f t="shared" si="46"/>
        <v>0</v>
      </c>
      <c r="BH393" s="138">
        <f t="shared" si="47"/>
        <v>0</v>
      </c>
      <c r="BI393" s="138">
        <f t="shared" si="48"/>
        <v>0</v>
      </c>
      <c r="BJ393" s="14" t="s">
        <v>83</v>
      </c>
      <c r="BK393" s="138">
        <f t="shared" si="49"/>
        <v>0</v>
      </c>
      <c r="BL393" s="14" t="s">
        <v>212</v>
      </c>
      <c r="BM393" s="137" t="s">
        <v>687</v>
      </c>
    </row>
    <row r="394" spans="2:65" s="1" customFormat="1" ht="16.5" customHeight="1">
      <c r="B394" s="125"/>
      <c r="C394" s="147" t="s">
        <v>688</v>
      </c>
      <c r="D394" s="147" t="s">
        <v>470</v>
      </c>
      <c r="E394" s="148" t="s">
        <v>689</v>
      </c>
      <c r="F394" s="149" t="s">
        <v>690</v>
      </c>
      <c r="G394" s="150" t="s">
        <v>151</v>
      </c>
      <c r="H394" s="151">
        <v>20</v>
      </c>
      <c r="I394" s="152"/>
      <c r="J394" s="153">
        <f t="shared" si="40"/>
        <v>0</v>
      </c>
      <c r="K394" s="149" t="s">
        <v>1</v>
      </c>
      <c r="L394" s="154"/>
      <c r="M394" s="155" t="s">
        <v>1</v>
      </c>
      <c r="N394" s="156" t="s">
        <v>40</v>
      </c>
      <c r="P394" s="135">
        <f t="shared" si="41"/>
        <v>0</v>
      </c>
      <c r="Q394" s="135">
        <v>0</v>
      </c>
      <c r="R394" s="135">
        <f t="shared" si="42"/>
        <v>0</v>
      </c>
      <c r="S394" s="135">
        <v>0</v>
      </c>
      <c r="T394" s="136">
        <f t="shared" si="43"/>
        <v>0</v>
      </c>
      <c r="AR394" s="137" t="s">
        <v>313</v>
      </c>
      <c r="AT394" s="137" t="s">
        <v>470</v>
      </c>
      <c r="AU394" s="137" t="s">
        <v>135</v>
      </c>
      <c r="AY394" s="14" t="s">
        <v>134</v>
      </c>
      <c r="BE394" s="138">
        <f t="shared" si="44"/>
        <v>0</v>
      </c>
      <c r="BF394" s="138">
        <f t="shared" si="45"/>
        <v>0</v>
      </c>
      <c r="BG394" s="138">
        <f t="shared" si="46"/>
        <v>0</v>
      </c>
      <c r="BH394" s="138">
        <f t="shared" si="47"/>
        <v>0</v>
      </c>
      <c r="BI394" s="138">
        <f t="shared" si="48"/>
        <v>0</v>
      </c>
      <c r="BJ394" s="14" t="s">
        <v>83</v>
      </c>
      <c r="BK394" s="138">
        <f t="shared" si="49"/>
        <v>0</v>
      </c>
      <c r="BL394" s="14" t="s">
        <v>212</v>
      </c>
      <c r="BM394" s="137" t="s">
        <v>691</v>
      </c>
    </row>
    <row r="395" spans="2:65" s="1" customFormat="1" ht="16.5" customHeight="1">
      <c r="B395" s="125"/>
      <c r="C395" s="147" t="s">
        <v>692</v>
      </c>
      <c r="D395" s="147" t="s">
        <v>470</v>
      </c>
      <c r="E395" s="148" t="s">
        <v>693</v>
      </c>
      <c r="F395" s="149" t="s">
        <v>694</v>
      </c>
      <c r="G395" s="150" t="s">
        <v>155</v>
      </c>
      <c r="H395" s="151">
        <v>1</v>
      </c>
      <c r="I395" s="152"/>
      <c r="J395" s="153">
        <f t="shared" si="40"/>
        <v>0</v>
      </c>
      <c r="K395" s="149" t="s">
        <v>1</v>
      </c>
      <c r="L395" s="154"/>
      <c r="M395" s="155" t="s">
        <v>1</v>
      </c>
      <c r="N395" s="156" t="s">
        <v>40</v>
      </c>
      <c r="P395" s="135">
        <f t="shared" si="41"/>
        <v>0</v>
      </c>
      <c r="Q395" s="135">
        <v>0</v>
      </c>
      <c r="R395" s="135">
        <f t="shared" si="42"/>
        <v>0</v>
      </c>
      <c r="S395" s="135">
        <v>0</v>
      </c>
      <c r="T395" s="136">
        <f t="shared" si="43"/>
        <v>0</v>
      </c>
      <c r="AR395" s="137" t="s">
        <v>313</v>
      </c>
      <c r="AT395" s="137" t="s">
        <v>470</v>
      </c>
      <c r="AU395" s="137" t="s">
        <v>135</v>
      </c>
      <c r="AY395" s="14" t="s">
        <v>134</v>
      </c>
      <c r="BE395" s="138">
        <f t="shared" si="44"/>
        <v>0</v>
      </c>
      <c r="BF395" s="138">
        <f t="shared" si="45"/>
        <v>0</v>
      </c>
      <c r="BG395" s="138">
        <f t="shared" si="46"/>
        <v>0</v>
      </c>
      <c r="BH395" s="138">
        <f t="shared" si="47"/>
        <v>0</v>
      </c>
      <c r="BI395" s="138">
        <f t="shared" si="48"/>
        <v>0</v>
      </c>
      <c r="BJ395" s="14" t="s">
        <v>83</v>
      </c>
      <c r="BK395" s="138">
        <f t="shared" si="49"/>
        <v>0</v>
      </c>
      <c r="BL395" s="14" t="s">
        <v>212</v>
      </c>
      <c r="BM395" s="137" t="s">
        <v>695</v>
      </c>
    </row>
    <row r="396" spans="2:65" s="1" customFormat="1" ht="16.5" customHeight="1">
      <c r="B396" s="125"/>
      <c r="C396" s="147" t="s">
        <v>696</v>
      </c>
      <c r="D396" s="147" t="s">
        <v>470</v>
      </c>
      <c r="E396" s="148" t="s">
        <v>697</v>
      </c>
      <c r="F396" s="149" t="s">
        <v>698</v>
      </c>
      <c r="G396" s="150" t="s">
        <v>155</v>
      </c>
      <c r="H396" s="151">
        <v>1</v>
      </c>
      <c r="I396" s="152"/>
      <c r="J396" s="153">
        <f t="shared" si="40"/>
        <v>0</v>
      </c>
      <c r="K396" s="149" t="s">
        <v>1</v>
      </c>
      <c r="L396" s="154"/>
      <c r="M396" s="155" t="s">
        <v>1</v>
      </c>
      <c r="N396" s="156" t="s">
        <v>40</v>
      </c>
      <c r="P396" s="135">
        <f t="shared" si="41"/>
        <v>0</v>
      </c>
      <c r="Q396" s="135">
        <v>0</v>
      </c>
      <c r="R396" s="135">
        <f t="shared" si="42"/>
        <v>0</v>
      </c>
      <c r="S396" s="135">
        <v>0</v>
      </c>
      <c r="T396" s="136">
        <f t="shared" si="43"/>
        <v>0</v>
      </c>
      <c r="AR396" s="137" t="s">
        <v>313</v>
      </c>
      <c r="AT396" s="137" t="s">
        <v>470</v>
      </c>
      <c r="AU396" s="137" t="s">
        <v>135</v>
      </c>
      <c r="AY396" s="14" t="s">
        <v>134</v>
      </c>
      <c r="BE396" s="138">
        <f t="shared" si="44"/>
        <v>0</v>
      </c>
      <c r="BF396" s="138">
        <f t="shared" si="45"/>
        <v>0</v>
      </c>
      <c r="BG396" s="138">
        <f t="shared" si="46"/>
        <v>0</v>
      </c>
      <c r="BH396" s="138">
        <f t="shared" si="47"/>
        <v>0</v>
      </c>
      <c r="BI396" s="138">
        <f t="shared" si="48"/>
        <v>0</v>
      </c>
      <c r="BJ396" s="14" t="s">
        <v>83</v>
      </c>
      <c r="BK396" s="138">
        <f t="shared" si="49"/>
        <v>0</v>
      </c>
      <c r="BL396" s="14" t="s">
        <v>212</v>
      </c>
      <c r="BM396" s="137" t="s">
        <v>699</v>
      </c>
    </row>
    <row r="397" spans="2:65" s="1" customFormat="1" ht="16.5" customHeight="1">
      <c r="B397" s="125"/>
      <c r="C397" s="147" t="s">
        <v>700</v>
      </c>
      <c r="D397" s="147" t="s">
        <v>470</v>
      </c>
      <c r="E397" s="148" t="s">
        <v>701</v>
      </c>
      <c r="F397" s="149" t="s">
        <v>702</v>
      </c>
      <c r="G397" s="150" t="s">
        <v>151</v>
      </c>
      <c r="H397" s="151">
        <v>80</v>
      </c>
      <c r="I397" s="152"/>
      <c r="J397" s="153">
        <f t="shared" si="40"/>
        <v>0</v>
      </c>
      <c r="K397" s="149" t="s">
        <v>1</v>
      </c>
      <c r="L397" s="154"/>
      <c r="M397" s="155" t="s">
        <v>1</v>
      </c>
      <c r="N397" s="156" t="s">
        <v>40</v>
      </c>
      <c r="P397" s="135">
        <f t="shared" si="41"/>
        <v>0</v>
      </c>
      <c r="Q397" s="135">
        <v>0</v>
      </c>
      <c r="R397" s="135">
        <f t="shared" si="42"/>
        <v>0</v>
      </c>
      <c r="S397" s="135">
        <v>0</v>
      </c>
      <c r="T397" s="136">
        <f t="shared" si="43"/>
        <v>0</v>
      </c>
      <c r="AR397" s="137" t="s">
        <v>313</v>
      </c>
      <c r="AT397" s="137" t="s">
        <v>470</v>
      </c>
      <c r="AU397" s="137" t="s">
        <v>135</v>
      </c>
      <c r="AY397" s="14" t="s">
        <v>134</v>
      </c>
      <c r="BE397" s="138">
        <f t="shared" si="44"/>
        <v>0</v>
      </c>
      <c r="BF397" s="138">
        <f t="shared" si="45"/>
        <v>0</v>
      </c>
      <c r="BG397" s="138">
        <f t="shared" si="46"/>
        <v>0</v>
      </c>
      <c r="BH397" s="138">
        <f t="shared" si="47"/>
        <v>0</v>
      </c>
      <c r="BI397" s="138">
        <f t="shared" si="48"/>
        <v>0</v>
      </c>
      <c r="BJ397" s="14" t="s">
        <v>83</v>
      </c>
      <c r="BK397" s="138">
        <f t="shared" si="49"/>
        <v>0</v>
      </c>
      <c r="BL397" s="14" t="s">
        <v>212</v>
      </c>
      <c r="BM397" s="137" t="s">
        <v>703</v>
      </c>
    </row>
    <row r="398" spans="2:65" s="1" customFormat="1" ht="16.5" customHeight="1">
      <c r="B398" s="125"/>
      <c r="C398" s="147" t="s">
        <v>704</v>
      </c>
      <c r="D398" s="147" t="s">
        <v>470</v>
      </c>
      <c r="E398" s="148" t="s">
        <v>705</v>
      </c>
      <c r="F398" s="149" t="s">
        <v>706</v>
      </c>
      <c r="G398" s="150" t="s">
        <v>155</v>
      </c>
      <c r="H398" s="151">
        <v>1</v>
      </c>
      <c r="I398" s="152"/>
      <c r="J398" s="153">
        <f t="shared" si="40"/>
        <v>0</v>
      </c>
      <c r="K398" s="149" t="s">
        <v>1</v>
      </c>
      <c r="L398" s="154"/>
      <c r="M398" s="155" t="s">
        <v>1</v>
      </c>
      <c r="N398" s="156" t="s">
        <v>40</v>
      </c>
      <c r="P398" s="135">
        <f t="shared" si="41"/>
        <v>0</v>
      </c>
      <c r="Q398" s="135">
        <v>0</v>
      </c>
      <c r="R398" s="135">
        <f t="shared" si="42"/>
        <v>0</v>
      </c>
      <c r="S398" s="135">
        <v>0</v>
      </c>
      <c r="T398" s="136">
        <f t="shared" si="43"/>
        <v>0</v>
      </c>
      <c r="AR398" s="137" t="s">
        <v>313</v>
      </c>
      <c r="AT398" s="137" t="s">
        <v>470</v>
      </c>
      <c r="AU398" s="137" t="s">
        <v>135</v>
      </c>
      <c r="AY398" s="14" t="s">
        <v>134</v>
      </c>
      <c r="BE398" s="138">
        <f t="shared" si="44"/>
        <v>0</v>
      </c>
      <c r="BF398" s="138">
        <f t="shared" si="45"/>
        <v>0</v>
      </c>
      <c r="BG398" s="138">
        <f t="shared" si="46"/>
        <v>0</v>
      </c>
      <c r="BH398" s="138">
        <f t="shared" si="47"/>
        <v>0</v>
      </c>
      <c r="BI398" s="138">
        <f t="shared" si="48"/>
        <v>0</v>
      </c>
      <c r="BJ398" s="14" t="s">
        <v>83</v>
      </c>
      <c r="BK398" s="138">
        <f t="shared" si="49"/>
        <v>0</v>
      </c>
      <c r="BL398" s="14" t="s">
        <v>212</v>
      </c>
      <c r="BM398" s="137" t="s">
        <v>707</v>
      </c>
    </row>
    <row r="399" spans="2:65" s="1" customFormat="1" ht="16.5" customHeight="1">
      <c r="B399" s="125"/>
      <c r="C399" s="147" t="s">
        <v>708</v>
      </c>
      <c r="D399" s="147" t="s">
        <v>470</v>
      </c>
      <c r="E399" s="148" t="s">
        <v>709</v>
      </c>
      <c r="F399" s="149" t="s">
        <v>668</v>
      </c>
      <c r="G399" s="150" t="s">
        <v>640</v>
      </c>
      <c r="H399" s="151">
        <v>1</v>
      </c>
      <c r="I399" s="152"/>
      <c r="J399" s="153">
        <f t="shared" si="40"/>
        <v>0</v>
      </c>
      <c r="K399" s="149" t="s">
        <v>1</v>
      </c>
      <c r="L399" s="154"/>
      <c r="M399" s="155" t="s">
        <v>1</v>
      </c>
      <c r="N399" s="156" t="s">
        <v>40</v>
      </c>
      <c r="P399" s="135">
        <f t="shared" si="41"/>
        <v>0</v>
      </c>
      <c r="Q399" s="135">
        <v>0</v>
      </c>
      <c r="R399" s="135">
        <f t="shared" si="42"/>
        <v>0</v>
      </c>
      <c r="S399" s="135">
        <v>0</v>
      </c>
      <c r="T399" s="136">
        <f t="shared" si="43"/>
        <v>0</v>
      </c>
      <c r="AR399" s="137" t="s">
        <v>313</v>
      </c>
      <c r="AT399" s="137" t="s">
        <v>470</v>
      </c>
      <c r="AU399" s="137" t="s">
        <v>135</v>
      </c>
      <c r="AY399" s="14" t="s">
        <v>134</v>
      </c>
      <c r="BE399" s="138">
        <f t="shared" si="44"/>
        <v>0</v>
      </c>
      <c r="BF399" s="138">
        <f t="shared" si="45"/>
        <v>0</v>
      </c>
      <c r="BG399" s="138">
        <f t="shared" si="46"/>
        <v>0</v>
      </c>
      <c r="BH399" s="138">
        <f t="shared" si="47"/>
        <v>0</v>
      </c>
      <c r="BI399" s="138">
        <f t="shared" si="48"/>
        <v>0</v>
      </c>
      <c r="BJ399" s="14" t="s">
        <v>83</v>
      </c>
      <c r="BK399" s="138">
        <f t="shared" si="49"/>
        <v>0</v>
      </c>
      <c r="BL399" s="14" t="s">
        <v>212</v>
      </c>
      <c r="BM399" s="137" t="s">
        <v>710</v>
      </c>
    </row>
    <row r="400" spans="2:65" s="1" customFormat="1" ht="16.5" customHeight="1">
      <c r="B400" s="125"/>
      <c r="C400" s="126" t="s">
        <v>711</v>
      </c>
      <c r="D400" s="126" t="s">
        <v>137</v>
      </c>
      <c r="E400" s="127" t="s">
        <v>712</v>
      </c>
      <c r="F400" s="128" t="s">
        <v>672</v>
      </c>
      <c r="G400" s="129" t="s">
        <v>640</v>
      </c>
      <c r="H400" s="130">
        <v>1</v>
      </c>
      <c r="I400" s="131"/>
      <c r="J400" s="132">
        <f t="shared" si="40"/>
        <v>0</v>
      </c>
      <c r="K400" s="128" t="s">
        <v>1</v>
      </c>
      <c r="L400" s="29"/>
      <c r="M400" s="133" t="s">
        <v>1</v>
      </c>
      <c r="N400" s="134" t="s">
        <v>40</v>
      </c>
      <c r="P400" s="135">
        <f t="shared" si="41"/>
        <v>0</v>
      </c>
      <c r="Q400" s="135">
        <v>0</v>
      </c>
      <c r="R400" s="135">
        <f t="shared" si="42"/>
        <v>0</v>
      </c>
      <c r="S400" s="135">
        <v>0</v>
      </c>
      <c r="T400" s="136">
        <f t="shared" si="43"/>
        <v>0</v>
      </c>
      <c r="AR400" s="137" t="s">
        <v>212</v>
      </c>
      <c r="AT400" s="137" t="s">
        <v>137</v>
      </c>
      <c r="AU400" s="137" t="s">
        <v>135</v>
      </c>
      <c r="AY400" s="14" t="s">
        <v>134</v>
      </c>
      <c r="BE400" s="138">
        <f t="shared" si="44"/>
        <v>0</v>
      </c>
      <c r="BF400" s="138">
        <f t="shared" si="45"/>
        <v>0</v>
      </c>
      <c r="BG400" s="138">
        <f t="shared" si="46"/>
        <v>0</v>
      </c>
      <c r="BH400" s="138">
        <f t="shared" si="47"/>
        <v>0</v>
      </c>
      <c r="BI400" s="138">
        <f t="shared" si="48"/>
        <v>0</v>
      </c>
      <c r="BJ400" s="14" t="s">
        <v>83</v>
      </c>
      <c r="BK400" s="138">
        <f t="shared" si="49"/>
        <v>0</v>
      </c>
      <c r="BL400" s="14" t="s">
        <v>212</v>
      </c>
      <c r="BM400" s="137" t="s">
        <v>713</v>
      </c>
    </row>
    <row r="401" spans="2:65" s="11" customFormat="1" ht="20.85" customHeight="1">
      <c r="B401" s="113"/>
      <c r="D401" s="114" t="s">
        <v>74</v>
      </c>
      <c r="E401" s="123" t="s">
        <v>714</v>
      </c>
      <c r="F401" s="123" t="s">
        <v>715</v>
      </c>
      <c r="I401" s="116"/>
      <c r="J401" s="124">
        <f>BK401</f>
        <v>0</v>
      </c>
      <c r="L401" s="113"/>
      <c r="M401" s="118"/>
      <c r="P401" s="119">
        <f>SUM(P402:P409)</f>
        <v>0</v>
      </c>
      <c r="R401" s="119">
        <f>SUM(R402:R409)</f>
        <v>0</v>
      </c>
      <c r="T401" s="120">
        <f>SUM(T402:T409)</f>
        <v>0</v>
      </c>
      <c r="AR401" s="114" t="s">
        <v>85</v>
      </c>
      <c r="AT401" s="121" t="s">
        <v>74</v>
      </c>
      <c r="AU401" s="121" t="s">
        <v>85</v>
      </c>
      <c r="AY401" s="114" t="s">
        <v>134</v>
      </c>
      <c r="BK401" s="122">
        <f>SUM(BK402:BK409)</f>
        <v>0</v>
      </c>
    </row>
    <row r="402" spans="2:65" s="1" customFormat="1" ht="16.5" customHeight="1">
      <c r="B402" s="125"/>
      <c r="C402" s="126" t="s">
        <v>716</v>
      </c>
      <c r="D402" s="126" t="s">
        <v>137</v>
      </c>
      <c r="E402" s="127" t="s">
        <v>717</v>
      </c>
      <c r="F402" s="128" t="s">
        <v>718</v>
      </c>
      <c r="G402" s="129" t="s">
        <v>640</v>
      </c>
      <c r="H402" s="130">
        <v>1</v>
      </c>
      <c r="I402" s="131"/>
      <c r="J402" s="132">
        <f t="shared" ref="J402:J409" si="50">ROUND(I402*H402,2)</f>
        <v>0</v>
      </c>
      <c r="K402" s="128" t="s">
        <v>1</v>
      </c>
      <c r="L402" s="29"/>
      <c r="M402" s="133" t="s">
        <v>1</v>
      </c>
      <c r="N402" s="134" t="s">
        <v>40</v>
      </c>
      <c r="P402" s="135">
        <f t="shared" ref="P402:P409" si="51">O402*H402</f>
        <v>0</v>
      </c>
      <c r="Q402" s="135">
        <v>0</v>
      </c>
      <c r="R402" s="135">
        <f t="shared" ref="R402:R409" si="52">Q402*H402</f>
        <v>0</v>
      </c>
      <c r="S402" s="135">
        <v>0</v>
      </c>
      <c r="T402" s="136">
        <f t="shared" ref="T402:T409" si="53">S402*H402</f>
        <v>0</v>
      </c>
      <c r="AR402" s="137" t="s">
        <v>212</v>
      </c>
      <c r="AT402" s="137" t="s">
        <v>137</v>
      </c>
      <c r="AU402" s="137" t="s">
        <v>135</v>
      </c>
      <c r="AY402" s="14" t="s">
        <v>134</v>
      </c>
      <c r="BE402" s="138">
        <f t="shared" ref="BE402:BE409" si="54">IF(N402="základní",J402,0)</f>
        <v>0</v>
      </c>
      <c r="BF402" s="138">
        <f t="shared" ref="BF402:BF409" si="55">IF(N402="snížená",J402,0)</f>
        <v>0</v>
      </c>
      <c r="BG402" s="138">
        <f t="shared" ref="BG402:BG409" si="56">IF(N402="zákl. přenesená",J402,0)</f>
        <v>0</v>
      </c>
      <c r="BH402" s="138">
        <f t="shared" ref="BH402:BH409" si="57">IF(N402="sníž. přenesená",J402,0)</f>
        <v>0</v>
      </c>
      <c r="BI402" s="138">
        <f t="shared" ref="BI402:BI409" si="58">IF(N402="nulová",J402,0)</f>
        <v>0</v>
      </c>
      <c r="BJ402" s="14" t="s">
        <v>83</v>
      </c>
      <c r="BK402" s="138">
        <f t="shared" ref="BK402:BK409" si="59">ROUND(I402*H402,2)</f>
        <v>0</v>
      </c>
      <c r="BL402" s="14" t="s">
        <v>212</v>
      </c>
      <c r="BM402" s="137" t="s">
        <v>719</v>
      </c>
    </row>
    <row r="403" spans="2:65" s="1" customFormat="1" ht="16.5" customHeight="1">
      <c r="B403" s="125"/>
      <c r="C403" s="147" t="s">
        <v>720</v>
      </c>
      <c r="D403" s="147" t="s">
        <v>470</v>
      </c>
      <c r="E403" s="148" t="s">
        <v>721</v>
      </c>
      <c r="F403" s="149" t="s">
        <v>722</v>
      </c>
      <c r="G403" s="150" t="s">
        <v>155</v>
      </c>
      <c r="H403" s="151">
        <v>2</v>
      </c>
      <c r="I403" s="152"/>
      <c r="J403" s="153">
        <f t="shared" si="50"/>
        <v>0</v>
      </c>
      <c r="K403" s="149" t="s">
        <v>1</v>
      </c>
      <c r="L403" s="154"/>
      <c r="M403" s="155" t="s">
        <v>1</v>
      </c>
      <c r="N403" s="156" t="s">
        <v>40</v>
      </c>
      <c r="P403" s="135">
        <f t="shared" si="51"/>
        <v>0</v>
      </c>
      <c r="Q403" s="135">
        <v>0</v>
      </c>
      <c r="R403" s="135">
        <f t="shared" si="52"/>
        <v>0</v>
      </c>
      <c r="S403" s="135">
        <v>0</v>
      </c>
      <c r="T403" s="136">
        <f t="shared" si="53"/>
        <v>0</v>
      </c>
      <c r="AR403" s="137" t="s">
        <v>313</v>
      </c>
      <c r="AT403" s="137" t="s">
        <v>470</v>
      </c>
      <c r="AU403" s="137" t="s">
        <v>135</v>
      </c>
      <c r="AY403" s="14" t="s">
        <v>134</v>
      </c>
      <c r="BE403" s="138">
        <f t="shared" si="54"/>
        <v>0</v>
      </c>
      <c r="BF403" s="138">
        <f t="shared" si="55"/>
        <v>0</v>
      </c>
      <c r="BG403" s="138">
        <f t="shared" si="56"/>
        <v>0</v>
      </c>
      <c r="BH403" s="138">
        <f t="shared" si="57"/>
        <v>0</v>
      </c>
      <c r="BI403" s="138">
        <f t="shared" si="58"/>
        <v>0</v>
      </c>
      <c r="BJ403" s="14" t="s">
        <v>83</v>
      </c>
      <c r="BK403" s="138">
        <f t="shared" si="59"/>
        <v>0</v>
      </c>
      <c r="BL403" s="14" t="s">
        <v>212</v>
      </c>
      <c r="BM403" s="137" t="s">
        <v>723</v>
      </c>
    </row>
    <row r="404" spans="2:65" s="1" customFormat="1" ht="16.5" customHeight="1">
      <c r="B404" s="125"/>
      <c r="C404" s="147" t="s">
        <v>724</v>
      </c>
      <c r="D404" s="147" t="s">
        <v>470</v>
      </c>
      <c r="E404" s="148" t="s">
        <v>725</v>
      </c>
      <c r="F404" s="149" t="s">
        <v>726</v>
      </c>
      <c r="G404" s="150" t="s">
        <v>155</v>
      </c>
      <c r="H404" s="151">
        <v>1</v>
      </c>
      <c r="I404" s="152"/>
      <c r="J404" s="153">
        <f t="shared" si="50"/>
        <v>0</v>
      </c>
      <c r="K404" s="149" t="s">
        <v>1</v>
      </c>
      <c r="L404" s="154"/>
      <c r="M404" s="155" t="s">
        <v>1</v>
      </c>
      <c r="N404" s="156" t="s">
        <v>40</v>
      </c>
      <c r="P404" s="135">
        <f t="shared" si="51"/>
        <v>0</v>
      </c>
      <c r="Q404" s="135">
        <v>0</v>
      </c>
      <c r="R404" s="135">
        <f t="shared" si="52"/>
        <v>0</v>
      </c>
      <c r="S404" s="135">
        <v>0</v>
      </c>
      <c r="T404" s="136">
        <f t="shared" si="53"/>
        <v>0</v>
      </c>
      <c r="AR404" s="137" t="s">
        <v>313</v>
      </c>
      <c r="AT404" s="137" t="s">
        <v>470</v>
      </c>
      <c r="AU404" s="137" t="s">
        <v>135</v>
      </c>
      <c r="AY404" s="14" t="s">
        <v>134</v>
      </c>
      <c r="BE404" s="138">
        <f t="shared" si="54"/>
        <v>0</v>
      </c>
      <c r="BF404" s="138">
        <f t="shared" si="55"/>
        <v>0</v>
      </c>
      <c r="BG404" s="138">
        <f t="shared" si="56"/>
        <v>0</v>
      </c>
      <c r="BH404" s="138">
        <f t="shared" si="57"/>
        <v>0</v>
      </c>
      <c r="BI404" s="138">
        <f t="shared" si="58"/>
        <v>0</v>
      </c>
      <c r="BJ404" s="14" t="s">
        <v>83</v>
      </c>
      <c r="BK404" s="138">
        <f t="shared" si="59"/>
        <v>0</v>
      </c>
      <c r="BL404" s="14" t="s">
        <v>212</v>
      </c>
      <c r="BM404" s="137" t="s">
        <v>727</v>
      </c>
    </row>
    <row r="405" spans="2:65" s="1" customFormat="1" ht="16.5" customHeight="1">
      <c r="B405" s="125"/>
      <c r="C405" s="147" t="s">
        <v>728</v>
      </c>
      <c r="D405" s="147" t="s">
        <v>470</v>
      </c>
      <c r="E405" s="148" t="s">
        <v>729</v>
      </c>
      <c r="F405" s="149" t="s">
        <v>730</v>
      </c>
      <c r="G405" s="150" t="s">
        <v>155</v>
      </c>
      <c r="H405" s="151">
        <v>10</v>
      </c>
      <c r="I405" s="152"/>
      <c r="J405" s="153">
        <f t="shared" si="50"/>
        <v>0</v>
      </c>
      <c r="K405" s="149" t="s">
        <v>1</v>
      </c>
      <c r="L405" s="154"/>
      <c r="M405" s="155" t="s">
        <v>1</v>
      </c>
      <c r="N405" s="156" t="s">
        <v>40</v>
      </c>
      <c r="P405" s="135">
        <f t="shared" si="51"/>
        <v>0</v>
      </c>
      <c r="Q405" s="135">
        <v>0</v>
      </c>
      <c r="R405" s="135">
        <f t="shared" si="52"/>
        <v>0</v>
      </c>
      <c r="S405" s="135">
        <v>0</v>
      </c>
      <c r="T405" s="136">
        <f t="shared" si="53"/>
        <v>0</v>
      </c>
      <c r="AR405" s="137" t="s">
        <v>313</v>
      </c>
      <c r="AT405" s="137" t="s">
        <v>470</v>
      </c>
      <c r="AU405" s="137" t="s">
        <v>135</v>
      </c>
      <c r="AY405" s="14" t="s">
        <v>134</v>
      </c>
      <c r="BE405" s="138">
        <f t="shared" si="54"/>
        <v>0</v>
      </c>
      <c r="BF405" s="138">
        <f t="shared" si="55"/>
        <v>0</v>
      </c>
      <c r="BG405" s="138">
        <f t="shared" si="56"/>
        <v>0</v>
      </c>
      <c r="BH405" s="138">
        <f t="shared" si="57"/>
        <v>0</v>
      </c>
      <c r="BI405" s="138">
        <f t="shared" si="58"/>
        <v>0</v>
      </c>
      <c r="BJ405" s="14" t="s">
        <v>83</v>
      </c>
      <c r="BK405" s="138">
        <f t="shared" si="59"/>
        <v>0</v>
      </c>
      <c r="BL405" s="14" t="s">
        <v>212</v>
      </c>
      <c r="BM405" s="137" t="s">
        <v>731</v>
      </c>
    </row>
    <row r="406" spans="2:65" s="1" customFormat="1" ht="16.5" customHeight="1">
      <c r="B406" s="125"/>
      <c r="C406" s="147" t="s">
        <v>732</v>
      </c>
      <c r="D406" s="147" t="s">
        <v>470</v>
      </c>
      <c r="E406" s="148" t="s">
        <v>733</v>
      </c>
      <c r="F406" s="149" t="s">
        <v>734</v>
      </c>
      <c r="G406" s="150" t="s">
        <v>155</v>
      </c>
      <c r="H406" s="151">
        <v>2</v>
      </c>
      <c r="I406" s="152"/>
      <c r="J406" s="153">
        <f t="shared" si="50"/>
        <v>0</v>
      </c>
      <c r="K406" s="149" t="s">
        <v>1</v>
      </c>
      <c r="L406" s="154"/>
      <c r="M406" s="155" t="s">
        <v>1</v>
      </c>
      <c r="N406" s="156" t="s">
        <v>40</v>
      </c>
      <c r="P406" s="135">
        <f t="shared" si="51"/>
        <v>0</v>
      </c>
      <c r="Q406" s="135">
        <v>0</v>
      </c>
      <c r="R406" s="135">
        <f t="shared" si="52"/>
        <v>0</v>
      </c>
      <c r="S406" s="135">
        <v>0</v>
      </c>
      <c r="T406" s="136">
        <f t="shared" si="53"/>
        <v>0</v>
      </c>
      <c r="AR406" s="137" t="s">
        <v>313</v>
      </c>
      <c r="AT406" s="137" t="s">
        <v>470</v>
      </c>
      <c r="AU406" s="137" t="s">
        <v>135</v>
      </c>
      <c r="AY406" s="14" t="s">
        <v>134</v>
      </c>
      <c r="BE406" s="138">
        <f t="shared" si="54"/>
        <v>0</v>
      </c>
      <c r="BF406" s="138">
        <f t="shared" si="55"/>
        <v>0</v>
      </c>
      <c r="BG406" s="138">
        <f t="shared" si="56"/>
        <v>0</v>
      </c>
      <c r="BH406" s="138">
        <f t="shared" si="57"/>
        <v>0</v>
      </c>
      <c r="BI406" s="138">
        <f t="shared" si="58"/>
        <v>0</v>
      </c>
      <c r="BJ406" s="14" t="s">
        <v>83</v>
      </c>
      <c r="BK406" s="138">
        <f t="shared" si="59"/>
        <v>0</v>
      </c>
      <c r="BL406" s="14" t="s">
        <v>212</v>
      </c>
      <c r="BM406" s="137" t="s">
        <v>735</v>
      </c>
    </row>
    <row r="407" spans="2:65" s="1" customFormat="1" ht="16.5" customHeight="1">
      <c r="B407" s="125"/>
      <c r="C407" s="147" t="s">
        <v>736</v>
      </c>
      <c r="D407" s="147" t="s">
        <v>470</v>
      </c>
      <c r="E407" s="148" t="s">
        <v>737</v>
      </c>
      <c r="F407" s="149" t="s">
        <v>738</v>
      </c>
      <c r="G407" s="150" t="s">
        <v>151</v>
      </c>
      <c r="H407" s="151">
        <v>80</v>
      </c>
      <c r="I407" s="152"/>
      <c r="J407" s="153">
        <f t="shared" si="50"/>
        <v>0</v>
      </c>
      <c r="K407" s="149" t="s">
        <v>1</v>
      </c>
      <c r="L407" s="154"/>
      <c r="M407" s="155" t="s">
        <v>1</v>
      </c>
      <c r="N407" s="156" t="s">
        <v>40</v>
      </c>
      <c r="P407" s="135">
        <f t="shared" si="51"/>
        <v>0</v>
      </c>
      <c r="Q407" s="135">
        <v>0</v>
      </c>
      <c r="R407" s="135">
        <f t="shared" si="52"/>
        <v>0</v>
      </c>
      <c r="S407" s="135">
        <v>0</v>
      </c>
      <c r="T407" s="136">
        <f t="shared" si="53"/>
        <v>0</v>
      </c>
      <c r="AR407" s="137" t="s">
        <v>313</v>
      </c>
      <c r="AT407" s="137" t="s">
        <v>470</v>
      </c>
      <c r="AU407" s="137" t="s">
        <v>135</v>
      </c>
      <c r="AY407" s="14" t="s">
        <v>134</v>
      </c>
      <c r="BE407" s="138">
        <f t="shared" si="54"/>
        <v>0</v>
      </c>
      <c r="BF407" s="138">
        <f t="shared" si="55"/>
        <v>0</v>
      </c>
      <c r="BG407" s="138">
        <f t="shared" si="56"/>
        <v>0</v>
      </c>
      <c r="BH407" s="138">
        <f t="shared" si="57"/>
        <v>0</v>
      </c>
      <c r="BI407" s="138">
        <f t="shared" si="58"/>
        <v>0</v>
      </c>
      <c r="BJ407" s="14" t="s">
        <v>83</v>
      </c>
      <c r="BK407" s="138">
        <f t="shared" si="59"/>
        <v>0</v>
      </c>
      <c r="BL407" s="14" t="s">
        <v>212</v>
      </c>
      <c r="BM407" s="137" t="s">
        <v>739</v>
      </c>
    </row>
    <row r="408" spans="2:65" s="1" customFormat="1" ht="16.5" customHeight="1">
      <c r="B408" s="125"/>
      <c r="C408" s="147" t="s">
        <v>740</v>
      </c>
      <c r="D408" s="147" t="s">
        <v>470</v>
      </c>
      <c r="E408" s="148" t="s">
        <v>741</v>
      </c>
      <c r="F408" s="149" t="s">
        <v>668</v>
      </c>
      <c r="G408" s="150" t="s">
        <v>640</v>
      </c>
      <c r="H408" s="151">
        <v>1</v>
      </c>
      <c r="I408" s="152"/>
      <c r="J408" s="153">
        <f t="shared" si="50"/>
        <v>0</v>
      </c>
      <c r="K408" s="149" t="s">
        <v>1</v>
      </c>
      <c r="L408" s="154"/>
      <c r="M408" s="155" t="s">
        <v>1</v>
      </c>
      <c r="N408" s="156" t="s">
        <v>40</v>
      </c>
      <c r="P408" s="135">
        <f t="shared" si="51"/>
        <v>0</v>
      </c>
      <c r="Q408" s="135">
        <v>0</v>
      </c>
      <c r="R408" s="135">
        <f t="shared" si="52"/>
        <v>0</v>
      </c>
      <c r="S408" s="135">
        <v>0</v>
      </c>
      <c r="T408" s="136">
        <f t="shared" si="53"/>
        <v>0</v>
      </c>
      <c r="AR408" s="137" t="s">
        <v>313</v>
      </c>
      <c r="AT408" s="137" t="s">
        <v>470</v>
      </c>
      <c r="AU408" s="137" t="s">
        <v>135</v>
      </c>
      <c r="AY408" s="14" t="s">
        <v>134</v>
      </c>
      <c r="BE408" s="138">
        <f t="shared" si="54"/>
        <v>0</v>
      </c>
      <c r="BF408" s="138">
        <f t="shared" si="55"/>
        <v>0</v>
      </c>
      <c r="BG408" s="138">
        <f t="shared" si="56"/>
        <v>0</v>
      </c>
      <c r="BH408" s="138">
        <f t="shared" si="57"/>
        <v>0</v>
      </c>
      <c r="BI408" s="138">
        <f t="shared" si="58"/>
        <v>0</v>
      </c>
      <c r="BJ408" s="14" t="s">
        <v>83</v>
      </c>
      <c r="BK408" s="138">
        <f t="shared" si="59"/>
        <v>0</v>
      </c>
      <c r="BL408" s="14" t="s">
        <v>212</v>
      </c>
      <c r="BM408" s="137" t="s">
        <v>742</v>
      </c>
    </row>
    <row r="409" spans="2:65" s="1" customFormat="1" ht="16.5" customHeight="1">
      <c r="B409" s="125"/>
      <c r="C409" s="126" t="s">
        <v>743</v>
      </c>
      <c r="D409" s="126" t="s">
        <v>137</v>
      </c>
      <c r="E409" s="127" t="s">
        <v>744</v>
      </c>
      <c r="F409" s="128" t="s">
        <v>672</v>
      </c>
      <c r="G409" s="129" t="s">
        <v>640</v>
      </c>
      <c r="H409" s="130">
        <v>1</v>
      </c>
      <c r="I409" s="131"/>
      <c r="J409" s="132">
        <f t="shared" si="50"/>
        <v>0</v>
      </c>
      <c r="K409" s="128" t="s">
        <v>1</v>
      </c>
      <c r="L409" s="29"/>
      <c r="M409" s="133" t="s">
        <v>1</v>
      </c>
      <c r="N409" s="134" t="s">
        <v>40</v>
      </c>
      <c r="P409" s="135">
        <f t="shared" si="51"/>
        <v>0</v>
      </c>
      <c r="Q409" s="135">
        <v>0</v>
      </c>
      <c r="R409" s="135">
        <f t="shared" si="52"/>
        <v>0</v>
      </c>
      <c r="S409" s="135">
        <v>0</v>
      </c>
      <c r="T409" s="136">
        <f t="shared" si="53"/>
        <v>0</v>
      </c>
      <c r="AR409" s="137" t="s">
        <v>212</v>
      </c>
      <c r="AT409" s="137" t="s">
        <v>137</v>
      </c>
      <c r="AU409" s="137" t="s">
        <v>135</v>
      </c>
      <c r="AY409" s="14" t="s">
        <v>134</v>
      </c>
      <c r="BE409" s="138">
        <f t="shared" si="54"/>
        <v>0</v>
      </c>
      <c r="BF409" s="138">
        <f t="shared" si="55"/>
        <v>0</v>
      </c>
      <c r="BG409" s="138">
        <f t="shared" si="56"/>
        <v>0</v>
      </c>
      <c r="BH409" s="138">
        <f t="shared" si="57"/>
        <v>0</v>
      </c>
      <c r="BI409" s="138">
        <f t="shared" si="58"/>
        <v>0</v>
      </c>
      <c r="BJ409" s="14" t="s">
        <v>83</v>
      </c>
      <c r="BK409" s="138">
        <f t="shared" si="59"/>
        <v>0</v>
      </c>
      <c r="BL409" s="14" t="s">
        <v>212</v>
      </c>
      <c r="BM409" s="137" t="s">
        <v>745</v>
      </c>
    </row>
    <row r="410" spans="2:65" s="11" customFormat="1" ht="22.9" customHeight="1">
      <c r="B410" s="113"/>
      <c r="D410" s="114" t="s">
        <v>74</v>
      </c>
      <c r="E410" s="123" t="s">
        <v>746</v>
      </c>
      <c r="F410" s="123" t="s">
        <v>747</v>
      </c>
      <c r="I410" s="116"/>
      <c r="J410" s="124">
        <f>BK410</f>
        <v>0</v>
      </c>
      <c r="L410" s="113"/>
      <c r="M410" s="118"/>
      <c r="P410" s="119">
        <f>SUM(P411:P431)</f>
        <v>0</v>
      </c>
      <c r="R410" s="119">
        <f>SUM(R411:R431)</f>
        <v>3.16519336</v>
      </c>
      <c r="T410" s="120">
        <f>SUM(T411:T431)</f>
        <v>0</v>
      </c>
      <c r="AR410" s="114" t="s">
        <v>85</v>
      </c>
      <c r="AT410" s="121" t="s">
        <v>74</v>
      </c>
      <c r="AU410" s="121" t="s">
        <v>83</v>
      </c>
      <c r="AY410" s="114" t="s">
        <v>134</v>
      </c>
      <c r="BK410" s="122">
        <f>SUM(BK411:BK431)</f>
        <v>0</v>
      </c>
    </row>
    <row r="411" spans="2:65" s="1" customFormat="1" ht="33" customHeight="1">
      <c r="B411" s="125"/>
      <c r="C411" s="126" t="s">
        <v>748</v>
      </c>
      <c r="D411" s="126" t="s">
        <v>137</v>
      </c>
      <c r="E411" s="127" t="s">
        <v>749</v>
      </c>
      <c r="F411" s="128" t="s">
        <v>750</v>
      </c>
      <c r="G411" s="129" t="s">
        <v>155</v>
      </c>
      <c r="H411" s="130">
        <v>1</v>
      </c>
      <c r="I411" s="131"/>
      <c r="J411" s="132">
        <f>ROUND(I411*H411,2)</f>
        <v>0</v>
      </c>
      <c r="K411" s="128" t="s">
        <v>1</v>
      </c>
      <c r="L411" s="29"/>
      <c r="M411" s="133" t="s">
        <v>1</v>
      </c>
      <c r="N411" s="134" t="s">
        <v>40</v>
      </c>
      <c r="P411" s="135">
        <f>O411*H411</f>
        <v>0</v>
      </c>
      <c r="Q411" s="135">
        <v>0</v>
      </c>
      <c r="R411" s="135">
        <f>Q411*H411</f>
        <v>0</v>
      </c>
      <c r="S411" s="135">
        <v>0</v>
      </c>
      <c r="T411" s="136">
        <f>S411*H411</f>
        <v>0</v>
      </c>
      <c r="AR411" s="137" t="s">
        <v>212</v>
      </c>
      <c r="AT411" s="137" t="s">
        <v>137</v>
      </c>
      <c r="AU411" s="137" t="s">
        <v>85</v>
      </c>
      <c r="AY411" s="14" t="s">
        <v>134</v>
      </c>
      <c r="BE411" s="138">
        <f>IF(N411="základní",J411,0)</f>
        <v>0</v>
      </c>
      <c r="BF411" s="138">
        <f>IF(N411="snížená",J411,0)</f>
        <v>0</v>
      </c>
      <c r="BG411" s="138">
        <f>IF(N411="zákl. přenesená",J411,0)</f>
        <v>0</v>
      </c>
      <c r="BH411" s="138">
        <f>IF(N411="sníž. přenesená",J411,0)</f>
        <v>0</v>
      </c>
      <c r="BI411" s="138">
        <f>IF(N411="nulová",J411,0)</f>
        <v>0</v>
      </c>
      <c r="BJ411" s="14" t="s">
        <v>83</v>
      </c>
      <c r="BK411" s="138">
        <f>ROUND(I411*H411,2)</f>
        <v>0</v>
      </c>
      <c r="BL411" s="14" t="s">
        <v>212</v>
      </c>
      <c r="BM411" s="137" t="s">
        <v>751</v>
      </c>
    </row>
    <row r="412" spans="2:65" s="1" customFormat="1" ht="24.2" customHeight="1">
      <c r="B412" s="125"/>
      <c r="C412" s="126" t="s">
        <v>752</v>
      </c>
      <c r="D412" s="126" t="s">
        <v>137</v>
      </c>
      <c r="E412" s="127" t="s">
        <v>753</v>
      </c>
      <c r="F412" s="128" t="s">
        <v>754</v>
      </c>
      <c r="G412" s="129" t="s">
        <v>171</v>
      </c>
      <c r="H412" s="130">
        <v>19.04</v>
      </c>
      <c r="I412" s="131"/>
      <c r="J412" s="132">
        <f>ROUND(I412*H412,2)</f>
        <v>0</v>
      </c>
      <c r="K412" s="128" t="s">
        <v>1</v>
      </c>
      <c r="L412" s="29"/>
      <c r="M412" s="133" t="s">
        <v>1</v>
      </c>
      <c r="N412" s="134" t="s">
        <v>40</v>
      </c>
      <c r="P412" s="135">
        <f>O412*H412</f>
        <v>0</v>
      </c>
      <c r="Q412" s="135">
        <v>0</v>
      </c>
      <c r="R412" s="135">
        <f>Q412*H412</f>
        <v>0</v>
      </c>
      <c r="S412" s="135">
        <v>0</v>
      </c>
      <c r="T412" s="136">
        <f>S412*H412</f>
        <v>0</v>
      </c>
      <c r="AR412" s="137" t="s">
        <v>212</v>
      </c>
      <c r="AT412" s="137" t="s">
        <v>137</v>
      </c>
      <c r="AU412" s="137" t="s">
        <v>85</v>
      </c>
      <c r="AY412" s="14" t="s">
        <v>134</v>
      </c>
      <c r="BE412" s="138">
        <f>IF(N412="základní",J412,0)</f>
        <v>0</v>
      </c>
      <c r="BF412" s="138">
        <f>IF(N412="snížená",J412,0)</f>
        <v>0</v>
      </c>
      <c r="BG412" s="138">
        <f>IF(N412="zákl. přenesená",J412,0)</f>
        <v>0</v>
      </c>
      <c r="BH412" s="138">
        <f>IF(N412="sníž. přenesená",J412,0)</f>
        <v>0</v>
      </c>
      <c r="BI412" s="138">
        <f>IF(N412="nulová",J412,0)</f>
        <v>0</v>
      </c>
      <c r="BJ412" s="14" t="s">
        <v>83</v>
      </c>
      <c r="BK412" s="138">
        <f>ROUND(I412*H412,2)</f>
        <v>0</v>
      </c>
      <c r="BL412" s="14" t="s">
        <v>212</v>
      </c>
      <c r="BM412" s="137" t="s">
        <v>755</v>
      </c>
    </row>
    <row r="413" spans="2:65" s="12" customFormat="1" ht="11.25">
      <c r="B413" s="139"/>
      <c r="D413" s="140" t="s">
        <v>144</v>
      </c>
      <c r="E413" s="141" t="s">
        <v>1</v>
      </c>
      <c r="F413" s="142" t="s">
        <v>756</v>
      </c>
      <c r="H413" s="143">
        <v>15.44</v>
      </c>
      <c r="I413" s="144"/>
      <c r="L413" s="139"/>
      <c r="M413" s="145"/>
      <c r="T413" s="146"/>
      <c r="AT413" s="141" t="s">
        <v>144</v>
      </c>
      <c r="AU413" s="141" t="s">
        <v>85</v>
      </c>
      <c r="AV413" s="12" t="s">
        <v>85</v>
      </c>
      <c r="AW413" s="12" t="s">
        <v>31</v>
      </c>
      <c r="AX413" s="12" t="s">
        <v>75</v>
      </c>
      <c r="AY413" s="141" t="s">
        <v>134</v>
      </c>
    </row>
    <row r="414" spans="2:65" s="12" customFormat="1" ht="11.25">
      <c r="B414" s="139"/>
      <c r="D414" s="140" t="s">
        <v>144</v>
      </c>
      <c r="E414" s="141" t="s">
        <v>1</v>
      </c>
      <c r="F414" s="142" t="s">
        <v>757</v>
      </c>
      <c r="H414" s="143">
        <v>3.6</v>
      </c>
      <c r="I414" s="144"/>
      <c r="L414" s="139"/>
      <c r="M414" s="145"/>
      <c r="T414" s="146"/>
      <c r="AT414" s="141" t="s">
        <v>144</v>
      </c>
      <c r="AU414" s="141" t="s">
        <v>85</v>
      </c>
      <c r="AV414" s="12" t="s">
        <v>85</v>
      </c>
      <c r="AW414" s="12" t="s">
        <v>31</v>
      </c>
      <c r="AX414" s="12" t="s">
        <v>75</v>
      </c>
      <c r="AY414" s="141" t="s">
        <v>134</v>
      </c>
    </row>
    <row r="415" spans="2:65" s="1" customFormat="1" ht="24.2" customHeight="1">
      <c r="B415" s="125"/>
      <c r="C415" s="126" t="s">
        <v>758</v>
      </c>
      <c r="D415" s="126" t="s">
        <v>137</v>
      </c>
      <c r="E415" s="127" t="s">
        <v>759</v>
      </c>
      <c r="F415" s="128" t="s">
        <v>760</v>
      </c>
      <c r="G415" s="129" t="s">
        <v>171</v>
      </c>
      <c r="H415" s="130">
        <v>35.667999999999999</v>
      </c>
      <c r="I415" s="131"/>
      <c r="J415" s="132">
        <f>ROUND(I415*H415,2)</f>
        <v>0</v>
      </c>
      <c r="K415" s="128" t="s">
        <v>141</v>
      </c>
      <c r="L415" s="29"/>
      <c r="M415" s="133" t="s">
        <v>1</v>
      </c>
      <c r="N415" s="134" t="s">
        <v>40</v>
      </c>
      <c r="P415" s="135">
        <f>O415*H415</f>
        <v>0</v>
      </c>
      <c r="Q415" s="135">
        <v>1.0019999999999999E-2</v>
      </c>
      <c r="R415" s="135">
        <f>Q415*H415</f>
        <v>0.35739335999999999</v>
      </c>
      <c r="S415" s="135">
        <v>0</v>
      </c>
      <c r="T415" s="136">
        <f>S415*H415</f>
        <v>0</v>
      </c>
      <c r="AR415" s="137" t="s">
        <v>212</v>
      </c>
      <c r="AT415" s="137" t="s">
        <v>137</v>
      </c>
      <c r="AU415" s="137" t="s">
        <v>85</v>
      </c>
      <c r="AY415" s="14" t="s">
        <v>134</v>
      </c>
      <c r="BE415" s="138">
        <f>IF(N415="základní",J415,0)</f>
        <v>0</v>
      </c>
      <c r="BF415" s="138">
        <f>IF(N415="snížená",J415,0)</f>
        <v>0</v>
      </c>
      <c r="BG415" s="138">
        <f>IF(N415="zákl. přenesená",J415,0)</f>
        <v>0</v>
      </c>
      <c r="BH415" s="138">
        <f>IF(N415="sníž. přenesená",J415,0)</f>
        <v>0</v>
      </c>
      <c r="BI415" s="138">
        <f>IF(N415="nulová",J415,0)</f>
        <v>0</v>
      </c>
      <c r="BJ415" s="14" t="s">
        <v>83</v>
      </c>
      <c r="BK415" s="138">
        <f>ROUND(I415*H415,2)</f>
        <v>0</v>
      </c>
      <c r="BL415" s="14" t="s">
        <v>212</v>
      </c>
      <c r="BM415" s="137" t="s">
        <v>761</v>
      </c>
    </row>
    <row r="416" spans="2:65" s="12" customFormat="1" ht="22.5">
      <c r="B416" s="139"/>
      <c r="D416" s="140" t="s">
        <v>144</v>
      </c>
      <c r="E416" s="141" t="s">
        <v>1</v>
      </c>
      <c r="F416" s="142" t="s">
        <v>762</v>
      </c>
      <c r="H416" s="143">
        <v>32.597999999999999</v>
      </c>
      <c r="I416" s="144"/>
      <c r="L416" s="139"/>
      <c r="M416" s="145"/>
      <c r="T416" s="146"/>
      <c r="AT416" s="141" t="s">
        <v>144</v>
      </c>
      <c r="AU416" s="141" t="s">
        <v>85</v>
      </c>
      <c r="AV416" s="12" t="s">
        <v>85</v>
      </c>
      <c r="AW416" s="12" t="s">
        <v>31</v>
      </c>
      <c r="AX416" s="12" t="s">
        <v>75</v>
      </c>
      <c r="AY416" s="141" t="s">
        <v>134</v>
      </c>
    </row>
    <row r="417" spans="2:65" s="12" customFormat="1" ht="11.25">
      <c r="B417" s="139"/>
      <c r="D417" s="140" t="s">
        <v>144</v>
      </c>
      <c r="E417" s="141" t="s">
        <v>1</v>
      </c>
      <c r="F417" s="142" t="s">
        <v>763</v>
      </c>
      <c r="H417" s="143">
        <v>3.07</v>
      </c>
      <c r="I417" s="144"/>
      <c r="L417" s="139"/>
      <c r="M417" s="145"/>
      <c r="T417" s="146"/>
      <c r="AT417" s="141" t="s">
        <v>144</v>
      </c>
      <c r="AU417" s="141" t="s">
        <v>85</v>
      </c>
      <c r="AV417" s="12" t="s">
        <v>85</v>
      </c>
      <c r="AW417" s="12" t="s">
        <v>31</v>
      </c>
      <c r="AX417" s="12" t="s">
        <v>75</v>
      </c>
      <c r="AY417" s="141" t="s">
        <v>134</v>
      </c>
    </row>
    <row r="418" spans="2:65" s="1" customFormat="1" ht="16.5" customHeight="1">
      <c r="B418" s="125"/>
      <c r="C418" s="126" t="s">
        <v>764</v>
      </c>
      <c r="D418" s="126" t="s">
        <v>137</v>
      </c>
      <c r="E418" s="127" t="s">
        <v>765</v>
      </c>
      <c r="F418" s="128" t="s">
        <v>766</v>
      </c>
      <c r="G418" s="129" t="s">
        <v>171</v>
      </c>
      <c r="H418" s="130">
        <v>21.268000000000001</v>
      </c>
      <c r="I418" s="131"/>
      <c r="J418" s="132">
        <f>ROUND(I418*H418,2)</f>
        <v>0</v>
      </c>
      <c r="K418" s="128" t="s">
        <v>141</v>
      </c>
      <c r="L418" s="29"/>
      <c r="M418" s="133" t="s">
        <v>1</v>
      </c>
      <c r="N418" s="134" t="s">
        <v>40</v>
      </c>
      <c r="P418" s="135">
        <f>O418*H418</f>
        <v>0</v>
      </c>
      <c r="Q418" s="135">
        <v>0</v>
      </c>
      <c r="R418" s="135">
        <f>Q418*H418</f>
        <v>0</v>
      </c>
      <c r="S418" s="135">
        <v>0</v>
      </c>
      <c r="T418" s="136">
        <f>S418*H418</f>
        <v>0</v>
      </c>
      <c r="AR418" s="137" t="s">
        <v>212</v>
      </c>
      <c r="AT418" s="137" t="s">
        <v>137</v>
      </c>
      <c r="AU418" s="137" t="s">
        <v>85</v>
      </c>
      <c r="AY418" s="14" t="s">
        <v>134</v>
      </c>
      <c r="BE418" s="138">
        <f>IF(N418="základní",J418,0)</f>
        <v>0</v>
      </c>
      <c r="BF418" s="138">
        <f>IF(N418="snížená",J418,0)</f>
        <v>0</v>
      </c>
      <c r="BG418" s="138">
        <f>IF(N418="zákl. přenesená",J418,0)</f>
        <v>0</v>
      </c>
      <c r="BH418" s="138">
        <f>IF(N418="sníž. přenesená",J418,0)</f>
        <v>0</v>
      </c>
      <c r="BI418" s="138">
        <f>IF(N418="nulová",J418,0)</f>
        <v>0</v>
      </c>
      <c r="BJ418" s="14" t="s">
        <v>83</v>
      </c>
      <c r="BK418" s="138">
        <f>ROUND(I418*H418,2)</f>
        <v>0</v>
      </c>
      <c r="BL418" s="14" t="s">
        <v>212</v>
      </c>
      <c r="BM418" s="137" t="s">
        <v>767</v>
      </c>
    </row>
    <row r="419" spans="2:65" s="12" customFormat="1" ht="11.25">
      <c r="B419" s="139"/>
      <c r="D419" s="140" t="s">
        <v>144</v>
      </c>
      <c r="E419" s="141" t="s">
        <v>1</v>
      </c>
      <c r="F419" s="142" t="s">
        <v>768</v>
      </c>
      <c r="H419" s="143">
        <v>15.44</v>
      </c>
      <c r="I419" s="144"/>
      <c r="L419" s="139"/>
      <c r="M419" s="145"/>
      <c r="T419" s="146"/>
      <c r="AT419" s="141" t="s">
        <v>144</v>
      </c>
      <c r="AU419" s="141" t="s">
        <v>85</v>
      </c>
      <c r="AV419" s="12" t="s">
        <v>85</v>
      </c>
      <c r="AW419" s="12" t="s">
        <v>31</v>
      </c>
      <c r="AX419" s="12" t="s">
        <v>75</v>
      </c>
      <c r="AY419" s="141" t="s">
        <v>134</v>
      </c>
    </row>
    <row r="420" spans="2:65" s="12" customFormat="1" ht="11.25">
      <c r="B420" s="139"/>
      <c r="D420" s="140" t="s">
        <v>144</v>
      </c>
      <c r="E420" s="141" t="s">
        <v>1</v>
      </c>
      <c r="F420" s="142" t="s">
        <v>769</v>
      </c>
      <c r="H420" s="143">
        <v>2.2280000000000002</v>
      </c>
      <c r="I420" s="144"/>
      <c r="L420" s="139"/>
      <c r="M420" s="145"/>
      <c r="T420" s="146"/>
      <c r="AT420" s="141" t="s">
        <v>144</v>
      </c>
      <c r="AU420" s="141" t="s">
        <v>85</v>
      </c>
      <c r="AV420" s="12" t="s">
        <v>85</v>
      </c>
      <c r="AW420" s="12" t="s">
        <v>31</v>
      </c>
      <c r="AX420" s="12" t="s">
        <v>75</v>
      </c>
      <c r="AY420" s="141" t="s">
        <v>134</v>
      </c>
    </row>
    <row r="421" spans="2:65" s="12" customFormat="1" ht="11.25">
      <c r="B421" s="139"/>
      <c r="D421" s="140" t="s">
        <v>144</v>
      </c>
      <c r="E421" s="141" t="s">
        <v>1</v>
      </c>
      <c r="F421" s="142" t="s">
        <v>770</v>
      </c>
      <c r="H421" s="143">
        <v>3.6</v>
      </c>
      <c r="I421" s="144"/>
      <c r="L421" s="139"/>
      <c r="M421" s="145"/>
      <c r="T421" s="146"/>
      <c r="AT421" s="141" t="s">
        <v>144</v>
      </c>
      <c r="AU421" s="141" t="s">
        <v>85</v>
      </c>
      <c r="AV421" s="12" t="s">
        <v>85</v>
      </c>
      <c r="AW421" s="12" t="s">
        <v>31</v>
      </c>
      <c r="AX421" s="12" t="s">
        <v>75</v>
      </c>
      <c r="AY421" s="141" t="s">
        <v>134</v>
      </c>
    </row>
    <row r="422" spans="2:65" s="1" customFormat="1" ht="16.5" customHeight="1">
      <c r="B422" s="125"/>
      <c r="C422" s="147" t="s">
        <v>771</v>
      </c>
      <c r="D422" s="147" t="s">
        <v>470</v>
      </c>
      <c r="E422" s="148" t="s">
        <v>772</v>
      </c>
      <c r="F422" s="149" t="s">
        <v>773</v>
      </c>
      <c r="G422" s="150" t="s">
        <v>140</v>
      </c>
      <c r="H422" s="151">
        <v>1.169</v>
      </c>
      <c r="I422" s="152"/>
      <c r="J422" s="153">
        <f>ROUND(I422*H422,2)</f>
        <v>0</v>
      </c>
      <c r="K422" s="149" t="s">
        <v>141</v>
      </c>
      <c r="L422" s="154"/>
      <c r="M422" s="155" t="s">
        <v>1</v>
      </c>
      <c r="N422" s="156" t="s">
        <v>40</v>
      </c>
      <c r="P422" s="135">
        <f>O422*H422</f>
        <v>0</v>
      </c>
      <c r="Q422" s="135">
        <v>0.75</v>
      </c>
      <c r="R422" s="135">
        <f>Q422*H422</f>
        <v>0.87675000000000003</v>
      </c>
      <c r="S422" s="135">
        <v>0</v>
      </c>
      <c r="T422" s="136">
        <f>S422*H422</f>
        <v>0</v>
      </c>
      <c r="AR422" s="137" t="s">
        <v>313</v>
      </c>
      <c r="AT422" s="137" t="s">
        <v>470</v>
      </c>
      <c r="AU422" s="137" t="s">
        <v>85</v>
      </c>
      <c r="AY422" s="14" t="s">
        <v>134</v>
      </c>
      <c r="BE422" s="138">
        <f>IF(N422="základní",J422,0)</f>
        <v>0</v>
      </c>
      <c r="BF422" s="138">
        <f>IF(N422="snížená",J422,0)</f>
        <v>0</v>
      </c>
      <c r="BG422" s="138">
        <f>IF(N422="zákl. přenesená",J422,0)</f>
        <v>0</v>
      </c>
      <c r="BH422" s="138">
        <f>IF(N422="sníž. přenesená",J422,0)</f>
        <v>0</v>
      </c>
      <c r="BI422" s="138">
        <f>IF(N422="nulová",J422,0)</f>
        <v>0</v>
      </c>
      <c r="BJ422" s="14" t="s">
        <v>83</v>
      </c>
      <c r="BK422" s="138">
        <f>ROUND(I422*H422,2)</f>
        <v>0</v>
      </c>
      <c r="BL422" s="14" t="s">
        <v>212</v>
      </c>
      <c r="BM422" s="137" t="s">
        <v>774</v>
      </c>
    </row>
    <row r="423" spans="2:65" s="12" customFormat="1" ht="11.25">
      <c r="B423" s="139"/>
      <c r="D423" s="140" t="s">
        <v>144</v>
      </c>
      <c r="E423" s="141" t="s">
        <v>1</v>
      </c>
      <c r="F423" s="142" t="s">
        <v>775</v>
      </c>
      <c r="H423" s="143">
        <v>1.0629999999999999</v>
      </c>
      <c r="I423" s="144"/>
      <c r="L423" s="139"/>
      <c r="M423" s="145"/>
      <c r="T423" s="146"/>
      <c r="AT423" s="141" t="s">
        <v>144</v>
      </c>
      <c r="AU423" s="141" t="s">
        <v>85</v>
      </c>
      <c r="AV423" s="12" t="s">
        <v>85</v>
      </c>
      <c r="AW423" s="12" t="s">
        <v>31</v>
      </c>
      <c r="AX423" s="12" t="s">
        <v>83</v>
      </c>
      <c r="AY423" s="141" t="s">
        <v>134</v>
      </c>
    </row>
    <row r="424" spans="2:65" s="12" customFormat="1" ht="11.25">
      <c r="B424" s="139"/>
      <c r="D424" s="140" t="s">
        <v>144</v>
      </c>
      <c r="F424" s="142" t="s">
        <v>776</v>
      </c>
      <c r="H424" s="143">
        <v>1.169</v>
      </c>
      <c r="I424" s="144"/>
      <c r="L424" s="139"/>
      <c r="M424" s="145"/>
      <c r="T424" s="146"/>
      <c r="AT424" s="141" t="s">
        <v>144</v>
      </c>
      <c r="AU424" s="141" t="s">
        <v>85</v>
      </c>
      <c r="AV424" s="12" t="s">
        <v>85</v>
      </c>
      <c r="AW424" s="12" t="s">
        <v>3</v>
      </c>
      <c r="AX424" s="12" t="s">
        <v>83</v>
      </c>
      <c r="AY424" s="141" t="s">
        <v>134</v>
      </c>
    </row>
    <row r="425" spans="2:65" s="1" customFormat="1" ht="24.2" customHeight="1">
      <c r="B425" s="125"/>
      <c r="C425" s="126" t="s">
        <v>777</v>
      </c>
      <c r="D425" s="126" t="s">
        <v>137</v>
      </c>
      <c r="E425" s="127" t="s">
        <v>778</v>
      </c>
      <c r="F425" s="128" t="s">
        <v>779</v>
      </c>
      <c r="G425" s="129" t="s">
        <v>171</v>
      </c>
      <c r="H425" s="130">
        <v>127.68</v>
      </c>
      <c r="I425" s="131"/>
      <c r="J425" s="132">
        <f>ROUND(I425*H425,2)</f>
        <v>0</v>
      </c>
      <c r="K425" s="128" t="s">
        <v>141</v>
      </c>
      <c r="L425" s="29"/>
      <c r="M425" s="133" t="s">
        <v>1</v>
      </c>
      <c r="N425" s="134" t="s">
        <v>40</v>
      </c>
      <c r="P425" s="135">
        <f>O425*H425</f>
        <v>0</v>
      </c>
      <c r="Q425" s="135">
        <v>0</v>
      </c>
      <c r="R425" s="135">
        <f>Q425*H425</f>
        <v>0</v>
      </c>
      <c r="S425" s="135">
        <v>0</v>
      </c>
      <c r="T425" s="136">
        <f>S425*H425</f>
        <v>0</v>
      </c>
      <c r="AR425" s="137" t="s">
        <v>212</v>
      </c>
      <c r="AT425" s="137" t="s">
        <v>137</v>
      </c>
      <c r="AU425" s="137" t="s">
        <v>85</v>
      </c>
      <c r="AY425" s="14" t="s">
        <v>134</v>
      </c>
      <c r="BE425" s="138">
        <f>IF(N425="základní",J425,0)</f>
        <v>0</v>
      </c>
      <c r="BF425" s="138">
        <f>IF(N425="snížená",J425,0)</f>
        <v>0</v>
      </c>
      <c r="BG425" s="138">
        <f>IF(N425="zákl. přenesená",J425,0)</f>
        <v>0</v>
      </c>
      <c r="BH425" s="138">
        <f>IF(N425="sníž. přenesená",J425,0)</f>
        <v>0</v>
      </c>
      <c r="BI425" s="138">
        <f>IF(N425="nulová",J425,0)</f>
        <v>0</v>
      </c>
      <c r="BJ425" s="14" t="s">
        <v>83</v>
      </c>
      <c r="BK425" s="138">
        <f>ROUND(I425*H425,2)</f>
        <v>0</v>
      </c>
      <c r="BL425" s="14" t="s">
        <v>212</v>
      </c>
      <c r="BM425" s="137" t="s">
        <v>780</v>
      </c>
    </row>
    <row r="426" spans="2:65" s="12" customFormat="1" ht="11.25">
      <c r="B426" s="139"/>
      <c r="D426" s="140" t="s">
        <v>144</v>
      </c>
      <c r="E426" s="141" t="s">
        <v>1</v>
      </c>
      <c r="F426" s="142" t="s">
        <v>781</v>
      </c>
      <c r="H426" s="143">
        <v>109.44</v>
      </c>
      <c r="I426" s="144"/>
      <c r="L426" s="139"/>
      <c r="M426" s="145"/>
      <c r="T426" s="146"/>
      <c r="AT426" s="141" t="s">
        <v>144</v>
      </c>
      <c r="AU426" s="141" t="s">
        <v>85</v>
      </c>
      <c r="AV426" s="12" t="s">
        <v>85</v>
      </c>
      <c r="AW426" s="12" t="s">
        <v>31</v>
      </c>
      <c r="AX426" s="12" t="s">
        <v>75</v>
      </c>
      <c r="AY426" s="141" t="s">
        <v>134</v>
      </c>
    </row>
    <row r="427" spans="2:65" s="12" customFormat="1" ht="11.25">
      <c r="B427" s="139"/>
      <c r="D427" s="140" t="s">
        <v>144</v>
      </c>
      <c r="E427" s="141" t="s">
        <v>1</v>
      </c>
      <c r="F427" s="142" t="s">
        <v>782</v>
      </c>
      <c r="H427" s="143">
        <v>18.239999999999998</v>
      </c>
      <c r="I427" s="144"/>
      <c r="L427" s="139"/>
      <c r="M427" s="145"/>
      <c r="T427" s="146"/>
      <c r="AT427" s="141" t="s">
        <v>144</v>
      </c>
      <c r="AU427" s="141" t="s">
        <v>85</v>
      </c>
      <c r="AV427" s="12" t="s">
        <v>85</v>
      </c>
      <c r="AW427" s="12" t="s">
        <v>31</v>
      </c>
      <c r="AX427" s="12" t="s">
        <v>75</v>
      </c>
      <c r="AY427" s="141" t="s">
        <v>134</v>
      </c>
    </row>
    <row r="428" spans="2:65" s="1" customFormat="1" ht="16.5" customHeight="1">
      <c r="B428" s="125"/>
      <c r="C428" s="147" t="s">
        <v>783</v>
      </c>
      <c r="D428" s="147" t="s">
        <v>470</v>
      </c>
      <c r="E428" s="148" t="s">
        <v>784</v>
      </c>
      <c r="F428" s="149" t="s">
        <v>785</v>
      </c>
      <c r="G428" s="150" t="s">
        <v>140</v>
      </c>
      <c r="H428" s="151">
        <v>3.5110000000000001</v>
      </c>
      <c r="I428" s="152"/>
      <c r="J428" s="153">
        <f>ROUND(I428*H428,2)</f>
        <v>0</v>
      </c>
      <c r="K428" s="149" t="s">
        <v>141</v>
      </c>
      <c r="L428" s="154"/>
      <c r="M428" s="155" t="s">
        <v>1</v>
      </c>
      <c r="N428" s="156" t="s">
        <v>40</v>
      </c>
      <c r="P428" s="135">
        <f>O428*H428</f>
        <v>0</v>
      </c>
      <c r="Q428" s="135">
        <v>0.55000000000000004</v>
      </c>
      <c r="R428" s="135">
        <f>Q428*H428</f>
        <v>1.9310500000000002</v>
      </c>
      <c r="S428" s="135">
        <v>0</v>
      </c>
      <c r="T428" s="136">
        <f>S428*H428</f>
        <v>0</v>
      </c>
      <c r="AR428" s="137" t="s">
        <v>313</v>
      </c>
      <c r="AT428" s="137" t="s">
        <v>470</v>
      </c>
      <c r="AU428" s="137" t="s">
        <v>85</v>
      </c>
      <c r="AY428" s="14" t="s">
        <v>134</v>
      </c>
      <c r="BE428" s="138">
        <f>IF(N428="základní",J428,0)</f>
        <v>0</v>
      </c>
      <c r="BF428" s="138">
        <f>IF(N428="snížená",J428,0)</f>
        <v>0</v>
      </c>
      <c r="BG428" s="138">
        <f>IF(N428="zákl. přenesená",J428,0)</f>
        <v>0</v>
      </c>
      <c r="BH428" s="138">
        <f>IF(N428="sníž. přenesená",J428,0)</f>
        <v>0</v>
      </c>
      <c r="BI428" s="138">
        <f>IF(N428="nulová",J428,0)</f>
        <v>0</v>
      </c>
      <c r="BJ428" s="14" t="s">
        <v>83</v>
      </c>
      <c r="BK428" s="138">
        <f>ROUND(I428*H428,2)</f>
        <v>0</v>
      </c>
      <c r="BL428" s="14" t="s">
        <v>212</v>
      </c>
      <c r="BM428" s="137" t="s">
        <v>786</v>
      </c>
    </row>
    <row r="429" spans="2:65" s="12" customFormat="1" ht="11.25">
      <c r="B429" s="139"/>
      <c r="D429" s="140" t="s">
        <v>144</v>
      </c>
      <c r="E429" s="141" t="s">
        <v>1</v>
      </c>
      <c r="F429" s="142" t="s">
        <v>787</v>
      </c>
      <c r="H429" s="143">
        <v>3.1920000000000002</v>
      </c>
      <c r="I429" s="144"/>
      <c r="L429" s="139"/>
      <c r="M429" s="145"/>
      <c r="T429" s="146"/>
      <c r="AT429" s="141" t="s">
        <v>144</v>
      </c>
      <c r="AU429" s="141" t="s">
        <v>85</v>
      </c>
      <c r="AV429" s="12" t="s">
        <v>85</v>
      </c>
      <c r="AW429" s="12" t="s">
        <v>31</v>
      </c>
      <c r="AX429" s="12" t="s">
        <v>83</v>
      </c>
      <c r="AY429" s="141" t="s">
        <v>134</v>
      </c>
    </row>
    <row r="430" spans="2:65" s="12" customFormat="1" ht="11.25">
      <c r="B430" s="139"/>
      <c r="D430" s="140" t="s">
        <v>144</v>
      </c>
      <c r="F430" s="142" t="s">
        <v>788</v>
      </c>
      <c r="H430" s="143">
        <v>3.5110000000000001</v>
      </c>
      <c r="I430" s="144"/>
      <c r="L430" s="139"/>
      <c r="M430" s="145"/>
      <c r="T430" s="146"/>
      <c r="AT430" s="141" t="s">
        <v>144</v>
      </c>
      <c r="AU430" s="141" t="s">
        <v>85</v>
      </c>
      <c r="AV430" s="12" t="s">
        <v>85</v>
      </c>
      <c r="AW430" s="12" t="s">
        <v>3</v>
      </c>
      <c r="AX430" s="12" t="s">
        <v>83</v>
      </c>
      <c r="AY430" s="141" t="s">
        <v>134</v>
      </c>
    </row>
    <row r="431" spans="2:65" s="1" customFormat="1" ht="24.2" customHeight="1">
      <c r="B431" s="125"/>
      <c r="C431" s="126" t="s">
        <v>789</v>
      </c>
      <c r="D431" s="126" t="s">
        <v>137</v>
      </c>
      <c r="E431" s="127" t="s">
        <v>790</v>
      </c>
      <c r="F431" s="128" t="s">
        <v>791</v>
      </c>
      <c r="G431" s="129" t="s">
        <v>497</v>
      </c>
      <c r="H431" s="157"/>
      <c r="I431" s="131"/>
      <c r="J431" s="132">
        <f>ROUND(I431*H431,2)</f>
        <v>0</v>
      </c>
      <c r="K431" s="128" t="s">
        <v>141</v>
      </c>
      <c r="L431" s="29"/>
      <c r="M431" s="133" t="s">
        <v>1</v>
      </c>
      <c r="N431" s="134" t="s">
        <v>40</v>
      </c>
      <c r="P431" s="135">
        <f>O431*H431</f>
        <v>0</v>
      </c>
      <c r="Q431" s="135">
        <v>0</v>
      </c>
      <c r="R431" s="135">
        <f>Q431*H431</f>
        <v>0</v>
      </c>
      <c r="S431" s="135">
        <v>0</v>
      </c>
      <c r="T431" s="136">
        <f>S431*H431</f>
        <v>0</v>
      </c>
      <c r="AR431" s="137" t="s">
        <v>212</v>
      </c>
      <c r="AT431" s="137" t="s">
        <v>137</v>
      </c>
      <c r="AU431" s="137" t="s">
        <v>85</v>
      </c>
      <c r="AY431" s="14" t="s">
        <v>134</v>
      </c>
      <c r="BE431" s="138">
        <f>IF(N431="základní",J431,0)</f>
        <v>0</v>
      </c>
      <c r="BF431" s="138">
        <f>IF(N431="snížená",J431,0)</f>
        <v>0</v>
      </c>
      <c r="BG431" s="138">
        <f>IF(N431="zákl. přenesená",J431,0)</f>
        <v>0</v>
      </c>
      <c r="BH431" s="138">
        <f>IF(N431="sníž. přenesená",J431,0)</f>
        <v>0</v>
      </c>
      <c r="BI431" s="138">
        <f>IF(N431="nulová",J431,0)</f>
        <v>0</v>
      </c>
      <c r="BJ431" s="14" t="s">
        <v>83</v>
      </c>
      <c r="BK431" s="138">
        <f>ROUND(I431*H431,2)</f>
        <v>0</v>
      </c>
      <c r="BL431" s="14" t="s">
        <v>212</v>
      </c>
      <c r="BM431" s="137" t="s">
        <v>792</v>
      </c>
    </row>
    <row r="432" spans="2:65" s="11" customFormat="1" ht="22.9" customHeight="1">
      <c r="B432" s="113"/>
      <c r="D432" s="114" t="s">
        <v>74</v>
      </c>
      <c r="E432" s="123" t="s">
        <v>793</v>
      </c>
      <c r="F432" s="123" t="s">
        <v>794</v>
      </c>
      <c r="I432" s="116"/>
      <c r="J432" s="124">
        <f>BK432</f>
        <v>0</v>
      </c>
      <c r="L432" s="113"/>
      <c r="M432" s="118"/>
      <c r="P432" s="119">
        <f>SUM(P433:P453)</f>
        <v>0</v>
      </c>
      <c r="R432" s="119">
        <f>SUM(R433:R453)</f>
        <v>3.8098196600000001</v>
      </c>
      <c r="T432" s="120">
        <f>SUM(T433:T453)</f>
        <v>0</v>
      </c>
      <c r="AR432" s="114" t="s">
        <v>85</v>
      </c>
      <c r="AT432" s="121" t="s">
        <v>74</v>
      </c>
      <c r="AU432" s="121" t="s">
        <v>83</v>
      </c>
      <c r="AY432" s="114" t="s">
        <v>134</v>
      </c>
      <c r="BK432" s="122">
        <f>SUM(BK433:BK453)</f>
        <v>0</v>
      </c>
    </row>
    <row r="433" spans="2:65" s="1" customFormat="1" ht="21.75" customHeight="1">
      <c r="B433" s="125"/>
      <c r="C433" s="126" t="s">
        <v>795</v>
      </c>
      <c r="D433" s="126" t="s">
        <v>137</v>
      </c>
      <c r="E433" s="127" t="s">
        <v>796</v>
      </c>
      <c r="F433" s="128" t="s">
        <v>797</v>
      </c>
      <c r="G433" s="129" t="s">
        <v>171</v>
      </c>
      <c r="H433" s="130">
        <v>35.667999999999999</v>
      </c>
      <c r="I433" s="131"/>
      <c r="J433" s="132">
        <f>ROUND(I433*H433,2)</f>
        <v>0</v>
      </c>
      <c r="K433" s="128" t="s">
        <v>141</v>
      </c>
      <c r="L433" s="29"/>
      <c r="M433" s="133" t="s">
        <v>1</v>
      </c>
      <c r="N433" s="134" t="s">
        <v>40</v>
      </c>
      <c r="P433" s="135">
        <f>O433*H433</f>
        <v>0</v>
      </c>
      <c r="Q433" s="135">
        <v>8.5999999999999998E-4</v>
      </c>
      <c r="R433" s="135">
        <f>Q433*H433</f>
        <v>3.0674479999999997E-2</v>
      </c>
      <c r="S433" s="135">
        <v>0</v>
      </c>
      <c r="T433" s="136">
        <f>S433*H433</f>
        <v>0</v>
      </c>
      <c r="AR433" s="137" t="s">
        <v>212</v>
      </c>
      <c r="AT433" s="137" t="s">
        <v>137</v>
      </c>
      <c r="AU433" s="137" t="s">
        <v>85</v>
      </c>
      <c r="AY433" s="14" t="s">
        <v>134</v>
      </c>
      <c r="BE433" s="138">
        <f>IF(N433="základní",J433,0)</f>
        <v>0</v>
      </c>
      <c r="BF433" s="138">
        <f>IF(N433="snížená",J433,0)</f>
        <v>0</v>
      </c>
      <c r="BG433" s="138">
        <f>IF(N433="zákl. přenesená",J433,0)</f>
        <v>0</v>
      </c>
      <c r="BH433" s="138">
        <f>IF(N433="sníž. přenesená",J433,0)</f>
        <v>0</v>
      </c>
      <c r="BI433" s="138">
        <f>IF(N433="nulová",J433,0)</f>
        <v>0</v>
      </c>
      <c r="BJ433" s="14" t="s">
        <v>83</v>
      </c>
      <c r="BK433" s="138">
        <f>ROUND(I433*H433,2)</f>
        <v>0</v>
      </c>
      <c r="BL433" s="14" t="s">
        <v>212</v>
      </c>
      <c r="BM433" s="137" t="s">
        <v>798</v>
      </c>
    </row>
    <row r="434" spans="2:65" s="12" customFormat="1" ht="22.5">
      <c r="B434" s="139"/>
      <c r="D434" s="140" t="s">
        <v>144</v>
      </c>
      <c r="E434" s="141" t="s">
        <v>1</v>
      </c>
      <c r="F434" s="142" t="s">
        <v>762</v>
      </c>
      <c r="H434" s="143">
        <v>32.597999999999999</v>
      </c>
      <c r="I434" s="144"/>
      <c r="L434" s="139"/>
      <c r="M434" s="145"/>
      <c r="T434" s="146"/>
      <c r="AT434" s="141" t="s">
        <v>144</v>
      </c>
      <c r="AU434" s="141" t="s">
        <v>85</v>
      </c>
      <c r="AV434" s="12" t="s">
        <v>85</v>
      </c>
      <c r="AW434" s="12" t="s">
        <v>31</v>
      </c>
      <c r="AX434" s="12" t="s">
        <v>75</v>
      </c>
      <c r="AY434" s="141" t="s">
        <v>134</v>
      </c>
    </row>
    <row r="435" spans="2:65" s="12" customFormat="1" ht="11.25">
      <c r="B435" s="139"/>
      <c r="D435" s="140" t="s">
        <v>144</v>
      </c>
      <c r="E435" s="141" t="s">
        <v>1</v>
      </c>
      <c r="F435" s="142" t="s">
        <v>763</v>
      </c>
      <c r="H435" s="143">
        <v>3.07</v>
      </c>
      <c r="I435" s="144"/>
      <c r="L435" s="139"/>
      <c r="M435" s="145"/>
      <c r="T435" s="146"/>
      <c r="AT435" s="141" t="s">
        <v>144</v>
      </c>
      <c r="AU435" s="141" t="s">
        <v>85</v>
      </c>
      <c r="AV435" s="12" t="s">
        <v>85</v>
      </c>
      <c r="AW435" s="12" t="s">
        <v>31</v>
      </c>
      <c r="AX435" s="12" t="s">
        <v>75</v>
      </c>
      <c r="AY435" s="141" t="s">
        <v>134</v>
      </c>
    </row>
    <row r="436" spans="2:65" s="1" customFormat="1" ht="16.5" customHeight="1">
      <c r="B436" s="125"/>
      <c r="C436" s="147" t="s">
        <v>799</v>
      </c>
      <c r="D436" s="147" t="s">
        <v>470</v>
      </c>
      <c r="E436" s="148" t="s">
        <v>800</v>
      </c>
      <c r="F436" s="149" t="s">
        <v>801</v>
      </c>
      <c r="G436" s="150" t="s">
        <v>171</v>
      </c>
      <c r="H436" s="151">
        <v>37.451000000000001</v>
      </c>
      <c r="I436" s="152"/>
      <c r="J436" s="153">
        <f>ROUND(I436*H436,2)</f>
        <v>0</v>
      </c>
      <c r="K436" s="149" t="s">
        <v>141</v>
      </c>
      <c r="L436" s="154"/>
      <c r="M436" s="155" t="s">
        <v>1</v>
      </c>
      <c r="N436" s="156" t="s">
        <v>40</v>
      </c>
      <c r="P436" s="135">
        <f>O436*H436</f>
        <v>0</v>
      </c>
      <c r="Q436" s="135">
        <v>1.35E-2</v>
      </c>
      <c r="R436" s="135">
        <f>Q436*H436</f>
        <v>0.5055885</v>
      </c>
      <c r="S436" s="135">
        <v>0</v>
      </c>
      <c r="T436" s="136">
        <f>S436*H436</f>
        <v>0</v>
      </c>
      <c r="AR436" s="137" t="s">
        <v>313</v>
      </c>
      <c r="AT436" s="137" t="s">
        <v>470</v>
      </c>
      <c r="AU436" s="137" t="s">
        <v>85</v>
      </c>
      <c r="AY436" s="14" t="s">
        <v>134</v>
      </c>
      <c r="BE436" s="138">
        <f>IF(N436="základní",J436,0)</f>
        <v>0</v>
      </c>
      <c r="BF436" s="138">
        <f>IF(N436="snížená",J436,0)</f>
        <v>0</v>
      </c>
      <c r="BG436" s="138">
        <f>IF(N436="zákl. přenesená",J436,0)</f>
        <v>0</v>
      </c>
      <c r="BH436" s="138">
        <f>IF(N436="sníž. přenesená",J436,0)</f>
        <v>0</v>
      </c>
      <c r="BI436" s="138">
        <f>IF(N436="nulová",J436,0)</f>
        <v>0</v>
      </c>
      <c r="BJ436" s="14" t="s">
        <v>83</v>
      </c>
      <c r="BK436" s="138">
        <f>ROUND(I436*H436,2)</f>
        <v>0</v>
      </c>
      <c r="BL436" s="14" t="s">
        <v>212</v>
      </c>
      <c r="BM436" s="137" t="s">
        <v>802</v>
      </c>
    </row>
    <row r="437" spans="2:65" s="12" customFormat="1" ht="11.25">
      <c r="B437" s="139"/>
      <c r="D437" s="140" t="s">
        <v>144</v>
      </c>
      <c r="F437" s="142" t="s">
        <v>803</v>
      </c>
      <c r="H437" s="143">
        <v>37.451000000000001</v>
      </c>
      <c r="I437" s="144"/>
      <c r="L437" s="139"/>
      <c r="M437" s="145"/>
      <c r="T437" s="146"/>
      <c r="AT437" s="141" t="s">
        <v>144</v>
      </c>
      <c r="AU437" s="141" t="s">
        <v>85</v>
      </c>
      <c r="AV437" s="12" t="s">
        <v>85</v>
      </c>
      <c r="AW437" s="12" t="s">
        <v>3</v>
      </c>
      <c r="AX437" s="12" t="s">
        <v>83</v>
      </c>
      <c r="AY437" s="141" t="s">
        <v>134</v>
      </c>
    </row>
    <row r="438" spans="2:65" s="1" customFormat="1" ht="16.5" customHeight="1">
      <c r="B438" s="125"/>
      <c r="C438" s="126" t="s">
        <v>804</v>
      </c>
      <c r="D438" s="126" t="s">
        <v>137</v>
      </c>
      <c r="E438" s="127" t="s">
        <v>805</v>
      </c>
      <c r="F438" s="128" t="s">
        <v>806</v>
      </c>
      <c r="G438" s="129" t="s">
        <v>151</v>
      </c>
      <c r="H438" s="130">
        <v>15.56</v>
      </c>
      <c r="I438" s="131"/>
      <c r="J438" s="132">
        <f>ROUND(I438*H438,2)</f>
        <v>0</v>
      </c>
      <c r="K438" s="128" t="s">
        <v>141</v>
      </c>
      <c r="L438" s="29"/>
      <c r="M438" s="133" t="s">
        <v>1</v>
      </c>
      <c r="N438" s="134" t="s">
        <v>40</v>
      </c>
      <c r="P438" s="135">
        <f>O438*H438</f>
        <v>0</v>
      </c>
      <c r="Q438" s="135">
        <v>1.3999999999999999E-4</v>
      </c>
      <c r="R438" s="135">
        <f>Q438*H438</f>
        <v>2.1784E-3</v>
      </c>
      <c r="S438" s="135">
        <v>0</v>
      </c>
      <c r="T438" s="136">
        <f>S438*H438</f>
        <v>0</v>
      </c>
      <c r="AR438" s="137" t="s">
        <v>212</v>
      </c>
      <c r="AT438" s="137" t="s">
        <v>137</v>
      </c>
      <c r="AU438" s="137" t="s">
        <v>85</v>
      </c>
      <c r="AY438" s="14" t="s">
        <v>134</v>
      </c>
      <c r="BE438" s="138">
        <f>IF(N438="základní",J438,0)</f>
        <v>0</v>
      </c>
      <c r="BF438" s="138">
        <f>IF(N438="snížená",J438,0)</f>
        <v>0</v>
      </c>
      <c r="BG438" s="138">
        <f>IF(N438="zákl. přenesená",J438,0)</f>
        <v>0</v>
      </c>
      <c r="BH438" s="138">
        <f>IF(N438="sníž. přenesená",J438,0)</f>
        <v>0</v>
      </c>
      <c r="BI438" s="138">
        <f>IF(N438="nulová",J438,0)</f>
        <v>0</v>
      </c>
      <c r="BJ438" s="14" t="s">
        <v>83</v>
      </c>
      <c r="BK438" s="138">
        <f>ROUND(I438*H438,2)</f>
        <v>0</v>
      </c>
      <c r="BL438" s="14" t="s">
        <v>212</v>
      </c>
      <c r="BM438" s="137" t="s">
        <v>807</v>
      </c>
    </row>
    <row r="439" spans="2:65" s="12" customFormat="1" ht="11.25">
      <c r="B439" s="139"/>
      <c r="D439" s="140" t="s">
        <v>144</v>
      </c>
      <c r="E439" s="141" t="s">
        <v>1</v>
      </c>
      <c r="F439" s="142" t="s">
        <v>808</v>
      </c>
      <c r="H439" s="143">
        <v>15.56</v>
      </c>
      <c r="I439" s="144"/>
      <c r="L439" s="139"/>
      <c r="M439" s="145"/>
      <c r="T439" s="146"/>
      <c r="AT439" s="141" t="s">
        <v>144</v>
      </c>
      <c r="AU439" s="141" t="s">
        <v>85</v>
      </c>
      <c r="AV439" s="12" t="s">
        <v>85</v>
      </c>
      <c r="AW439" s="12" t="s">
        <v>31</v>
      </c>
      <c r="AX439" s="12" t="s">
        <v>83</v>
      </c>
      <c r="AY439" s="141" t="s">
        <v>134</v>
      </c>
    </row>
    <row r="440" spans="2:65" s="1" customFormat="1" ht="16.5" customHeight="1">
      <c r="B440" s="125"/>
      <c r="C440" s="126" t="s">
        <v>809</v>
      </c>
      <c r="D440" s="126" t="s">
        <v>137</v>
      </c>
      <c r="E440" s="127" t="s">
        <v>810</v>
      </c>
      <c r="F440" s="128" t="s">
        <v>811</v>
      </c>
      <c r="G440" s="129" t="s">
        <v>171</v>
      </c>
      <c r="H440" s="130">
        <v>35.667999999999999</v>
      </c>
      <c r="I440" s="131"/>
      <c r="J440" s="132">
        <f>ROUND(I440*H440,2)</f>
        <v>0</v>
      </c>
      <c r="K440" s="128" t="s">
        <v>141</v>
      </c>
      <c r="L440" s="29"/>
      <c r="M440" s="133" t="s">
        <v>1</v>
      </c>
      <c r="N440" s="134" t="s">
        <v>40</v>
      </c>
      <c r="P440" s="135">
        <f>O440*H440</f>
        <v>0</v>
      </c>
      <c r="Q440" s="135">
        <v>3.2000000000000002E-3</v>
      </c>
      <c r="R440" s="135">
        <f>Q440*H440</f>
        <v>0.11413760000000001</v>
      </c>
      <c r="S440" s="135">
        <v>0</v>
      </c>
      <c r="T440" s="136">
        <f>S440*H440</f>
        <v>0</v>
      </c>
      <c r="AR440" s="137" t="s">
        <v>212</v>
      </c>
      <c r="AT440" s="137" t="s">
        <v>137</v>
      </c>
      <c r="AU440" s="137" t="s">
        <v>85</v>
      </c>
      <c r="AY440" s="14" t="s">
        <v>134</v>
      </c>
      <c r="BE440" s="138">
        <f>IF(N440="základní",J440,0)</f>
        <v>0</v>
      </c>
      <c r="BF440" s="138">
        <f>IF(N440="snížená",J440,0)</f>
        <v>0</v>
      </c>
      <c r="BG440" s="138">
        <f>IF(N440="zákl. přenesená",J440,0)</f>
        <v>0</v>
      </c>
      <c r="BH440" s="138">
        <f>IF(N440="sníž. přenesená",J440,0)</f>
        <v>0</v>
      </c>
      <c r="BI440" s="138">
        <f>IF(N440="nulová",J440,0)</f>
        <v>0</v>
      </c>
      <c r="BJ440" s="14" t="s">
        <v>83</v>
      </c>
      <c r="BK440" s="138">
        <f>ROUND(I440*H440,2)</f>
        <v>0</v>
      </c>
      <c r="BL440" s="14" t="s">
        <v>212</v>
      </c>
      <c r="BM440" s="137" t="s">
        <v>812</v>
      </c>
    </row>
    <row r="441" spans="2:65" s="1" customFormat="1" ht="24.2" customHeight="1">
      <c r="B441" s="125"/>
      <c r="C441" s="126" t="s">
        <v>813</v>
      </c>
      <c r="D441" s="126" t="s">
        <v>137</v>
      </c>
      <c r="E441" s="127" t="s">
        <v>814</v>
      </c>
      <c r="F441" s="128" t="s">
        <v>815</v>
      </c>
      <c r="G441" s="129" t="s">
        <v>171</v>
      </c>
      <c r="H441" s="130">
        <v>87.48</v>
      </c>
      <c r="I441" s="131"/>
      <c r="J441" s="132">
        <f>ROUND(I441*H441,2)</f>
        <v>0</v>
      </c>
      <c r="K441" s="128" t="s">
        <v>141</v>
      </c>
      <c r="L441" s="29"/>
      <c r="M441" s="133" t="s">
        <v>1</v>
      </c>
      <c r="N441" s="134" t="s">
        <v>40</v>
      </c>
      <c r="P441" s="135">
        <f>O441*H441</f>
        <v>0</v>
      </c>
      <c r="Q441" s="135">
        <v>2.4879999999999999E-2</v>
      </c>
      <c r="R441" s="135">
        <f>Q441*H441</f>
        <v>2.1765023999999999</v>
      </c>
      <c r="S441" s="135">
        <v>0</v>
      </c>
      <c r="T441" s="136">
        <f>S441*H441</f>
        <v>0</v>
      </c>
      <c r="AR441" s="137" t="s">
        <v>212</v>
      </c>
      <c r="AT441" s="137" t="s">
        <v>137</v>
      </c>
      <c r="AU441" s="137" t="s">
        <v>85</v>
      </c>
      <c r="AY441" s="14" t="s">
        <v>134</v>
      </c>
      <c r="BE441" s="138">
        <f>IF(N441="základní",J441,0)</f>
        <v>0</v>
      </c>
      <c r="BF441" s="138">
        <f>IF(N441="snížená",J441,0)</f>
        <v>0</v>
      </c>
      <c r="BG441" s="138">
        <f>IF(N441="zákl. přenesená",J441,0)</f>
        <v>0</v>
      </c>
      <c r="BH441" s="138">
        <f>IF(N441="sníž. přenesená",J441,0)</f>
        <v>0</v>
      </c>
      <c r="BI441" s="138">
        <f>IF(N441="nulová",J441,0)</f>
        <v>0</v>
      </c>
      <c r="BJ441" s="14" t="s">
        <v>83</v>
      </c>
      <c r="BK441" s="138">
        <f>ROUND(I441*H441,2)</f>
        <v>0</v>
      </c>
      <c r="BL441" s="14" t="s">
        <v>212</v>
      </c>
      <c r="BM441" s="137" t="s">
        <v>816</v>
      </c>
    </row>
    <row r="442" spans="2:65" s="12" customFormat="1" ht="11.25">
      <c r="B442" s="139"/>
      <c r="D442" s="140" t="s">
        <v>144</v>
      </c>
      <c r="E442" s="141" t="s">
        <v>1</v>
      </c>
      <c r="F442" s="142" t="s">
        <v>817</v>
      </c>
      <c r="H442" s="143">
        <v>87.48</v>
      </c>
      <c r="I442" s="144"/>
      <c r="L442" s="139"/>
      <c r="M442" s="145"/>
      <c r="T442" s="146"/>
      <c r="AT442" s="141" t="s">
        <v>144</v>
      </c>
      <c r="AU442" s="141" t="s">
        <v>85</v>
      </c>
      <c r="AV442" s="12" t="s">
        <v>85</v>
      </c>
      <c r="AW442" s="12" t="s">
        <v>31</v>
      </c>
      <c r="AX442" s="12" t="s">
        <v>83</v>
      </c>
      <c r="AY442" s="141" t="s">
        <v>134</v>
      </c>
    </row>
    <row r="443" spans="2:65" s="1" customFormat="1" ht="16.5" customHeight="1">
      <c r="B443" s="125"/>
      <c r="C443" s="126" t="s">
        <v>818</v>
      </c>
      <c r="D443" s="126" t="s">
        <v>137</v>
      </c>
      <c r="E443" s="127" t="s">
        <v>819</v>
      </c>
      <c r="F443" s="128" t="s">
        <v>820</v>
      </c>
      <c r="G443" s="129" t="s">
        <v>171</v>
      </c>
      <c r="H443" s="130">
        <v>87.48</v>
      </c>
      <c r="I443" s="131"/>
      <c r="J443" s="132">
        <f>ROUND(I443*H443,2)</f>
        <v>0</v>
      </c>
      <c r="K443" s="128" t="s">
        <v>141</v>
      </c>
      <c r="L443" s="29"/>
      <c r="M443" s="133" t="s">
        <v>1</v>
      </c>
      <c r="N443" s="134" t="s">
        <v>40</v>
      </c>
      <c r="P443" s="135">
        <f>O443*H443</f>
        <v>0</v>
      </c>
      <c r="Q443" s="135">
        <v>0</v>
      </c>
      <c r="R443" s="135">
        <f>Q443*H443</f>
        <v>0</v>
      </c>
      <c r="S443" s="135">
        <v>0</v>
      </c>
      <c r="T443" s="136">
        <f>S443*H443</f>
        <v>0</v>
      </c>
      <c r="AR443" s="137" t="s">
        <v>212</v>
      </c>
      <c r="AT443" s="137" t="s">
        <v>137</v>
      </c>
      <c r="AU443" s="137" t="s">
        <v>85</v>
      </c>
      <c r="AY443" s="14" t="s">
        <v>134</v>
      </c>
      <c r="BE443" s="138">
        <f>IF(N443="základní",J443,0)</f>
        <v>0</v>
      </c>
      <c r="BF443" s="138">
        <f>IF(N443="snížená",J443,0)</f>
        <v>0</v>
      </c>
      <c r="BG443" s="138">
        <f>IF(N443="zákl. přenesená",J443,0)</f>
        <v>0</v>
      </c>
      <c r="BH443" s="138">
        <f>IF(N443="sníž. přenesená",J443,0)</f>
        <v>0</v>
      </c>
      <c r="BI443" s="138">
        <f>IF(N443="nulová",J443,0)</f>
        <v>0</v>
      </c>
      <c r="BJ443" s="14" t="s">
        <v>83</v>
      </c>
      <c r="BK443" s="138">
        <f>ROUND(I443*H443,2)</f>
        <v>0</v>
      </c>
      <c r="BL443" s="14" t="s">
        <v>212</v>
      </c>
      <c r="BM443" s="137" t="s">
        <v>821</v>
      </c>
    </row>
    <row r="444" spans="2:65" s="1" customFormat="1" ht="24.2" customHeight="1">
      <c r="B444" s="125"/>
      <c r="C444" s="147" t="s">
        <v>822</v>
      </c>
      <c r="D444" s="147" t="s">
        <v>470</v>
      </c>
      <c r="E444" s="148" t="s">
        <v>823</v>
      </c>
      <c r="F444" s="149" t="s">
        <v>824</v>
      </c>
      <c r="G444" s="150" t="s">
        <v>171</v>
      </c>
      <c r="H444" s="151">
        <v>100.602</v>
      </c>
      <c r="I444" s="152"/>
      <c r="J444" s="153">
        <f>ROUND(I444*H444,2)</f>
        <v>0</v>
      </c>
      <c r="K444" s="149" t="s">
        <v>141</v>
      </c>
      <c r="L444" s="154"/>
      <c r="M444" s="155" t="s">
        <v>1</v>
      </c>
      <c r="N444" s="156" t="s">
        <v>40</v>
      </c>
      <c r="P444" s="135">
        <f>O444*H444</f>
        <v>0</v>
      </c>
      <c r="Q444" s="135">
        <v>1.3999999999999999E-4</v>
      </c>
      <c r="R444" s="135">
        <f>Q444*H444</f>
        <v>1.4084279999999999E-2</v>
      </c>
      <c r="S444" s="135">
        <v>0</v>
      </c>
      <c r="T444" s="136">
        <f>S444*H444</f>
        <v>0</v>
      </c>
      <c r="AR444" s="137" t="s">
        <v>313</v>
      </c>
      <c r="AT444" s="137" t="s">
        <v>470</v>
      </c>
      <c r="AU444" s="137" t="s">
        <v>85</v>
      </c>
      <c r="AY444" s="14" t="s">
        <v>134</v>
      </c>
      <c r="BE444" s="138">
        <f>IF(N444="základní",J444,0)</f>
        <v>0</v>
      </c>
      <c r="BF444" s="138">
        <f>IF(N444="snížená",J444,0)</f>
        <v>0</v>
      </c>
      <c r="BG444" s="138">
        <f>IF(N444="zákl. přenesená",J444,0)</f>
        <v>0</v>
      </c>
      <c r="BH444" s="138">
        <f>IF(N444="sníž. přenesená",J444,0)</f>
        <v>0</v>
      </c>
      <c r="BI444" s="138">
        <f>IF(N444="nulová",J444,0)</f>
        <v>0</v>
      </c>
      <c r="BJ444" s="14" t="s">
        <v>83</v>
      </c>
      <c r="BK444" s="138">
        <f>ROUND(I444*H444,2)</f>
        <v>0</v>
      </c>
      <c r="BL444" s="14" t="s">
        <v>212</v>
      </c>
      <c r="BM444" s="137" t="s">
        <v>825</v>
      </c>
    </row>
    <row r="445" spans="2:65" s="12" customFormat="1" ht="11.25">
      <c r="B445" s="139"/>
      <c r="D445" s="140" t="s">
        <v>144</v>
      </c>
      <c r="F445" s="142" t="s">
        <v>826</v>
      </c>
      <c r="H445" s="143">
        <v>100.602</v>
      </c>
      <c r="I445" s="144"/>
      <c r="L445" s="139"/>
      <c r="M445" s="145"/>
      <c r="T445" s="146"/>
      <c r="AT445" s="141" t="s">
        <v>144</v>
      </c>
      <c r="AU445" s="141" t="s">
        <v>85</v>
      </c>
      <c r="AV445" s="12" t="s">
        <v>85</v>
      </c>
      <c r="AW445" s="12" t="s">
        <v>3</v>
      </c>
      <c r="AX445" s="12" t="s">
        <v>83</v>
      </c>
      <c r="AY445" s="141" t="s">
        <v>134</v>
      </c>
    </row>
    <row r="446" spans="2:65" s="1" customFormat="1" ht="21.75" customHeight="1">
      <c r="B446" s="125"/>
      <c r="C446" s="126" t="s">
        <v>827</v>
      </c>
      <c r="D446" s="126" t="s">
        <v>137</v>
      </c>
      <c r="E446" s="127" t="s">
        <v>828</v>
      </c>
      <c r="F446" s="128" t="s">
        <v>829</v>
      </c>
      <c r="G446" s="129" t="s">
        <v>171</v>
      </c>
      <c r="H446" s="130">
        <v>174.96</v>
      </c>
      <c r="I446" s="131"/>
      <c r="J446" s="132">
        <f>ROUND(I446*H446,2)</f>
        <v>0</v>
      </c>
      <c r="K446" s="128" t="s">
        <v>141</v>
      </c>
      <c r="L446" s="29"/>
      <c r="M446" s="133" t="s">
        <v>1</v>
      </c>
      <c r="N446" s="134" t="s">
        <v>40</v>
      </c>
      <c r="P446" s="135">
        <f>O446*H446</f>
        <v>0</v>
      </c>
      <c r="Q446" s="135">
        <v>0</v>
      </c>
      <c r="R446" s="135">
        <f>Q446*H446</f>
        <v>0</v>
      </c>
      <c r="S446" s="135">
        <v>0</v>
      </c>
      <c r="T446" s="136">
        <f>S446*H446</f>
        <v>0</v>
      </c>
      <c r="AR446" s="137" t="s">
        <v>212</v>
      </c>
      <c r="AT446" s="137" t="s">
        <v>137</v>
      </c>
      <c r="AU446" s="137" t="s">
        <v>85</v>
      </c>
      <c r="AY446" s="14" t="s">
        <v>134</v>
      </c>
      <c r="BE446" s="138">
        <f>IF(N446="základní",J446,0)</f>
        <v>0</v>
      </c>
      <c r="BF446" s="138">
        <f>IF(N446="snížená",J446,0)</f>
        <v>0</v>
      </c>
      <c r="BG446" s="138">
        <f>IF(N446="zákl. přenesená",J446,0)</f>
        <v>0</v>
      </c>
      <c r="BH446" s="138">
        <f>IF(N446="sníž. přenesená",J446,0)</f>
        <v>0</v>
      </c>
      <c r="BI446" s="138">
        <f>IF(N446="nulová",J446,0)</f>
        <v>0</v>
      </c>
      <c r="BJ446" s="14" t="s">
        <v>83</v>
      </c>
      <c r="BK446" s="138">
        <f>ROUND(I446*H446,2)</f>
        <v>0</v>
      </c>
      <c r="BL446" s="14" t="s">
        <v>212</v>
      </c>
      <c r="BM446" s="137" t="s">
        <v>830</v>
      </c>
    </row>
    <row r="447" spans="2:65" s="12" customFormat="1" ht="11.25">
      <c r="B447" s="139"/>
      <c r="D447" s="140" t="s">
        <v>144</v>
      </c>
      <c r="E447" s="141" t="s">
        <v>1</v>
      </c>
      <c r="F447" s="142" t="s">
        <v>831</v>
      </c>
      <c r="H447" s="143">
        <v>174.96</v>
      </c>
      <c r="I447" s="144"/>
      <c r="L447" s="139"/>
      <c r="M447" s="145"/>
      <c r="T447" s="146"/>
      <c r="AT447" s="141" t="s">
        <v>144</v>
      </c>
      <c r="AU447" s="141" t="s">
        <v>85</v>
      </c>
      <c r="AV447" s="12" t="s">
        <v>85</v>
      </c>
      <c r="AW447" s="12" t="s">
        <v>31</v>
      </c>
      <c r="AX447" s="12" t="s">
        <v>83</v>
      </c>
      <c r="AY447" s="141" t="s">
        <v>134</v>
      </c>
    </row>
    <row r="448" spans="2:65" s="1" customFormat="1" ht="24.2" customHeight="1">
      <c r="B448" s="125"/>
      <c r="C448" s="147" t="s">
        <v>832</v>
      </c>
      <c r="D448" s="147" t="s">
        <v>470</v>
      </c>
      <c r="E448" s="148" t="s">
        <v>833</v>
      </c>
      <c r="F448" s="149" t="s">
        <v>834</v>
      </c>
      <c r="G448" s="150" t="s">
        <v>171</v>
      </c>
      <c r="H448" s="151">
        <v>91.853999999999999</v>
      </c>
      <c r="I448" s="152"/>
      <c r="J448" s="153">
        <f>ROUND(I448*H448,2)</f>
        <v>0</v>
      </c>
      <c r="K448" s="149" t="s">
        <v>141</v>
      </c>
      <c r="L448" s="154"/>
      <c r="M448" s="155" t="s">
        <v>1</v>
      </c>
      <c r="N448" s="156" t="s">
        <v>40</v>
      </c>
      <c r="P448" s="135">
        <f>O448*H448</f>
        <v>0</v>
      </c>
      <c r="Q448" s="135">
        <v>4.1999999999999997E-3</v>
      </c>
      <c r="R448" s="135">
        <f>Q448*H448</f>
        <v>0.38578679999999999</v>
      </c>
      <c r="S448" s="135">
        <v>0</v>
      </c>
      <c r="T448" s="136">
        <f>S448*H448</f>
        <v>0</v>
      </c>
      <c r="AR448" s="137" t="s">
        <v>313</v>
      </c>
      <c r="AT448" s="137" t="s">
        <v>470</v>
      </c>
      <c r="AU448" s="137" t="s">
        <v>85</v>
      </c>
      <c r="AY448" s="14" t="s">
        <v>134</v>
      </c>
      <c r="BE448" s="138">
        <f>IF(N448="základní",J448,0)</f>
        <v>0</v>
      </c>
      <c r="BF448" s="138">
        <f>IF(N448="snížená",J448,0)</f>
        <v>0</v>
      </c>
      <c r="BG448" s="138">
        <f>IF(N448="zákl. přenesená",J448,0)</f>
        <v>0</v>
      </c>
      <c r="BH448" s="138">
        <f>IF(N448="sníž. přenesená",J448,0)</f>
        <v>0</v>
      </c>
      <c r="BI448" s="138">
        <f>IF(N448="nulová",J448,0)</f>
        <v>0</v>
      </c>
      <c r="BJ448" s="14" t="s">
        <v>83</v>
      </c>
      <c r="BK448" s="138">
        <f>ROUND(I448*H448,2)</f>
        <v>0</v>
      </c>
      <c r="BL448" s="14" t="s">
        <v>212</v>
      </c>
      <c r="BM448" s="137" t="s">
        <v>835</v>
      </c>
    </row>
    <row r="449" spans="2:65" s="12" customFormat="1" ht="11.25">
      <c r="B449" s="139"/>
      <c r="D449" s="140" t="s">
        <v>144</v>
      </c>
      <c r="F449" s="142" t="s">
        <v>836</v>
      </c>
      <c r="H449" s="143">
        <v>91.853999999999999</v>
      </c>
      <c r="I449" s="144"/>
      <c r="L449" s="139"/>
      <c r="M449" s="145"/>
      <c r="T449" s="146"/>
      <c r="AT449" s="141" t="s">
        <v>144</v>
      </c>
      <c r="AU449" s="141" t="s">
        <v>85</v>
      </c>
      <c r="AV449" s="12" t="s">
        <v>85</v>
      </c>
      <c r="AW449" s="12" t="s">
        <v>3</v>
      </c>
      <c r="AX449" s="12" t="s">
        <v>83</v>
      </c>
      <c r="AY449" s="141" t="s">
        <v>134</v>
      </c>
    </row>
    <row r="450" spans="2:65" s="1" customFormat="1" ht="24.2" customHeight="1">
      <c r="B450" s="125"/>
      <c r="C450" s="147" t="s">
        <v>837</v>
      </c>
      <c r="D450" s="147" t="s">
        <v>470</v>
      </c>
      <c r="E450" s="148" t="s">
        <v>838</v>
      </c>
      <c r="F450" s="149" t="s">
        <v>839</v>
      </c>
      <c r="G450" s="150" t="s">
        <v>171</v>
      </c>
      <c r="H450" s="151">
        <v>91.853999999999999</v>
      </c>
      <c r="I450" s="152"/>
      <c r="J450" s="153">
        <f>ROUND(I450*H450,2)</f>
        <v>0</v>
      </c>
      <c r="K450" s="149" t="s">
        <v>141</v>
      </c>
      <c r="L450" s="154"/>
      <c r="M450" s="155" t="s">
        <v>1</v>
      </c>
      <c r="N450" s="156" t="s">
        <v>40</v>
      </c>
      <c r="P450" s="135">
        <f>O450*H450</f>
        <v>0</v>
      </c>
      <c r="Q450" s="135">
        <v>4.7999999999999996E-3</v>
      </c>
      <c r="R450" s="135">
        <f>Q450*H450</f>
        <v>0.44089919999999994</v>
      </c>
      <c r="S450" s="135">
        <v>0</v>
      </c>
      <c r="T450" s="136">
        <f>S450*H450</f>
        <v>0</v>
      </c>
      <c r="AR450" s="137" t="s">
        <v>313</v>
      </c>
      <c r="AT450" s="137" t="s">
        <v>470</v>
      </c>
      <c r="AU450" s="137" t="s">
        <v>85</v>
      </c>
      <c r="AY450" s="14" t="s">
        <v>134</v>
      </c>
      <c r="BE450" s="138">
        <f>IF(N450="základní",J450,0)</f>
        <v>0</v>
      </c>
      <c r="BF450" s="138">
        <f>IF(N450="snížená",J450,0)</f>
        <v>0</v>
      </c>
      <c r="BG450" s="138">
        <f>IF(N450="zákl. přenesená",J450,0)</f>
        <v>0</v>
      </c>
      <c r="BH450" s="138">
        <f>IF(N450="sníž. přenesená",J450,0)</f>
        <v>0</v>
      </c>
      <c r="BI450" s="138">
        <f>IF(N450="nulová",J450,0)</f>
        <v>0</v>
      </c>
      <c r="BJ450" s="14" t="s">
        <v>83</v>
      </c>
      <c r="BK450" s="138">
        <f>ROUND(I450*H450,2)</f>
        <v>0</v>
      </c>
      <c r="BL450" s="14" t="s">
        <v>212</v>
      </c>
      <c r="BM450" s="137" t="s">
        <v>840</v>
      </c>
    </row>
    <row r="451" spans="2:65" s="12" customFormat="1" ht="11.25">
      <c r="B451" s="139"/>
      <c r="D451" s="140" t="s">
        <v>144</v>
      </c>
      <c r="F451" s="142" t="s">
        <v>836</v>
      </c>
      <c r="H451" s="143">
        <v>91.853999999999999</v>
      </c>
      <c r="I451" s="144"/>
      <c r="L451" s="139"/>
      <c r="M451" s="145"/>
      <c r="T451" s="146"/>
      <c r="AT451" s="141" t="s">
        <v>144</v>
      </c>
      <c r="AU451" s="141" t="s">
        <v>85</v>
      </c>
      <c r="AV451" s="12" t="s">
        <v>85</v>
      </c>
      <c r="AW451" s="12" t="s">
        <v>3</v>
      </c>
      <c r="AX451" s="12" t="s">
        <v>83</v>
      </c>
      <c r="AY451" s="141" t="s">
        <v>134</v>
      </c>
    </row>
    <row r="452" spans="2:65" s="1" customFormat="1" ht="21.75" customHeight="1">
      <c r="B452" s="125"/>
      <c r="C452" s="126" t="s">
        <v>841</v>
      </c>
      <c r="D452" s="126" t="s">
        <v>137</v>
      </c>
      <c r="E452" s="127" t="s">
        <v>842</v>
      </c>
      <c r="F452" s="128" t="s">
        <v>843</v>
      </c>
      <c r="G452" s="129" t="s">
        <v>171</v>
      </c>
      <c r="H452" s="130">
        <v>87.48</v>
      </c>
      <c r="I452" s="131"/>
      <c r="J452" s="132">
        <f>ROUND(I452*H452,2)</f>
        <v>0</v>
      </c>
      <c r="K452" s="128" t="s">
        <v>141</v>
      </c>
      <c r="L452" s="29"/>
      <c r="M452" s="133" t="s">
        <v>1</v>
      </c>
      <c r="N452" s="134" t="s">
        <v>40</v>
      </c>
      <c r="P452" s="135">
        <f>O452*H452</f>
        <v>0</v>
      </c>
      <c r="Q452" s="135">
        <v>1.6000000000000001E-3</v>
      </c>
      <c r="R452" s="135">
        <f>Q452*H452</f>
        <v>0.13996800000000001</v>
      </c>
      <c r="S452" s="135">
        <v>0</v>
      </c>
      <c r="T452" s="136">
        <f>S452*H452</f>
        <v>0</v>
      </c>
      <c r="AR452" s="137" t="s">
        <v>212</v>
      </c>
      <c r="AT452" s="137" t="s">
        <v>137</v>
      </c>
      <c r="AU452" s="137" t="s">
        <v>85</v>
      </c>
      <c r="AY452" s="14" t="s">
        <v>134</v>
      </c>
      <c r="BE452" s="138">
        <f>IF(N452="základní",J452,0)</f>
        <v>0</v>
      </c>
      <c r="BF452" s="138">
        <f>IF(N452="snížená",J452,0)</f>
        <v>0</v>
      </c>
      <c r="BG452" s="138">
        <f>IF(N452="zákl. přenesená",J452,0)</f>
        <v>0</v>
      </c>
      <c r="BH452" s="138">
        <f>IF(N452="sníž. přenesená",J452,0)</f>
        <v>0</v>
      </c>
      <c r="BI452" s="138">
        <f>IF(N452="nulová",J452,0)</f>
        <v>0</v>
      </c>
      <c r="BJ452" s="14" t="s">
        <v>83</v>
      </c>
      <c r="BK452" s="138">
        <f>ROUND(I452*H452,2)</f>
        <v>0</v>
      </c>
      <c r="BL452" s="14" t="s">
        <v>212</v>
      </c>
      <c r="BM452" s="137" t="s">
        <v>844</v>
      </c>
    </row>
    <row r="453" spans="2:65" s="1" customFormat="1" ht="33" customHeight="1">
      <c r="B453" s="125"/>
      <c r="C453" s="126" t="s">
        <v>845</v>
      </c>
      <c r="D453" s="126" t="s">
        <v>137</v>
      </c>
      <c r="E453" s="127" t="s">
        <v>846</v>
      </c>
      <c r="F453" s="128" t="s">
        <v>847</v>
      </c>
      <c r="G453" s="129" t="s">
        <v>497</v>
      </c>
      <c r="H453" s="157"/>
      <c r="I453" s="131"/>
      <c r="J453" s="132">
        <f>ROUND(I453*H453,2)</f>
        <v>0</v>
      </c>
      <c r="K453" s="128" t="s">
        <v>141</v>
      </c>
      <c r="L453" s="29"/>
      <c r="M453" s="133" t="s">
        <v>1</v>
      </c>
      <c r="N453" s="134" t="s">
        <v>40</v>
      </c>
      <c r="P453" s="135">
        <f>O453*H453</f>
        <v>0</v>
      </c>
      <c r="Q453" s="135">
        <v>0</v>
      </c>
      <c r="R453" s="135">
        <f>Q453*H453</f>
        <v>0</v>
      </c>
      <c r="S453" s="135">
        <v>0</v>
      </c>
      <c r="T453" s="136">
        <f>S453*H453</f>
        <v>0</v>
      </c>
      <c r="AR453" s="137" t="s">
        <v>212</v>
      </c>
      <c r="AT453" s="137" t="s">
        <v>137</v>
      </c>
      <c r="AU453" s="137" t="s">
        <v>85</v>
      </c>
      <c r="AY453" s="14" t="s">
        <v>134</v>
      </c>
      <c r="BE453" s="138">
        <f>IF(N453="základní",J453,0)</f>
        <v>0</v>
      </c>
      <c r="BF453" s="138">
        <f>IF(N453="snížená",J453,0)</f>
        <v>0</v>
      </c>
      <c r="BG453" s="138">
        <f>IF(N453="zákl. přenesená",J453,0)</f>
        <v>0</v>
      </c>
      <c r="BH453" s="138">
        <f>IF(N453="sníž. přenesená",J453,0)</f>
        <v>0</v>
      </c>
      <c r="BI453" s="138">
        <f>IF(N453="nulová",J453,0)</f>
        <v>0</v>
      </c>
      <c r="BJ453" s="14" t="s">
        <v>83</v>
      </c>
      <c r="BK453" s="138">
        <f>ROUND(I453*H453,2)</f>
        <v>0</v>
      </c>
      <c r="BL453" s="14" t="s">
        <v>212</v>
      </c>
      <c r="BM453" s="137" t="s">
        <v>848</v>
      </c>
    </row>
    <row r="454" spans="2:65" s="11" customFormat="1" ht="22.9" customHeight="1">
      <c r="B454" s="113"/>
      <c r="D454" s="114" t="s">
        <v>74</v>
      </c>
      <c r="E454" s="123" t="s">
        <v>849</v>
      </c>
      <c r="F454" s="123" t="s">
        <v>850</v>
      </c>
      <c r="I454" s="116"/>
      <c r="J454" s="124">
        <f>BK454</f>
        <v>0</v>
      </c>
      <c r="L454" s="113"/>
      <c r="M454" s="118"/>
      <c r="P454" s="119">
        <f>SUM(P455:P464)</f>
        <v>0</v>
      </c>
      <c r="R454" s="119">
        <f>SUM(R455:R464)</f>
        <v>0.10256180000000001</v>
      </c>
      <c r="T454" s="120">
        <f>SUM(T455:T464)</f>
        <v>0.14773</v>
      </c>
      <c r="AR454" s="114" t="s">
        <v>85</v>
      </c>
      <c r="AT454" s="121" t="s">
        <v>74</v>
      </c>
      <c r="AU454" s="121" t="s">
        <v>83</v>
      </c>
      <c r="AY454" s="114" t="s">
        <v>134</v>
      </c>
      <c r="BK454" s="122">
        <f>SUM(BK455:BK464)</f>
        <v>0</v>
      </c>
    </row>
    <row r="455" spans="2:65" s="1" customFormat="1" ht="16.5" customHeight="1">
      <c r="B455" s="125"/>
      <c r="C455" s="126" t="s">
        <v>851</v>
      </c>
      <c r="D455" s="126" t="s">
        <v>137</v>
      </c>
      <c r="E455" s="127" t="s">
        <v>852</v>
      </c>
      <c r="F455" s="128" t="s">
        <v>853</v>
      </c>
      <c r="G455" s="129" t="s">
        <v>151</v>
      </c>
      <c r="H455" s="130">
        <v>32.270000000000003</v>
      </c>
      <c r="I455" s="131"/>
      <c r="J455" s="132">
        <f>ROUND(I455*H455,2)</f>
        <v>0</v>
      </c>
      <c r="K455" s="128" t="s">
        <v>141</v>
      </c>
      <c r="L455" s="29"/>
      <c r="M455" s="133" t="s">
        <v>1</v>
      </c>
      <c r="N455" s="134" t="s">
        <v>40</v>
      </c>
      <c r="P455" s="135">
        <f>O455*H455</f>
        <v>0</v>
      </c>
      <c r="Q455" s="135">
        <v>0</v>
      </c>
      <c r="R455" s="135">
        <f>Q455*H455</f>
        <v>0</v>
      </c>
      <c r="S455" s="135">
        <v>2.5999999999999999E-3</v>
      </c>
      <c r="T455" s="136">
        <f>S455*H455</f>
        <v>8.3902000000000004E-2</v>
      </c>
      <c r="AR455" s="137" t="s">
        <v>212</v>
      </c>
      <c r="AT455" s="137" t="s">
        <v>137</v>
      </c>
      <c r="AU455" s="137" t="s">
        <v>85</v>
      </c>
      <c r="AY455" s="14" t="s">
        <v>134</v>
      </c>
      <c r="BE455" s="138">
        <f>IF(N455="základní",J455,0)</f>
        <v>0</v>
      </c>
      <c r="BF455" s="138">
        <f>IF(N455="snížená",J455,0)</f>
        <v>0</v>
      </c>
      <c r="BG455" s="138">
        <f>IF(N455="zákl. přenesená",J455,0)</f>
        <v>0</v>
      </c>
      <c r="BH455" s="138">
        <f>IF(N455="sníž. přenesená",J455,0)</f>
        <v>0</v>
      </c>
      <c r="BI455" s="138">
        <f>IF(N455="nulová",J455,0)</f>
        <v>0</v>
      </c>
      <c r="BJ455" s="14" t="s">
        <v>83</v>
      </c>
      <c r="BK455" s="138">
        <f>ROUND(I455*H455,2)</f>
        <v>0</v>
      </c>
      <c r="BL455" s="14" t="s">
        <v>212</v>
      </c>
      <c r="BM455" s="137" t="s">
        <v>854</v>
      </c>
    </row>
    <row r="456" spans="2:65" s="12" customFormat="1" ht="11.25">
      <c r="B456" s="139"/>
      <c r="D456" s="140" t="s">
        <v>144</v>
      </c>
      <c r="E456" s="141" t="s">
        <v>1</v>
      </c>
      <c r="F456" s="142" t="s">
        <v>855</v>
      </c>
      <c r="H456" s="143">
        <v>32.270000000000003</v>
      </c>
      <c r="I456" s="144"/>
      <c r="L456" s="139"/>
      <c r="M456" s="145"/>
      <c r="T456" s="146"/>
      <c r="AT456" s="141" t="s">
        <v>144</v>
      </c>
      <c r="AU456" s="141" t="s">
        <v>85</v>
      </c>
      <c r="AV456" s="12" t="s">
        <v>85</v>
      </c>
      <c r="AW456" s="12" t="s">
        <v>31</v>
      </c>
      <c r="AX456" s="12" t="s">
        <v>83</v>
      </c>
      <c r="AY456" s="141" t="s">
        <v>134</v>
      </c>
    </row>
    <row r="457" spans="2:65" s="1" customFormat="1" ht="16.5" customHeight="1">
      <c r="B457" s="125"/>
      <c r="C457" s="126" t="s">
        <v>856</v>
      </c>
      <c r="D457" s="126" t="s">
        <v>137</v>
      </c>
      <c r="E457" s="127" t="s">
        <v>857</v>
      </c>
      <c r="F457" s="128" t="s">
        <v>858</v>
      </c>
      <c r="G457" s="129" t="s">
        <v>151</v>
      </c>
      <c r="H457" s="130">
        <v>16.2</v>
      </c>
      <c r="I457" s="131"/>
      <c r="J457" s="132">
        <f>ROUND(I457*H457,2)</f>
        <v>0</v>
      </c>
      <c r="K457" s="128" t="s">
        <v>141</v>
      </c>
      <c r="L457" s="29"/>
      <c r="M457" s="133" t="s">
        <v>1</v>
      </c>
      <c r="N457" s="134" t="s">
        <v>40</v>
      </c>
      <c r="P457" s="135">
        <f>O457*H457</f>
        <v>0</v>
      </c>
      <c r="Q457" s="135">
        <v>0</v>
      </c>
      <c r="R457" s="135">
        <f>Q457*H457</f>
        <v>0</v>
      </c>
      <c r="S457" s="135">
        <v>3.9399999999999999E-3</v>
      </c>
      <c r="T457" s="136">
        <f>S457*H457</f>
        <v>6.3827999999999996E-2</v>
      </c>
      <c r="AR457" s="137" t="s">
        <v>212</v>
      </c>
      <c r="AT457" s="137" t="s">
        <v>137</v>
      </c>
      <c r="AU457" s="137" t="s">
        <v>85</v>
      </c>
      <c r="AY457" s="14" t="s">
        <v>134</v>
      </c>
      <c r="BE457" s="138">
        <f>IF(N457="základní",J457,0)</f>
        <v>0</v>
      </c>
      <c r="BF457" s="138">
        <f>IF(N457="snížená",J457,0)</f>
        <v>0</v>
      </c>
      <c r="BG457" s="138">
        <f>IF(N457="zákl. přenesená",J457,0)</f>
        <v>0</v>
      </c>
      <c r="BH457" s="138">
        <f>IF(N457="sníž. přenesená",J457,0)</f>
        <v>0</v>
      </c>
      <c r="BI457" s="138">
        <f>IF(N457="nulová",J457,0)</f>
        <v>0</v>
      </c>
      <c r="BJ457" s="14" t="s">
        <v>83</v>
      </c>
      <c r="BK457" s="138">
        <f>ROUND(I457*H457,2)</f>
        <v>0</v>
      </c>
      <c r="BL457" s="14" t="s">
        <v>212</v>
      </c>
      <c r="BM457" s="137" t="s">
        <v>859</v>
      </c>
    </row>
    <row r="458" spans="2:65" s="12" customFormat="1" ht="11.25">
      <c r="B458" s="139"/>
      <c r="D458" s="140" t="s">
        <v>144</v>
      </c>
      <c r="E458" s="141" t="s">
        <v>1</v>
      </c>
      <c r="F458" s="142" t="s">
        <v>860</v>
      </c>
      <c r="H458" s="143">
        <v>16.2</v>
      </c>
      <c r="I458" s="144"/>
      <c r="L458" s="139"/>
      <c r="M458" s="145"/>
      <c r="T458" s="146"/>
      <c r="AT458" s="141" t="s">
        <v>144</v>
      </c>
      <c r="AU458" s="141" t="s">
        <v>85</v>
      </c>
      <c r="AV458" s="12" t="s">
        <v>85</v>
      </c>
      <c r="AW458" s="12" t="s">
        <v>31</v>
      </c>
      <c r="AX458" s="12" t="s">
        <v>83</v>
      </c>
      <c r="AY458" s="141" t="s">
        <v>134</v>
      </c>
    </row>
    <row r="459" spans="2:65" s="1" customFormat="1" ht="24.2" customHeight="1">
      <c r="B459" s="125"/>
      <c r="C459" s="126" t="s">
        <v>861</v>
      </c>
      <c r="D459" s="126" t="s">
        <v>137</v>
      </c>
      <c r="E459" s="127" t="s">
        <v>862</v>
      </c>
      <c r="F459" s="128" t="s">
        <v>863</v>
      </c>
      <c r="G459" s="129" t="s">
        <v>151</v>
      </c>
      <c r="H459" s="130">
        <v>32.270000000000003</v>
      </c>
      <c r="I459" s="131"/>
      <c r="J459" s="132">
        <f>ROUND(I459*H459,2)</f>
        <v>0</v>
      </c>
      <c r="K459" s="128" t="s">
        <v>141</v>
      </c>
      <c r="L459" s="29"/>
      <c r="M459" s="133" t="s">
        <v>1</v>
      </c>
      <c r="N459" s="134" t="s">
        <v>40</v>
      </c>
      <c r="P459" s="135">
        <f>O459*H459</f>
        <v>0</v>
      </c>
      <c r="Q459" s="135">
        <v>2.7399999999999998E-3</v>
      </c>
      <c r="R459" s="135">
        <f>Q459*H459</f>
        <v>8.8419800000000007E-2</v>
      </c>
      <c r="S459" s="135">
        <v>0</v>
      </c>
      <c r="T459" s="136">
        <f>S459*H459</f>
        <v>0</v>
      </c>
      <c r="AR459" s="137" t="s">
        <v>212</v>
      </c>
      <c r="AT459" s="137" t="s">
        <v>137</v>
      </c>
      <c r="AU459" s="137" t="s">
        <v>85</v>
      </c>
      <c r="AY459" s="14" t="s">
        <v>134</v>
      </c>
      <c r="BE459" s="138">
        <f>IF(N459="základní",J459,0)</f>
        <v>0</v>
      </c>
      <c r="BF459" s="138">
        <f>IF(N459="snížená",J459,0)</f>
        <v>0</v>
      </c>
      <c r="BG459" s="138">
        <f>IF(N459="zákl. přenesená",J459,0)</f>
        <v>0</v>
      </c>
      <c r="BH459" s="138">
        <f>IF(N459="sníž. přenesená",J459,0)</f>
        <v>0</v>
      </c>
      <c r="BI459" s="138">
        <f>IF(N459="nulová",J459,0)</f>
        <v>0</v>
      </c>
      <c r="BJ459" s="14" t="s">
        <v>83</v>
      </c>
      <c r="BK459" s="138">
        <f>ROUND(I459*H459,2)</f>
        <v>0</v>
      </c>
      <c r="BL459" s="14" t="s">
        <v>212</v>
      </c>
      <c r="BM459" s="137" t="s">
        <v>864</v>
      </c>
    </row>
    <row r="460" spans="2:65" s="12" customFormat="1" ht="11.25">
      <c r="B460" s="139"/>
      <c r="D460" s="140" t="s">
        <v>144</v>
      </c>
      <c r="E460" s="141" t="s">
        <v>1</v>
      </c>
      <c r="F460" s="142" t="s">
        <v>855</v>
      </c>
      <c r="H460" s="143">
        <v>32.270000000000003</v>
      </c>
      <c r="I460" s="144"/>
      <c r="L460" s="139"/>
      <c r="M460" s="145"/>
      <c r="T460" s="146"/>
      <c r="AT460" s="141" t="s">
        <v>144</v>
      </c>
      <c r="AU460" s="141" t="s">
        <v>85</v>
      </c>
      <c r="AV460" s="12" t="s">
        <v>85</v>
      </c>
      <c r="AW460" s="12" t="s">
        <v>31</v>
      </c>
      <c r="AX460" s="12" t="s">
        <v>83</v>
      </c>
      <c r="AY460" s="141" t="s">
        <v>134</v>
      </c>
    </row>
    <row r="461" spans="2:65" s="1" customFormat="1" ht="24.2" customHeight="1">
      <c r="B461" s="125"/>
      <c r="C461" s="126" t="s">
        <v>865</v>
      </c>
      <c r="D461" s="126" t="s">
        <v>137</v>
      </c>
      <c r="E461" s="127" t="s">
        <v>866</v>
      </c>
      <c r="F461" s="128" t="s">
        <v>867</v>
      </c>
      <c r="G461" s="129" t="s">
        <v>155</v>
      </c>
      <c r="H461" s="130">
        <v>2</v>
      </c>
      <c r="I461" s="131"/>
      <c r="J461" s="132">
        <f>ROUND(I461*H461,2)</f>
        <v>0</v>
      </c>
      <c r="K461" s="128" t="s">
        <v>141</v>
      </c>
      <c r="L461" s="29"/>
      <c r="M461" s="133" t="s">
        <v>1</v>
      </c>
      <c r="N461" s="134" t="s">
        <v>40</v>
      </c>
      <c r="P461" s="135">
        <f>O461*H461</f>
        <v>0</v>
      </c>
      <c r="Q461" s="135">
        <v>2.9999999999999997E-4</v>
      </c>
      <c r="R461" s="135">
        <f>Q461*H461</f>
        <v>5.9999999999999995E-4</v>
      </c>
      <c r="S461" s="135">
        <v>0</v>
      </c>
      <c r="T461" s="136">
        <f>S461*H461</f>
        <v>0</v>
      </c>
      <c r="AR461" s="137" t="s">
        <v>212</v>
      </c>
      <c r="AT461" s="137" t="s">
        <v>137</v>
      </c>
      <c r="AU461" s="137" t="s">
        <v>85</v>
      </c>
      <c r="AY461" s="14" t="s">
        <v>134</v>
      </c>
      <c r="BE461" s="138">
        <f>IF(N461="základní",J461,0)</f>
        <v>0</v>
      </c>
      <c r="BF461" s="138">
        <f>IF(N461="snížená",J461,0)</f>
        <v>0</v>
      </c>
      <c r="BG461" s="138">
        <f>IF(N461="zákl. přenesená",J461,0)</f>
        <v>0</v>
      </c>
      <c r="BH461" s="138">
        <f>IF(N461="sníž. přenesená",J461,0)</f>
        <v>0</v>
      </c>
      <c r="BI461" s="138">
        <f>IF(N461="nulová",J461,0)</f>
        <v>0</v>
      </c>
      <c r="BJ461" s="14" t="s">
        <v>83</v>
      </c>
      <c r="BK461" s="138">
        <f>ROUND(I461*H461,2)</f>
        <v>0</v>
      </c>
      <c r="BL461" s="14" t="s">
        <v>212</v>
      </c>
      <c r="BM461" s="137" t="s">
        <v>868</v>
      </c>
    </row>
    <row r="462" spans="2:65" s="1" customFormat="1" ht="24.2" customHeight="1">
      <c r="B462" s="125"/>
      <c r="C462" s="126" t="s">
        <v>869</v>
      </c>
      <c r="D462" s="126" t="s">
        <v>137</v>
      </c>
      <c r="E462" s="127" t="s">
        <v>870</v>
      </c>
      <c r="F462" s="128" t="s">
        <v>871</v>
      </c>
      <c r="G462" s="129" t="s">
        <v>151</v>
      </c>
      <c r="H462" s="130">
        <v>12.2</v>
      </c>
      <c r="I462" s="131"/>
      <c r="J462" s="132">
        <f>ROUND(I462*H462,2)</f>
        <v>0</v>
      </c>
      <c r="K462" s="128" t="s">
        <v>141</v>
      </c>
      <c r="L462" s="29"/>
      <c r="M462" s="133" t="s">
        <v>1</v>
      </c>
      <c r="N462" s="134" t="s">
        <v>40</v>
      </c>
      <c r="P462" s="135">
        <f>O462*H462</f>
        <v>0</v>
      </c>
      <c r="Q462" s="135">
        <v>1.1100000000000001E-3</v>
      </c>
      <c r="R462" s="135">
        <f>Q462*H462</f>
        <v>1.3542E-2</v>
      </c>
      <c r="S462" s="135">
        <v>0</v>
      </c>
      <c r="T462" s="136">
        <f>S462*H462</f>
        <v>0</v>
      </c>
      <c r="AR462" s="137" t="s">
        <v>212</v>
      </c>
      <c r="AT462" s="137" t="s">
        <v>137</v>
      </c>
      <c r="AU462" s="137" t="s">
        <v>85</v>
      </c>
      <c r="AY462" s="14" t="s">
        <v>134</v>
      </c>
      <c r="BE462" s="138">
        <f>IF(N462="základní",J462,0)</f>
        <v>0</v>
      </c>
      <c r="BF462" s="138">
        <f>IF(N462="snížená",J462,0)</f>
        <v>0</v>
      </c>
      <c r="BG462" s="138">
        <f>IF(N462="zákl. přenesená",J462,0)</f>
        <v>0</v>
      </c>
      <c r="BH462" s="138">
        <f>IF(N462="sníž. přenesená",J462,0)</f>
        <v>0</v>
      </c>
      <c r="BI462" s="138">
        <f>IF(N462="nulová",J462,0)</f>
        <v>0</v>
      </c>
      <c r="BJ462" s="14" t="s">
        <v>83</v>
      </c>
      <c r="BK462" s="138">
        <f>ROUND(I462*H462,2)</f>
        <v>0</v>
      </c>
      <c r="BL462" s="14" t="s">
        <v>212</v>
      </c>
      <c r="BM462" s="137" t="s">
        <v>872</v>
      </c>
    </row>
    <row r="463" spans="2:65" s="12" customFormat="1" ht="11.25">
      <c r="B463" s="139"/>
      <c r="D463" s="140" t="s">
        <v>144</v>
      </c>
      <c r="E463" s="141" t="s">
        <v>1</v>
      </c>
      <c r="F463" s="142" t="s">
        <v>873</v>
      </c>
      <c r="H463" s="143">
        <v>12.2</v>
      </c>
      <c r="I463" s="144"/>
      <c r="L463" s="139"/>
      <c r="M463" s="145"/>
      <c r="T463" s="146"/>
      <c r="AT463" s="141" t="s">
        <v>144</v>
      </c>
      <c r="AU463" s="141" t="s">
        <v>85</v>
      </c>
      <c r="AV463" s="12" t="s">
        <v>85</v>
      </c>
      <c r="AW463" s="12" t="s">
        <v>31</v>
      </c>
      <c r="AX463" s="12" t="s">
        <v>83</v>
      </c>
      <c r="AY463" s="141" t="s">
        <v>134</v>
      </c>
    </row>
    <row r="464" spans="2:65" s="1" customFormat="1" ht="24.2" customHeight="1">
      <c r="B464" s="125"/>
      <c r="C464" s="126" t="s">
        <v>874</v>
      </c>
      <c r="D464" s="126" t="s">
        <v>137</v>
      </c>
      <c r="E464" s="127" t="s">
        <v>875</v>
      </c>
      <c r="F464" s="128" t="s">
        <v>876</v>
      </c>
      <c r="G464" s="129" t="s">
        <v>497</v>
      </c>
      <c r="H464" s="157"/>
      <c r="I464" s="131"/>
      <c r="J464" s="132">
        <f>ROUND(I464*H464,2)</f>
        <v>0</v>
      </c>
      <c r="K464" s="128" t="s">
        <v>141</v>
      </c>
      <c r="L464" s="29"/>
      <c r="M464" s="133" t="s">
        <v>1</v>
      </c>
      <c r="N464" s="134" t="s">
        <v>40</v>
      </c>
      <c r="P464" s="135">
        <f>O464*H464</f>
        <v>0</v>
      </c>
      <c r="Q464" s="135">
        <v>0</v>
      </c>
      <c r="R464" s="135">
        <f>Q464*H464</f>
        <v>0</v>
      </c>
      <c r="S464" s="135">
        <v>0</v>
      </c>
      <c r="T464" s="136">
        <f>S464*H464</f>
        <v>0</v>
      </c>
      <c r="AR464" s="137" t="s">
        <v>212</v>
      </c>
      <c r="AT464" s="137" t="s">
        <v>137</v>
      </c>
      <c r="AU464" s="137" t="s">
        <v>85</v>
      </c>
      <c r="AY464" s="14" t="s">
        <v>134</v>
      </c>
      <c r="BE464" s="138">
        <f>IF(N464="základní",J464,0)</f>
        <v>0</v>
      </c>
      <c r="BF464" s="138">
        <f>IF(N464="snížená",J464,0)</f>
        <v>0</v>
      </c>
      <c r="BG464" s="138">
        <f>IF(N464="zákl. přenesená",J464,0)</f>
        <v>0</v>
      </c>
      <c r="BH464" s="138">
        <f>IF(N464="sníž. přenesená",J464,0)</f>
        <v>0</v>
      </c>
      <c r="BI464" s="138">
        <f>IF(N464="nulová",J464,0)</f>
        <v>0</v>
      </c>
      <c r="BJ464" s="14" t="s">
        <v>83</v>
      </c>
      <c r="BK464" s="138">
        <f>ROUND(I464*H464,2)</f>
        <v>0</v>
      </c>
      <c r="BL464" s="14" t="s">
        <v>212</v>
      </c>
      <c r="BM464" s="137" t="s">
        <v>877</v>
      </c>
    </row>
    <row r="465" spans="2:65" s="11" customFormat="1" ht="22.9" customHeight="1">
      <c r="B465" s="113"/>
      <c r="D465" s="114" t="s">
        <v>74</v>
      </c>
      <c r="E465" s="123" t="s">
        <v>878</v>
      </c>
      <c r="F465" s="123" t="s">
        <v>879</v>
      </c>
      <c r="I465" s="116"/>
      <c r="J465" s="124">
        <f>BK465</f>
        <v>0</v>
      </c>
      <c r="L465" s="113"/>
      <c r="M465" s="118"/>
      <c r="P465" s="119">
        <f>SUM(P466:P489)</f>
        <v>0</v>
      </c>
      <c r="R465" s="119">
        <f>SUM(R466:R489)</f>
        <v>4.6214099999999994E-3</v>
      </c>
      <c r="T465" s="120">
        <f>SUM(T466:T489)</f>
        <v>0</v>
      </c>
      <c r="AR465" s="114" t="s">
        <v>85</v>
      </c>
      <c r="AT465" s="121" t="s">
        <v>74</v>
      </c>
      <c r="AU465" s="121" t="s">
        <v>83</v>
      </c>
      <c r="AY465" s="114" t="s">
        <v>134</v>
      </c>
      <c r="BK465" s="122">
        <f>SUM(BK466:BK489)</f>
        <v>0</v>
      </c>
    </row>
    <row r="466" spans="2:65" s="1" customFormat="1" ht="24.2" customHeight="1">
      <c r="B466" s="125"/>
      <c r="C466" s="126" t="s">
        <v>880</v>
      </c>
      <c r="D466" s="126" t="s">
        <v>137</v>
      </c>
      <c r="E466" s="127" t="s">
        <v>881</v>
      </c>
      <c r="F466" s="128" t="s">
        <v>882</v>
      </c>
      <c r="G466" s="129" t="s">
        <v>171</v>
      </c>
      <c r="H466" s="130">
        <v>2.1360000000000001</v>
      </c>
      <c r="I466" s="131"/>
      <c r="J466" s="132">
        <f>ROUND(I466*H466,2)</f>
        <v>0</v>
      </c>
      <c r="K466" s="128" t="s">
        <v>141</v>
      </c>
      <c r="L466" s="29"/>
      <c r="M466" s="133" t="s">
        <v>1</v>
      </c>
      <c r="N466" s="134" t="s">
        <v>40</v>
      </c>
      <c r="P466" s="135">
        <f>O466*H466</f>
        <v>0</v>
      </c>
      <c r="Q466" s="135">
        <v>2.5999999999999998E-4</v>
      </c>
      <c r="R466" s="135">
        <f>Q466*H466</f>
        <v>5.5535999999999997E-4</v>
      </c>
      <c r="S466" s="135">
        <v>0</v>
      </c>
      <c r="T466" s="136">
        <f>S466*H466</f>
        <v>0</v>
      </c>
      <c r="AR466" s="137" t="s">
        <v>212</v>
      </c>
      <c r="AT466" s="137" t="s">
        <v>137</v>
      </c>
      <c r="AU466" s="137" t="s">
        <v>85</v>
      </c>
      <c r="AY466" s="14" t="s">
        <v>134</v>
      </c>
      <c r="BE466" s="138">
        <f>IF(N466="základní",J466,0)</f>
        <v>0</v>
      </c>
      <c r="BF466" s="138">
        <f>IF(N466="snížená",J466,0)</f>
        <v>0</v>
      </c>
      <c r="BG466" s="138">
        <f>IF(N466="zákl. přenesená",J466,0)</f>
        <v>0</v>
      </c>
      <c r="BH466" s="138">
        <f>IF(N466="sníž. přenesená",J466,0)</f>
        <v>0</v>
      </c>
      <c r="BI466" s="138">
        <f>IF(N466="nulová",J466,0)</f>
        <v>0</v>
      </c>
      <c r="BJ466" s="14" t="s">
        <v>83</v>
      </c>
      <c r="BK466" s="138">
        <f>ROUND(I466*H466,2)</f>
        <v>0</v>
      </c>
      <c r="BL466" s="14" t="s">
        <v>212</v>
      </c>
      <c r="BM466" s="137" t="s">
        <v>883</v>
      </c>
    </row>
    <row r="467" spans="2:65" s="12" customFormat="1" ht="11.25">
      <c r="B467" s="139"/>
      <c r="D467" s="140" t="s">
        <v>144</v>
      </c>
      <c r="E467" s="141" t="s">
        <v>1</v>
      </c>
      <c r="F467" s="142" t="s">
        <v>884</v>
      </c>
      <c r="H467" s="143">
        <v>2.1360000000000001</v>
      </c>
      <c r="I467" s="144"/>
      <c r="L467" s="139"/>
      <c r="M467" s="145"/>
      <c r="T467" s="146"/>
      <c r="AT467" s="141" t="s">
        <v>144</v>
      </c>
      <c r="AU467" s="141" t="s">
        <v>85</v>
      </c>
      <c r="AV467" s="12" t="s">
        <v>85</v>
      </c>
      <c r="AW467" s="12" t="s">
        <v>31</v>
      </c>
      <c r="AX467" s="12" t="s">
        <v>83</v>
      </c>
      <c r="AY467" s="141" t="s">
        <v>134</v>
      </c>
    </row>
    <row r="468" spans="2:65" s="1" customFormat="1" ht="33" customHeight="1">
      <c r="B468" s="125"/>
      <c r="C468" s="126" t="s">
        <v>885</v>
      </c>
      <c r="D468" s="126" t="s">
        <v>137</v>
      </c>
      <c r="E468" s="127" t="s">
        <v>886</v>
      </c>
      <c r="F468" s="128" t="s">
        <v>887</v>
      </c>
      <c r="G468" s="129" t="s">
        <v>171</v>
      </c>
      <c r="H468" s="130">
        <v>2.08</v>
      </c>
      <c r="I468" s="131"/>
      <c r="J468" s="132">
        <f>ROUND(I468*H468,2)</f>
        <v>0</v>
      </c>
      <c r="K468" s="128" t="s">
        <v>141</v>
      </c>
      <c r="L468" s="29"/>
      <c r="M468" s="133" t="s">
        <v>1</v>
      </c>
      <c r="N468" s="134" t="s">
        <v>40</v>
      </c>
      <c r="P468" s="135">
        <f>O468*H468</f>
        <v>0</v>
      </c>
      <c r="Q468" s="135">
        <v>2.5999999999999998E-4</v>
      </c>
      <c r="R468" s="135">
        <f>Q468*H468</f>
        <v>5.4079999999999992E-4</v>
      </c>
      <c r="S468" s="135">
        <v>0</v>
      </c>
      <c r="T468" s="136">
        <f>S468*H468</f>
        <v>0</v>
      </c>
      <c r="AR468" s="137" t="s">
        <v>212</v>
      </c>
      <c r="AT468" s="137" t="s">
        <v>137</v>
      </c>
      <c r="AU468" s="137" t="s">
        <v>85</v>
      </c>
      <c r="AY468" s="14" t="s">
        <v>134</v>
      </c>
      <c r="BE468" s="138">
        <f>IF(N468="základní",J468,0)</f>
        <v>0</v>
      </c>
      <c r="BF468" s="138">
        <f>IF(N468="snížená",J468,0)</f>
        <v>0</v>
      </c>
      <c r="BG468" s="138">
        <f>IF(N468="zákl. přenesená",J468,0)</f>
        <v>0</v>
      </c>
      <c r="BH468" s="138">
        <f>IF(N468="sníž. přenesená",J468,0)</f>
        <v>0</v>
      </c>
      <c r="BI468" s="138">
        <f>IF(N468="nulová",J468,0)</f>
        <v>0</v>
      </c>
      <c r="BJ468" s="14" t="s">
        <v>83</v>
      </c>
      <c r="BK468" s="138">
        <f>ROUND(I468*H468,2)</f>
        <v>0</v>
      </c>
      <c r="BL468" s="14" t="s">
        <v>212</v>
      </c>
      <c r="BM468" s="137" t="s">
        <v>888</v>
      </c>
    </row>
    <row r="469" spans="2:65" s="12" customFormat="1" ht="11.25">
      <c r="B469" s="139"/>
      <c r="D469" s="140" t="s">
        <v>144</v>
      </c>
      <c r="E469" s="141" t="s">
        <v>1</v>
      </c>
      <c r="F469" s="142" t="s">
        <v>889</v>
      </c>
      <c r="H469" s="143">
        <v>2.08</v>
      </c>
      <c r="I469" s="144"/>
      <c r="L469" s="139"/>
      <c r="M469" s="145"/>
      <c r="T469" s="146"/>
      <c r="AT469" s="141" t="s">
        <v>144</v>
      </c>
      <c r="AU469" s="141" t="s">
        <v>85</v>
      </c>
      <c r="AV469" s="12" t="s">
        <v>85</v>
      </c>
      <c r="AW469" s="12" t="s">
        <v>31</v>
      </c>
      <c r="AX469" s="12" t="s">
        <v>83</v>
      </c>
      <c r="AY469" s="141" t="s">
        <v>134</v>
      </c>
    </row>
    <row r="470" spans="2:65" s="1" customFormat="1" ht="33" customHeight="1">
      <c r="B470" s="125"/>
      <c r="C470" s="126" t="s">
        <v>890</v>
      </c>
      <c r="D470" s="126" t="s">
        <v>137</v>
      </c>
      <c r="E470" s="127" t="s">
        <v>891</v>
      </c>
      <c r="F470" s="128" t="s">
        <v>892</v>
      </c>
      <c r="G470" s="129" t="s">
        <v>171</v>
      </c>
      <c r="H470" s="130">
        <v>7.6609999999999996</v>
      </c>
      <c r="I470" s="131"/>
      <c r="J470" s="132">
        <f>ROUND(I470*H470,2)</f>
        <v>0</v>
      </c>
      <c r="K470" s="128" t="s">
        <v>141</v>
      </c>
      <c r="L470" s="29"/>
      <c r="M470" s="133" t="s">
        <v>1</v>
      </c>
      <c r="N470" s="134" t="s">
        <v>40</v>
      </c>
      <c r="P470" s="135">
        <f>O470*H470</f>
        <v>0</v>
      </c>
      <c r="Q470" s="135">
        <v>2.5000000000000001E-4</v>
      </c>
      <c r="R470" s="135">
        <f>Q470*H470</f>
        <v>1.9152499999999999E-3</v>
      </c>
      <c r="S470" s="135">
        <v>0</v>
      </c>
      <c r="T470" s="136">
        <f>S470*H470</f>
        <v>0</v>
      </c>
      <c r="AR470" s="137" t="s">
        <v>212</v>
      </c>
      <c r="AT470" s="137" t="s">
        <v>137</v>
      </c>
      <c r="AU470" s="137" t="s">
        <v>85</v>
      </c>
      <c r="AY470" s="14" t="s">
        <v>134</v>
      </c>
      <c r="BE470" s="138">
        <f>IF(N470="základní",J470,0)</f>
        <v>0</v>
      </c>
      <c r="BF470" s="138">
        <f>IF(N470="snížená",J470,0)</f>
        <v>0</v>
      </c>
      <c r="BG470" s="138">
        <f>IF(N470="zákl. přenesená",J470,0)</f>
        <v>0</v>
      </c>
      <c r="BH470" s="138">
        <f>IF(N470="sníž. přenesená",J470,0)</f>
        <v>0</v>
      </c>
      <c r="BI470" s="138">
        <f>IF(N470="nulová",J470,0)</f>
        <v>0</v>
      </c>
      <c r="BJ470" s="14" t="s">
        <v>83</v>
      </c>
      <c r="BK470" s="138">
        <f>ROUND(I470*H470,2)</f>
        <v>0</v>
      </c>
      <c r="BL470" s="14" t="s">
        <v>212</v>
      </c>
      <c r="BM470" s="137" t="s">
        <v>893</v>
      </c>
    </row>
    <row r="471" spans="2:65" s="12" customFormat="1" ht="11.25">
      <c r="B471" s="139"/>
      <c r="D471" s="140" t="s">
        <v>144</v>
      </c>
      <c r="E471" s="141" t="s">
        <v>1</v>
      </c>
      <c r="F471" s="142" t="s">
        <v>894</v>
      </c>
      <c r="H471" s="143">
        <v>7.6609999999999996</v>
      </c>
      <c r="I471" s="144"/>
      <c r="L471" s="139"/>
      <c r="M471" s="145"/>
      <c r="T471" s="146"/>
      <c r="AT471" s="141" t="s">
        <v>144</v>
      </c>
      <c r="AU471" s="141" t="s">
        <v>85</v>
      </c>
      <c r="AV471" s="12" t="s">
        <v>85</v>
      </c>
      <c r="AW471" s="12" t="s">
        <v>31</v>
      </c>
      <c r="AX471" s="12" t="s">
        <v>75</v>
      </c>
      <c r="AY471" s="141" t="s">
        <v>134</v>
      </c>
    </row>
    <row r="472" spans="2:65" s="1" customFormat="1" ht="24.2" customHeight="1">
      <c r="B472" s="125"/>
      <c r="C472" s="126" t="s">
        <v>895</v>
      </c>
      <c r="D472" s="126" t="s">
        <v>137</v>
      </c>
      <c r="E472" s="127" t="s">
        <v>896</v>
      </c>
      <c r="F472" s="128" t="s">
        <v>897</v>
      </c>
      <c r="G472" s="129" t="s">
        <v>155</v>
      </c>
      <c r="H472" s="130">
        <v>2</v>
      </c>
      <c r="I472" s="131"/>
      <c r="J472" s="132">
        <f>ROUND(I472*H472,2)</f>
        <v>0</v>
      </c>
      <c r="K472" s="128" t="s">
        <v>141</v>
      </c>
      <c r="L472" s="29"/>
      <c r="M472" s="133" t="s">
        <v>1</v>
      </c>
      <c r="N472" s="134" t="s">
        <v>40</v>
      </c>
      <c r="P472" s="135">
        <f>O472*H472</f>
        <v>0</v>
      </c>
      <c r="Q472" s="135">
        <v>2.5999999999999998E-4</v>
      </c>
      <c r="R472" s="135">
        <f>Q472*H472</f>
        <v>5.1999999999999995E-4</v>
      </c>
      <c r="S472" s="135">
        <v>0</v>
      </c>
      <c r="T472" s="136">
        <f>S472*H472</f>
        <v>0</v>
      </c>
      <c r="AR472" s="137" t="s">
        <v>212</v>
      </c>
      <c r="AT472" s="137" t="s">
        <v>137</v>
      </c>
      <c r="AU472" s="137" t="s">
        <v>85</v>
      </c>
      <c r="AY472" s="14" t="s">
        <v>134</v>
      </c>
      <c r="BE472" s="138">
        <f>IF(N472="základní",J472,0)</f>
        <v>0</v>
      </c>
      <c r="BF472" s="138">
        <f>IF(N472="snížená",J472,0)</f>
        <v>0</v>
      </c>
      <c r="BG472" s="138">
        <f>IF(N472="zákl. přenesená",J472,0)</f>
        <v>0</v>
      </c>
      <c r="BH472" s="138">
        <f>IF(N472="sníž. přenesená",J472,0)</f>
        <v>0</v>
      </c>
      <c r="BI472" s="138">
        <f>IF(N472="nulová",J472,0)</f>
        <v>0</v>
      </c>
      <c r="BJ472" s="14" t="s">
        <v>83</v>
      </c>
      <c r="BK472" s="138">
        <f>ROUND(I472*H472,2)</f>
        <v>0</v>
      </c>
      <c r="BL472" s="14" t="s">
        <v>212</v>
      </c>
      <c r="BM472" s="137" t="s">
        <v>898</v>
      </c>
    </row>
    <row r="473" spans="2:65" s="12" customFormat="1" ht="11.25">
      <c r="B473" s="139"/>
      <c r="D473" s="140" t="s">
        <v>144</v>
      </c>
      <c r="E473" s="141" t="s">
        <v>1</v>
      </c>
      <c r="F473" s="142" t="s">
        <v>85</v>
      </c>
      <c r="H473" s="143">
        <v>2</v>
      </c>
      <c r="I473" s="144"/>
      <c r="L473" s="139"/>
      <c r="M473" s="145"/>
      <c r="T473" s="146"/>
      <c r="AT473" s="141" t="s">
        <v>144</v>
      </c>
      <c r="AU473" s="141" t="s">
        <v>85</v>
      </c>
      <c r="AV473" s="12" t="s">
        <v>85</v>
      </c>
      <c r="AW473" s="12" t="s">
        <v>31</v>
      </c>
      <c r="AX473" s="12" t="s">
        <v>83</v>
      </c>
      <c r="AY473" s="141" t="s">
        <v>134</v>
      </c>
    </row>
    <row r="474" spans="2:65" s="1" customFormat="1" ht="24.2" customHeight="1">
      <c r="B474" s="125"/>
      <c r="C474" s="126" t="s">
        <v>899</v>
      </c>
      <c r="D474" s="126" t="s">
        <v>137</v>
      </c>
      <c r="E474" s="127" t="s">
        <v>900</v>
      </c>
      <c r="F474" s="128" t="s">
        <v>901</v>
      </c>
      <c r="G474" s="129" t="s">
        <v>155</v>
      </c>
      <c r="H474" s="130">
        <v>1</v>
      </c>
      <c r="I474" s="131"/>
      <c r="J474" s="132">
        <f t="shared" ref="J474:J482" si="60">ROUND(I474*H474,2)</f>
        <v>0</v>
      </c>
      <c r="K474" s="128" t="s">
        <v>141</v>
      </c>
      <c r="L474" s="29"/>
      <c r="M474" s="133" t="s">
        <v>1</v>
      </c>
      <c r="N474" s="134" t="s">
        <v>40</v>
      </c>
      <c r="P474" s="135">
        <f t="shared" ref="P474:P482" si="61">O474*H474</f>
        <v>0</v>
      </c>
      <c r="Q474" s="135">
        <v>2.5000000000000001E-4</v>
      </c>
      <c r="R474" s="135">
        <f t="shared" ref="R474:R482" si="62">Q474*H474</f>
        <v>2.5000000000000001E-4</v>
      </c>
      <c r="S474" s="135">
        <v>0</v>
      </c>
      <c r="T474" s="136">
        <f t="shared" ref="T474:T482" si="63">S474*H474</f>
        <v>0</v>
      </c>
      <c r="AR474" s="137" t="s">
        <v>212</v>
      </c>
      <c r="AT474" s="137" t="s">
        <v>137</v>
      </c>
      <c r="AU474" s="137" t="s">
        <v>85</v>
      </c>
      <c r="AY474" s="14" t="s">
        <v>134</v>
      </c>
      <c r="BE474" s="138">
        <f t="shared" ref="BE474:BE482" si="64">IF(N474="základní",J474,0)</f>
        <v>0</v>
      </c>
      <c r="BF474" s="138">
        <f t="shared" ref="BF474:BF482" si="65">IF(N474="snížená",J474,0)</f>
        <v>0</v>
      </c>
      <c r="BG474" s="138">
        <f t="shared" ref="BG474:BG482" si="66">IF(N474="zákl. přenesená",J474,0)</f>
        <v>0</v>
      </c>
      <c r="BH474" s="138">
        <f t="shared" ref="BH474:BH482" si="67">IF(N474="sníž. přenesená",J474,0)</f>
        <v>0</v>
      </c>
      <c r="BI474" s="138">
        <f t="shared" ref="BI474:BI482" si="68">IF(N474="nulová",J474,0)</f>
        <v>0</v>
      </c>
      <c r="BJ474" s="14" t="s">
        <v>83</v>
      </c>
      <c r="BK474" s="138">
        <f t="shared" ref="BK474:BK482" si="69">ROUND(I474*H474,2)</f>
        <v>0</v>
      </c>
      <c r="BL474" s="14" t="s">
        <v>212</v>
      </c>
      <c r="BM474" s="137" t="s">
        <v>902</v>
      </c>
    </row>
    <row r="475" spans="2:65" s="1" customFormat="1" ht="24.2" customHeight="1">
      <c r="B475" s="125"/>
      <c r="C475" s="147" t="s">
        <v>903</v>
      </c>
      <c r="D475" s="147" t="s">
        <v>470</v>
      </c>
      <c r="E475" s="148" t="s">
        <v>135</v>
      </c>
      <c r="F475" s="149" t="s">
        <v>904</v>
      </c>
      <c r="G475" s="150" t="s">
        <v>155</v>
      </c>
      <c r="H475" s="151">
        <v>2</v>
      </c>
      <c r="I475" s="152"/>
      <c r="J475" s="153">
        <f t="shared" si="60"/>
        <v>0</v>
      </c>
      <c r="K475" s="149" t="s">
        <v>1</v>
      </c>
      <c r="L475" s="154"/>
      <c r="M475" s="155" t="s">
        <v>1</v>
      </c>
      <c r="N475" s="156" t="s">
        <v>40</v>
      </c>
      <c r="P475" s="135">
        <f t="shared" si="61"/>
        <v>0</v>
      </c>
      <c r="Q475" s="135">
        <v>0</v>
      </c>
      <c r="R475" s="135">
        <f t="shared" si="62"/>
        <v>0</v>
      </c>
      <c r="S475" s="135">
        <v>0</v>
      </c>
      <c r="T475" s="136">
        <f t="shared" si="63"/>
        <v>0</v>
      </c>
      <c r="AR475" s="137" t="s">
        <v>313</v>
      </c>
      <c r="AT475" s="137" t="s">
        <v>470</v>
      </c>
      <c r="AU475" s="137" t="s">
        <v>85</v>
      </c>
      <c r="AY475" s="14" t="s">
        <v>134</v>
      </c>
      <c r="BE475" s="138">
        <f t="shared" si="64"/>
        <v>0</v>
      </c>
      <c r="BF475" s="138">
        <f t="shared" si="65"/>
        <v>0</v>
      </c>
      <c r="BG475" s="138">
        <f t="shared" si="66"/>
        <v>0</v>
      </c>
      <c r="BH475" s="138">
        <f t="shared" si="67"/>
        <v>0</v>
      </c>
      <c r="BI475" s="138">
        <f t="shared" si="68"/>
        <v>0</v>
      </c>
      <c r="BJ475" s="14" t="s">
        <v>83</v>
      </c>
      <c r="BK475" s="138">
        <f t="shared" si="69"/>
        <v>0</v>
      </c>
      <c r="BL475" s="14" t="s">
        <v>212</v>
      </c>
      <c r="BM475" s="137" t="s">
        <v>905</v>
      </c>
    </row>
    <row r="476" spans="2:65" s="1" customFormat="1" ht="16.5" customHeight="1">
      <c r="B476" s="125"/>
      <c r="C476" s="147" t="s">
        <v>906</v>
      </c>
      <c r="D476" s="147" t="s">
        <v>470</v>
      </c>
      <c r="E476" s="148" t="s">
        <v>142</v>
      </c>
      <c r="F476" s="149" t="s">
        <v>907</v>
      </c>
      <c r="G476" s="150" t="s">
        <v>155</v>
      </c>
      <c r="H476" s="151">
        <v>2</v>
      </c>
      <c r="I476" s="152"/>
      <c r="J476" s="153">
        <f t="shared" si="60"/>
        <v>0</v>
      </c>
      <c r="K476" s="149" t="s">
        <v>1</v>
      </c>
      <c r="L476" s="154"/>
      <c r="M476" s="155" t="s">
        <v>1</v>
      </c>
      <c r="N476" s="156" t="s">
        <v>40</v>
      </c>
      <c r="P476" s="135">
        <f t="shared" si="61"/>
        <v>0</v>
      </c>
      <c r="Q476" s="135">
        <v>0</v>
      </c>
      <c r="R476" s="135">
        <f t="shared" si="62"/>
        <v>0</v>
      </c>
      <c r="S476" s="135">
        <v>0</v>
      </c>
      <c r="T476" s="136">
        <f t="shared" si="63"/>
        <v>0</v>
      </c>
      <c r="AR476" s="137" t="s">
        <v>313</v>
      </c>
      <c r="AT476" s="137" t="s">
        <v>470</v>
      </c>
      <c r="AU476" s="137" t="s">
        <v>85</v>
      </c>
      <c r="AY476" s="14" t="s">
        <v>134</v>
      </c>
      <c r="BE476" s="138">
        <f t="shared" si="64"/>
        <v>0</v>
      </c>
      <c r="BF476" s="138">
        <f t="shared" si="65"/>
        <v>0</v>
      </c>
      <c r="BG476" s="138">
        <f t="shared" si="66"/>
        <v>0</v>
      </c>
      <c r="BH476" s="138">
        <f t="shared" si="67"/>
        <v>0</v>
      </c>
      <c r="BI476" s="138">
        <f t="shared" si="68"/>
        <v>0</v>
      </c>
      <c r="BJ476" s="14" t="s">
        <v>83</v>
      </c>
      <c r="BK476" s="138">
        <f t="shared" si="69"/>
        <v>0</v>
      </c>
      <c r="BL476" s="14" t="s">
        <v>212</v>
      </c>
      <c r="BM476" s="137" t="s">
        <v>908</v>
      </c>
    </row>
    <row r="477" spans="2:65" s="1" customFormat="1" ht="24.2" customHeight="1">
      <c r="B477" s="125"/>
      <c r="C477" s="147" t="s">
        <v>909</v>
      </c>
      <c r="D477" s="147" t="s">
        <v>470</v>
      </c>
      <c r="E477" s="148" t="s">
        <v>160</v>
      </c>
      <c r="F477" s="149" t="s">
        <v>910</v>
      </c>
      <c r="G477" s="150" t="s">
        <v>155</v>
      </c>
      <c r="H477" s="151">
        <v>4</v>
      </c>
      <c r="I477" s="152"/>
      <c r="J477" s="153">
        <f t="shared" si="60"/>
        <v>0</v>
      </c>
      <c r="K477" s="149" t="s">
        <v>1</v>
      </c>
      <c r="L477" s="154"/>
      <c r="M477" s="155" t="s">
        <v>1</v>
      </c>
      <c r="N477" s="156" t="s">
        <v>40</v>
      </c>
      <c r="P477" s="135">
        <f t="shared" si="61"/>
        <v>0</v>
      </c>
      <c r="Q477" s="135">
        <v>0</v>
      </c>
      <c r="R477" s="135">
        <f t="shared" si="62"/>
        <v>0</v>
      </c>
      <c r="S477" s="135">
        <v>0</v>
      </c>
      <c r="T477" s="136">
        <f t="shared" si="63"/>
        <v>0</v>
      </c>
      <c r="AR477" s="137" t="s">
        <v>313</v>
      </c>
      <c r="AT477" s="137" t="s">
        <v>470</v>
      </c>
      <c r="AU477" s="137" t="s">
        <v>85</v>
      </c>
      <c r="AY477" s="14" t="s">
        <v>134</v>
      </c>
      <c r="BE477" s="138">
        <f t="shared" si="64"/>
        <v>0</v>
      </c>
      <c r="BF477" s="138">
        <f t="shared" si="65"/>
        <v>0</v>
      </c>
      <c r="BG477" s="138">
        <f t="shared" si="66"/>
        <v>0</v>
      </c>
      <c r="BH477" s="138">
        <f t="shared" si="67"/>
        <v>0</v>
      </c>
      <c r="BI477" s="138">
        <f t="shared" si="68"/>
        <v>0</v>
      </c>
      <c r="BJ477" s="14" t="s">
        <v>83</v>
      </c>
      <c r="BK477" s="138">
        <f t="shared" si="69"/>
        <v>0</v>
      </c>
      <c r="BL477" s="14" t="s">
        <v>212</v>
      </c>
      <c r="BM477" s="137" t="s">
        <v>911</v>
      </c>
    </row>
    <row r="478" spans="2:65" s="1" customFormat="1" ht="24.2" customHeight="1">
      <c r="B478" s="125"/>
      <c r="C478" s="147" t="s">
        <v>912</v>
      </c>
      <c r="D478" s="147" t="s">
        <v>470</v>
      </c>
      <c r="E478" s="148" t="s">
        <v>164</v>
      </c>
      <c r="F478" s="149" t="s">
        <v>913</v>
      </c>
      <c r="G478" s="150" t="s">
        <v>155</v>
      </c>
      <c r="H478" s="151">
        <v>1</v>
      </c>
      <c r="I478" s="152"/>
      <c r="J478" s="153">
        <f t="shared" si="60"/>
        <v>0</v>
      </c>
      <c r="K478" s="149" t="s">
        <v>1</v>
      </c>
      <c r="L478" s="154"/>
      <c r="M478" s="155" t="s">
        <v>1</v>
      </c>
      <c r="N478" s="156" t="s">
        <v>40</v>
      </c>
      <c r="P478" s="135">
        <f t="shared" si="61"/>
        <v>0</v>
      </c>
      <c r="Q478" s="135">
        <v>0</v>
      </c>
      <c r="R478" s="135">
        <f t="shared" si="62"/>
        <v>0</v>
      </c>
      <c r="S478" s="135">
        <v>0</v>
      </c>
      <c r="T478" s="136">
        <f t="shared" si="63"/>
        <v>0</v>
      </c>
      <c r="AR478" s="137" t="s">
        <v>313</v>
      </c>
      <c r="AT478" s="137" t="s">
        <v>470</v>
      </c>
      <c r="AU478" s="137" t="s">
        <v>85</v>
      </c>
      <c r="AY478" s="14" t="s">
        <v>134</v>
      </c>
      <c r="BE478" s="138">
        <f t="shared" si="64"/>
        <v>0</v>
      </c>
      <c r="BF478" s="138">
        <f t="shared" si="65"/>
        <v>0</v>
      </c>
      <c r="BG478" s="138">
        <f t="shared" si="66"/>
        <v>0</v>
      </c>
      <c r="BH478" s="138">
        <f t="shared" si="67"/>
        <v>0</v>
      </c>
      <c r="BI478" s="138">
        <f t="shared" si="68"/>
        <v>0</v>
      </c>
      <c r="BJ478" s="14" t="s">
        <v>83</v>
      </c>
      <c r="BK478" s="138">
        <f t="shared" si="69"/>
        <v>0</v>
      </c>
      <c r="BL478" s="14" t="s">
        <v>212</v>
      </c>
      <c r="BM478" s="137" t="s">
        <v>914</v>
      </c>
    </row>
    <row r="479" spans="2:65" s="1" customFormat="1" ht="24.2" customHeight="1">
      <c r="B479" s="125"/>
      <c r="C479" s="147" t="s">
        <v>915</v>
      </c>
      <c r="D479" s="147" t="s">
        <v>470</v>
      </c>
      <c r="E479" s="148" t="s">
        <v>168</v>
      </c>
      <c r="F479" s="149" t="s">
        <v>916</v>
      </c>
      <c r="G479" s="150" t="s">
        <v>155</v>
      </c>
      <c r="H479" s="151">
        <v>1</v>
      </c>
      <c r="I479" s="152"/>
      <c r="J479" s="153">
        <f t="shared" si="60"/>
        <v>0</v>
      </c>
      <c r="K479" s="149" t="s">
        <v>1</v>
      </c>
      <c r="L479" s="154"/>
      <c r="M479" s="155" t="s">
        <v>1</v>
      </c>
      <c r="N479" s="156" t="s">
        <v>40</v>
      </c>
      <c r="P479" s="135">
        <f t="shared" si="61"/>
        <v>0</v>
      </c>
      <c r="Q479" s="135">
        <v>0</v>
      </c>
      <c r="R479" s="135">
        <f t="shared" si="62"/>
        <v>0</v>
      </c>
      <c r="S479" s="135">
        <v>0</v>
      </c>
      <c r="T479" s="136">
        <f t="shared" si="63"/>
        <v>0</v>
      </c>
      <c r="AR479" s="137" t="s">
        <v>313</v>
      </c>
      <c r="AT479" s="137" t="s">
        <v>470</v>
      </c>
      <c r="AU479" s="137" t="s">
        <v>85</v>
      </c>
      <c r="AY479" s="14" t="s">
        <v>134</v>
      </c>
      <c r="BE479" s="138">
        <f t="shared" si="64"/>
        <v>0</v>
      </c>
      <c r="BF479" s="138">
        <f t="shared" si="65"/>
        <v>0</v>
      </c>
      <c r="BG479" s="138">
        <f t="shared" si="66"/>
        <v>0</v>
      </c>
      <c r="BH479" s="138">
        <f t="shared" si="67"/>
        <v>0</v>
      </c>
      <c r="BI479" s="138">
        <f t="shared" si="68"/>
        <v>0</v>
      </c>
      <c r="BJ479" s="14" t="s">
        <v>83</v>
      </c>
      <c r="BK479" s="138">
        <f t="shared" si="69"/>
        <v>0</v>
      </c>
      <c r="BL479" s="14" t="s">
        <v>212</v>
      </c>
      <c r="BM479" s="137" t="s">
        <v>917</v>
      </c>
    </row>
    <row r="480" spans="2:65" s="1" customFormat="1" ht="24.2" customHeight="1">
      <c r="B480" s="125"/>
      <c r="C480" s="126" t="s">
        <v>918</v>
      </c>
      <c r="D480" s="126" t="s">
        <v>137</v>
      </c>
      <c r="E480" s="127" t="s">
        <v>919</v>
      </c>
      <c r="F480" s="128" t="s">
        <v>920</v>
      </c>
      <c r="G480" s="129" t="s">
        <v>155</v>
      </c>
      <c r="H480" s="130">
        <v>1</v>
      </c>
      <c r="I480" s="131"/>
      <c r="J480" s="132">
        <f t="shared" si="60"/>
        <v>0</v>
      </c>
      <c r="K480" s="128" t="s">
        <v>141</v>
      </c>
      <c r="L480" s="29"/>
      <c r="M480" s="133" t="s">
        <v>1</v>
      </c>
      <c r="N480" s="134" t="s">
        <v>40</v>
      </c>
      <c r="P480" s="135">
        <f t="shared" si="61"/>
        <v>0</v>
      </c>
      <c r="Q480" s="135">
        <v>8.4000000000000003E-4</v>
      </c>
      <c r="R480" s="135">
        <f t="shared" si="62"/>
        <v>8.4000000000000003E-4</v>
      </c>
      <c r="S480" s="135">
        <v>0</v>
      </c>
      <c r="T480" s="136">
        <f t="shared" si="63"/>
        <v>0</v>
      </c>
      <c r="AR480" s="137" t="s">
        <v>212</v>
      </c>
      <c r="AT480" s="137" t="s">
        <v>137</v>
      </c>
      <c r="AU480" s="137" t="s">
        <v>85</v>
      </c>
      <c r="AY480" s="14" t="s">
        <v>134</v>
      </c>
      <c r="BE480" s="138">
        <f t="shared" si="64"/>
        <v>0</v>
      </c>
      <c r="BF480" s="138">
        <f t="shared" si="65"/>
        <v>0</v>
      </c>
      <c r="BG480" s="138">
        <f t="shared" si="66"/>
        <v>0</v>
      </c>
      <c r="BH480" s="138">
        <f t="shared" si="67"/>
        <v>0</v>
      </c>
      <c r="BI480" s="138">
        <f t="shared" si="68"/>
        <v>0</v>
      </c>
      <c r="BJ480" s="14" t="s">
        <v>83</v>
      </c>
      <c r="BK480" s="138">
        <f t="shared" si="69"/>
        <v>0</v>
      </c>
      <c r="BL480" s="14" t="s">
        <v>212</v>
      </c>
      <c r="BM480" s="137" t="s">
        <v>921</v>
      </c>
    </row>
    <row r="481" spans="2:65" s="1" customFormat="1" ht="24.2" customHeight="1">
      <c r="B481" s="125"/>
      <c r="C481" s="147" t="s">
        <v>922</v>
      </c>
      <c r="D481" s="147" t="s">
        <v>470</v>
      </c>
      <c r="E481" s="148" t="s">
        <v>83</v>
      </c>
      <c r="F481" s="149" t="s">
        <v>923</v>
      </c>
      <c r="G481" s="150" t="s">
        <v>155</v>
      </c>
      <c r="H481" s="151">
        <v>1</v>
      </c>
      <c r="I481" s="152"/>
      <c r="J481" s="153">
        <f t="shared" si="60"/>
        <v>0</v>
      </c>
      <c r="K481" s="149" t="s">
        <v>1</v>
      </c>
      <c r="L481" s="154"/>
      <c r="M481" s="155" t="s">
        <v>1</v>
      </c>
      <c r="N481" s="156" t="s">
        <v>40</v>
      </c>
      <c r="P481" s="135">
        <f t="shared" si="61"/>
        <v>0</v>
      </c>
      <c r="Q481" s="135">
        <v>0</v>
      </c>
      <c r="R481" s="135">
        <f t="shared" si="62"/>
        <v>0</v>
      </c>
      <c r="S481" s="135">
        <v>0</v>
      </c>
      <c r="T481" s="136">
        <f t="shared" si="63"/>
        <v>0</v>
      </c>
      <c r="AR481" s="137" t="s">
        <v>313</v>
      </c>
      <c r="AT481" s="137" t="s">
        <v>470</v>
      </c>
      <c r="AU481" s="137" t="s">
        <v>85</v>
      </c>
      <c r="AY481" s="14" t="s">
        <v>134</v>
      </c>
      <c r="BE481" s="138">
        <f t="shared" si="64"/>
        <v>0</v>
      </c>
      <c r="BF481" s="138">
        <f t="shared" si="65"/>
        <v>0</v>
      </c>
      <c r="BG481" s="138">
        <f t="shared" si="66"/>
        <v>0</v>
      </c>
      <c r="BH481" s="138">
        <f t="shared" si="67"/>
        <v>0</v>
      </c>
      <c r="BI481" s="138">
        <f t="shared" si="68"/>
        <v>0</v>
      </c>
      <c r="BJ481" s="14" t="s">
        <v>83</v>
      </c>
      <c r="BK481" s="138">
        <f t="shared" si="69"/>
        <v>0</v>
      </c>
      <c r="BL481" s="14" t="s">
        <v>212</v>
      </c>
      <c r="BM481" s="137" t="s">
        <v>924</v>
      </c>
    </row>
    <row r="482" spans="2:65" s="1" customFormat="1" ht="24.2" customHeight="1">
      <c r="B482" s="125"/>
      <c r="C482" s="126" t="s">
        <v>925</v>
      </c>
      <c r="D482" s="126" t="s">
        <v>137</v>
      </c>
      <c r="E482" s="127" t="s">
        <v>926</v>
      </c>
      <c r="F482" s="128" t="s">
        <v>927</v>
      </c>
      <c r="G482" s="129" t="s">
        <v>151</v>
      </c>
      <c r="H482" s="130">
        <v>7.57</v>
      </c>
      <c r="I482" s="131"/>
      <c r="J482" s="132">
        <f t="shared" si="60"/>
        <v>0</v>
      </c>
      <c r="K482" s="128" t="s">
        <v>141</v>
      </c>
      <c r="L482" s="29"/>
      <c r="M482" s="133" t="s">
        <v>1</v>
      </c>
      <c r="N482" s="134" t="s">
        <v>40</v>
      </c>
      <c r="P482" s="135">
        <f t="shared" si="61"/>
        <v>0</v>
      </c>
      <c r="Q482" s="135">
        <v>0</v>
      </c>
      <c r="R482" s="135">
        <f t="shared" si="62"/>
        <v>0</v>
      </c>
      <c r="S482" s="135">
        <v>0</v>
      </c>
      <c r="T482" s="136">
        <f t="shared" si="63"/>
        <v>0</v>
      </c>
      <c r="AR482" s="137" t="s">
        <v>212</v>
      </c>
      <c r="AT482" s="137" t="s">
        <v>137</v>
      </c>
      <c r="AU482" s="137" t="s">
        <v>85</v>
      </c>
      <c r="AY482" s="14" t="s">
        <v>134</v>
      </c>
      <c r="BE482" s="138">
        <f t="shared" si="64"/>
        <v>0</v>
      </c>
      <c r="BF482" s="138">
        <f t="shared" si="65"/>
        <v>0</v>
      </c>
      <c r="BG482" s="138">
        <f t="shared" si="66"/>
        <v>0</v>
      </c>
      <c r="BH482" s="138">
        <f t="shared" si="67"/>
        <v>0</v>
      </c>
      <c r="BI482" s="138">
        <f t="shared" si="68"/>
        <v>0</v>
      </c>
      <c r="BJ482" s="14" t="s">
        <v>83</v>
      </c>
      <c r="BK482" s="138">
        <f t="shared" si="69"/>
        <v>0</v>
      </c>
      <c r="BL482" s="14" t="s">
        <v>212</v>
      </c>
      <c r="BM482" s="137" t="s">
        <v>928</v>
      </c>
    </row>
    <row r="483" spans="2:65" s="12" customFormat="1" ht="11.25">
      <c r="B483" s="139"/>
      <c r="D483" s="140" t="s">
        <v>144</v>
      </c>
      <c r="E483" s="141" t="s">
        <v>1</v>
      </c>
      <c r="F483" s="142" t="s">
        <v>929</v>
      </c>
      <c r="H483" s="143">
        <v>0.9</v>
      </c>
      <c r="I483" s="144"/>
      <c r="L483" s="139"/>
      <c r="M483" s="145"/>
      <c r="T483" s="146"/>
      <c r="AT483" s="141" t="s">
        <v>144</v>
      </c>
      <c r="AU483" s="141" t="s">
        <v>85</v>
      </c>
      <c r="AV483" s="12" t="s">
        <v>85</v>
      </c>
      <c r="AW483" s="12" t="s">
        <v>31</v>
      </c>
      <c r="AX483" s="12" t="s">
        <v>75</v>
      </c>
      <c r="AY483" s="141" t="s">
        <v>134</v>
      </c>
    </row>
    <row r="484" spans="2:65" s="12" customFormat="1" ht="11.25">
      <c r="B484" s="139"/>
      <c r="D484" s="140" t="s">
        <v>144</v>
      </c>
      <c r="E484" s="141" t="s">
        <v>1</v>
      </c>
      <c r="F484" s="142" t="s">
        <v>930</v>
      </c>
      <c r="H484" s="143">
        <v>1.19</v>
      </c>
      <c r="I484" s="144"/>
      <c r="L484" s="139"/>
      <c r="M484" s="145"/>
      <c r="T484" s="146"/>
      <c r="AT484" s="141" t="s">
        <v>144</v>
      </c>
      <c r="AU484" s="141" t="s">
        <v>85</v>
      </c>
      <c r="AV484" s="12" t="s">
        <v>85</v>
      </c>
      <c r="AW484" s="12" t="s">
        <v>31</v>
      </c>
      <c r="AX484" s="12" t="s">
        <v>75</v>
      </c>
      <c r="AY484" s="141" t="s">
        <v>134</v>
      </c>
    </row>
    <row r="485" spans="2:65" s="12" customFormat="1" ht="11.25">
      <c r="B485" s="139"/>
      <c r="D485" s="140" t="s">
        <v>144</v>
      </c>
      <c r="E485" s="141" t="s">
        <v>1</v>
      </c>
      <c r="F485" s="142" t="s">
        <v>931</v>
      </c>
      <c r="H485" s="143">
        <v>5.48</v>
      </c>
      <c r="I485" s="144"/>
      <c r="L485" s="139"/>
      <c r="M485" s="145"/>
      <c r="T485" s="146"/>
      <c r="AT485" s="141" t="s">
        <v>144</v>
      </c>
      <c r="AU485" s="141" t="s">
        <v>85</v>
      </c>
      <c r="AV485" s="12" t="s">
        <v>85</v>
      </c>
      <c r="AW485" s="12" t="s">
        <v>31</v>
      </c>
      <c r="AX485" s="12" t="s">
        <v>75</v>
      </c>
      <c r="AY485" s="141" t="s">
        <v>134</v>
      </c>
    </row>
    <row r="486" spans="2:65" s="1" customFormat="1" ht="16.5" customHeight="1">
      <c r="B486" s="125"/>
      <c r="C486" s="147" t="s">
        <v>932</v>
      </c>
      <c r="D486" s="147" t="s">
        <v>470</v>
      </c>
      <c r="E486" s="148" t="s">
        <v>933</v>
      </c>
      <c r="F486" s="149" t="s">
        <v>934</v>
      </c>
      <c r="G486" s="150" t="s">
        <v>151</v>
      </c>
      <c r="H486" s="151">
        <v>7.57</v>
      </c>
      <c r="I486" s="152"/>
      <c r="J486" s="153">
        <f>ROUND(I486*H486,2)</f>
        <v>0</v>
      </c>
      <c r="K486" s="149" t="s">
        <v>1</v>
      </c>
      <c r="L486" s="154"/>
      <c r="M486" s="155" t="s">
        <v>1</v>
      </c>
      <c r="N486" s="156" t="s">
        <v>40</v>
      </c>
      <c r="P486" s="135">
        <f>O486*H486</f>
        <v>0</v>
      </c>
      <c r="Q486" s="135">
        <v>0</v>
      </c>
      <c r="R486" s="135">
        <f>Q486*H486</f>
        <v>0</v>
      </c>
      <c r="S486" s="135">
        <v>0</v>
      </c>
      <c r="T486" s="136">
        <f>S486*H486</f>
        <v>0</v>
      </c>
      <c r="AR486" s="137" t="s">
        <v>313</v>
      </c>
      <c r="AT486" s="137" t="s">
        <v>470</v>
      </c>
      <c r="AU486" s="137" t="s">
        <v>85</v>
      </c>
      <c r="AY486" s="14" t="s">
        <v>134</v>
      </c>
      <c r="BE486" s="138">
        <f>IF(N486="základní",J486,0)</f>
        <v>0</v>
      </c>
      <c r="BF486" s="138">
        <f>IF(N486="snížená",J486,0)</f>
        <v>0</v>
      </c>
      <c r="BG486" s="138">
        <f>IF(N486="zákl. přenesená",J486,0)</f>
        <v>0</v>
      </c>
      <c r="BH486" s="138">
        <f>IF(N486="sníž. přenesená",J486,0)</f>
        <v>0</v>
      </c>
      <c r="BI486" s="138">
        <f>IF(N486="nulová",J486,0)</f>
        <v>0</v>
      </c>
      <c r="BJ486" s="14" t="s">
        <v>83</v>
      </c>
      <c r="BK486" s="138">
        <f>ROUND(I486*H486,2)</f>
        <v>0</v>
      </c>
      <c r="BL486" s="14" t="s">
        <v>212</v>
      </c>
      <c r="BM486" s="137" t="s">
        <v>935</v>
      </c>
    </row>
    <row r="487" spans="2:65" s="1" customFormat="1" ht="21.75" customHeight="1">
      <c r="B487" s="125"/>
      <c r="C487" s="126" t="s">
        <v>936</v>
      </c>
      <c r="D487" s="126" t="s">
        <v>137</v>
      </c>
      <c r="E487" s="127" t="s">
        <v>937</v>
      </c>
      <c r="F487" s="128" t="s">
        <v>938</v>
      </c>
      <c r="G487" s="129" t="s">
        <v>155</v>
      </c>
      <c r="H487" s="130">
        <v>1</v>
      </c>
      <c r="I487" s="131"/>
      <c r="J487" s="132">
        <f>ROUND(I487*H487,2)</f>
        <v>0</v>
      </c>
      <c r="K487" s="128" t="s">
        <v>1</v>
      </c>
      <c r="L487" s="29"/>
      <c r="M487" s="133" t="s">
        <v>1</v>
      </c>
      <c r="N487" s="134" t="s">
        <v>40</v>
      </c>
      <c r="P487" s="135">
        <f>O487*H487</f>
        <v>0</v>
      </c>
      <c r="Q487" s="135">
        <v>0</v>
      </c>
      <c r="R487" s="135">
        <f>Q487*H487</f>
        <v>0</v>
      </c>
      <c r="S487" s="135">
        <v>0</v>
      </c>
      <c r="T487" s="136">
        <f>S487*H487</f>
        <v>0</v>
      </c>
      <c r="AR487" s="137" t="s">
        <v>212</v>
      </c>
      <c r="AT487" s="137" t="s">
        <v>137</v>
      </c>
      <c r="AU487" s="137" t="s">
        <v>85</v>
      </c>
      <c r="AY487" s="14" t="s">
        <v>134</v>
      </c>
      <c r="BE487" s="138">
        <f>IF(N487="základní",J487,0)</f>
        <v>0</v>
      </c>
      <c r="BF487" s="138">
        <f>IF(N487="snížená",J487,0)</f>
        <v>0</v>
      </c>
      <c r="BG487" s="138">
        <f>IF(N487="zákl. přenesená",J487,0)</f>
        <v>0</v>
      </c>
      <c r="BH487" s="138">
        <f>IF(N487="sníž. přenesená",J487,0)</f>
        <v>0</v>
      </c>
      <c r="BI487" s="138">
        <f>IF(N487="nulová",J487,0)</f>
        <v>0</v>
      </c>
      <c r="BJ487" s="14" t="s">
        <v>83</v>
      </c>
      <c r="BK487" s="138">
        <f>ROUND(I487*H487,2)</f>
        <v>0</v>
      </c>
      <c r="BL487" s="14" t="s">
        <v>212</v>
      </c>
      <c r="BM487" s="137" t="s">
        <v>939</v>
      </c>
    </row>
    <row r="488" spans="2:65" s="1" customFormat="1" ht="24.2" customHeight="1">
      <c r="B488" s="125"/>
      <c r="C488" s="126" t="s">
        <v>940</v>
      </c>
      <c r="D488" s="126" t="s">
        <v>137</v>
      </c>
      <c r="E488" s="127" t="s">
        <v>941</v>
      </c>
      <c r="F488" s="128" t="s">
        <v>942</v>
      </c>
      <c r="G488" s="129" t="s">
        <v>155</v>
      </c>
      <c r="H488" s="130">
        <v>1</v>
      </c>
      <c r="I488" s="131"/>
      <c r="J488" s="132">
        <f>ROUND(I488*H488,2)</f>
        <v>0</v>
      </c>
      <c r="K488" s="128" t="s">
        <v>1</v>
      </c>
      <c r="L488" s="29"/>
      <c r="M488" s="133" t="s">
        <v>1</v>
      </c>
      <c r="N488" s="134" t="s">
        <v>40</v>
      </c>
      <c r="P488" s="135">
        <f>O488*H488</f>
        <v>0</v>
      </c>
      <c r="Q488" s="135">
        <v>0</v>
      </c>
      <c r="R488" s="135">
        <f>Q488*H488</f>
        <v>0</v>
      </c>
      <c r="S488" s="135">
        <v>0</v>
      </c>
      <c r="T488" s="136">
        <f>S488*H488</f>
        <v>0</v>
      </c>
      <c r="AR488" s="137" t="s">
        <v>212</v>
      </c>
      <c r="AT488" s="137" t="s">
        <v>137</v>
      </c>
      <c r="AU488" s="137" t="s">
        <v>85</v>
      </c>
      <c r="AY488" s="14" t="s">
        <v>134</v>
      </c>
      <c r="BE488" s="138">
        <f>IF(N488="základní",J488,0)</f>
        <v>0</v>
      </c>
      <c r="BF488" s="138">
        <f>IF(N488="snížená",J488,0)</f>
        <v>0</v>
      </c>
      <c r="BG488" s="138">
        <f>IF(N488="zákl. přenesená",J488,0)</f>
        <v>0</v>
      </c>
      <c r="BH488" s="138">
        <f>IF(N488="sníž. přenesená",J488,0)</f>
        <v>0</v>
      </c>
      <c r="BI488" s="138">
        <f>IF(N488="nulová",J488,0)</f>
        <v>0</v>
      </c>
      <c r="BJ488" s="14" t="s">
        <v>83</v>
      </c>
      <c r="BK488" s="138">
        <f>ROUND(I488*H488,2)</f>
        <v>0</v>
      </c>
      <c r="BL488" s="14" t="s">
        <v>212</v>
      </c>
      <c r="BM488" s="137" t="s">
        <v>943</v>
      </c>
    </row>
    <row r="489" spans="2:65" s="1" customFormat="1" ht="24.2" customHeight="1">
      <c r="B489" s="125"/>
      <c r="C489" s="126" t="s">
        <v>944</v>
      </c>
      <c r="D489" s="126" t="s">
        <v>137</v>
      </c>
      <c r="E489" s="127" t="s">
        <v>945</v>
      </c>
      <c r="F489" s="128" t="s">
        <v>946</v>
      </c>
      <c r="G489" s="129" t="s">
        <v>497</v>
      </c>
      <c r="H489" s="157"/>
      <c r="I489" s="131"/>
      <c r="J489" s="132">
        <f>ROUND(I489*H489,2)</f>
        <v>0</v>
      </c>
      <c r="K489" s="128" t="s">
        <v>141</v>
      </c>
      <c r="L489" s="29"/>
      <c r="M489" s="133" t="s">
        <v>1</v>
      </c>
      <c r="N489" s="134" t="s">
        <v>40</v>
      </c>
      <c r="P489" s="135">
        <f>O489*H489</f>
        <v>0</v>
      </c>
      <c r="Q489" s="135">
        <v>0</v>
      </c>
      <c r="R489" s="135">
        <f>Q489*H489</f>
        <v>0</v>
      </c>
      <c r="S489" s="135">
        <v>0</v>
      </c>
      <c r="T489" s="136">
        <f>S489*H489</f>
        <v>0</v>
      </c>
      <c r="AR489" s="137" t="s">
        <v>212</v>
      </c>
      <c r="AT489" s="137" t="s">
        <v>137</v>
      </c>
      <c r="AU489" s="137" t="s">
        <v>85</v>
      </c>
      <c r="AY489" s="14" t="s">
        <v>134</v>
      </c>
      <c r="BE489" s="138">
        <f>IF(N489="základní",J489,0)</f>
        <v>0</v>
      </c>
      <c r="BF489" s="138">
        <f>IF(N489="snížená",J489,0)</f>
        <v>0</v>
      </c>
      <c r="BG489" s="138">
        <f>IF(N489="zákl. přenesená",J489,0)</f>
        <v>0</v>
      </c>
      <c r="BH489" s="138">
        <f>IF(N489="sníž. přenesená",J489,0)</f>
        <v>0</v>
      </c>
      <c r="BI489" s="138">
        <f>IF(N489="nulová",J489,0)</f>
        <v>0</v>
      </c>
      <c r="BJ489" s="14" t="s">
        <v>83</v>
      </c>
      <c r="BK489" s="138">
        <f>ROUND(I489*H489,2)</f>
        <v>0</v>
      </c>
      <c r="BL489" s="14" t="s">
        <v>212</v>
      </c>
      <c r="BM489" s="137" t="s">
        <v>947</v>
      </c>
    </row>
    <row r="490" spans="2:65" s="11" customFormat="1" ht="22.9" customHeight="1">
      <c r="B490" s="113"/>
      <c r="D490" s="114" t="s">
        <v>74</v>
      </c>
      <c r="E490" s="123" t="s">
        <v>948</v>
      </c>
      <c r="F490" s="123" t="s">
        <v>949</v>
      </c>
      <c r="I490" s="116"/>
      <c r="J490" s="124">
        <f>BK490</f>
        <v>0</v>
      </c>
      <c r="L490" s="113"/>
      <c r="M490" s="118"/>
      <c r="P490" s="119">
        <f>SUM(P491:P502)</f>
        <v>0</v>
      </c>
      <c r="R490" s="119">
        <f>SUM(R491:R502)</f>
        <v>0</v>
      </c>
      <c r="T490" s="120">
        <f>SUM(T491:T502)</f>
        <v>0.24642</v>
      </c>
      <c r="AR490" s="114" t="s">
        <v>85</v>
      </c>
      <c r="AT490" s="121" t="s">
        <v>74</v>
      </c>
      <c r="AU490" s="121" t="s">
        <v>83</v>
      </c>
      <c r="AY490" s="114" t="s">
        <v>134</v>
      </c>
      <c r="BK490" s="122">
        <f>SUM(BK491:BK502)</f>
        <v>0</v>
      </c>
    </row>
    <row r="491" spans="2:65" s="1" customFormat="1" ht="16.5" customHeight="1">
      <c r="B491" s="125"/>
      <c r="C491" s="126" t="s">
        <v>950</v>
      </c>
      <c r="D491" s="126" t="s">
        <v>137</v>
      </c>
      <c r="E491" s="127" t="s">
        <v>951</v>
      </c>
      <c r="F491" s="128" t="s">
        <v>952</v>
      </c>
      <c r="G491" s="129" t="s">
        <v>171</v>
      </c>
      <c r="H491" s="130">
        <v>12.321</v>
      </c>
      <c r="I491" s="131"/>
      <c r="J491" s="132">
        <f>ROUND(I491*H491,2)</f>
        <v>0</v>
      </c>
      <c r="K491" s="128" t="s">
        <v>141</v>
      </c>
      <c r="L491" s="29"/>
      <c r="M491" s="133" t="s">
        <v>1</v>
      </c>
      <c r="N491" s="134" t="s">
        <v>40</v>
      </c>
      <c r="P491" s="135">
        <f>O491*H491</f>
        <v>0</v>
      </c>
      <c r="Q491" s="135">
        <v>0</v>
      </c>
      <c r="R491" s="135">
        <f>Q491*H491</f>
        <v>0</v>
      </c>
      <c r="S491" s="135">
        <v>0.02</v>
      </c>
      <c r="T491" s="136">
        <f>S491*H491</f>
        <v>0.24642</v>
      </c>
      <c r="AR491" s="137" t="s">
        <v>212</v>
      </c>
      <c r="AT491" s="137" t="s">
        <v>137</v>
      </c>
      <c r="AU491" s="137" t="s">
        <v>85</v>
      </c>
      <c r="AY491" s="14" t="s">
        <v>134</v>
      </c>
      <c r="BE491" s="138">
        <f>IF(N491="základní",J491,0)</f>
        <v>0</v>
      </c>
      <c r="BF491" s="138">
        <f>IF(N491="snížená",J491,0)</f>
        <v>0</v>
      </c>
      <c r="BG491" s="138">
        <f>IF(N491="zákl. přenesená",J491,0)</f>
        <v>0</v>
      </c>
      <c r="BH491" s="138">
        <f>IF(N491="sníž. přenesená",J491,0)</f>
        <v>0</v>
      </c>
      <c r="BI491" s="138">
        <f>IF(N491="nulová",J491,0)</f>
        <v>0</v>
      </c>
      <c r="BJ491" s="14" t="s">
        <v>83</v>
      </c>
      <c r="BK491" s="138">
        <f>ROUND(I491*H491,2)</f>
        <v>0</v>
      </c>
      <c r="BL491" s="14" t="s">
        <v>212</v>
      </c>
      <c r="BM491" s="137" t="s">
        <v>953</v>
      </c>
    </row>
    <row r="492" spans="2:65" s="12" customFormat="1" ht="11.25">
      <c r="B492" s="139"/>
      <c r="D492" s="140" t="s">
        <v>144</v>
      </c>
      <c r="E492" s="141" t="s">
        <v>1</v>
      </c>
      <c r="F492" s="142" t="s">
        <v>954</v>
      </c>
      <c r="H492" s="143">
        <v>8.1</v>
      </c>
      <c r="I492" s="144"/>
      <c r="L492" s="139"/>
      <c r="M492" s="145"/>
      <c r="T492" s="146"/>
      <c r="AT492" s="141" t="s">
        <v>144</v>
      </c>
      <c r="AU492" s="141" t="s">
        <v>85</v>
      </c>
      <c r="AV492" s="12" t="s">
        <v>85</v>
      </c>
      <c r="AW492" s="12" t="s">
        <v>31</v>
      </c>
      <c r="AX492" s="12" t="s">
        <v>75</v>
      </c>
      <c r="AY492" s="141" t="s">
        <v>134</v>
      </c>
    </row>
    <row r="493" spans="2:65" s="12" customFormat="1" ht="11.25">
      <c r="B493" s="139"/>
      <c r="D493" s="140" t="s">
        <v>144</v>
      </c>
      <c r="E493" s="141" t="s">
        <v>1</v>
      </c>
      <c r="F493" s="142" t="s">
        <v>955</v>
      </c>
      <c r="H493" s="143">
        <v>1.8240000000000001</v>
      </c>
      <c r="I493" s="144"/>
      <c r="L493" s="139"/>
      <c r="M493" s="145"/>
      <c r="T493" s="146"/>
      <c r="AT493" s="141" t="s">
        <v>144</v>
      </c>
      <c r="AU493" s="141" t="s">
        <v>85</v>
      </c>
      <c r="AV493" s="12" t="s">
        <v>85</v>
      </c>
      <c r="AW493" s="12" t="s">
        <v>31</v>
      </c>
      <c r="AX493" s="12" t="s">
        <v>75</v>
      </c>
      <c r="AY493" s="141" t="s">
        <v>134</v>
      </c>
    </row>
    <row r="494" spans="2:65" s="12" customFormat="1" ht="11.25">
      <c r="B494" s="139"/>
      <c r="D494" s="140" t="s">
        <v>144</v>
      </c>
      <c r="E494" s="141" t="s">
        <v>1</v>
      </c>
      <c r="F494" s="142" t="s">
        <v>273</v>
      </c>
      <c r="H494" s="143">
        <v>2.3969999999999998</v>
      </c>
      <c r="I494" s="144"/>
      <c r="L494" s="139"/>
      <c r="M494" s="145"/>
      <c r="T494" s="146"/>
      <c r="AT494" s="141" t="s">
        <v>144</v>
      </c>
      <c r="AU494" s="141" t="s">
        <v>85</v>
      </c>
      <c r="AV494" s="12" t="s">
        <v>85</v>
      </c>
      <c r="AW494" s="12" t="s">
        <v>31</v>
      </c>
      <c r="AX494" s="12" t="s">
        <v>75</v>
      </c>
      <c r="AY494" s="141" t="s">
        <v>134</v>
      </c>
    </row>
    <row r="495" spans="2:65" s="1" customFormat="1" ht="24.2" customHeight="1">
      <c r="B495" s="125"/>
      <c r="C495" s="126" t="s">
        <v>956</v>
      </c>
      <c r="D495" s="126" t="s">
        <v>137</v>
      </c>
      <c r="E495" s="127" t="s">
        <v>957</v>
      </c>
      <c r="F495" s="128" t="s">
        <v>958</v>
      </c>
      <c r="G495" s="129" t="s">
        <v>155</v>
      </c>
      <c r="H495" s="130">
        <v>1</v>
      </c>
      <c r="I495" s="131"/>
      <c r="J495" s="132">
        <f>ROUND(I495*H495,2)</f>
        <v>0</v>
      </c>
      <c r="K495" s="128" t="s">
        <v>1</v>
      </c>
      <c r="L495" s="29"/>
      <c r="M495" s="133" t="s">
        <v>1</v>
      </c>
      <c r="N495" s="134" t="s">
        <v>40</v>
      </c>
      <c r="P495" s="135">
        <f>O495*H495</f>
        <v>0</v>
      </c>
      <c r="Q495" s="135">
        <v>0</v>
      </c>
      <c r="R495" s="135">
        <f>Q495*H495</f>
        <v>0</v>
      </c>
      <c r="S495" s="135">
        <v>0</v>
      </c>
      <c r="T495" s="136">
        <f>S495*H495</f>
        <v>0</v>
      </c>
      <c r="AR495" s="137" t="s">
        <v>212</v>
      </c>
      <c r="AT495" s="137" t="s">
        <v>137</v>
      </c>
      <c r="AU495" s="137" t="s">
        <v>85</v>
      </c>
      <c r="AY495" s="14" t="s">
        <v>134</v>
      </c>
      <c r="BE495" s="138">
        <f>IF(N495="základní",J495,0)</f>
        <v>0</v>
      </c>
      <c r="BF495" s="138">
        <f>IF(N495="snížená",J495,0)</f>
        <v>0</v>
      </c>
      <c r="BG495" s="138">
        <f>IF(N495="zákl. přenesená",J495,0)</f>
        <v>0</v>
      </c>
      <c r="BH495" s="138">
        <f>IF(N495="sníž. přenesená",J495,0)</f>
        <v>0</v>
      </c>
      <c r="BI495" s="138">
        <f>IF(N495="nulová",J495,0)</f>
        <v>0</v>
      </c>
      <c r="BJ495" s="14" t="s">
        <v>83</v>
      </c>
      <c r="BK495" s="138">
        <f>ROUND(I495*H495,2)</f>
        <v>0</v>
      </c>
      <c r="BL495" s="14" t="s">
        <v>212</v>
      </c>
      <c r="BM495" s="137" t="s">
        <v>959</v>
      </c>
    </row>
    <row r="496" spans="2:65" s="1" customFormat="1" ht="24.2" customHeight="1">
      <c r="B496" s="125"/>
      <c r="C496" s="126" t="s">
        <v>960</v>
      </c>
      <c r="D496" s="126" t="s">
        <v>137</v>
      </c>
      <c r="E496" s="127" t="s">
        <v>961</v>
      </c>
      <c r="F496" s="128" t="s">
        <v>962</v>
      </c>
      <c r="G496" s="129" t="s">
        <v>151</v>
      </c>
      <c r="H496" s="130">
        <v>6.875</v>
      </c>
      <c r="I496" s="131"/>
      <c r="J496" s="132">
        <f>ROUND(I496*H496,2)</f>
        <v>0</v>
      </c>
      <c r="K496" s="128" t="s">
        <v>1</v>
      </c>
      <c r="L496" s="29"/>
      <c r="M496" s="133" t="s">
        <v>1</v>
      </c>
      <c r="N496" s="134" t="s">
        <v>40</v>
      </c>
      <c r="P496" s="135">
        <f>O496*H496</f>
        <v>0</v>
      </c>
      <c r="Q496" s="135">
        <v>0</v>
      </c>
      <c r="R496" s="135">
        <f>Q496*H496</f>
        <v>0</v>
      </c>
      <c r="S496" s="135">
        <v>0</v>
      </c>
      <c r="T496" s="136">
        <f>S496*H496</f>
        <v>0</v>
      </c>
      <c r="AR496" s="137" t="s">
        <v>212</v>
      </c>
      <c r="AT496" s="137" t="s">
        <v>137</v>
      </c>
      <c r="AU496" s="137" t="s">
        <v>85</v>
      </c>
      <c r="AY496" s="14" t="s">
        <v>134</v>
      </c>
      <c r="BE496" s="138">
        <f>IF(N496="základní",J496,0)</f>
        <v>0</v>
      </c>
      <c r="BF496" s="138">
        <f>IF(N496="snížená",J496,0)</f>
        <v>0</v>
      </c>
      <c r="BG496" s="138">
        <f>IF(N496="zákl. přenesená",J496,0)</f>
        <v>0</v>
      </c>
      <c r="BH496" s="138">
        <f>IF(N496="sníž. přenesená",J496,0)</f>
        <v>0</v>
      </c>
      <c r="BI496" s="138">
        <f>IF(N496="nulová",J496,0)</f>
        <v>0</v>
      </c>
      <c r="BJ496" s="14" t="s">
        <v>83</v>
      </c>
      <c r="BK496" s="138">
        <f>ROUND(I496*H496,2)</f>
        <v>0</v>
      </c>
      <c r="BL496" s="14" t="s">
        <v>212</v>
      </c>
      <c r="BM496" s="137" t="s">
        <v>963</v>
      </c>
    </row>
    <row r="497" spans="2:65" s="12" customFormat="1" ht="11.25">
      <c r="B497" s="139"/>
      <c r="D497" s="140" t="s">
        <v>144</v>
      </c>
      <c r="E497" s="141" t="s">
        <v>1</v>
      </c>
      <c r="F497" s="142" t="s">
        <v>964</v>
      </c>
      <c r="H497" s="143">
        <v>6.875</v>
      </c>
      <c r="I497" s="144"/>
      <c r="L497" s="139"/>
      <c r="M497" s="145"/>
      <c r="T497" s="146"/>
      <c r="AT497" s="141" t="s">
        <v>144</v>
      </c>
      <c r="AU497" s="141" t="s">
        <v>85</v>
      </c>
      <c r="AV497" s="12" t="s">
        <v>85</v>
      </c>
      <c r="AW497" s="12" t="s">
        <v>31</v>
      </c>
      <c r="AX497" s="12" t="s">
        <v>83</v>
      </c>
      <c r="AY497" s="141" t="s">
        <v>134</v>
      </c>
    </row>
    <row r="498" spans="2:65" s="1" customFormat="1" ht="21.75" customHeight="1">
      <c r="B498" s="125"/>
      <c r="C498" s="126" t="s">
        <v>965</v>
      </c>
      <c r="D498" s="126" t="s">
        <v>137</v>
      </c>
      <c r="E498" s="127" t="s">
        <v>966</v>
      </c>
      <c r="F498" s="128" t="s">
        <v>967</v>
      </c>
      <c r="G498" s="129" t="s">
        <v>155</v>
      </c>
      <c r="H498" s="130">
        <v>2</v>
      </c>
      <c r="I498" s="131"/>
      <c r="J498" s="132">
        <f>ROUND(I498*H498,2)</f>
        <v>0</v>
      </c>
      <c r="K498" s="128" t="s">
        <v>1</v>
      </c>
      <c r="L498" s="29"/>
      <c r="M498" s="133" t="s">
        <v>1</v>
      </c>
      <c r="N498" s="134" t="s">
        <v>40</v>
      </c>
      <c r="P498" s="135">
        <f>O498*H498</f>
        <v>0</v>
      </c>
      <c r="Q498" s="135">
        <v>0</v>
      </c>
      <c r="R498" s="135">
        <f>Q498*H498</f>
        <v>0</v>
      </c>
      <c r="S498" s="135">
        <v>0</v>
      </c>
      <c r="T498" s="136">
        <f>S498*H498</f>
        <v>0</v>
      </c>
      <c r="AR498" s="137" t="s">
        <v>212</v>
      </c>
      <c r="AT498" s="137" t="s">
        <v>137</v>
      </c>
      <c r="AU498" s="137" t="s">
        <v>85</v>
      </c>
      <c r="AY498" s="14" t="s">
        <v>134</v>
      </c>
      <c r="BE498" s="138">
        <f>IF(N498="základní",J498,0)</f>
        <v>0</v>
      </c>
      <c r="BF498" s="138">
        <f>IF(N498="snížená",J498,0)</f>
        <v>0</v>
      </c>
      <c r="BG498" s="138">
        <f>IF(N498="zákl. přenesená",J498,0)</f>
        <v>0</v>
      </c>
      <c r="BH498" s="138">
        <f>IF(N498="sníž. přenesená",J498,0)</f>
        <v>0</v>
      </c>
      <c r="BI498" s="138">
        <f>IF(N498="nulová",J498,0)</f>
        <v>0</v>
      </c>
      <c r="BJ498" s="14" t="s">
        <v>83</v>
      </c>
      <c r="BK498" s="138">
        <f>ROUND(I498*H498,2)</f>
        <v>0</v>
      </c>
      <c r="BL498" s="14" t="s">
        <v>212</v>
      </c>
      <c r="BM498" s="137" t="s">
        <v>968</v>
      </c>
    </row>
    <row r="499" spans="2:65" s="1" customFormat="1" ht="16.5" customHeight="1">
      <c r="B499" s="125"/>
      <c r="C499" s="126" t="s">
        <v>969</v>
      </c>
      <c r="D499" s="126" t="s">
        <v>137</v>
      </c>
      <c r="E499" s="127" t="s">
        <v>970</v>
      </c>
      <c r="F499" s="128" t="s">
        <v>971</v>
      </c>
      <c r="G499" s="129" t="s">
        <v>155</v>
      </c>
      <c r="H499" s="130">
        <v>1</v>
      </c>
      <c r="I499" s="131"/>
      <c r="J499" s="132">
        <f>ROUND(I499*H499,2)</f>
        <v>0</v>
      </c>
      <c r="K499" s="128" t="s">
        <v>1</v>
      </c>
      <c r="L499" s="29"/>
      <c r="M499" s="133" t="s">
        <v>1</v>
      </c>
      <c r="N499" s="134" t="s">
        <v>40</v>
      </c>
      <c r="P499" s="135">
        <f>O499*H499</f>
        <v>0</v>
      </c>
      <c r="Q499" s="135">
        <v>0</v>
      </c>
      <c r="R499" s="135">
        <f>Q499*H499</f>
        <v>0</v>
      </c>
      <c r="S499" s="135">
        <v>0</v>
      </c>
      <c r="T499" s="136">
        <f>S499*H499</f>
        <v>0</v>
      </c>
      <c r="AR499" s="137" t="s">
        <v>212</v>
      </c>
      <c r="AT499" s="137" t="s">
        <v>137</v>
      </c>
      <c r="AU499" s="137" t="s">
        <v>85</v>
      </c>
      <c r="AY499" s="14" t="s">
        <v>134</v>
      </c>
      <c r="BE499" s="138">
        <f>IF(N499="základní",J499,0)</f>
        <v>0</v>
      </c>
      <c r="BF499" s="138">
        <f>IF(N499="snížená",J499,0)</f>
        <v>0</v>
      </c>
      <c r="BG499" s="138">
        <f>IF(N499="zákl. přenesená",J499,0)</f>
        <v>0</v>
      </c>
      <c r="BH499" s="138">
        <f>IF(N499="sníž. přenesená",J499,0)</f>
        <v>0</v>
      </c>
      <c r="BI499" s="138">
        <f>IF(N499="nulová",J499,0)</f>
        <v>0</v>
      </c>
      <c r="BJ499" s="14" t="s">
        <v>83</v>
      </c>
      <c r="BK499" s="138">
        <f>ROUND(I499*H499,2)</f>
        <v>0</v>
      </c>
      <c r="BL499" s="14" t="s">
        <v>212</v>
      </c>
      <c r="BM499" s="137" t="s">
        <v>972</v>
      </c>
    </row>
    <row r="500" spans="2:65" s="1" customFormat="1" ht="16.5" customHeight="1">
      <c r="B500" s="125"/>
      <c r="C500" s="126" t="s">
        <v>973</v>
      </c>
      <c r="D500" s="126" t="s">
        <v>137</v>
      </c>
      <c r="E500" s="127" t="s">
        <v>974</v>
      </c>
      <c r="F500" s="128" t="s">
        <v>975</v>
      </c>
      <c r="G500" s="129" t="s">
        <v>155</v>
      </c>
      <c r="H500" s="130">
        <v>2</v>
      </c>
      <c r="I500" s="131"/>
      <c r="J500" s="132">
        <f>ROUND(I500*H500,2)</f>
        <v>0</v>
      </c>
      <c r="K500" s="128" t="s">
        <v>1</v>
      </c>
      <c r="L500" s="29"/>
      <c r="M500" s="133" t="s">
        <v>1</v>
      </c>
      <c r="N500" s="134" t="s">
        <v>40</v>
      </c>
      <c r="P500" s="135">
        <f>O500*H500</f>
        <v>0</v>
      </c>
      <c r="Q500" s="135">
        <v>0</v>
      </c>
      <c r="R500" s="135">
        <f>Q500*H500</f>
        <v>0</v>
      </c>
      <c r="S500" s="135">
        <v>0</v>
      </c>
      <c r="T500" s="136">
        <f>S500*H500</f>
        <v>0</v>
      </c>
      <c r="AR500" s="137" t="s">
        <v>212</v>
      </c>
      <c r="AT500" s="137" t="s">
        <v>137</v>
      </c>
      <c r="AU500" s="137" t="s">
        <v>85</v>
      </c>
      <c r="AY500" s="14" t="s">
        <v>134</v>
      </c>
      <c r="BE500" s="138">
        <f>IF(N500="základní",J500,0)</f>
        <v>0</v>
      </c>
      <c r="BF500" s="138">
        <f>IF(N500="snížená",J500,0)</f>
        <v>0</v>
      </c>
      <c r="BG500" s="138">
        <f>IF(N500="zákl. přenesená",J500,0)</f>
        <v>0</v>
      </c>
      <c r="BH500" s="138">
        <f>IF(N500="sníž. přenesená",J500,0)</f>
        <v>0</v>
      </c>
      <c r="BI500" s="138">
        <f>IF(N500="nulová",J500,0)</f>
        <v>0</v>
      </c>
      <c r="BJ500" s="14" t="s">
        <v>83</v>
      </c>
      <c r="BK500" s="138">
        <f>ROUND(I500*H500,2)</f>
        <v>0</v>
      </c>
      <c r="BL500" s="14" t="s">
        <v>212</v>
      </c>
      <c r="BM500" s="137" t="s">
        <v>976</v>
      </c>
    </row>
    <row r="501" spans="2:65" s="1" customFormat="1" ht="16.5" customHeight="1">
      <c r="B501" s="125"/>
      <c r="C501" s="126" t="s">
        <v>977</v>
      </c>
      <c r="D501" s="126" t="s">
        <v>137</v>
      </c>
      <c r="E501" s="127" t="s">
        <v>978</v>
      </c>
      <c r="F501" s="128" t="s">
        <v>979</v>
      </c>
      <c r="G501" s="129" t="s">
        <v>155</v>
      </c>
      <c r="H501" s="130">
        <v>1</v>
      </c>
      <c r="I501" s="131"/>
      <c r="J501" s="132">
        <f>ROUND(I501*H501,2)</f>
        <v>0</v>
      </c>
      <c r="K501" s="128" t="s">
        <v>1</v>
      </c>
      <c r="L501" s="29"/>
      <c r="M501" s="133" t="s">
        <v>1</v>
      </c>
      <c r="N501" s="134" t="s">
        <v>40</v>
      </c>
      <c r="P501" s="135">
        <f>O501*H501</f>
        <v>0</v>
      </c>
      <c r="Q501" s="135">
        <v>0</v>
      </c>
      <c r="R501" s="135">
        <f>Q501*H501</f>
        <v>0</v>
      </c>
      <c r="S501" s="135">
        <v>0</v>
      </c>
      <c r="T501" s="136">
        <f>S501*H501</f>
        <v>0</v>
      </c>
      <c r="AR501" s="137" t="s">
        <v>212</v>
      </c>
      <c r="AT501" s="137" t="s">
        <v>137</v>
      </c>
      <c r="AU501" s="137" t="s">
        <v>85</v>
      </c>
      <c r="AY501" s="14" t="s">
        <v>134</v>
      </c>
      <c r="BE501" s="138">
        <f>IF(N501="základní",J501,0)</f>
        <v>0</v>
      </c>
      <c r="BF501" s="138">
        <f>IF(N501="snížená",J501,0)</f>
        <v>0</v>
      </c>
      <c r="BG501" s="138">
        <f>IF(N501="zákl. přenesená",J501,0)</f>
        <v>0</v>
      </c>
      <c r="BH501" s="138">
        <f>IF(N501="sníž. přenesená",J501,0)</f>
        <v>0</v>
      </c>
      <c r="BI501" s="138">
        <f>IF(N501="nulová",J501,0)</f>
        <v>0</v>
      </c>
      <c r="BJ501" s="14" t="s">
        <v>83</v>
      </c>
      <c r="BK501" s="138">
        <f>ROUND(I501*H501,2)</f>
        <v>0</v>
      </c>
      <c r="BL501" s="14" t="s">
        <v>212</v>
      </c>
      <c r="BM501" s="137" t="s">
        <v>980</v>
      </c>
    </row>
    <row r="502" spans="2:65" s="1" customFormat="1" ht="24.2" customHeight="1">
      <c r="B502" s="125"/>
      <c r="C502" s="126" t="s">
        <v>981</v>
      </c>
      <c r="D502" s="126" t="s">
        <v>137</v>
      </c>
      <c r="E502" s="127" t="s">
        <v>982</v>
      </c>
      <c r="F502" s="128" t="s">
        <v>983</v>
      </c>
      <c r="G502" s="129" t="s">
        <v>497</v>
      </c>
      <c r="H502" s="157"/>
      <c r="I502" s="131"/>
      <c r="J502" s="132">
        <f>ROUND(I502*H502,2)</f>
        <v>0</v>
      </c>
      <c r="K502" s="128" t="s">
        <v>141</v>
      </c>
      <c r="L502" s="29"/>
      <c r="M502" s="133" t="s">
        <v>1</v>
      </c>
      <c r="N502" s="134" t="s">
        <v>40</v>
      </c>
      <c r="P502" s="135">
        <f>O502*H502</f>
        <v>0</v>
      </c>
      <c r="Q502" s="135">
        <v>0</v>
      </c>
      <c r="R502" s="135">
        <f>Q502*H502</f>
        <v>0</v>
      </c>
      <c r="S502" s="135">
        <v>0</v>
      </c>
      <c r="T502" s="136">
        <f>S502*H502</f>
        <v>0</v>
      </c>
      <c r="AR502" s="137" t="s">
        <v>212</v>
      </c>
      <c r="AT502" s="137" t="s">
        <v>137</v>
      </c>
      <c r="AU502" s="137" t="s">
        <v>85</v>
      </c>
      <c r="AY502" s="14" t="s">
        <v>134</v>
      </c>
      <c r="BE502" s="138">
        <f>IF(N502="základní",J502,0)</f>
        <v>0</v>
      </c>
      <c r="BF502" s="138">
        <f>IF(N502="snížená",J502,0)</f>
        <v>0</v>
      </c>
      <c r="BG502" s="138">
        <f>IF(N502="zákl. přenesená",J502,0)</f>
        <v>0</v>
      </c>
      <c r="BH502" s="138">
        <f>IF(N502="sníž. přenesená",J502,0)</f>
        <v>0</v>
      </c>
      <c r="BI502" s="138">
        <f>IF(N502="nulová",J502,0)</f>
        <v>0</v>
      </c>
      <c r="BJ502" s="14" t="s">
        <v>83</v>
      </c>
      <c r="BK502" s="138">
        <f>ROUND(I502*H502,2)</f>
        <v>0</v>
      </c>
      <c r="BL502" s="14" t="s">
        <v>212</v>
      </c>
      <c r="BM502" s="137" t="s">
        <v>984</v>
      </c>
    </row>
    <row r="503" spans="2:65" s="11" customFormat="1" ht="22.9" customHeight="1">
      <c r="B503" s="113"/>
      <c r="D503" s="114" t="s">
        <v>74</v>
      </c>
      <c r="E503" s="123" t="s">
        <v>985</v>
      </c>
      <c r="F503" s="123" t="s">
        <v>986</v>
      </c>
      <c r="I503" s="116"/>
      <c r="J503" s="124">
        <f>BK503</f>
        <v>0</v>
      </c>
      <c r="L503" s="113"/>
      <c r="M503" s="118"/>
      <c r="P503" s="119">
        <f>SUM(P504:P509)</f>
        <v>0</v>
      </c>
      <c r="R503" s="119">
        <f>SUM(R504:R509)</f>
        <v>3.6645086000000004</v>
      </c>
      <c r="T503" s="120">
        <f>SUM(T504:T509)</f>
        <v>0</v>
      </c>
      <c r="AR503" s="114" t="s">
        <v>85</v>
      </c>
      <c r="AT503" s="121" t="s">
        <v>74</v>
      </c>
      <c r="AU503" s="121" t="s">
        <v>83</v>
      </c>
      <c r="AY503" s="114" t="s">
        <v>134</v>
      </c>
      <c r="BK503" s="122">
        <f>SUM(BK504:BK509)</f>
        <v>0</v>
      </c>
    </row>
    <row r="504" spans="2:65" s="1" customFormat="1" ht="24.2" customHeight="1">
      <c r="B504" s="125"/>
      <c r="C504" s="126" t="s">
        <v>987</v>
      </c>
      <c r="D504" s="126" t="s">
        <v>137</v>
      </c>
      <c r="E504" s="127" t="s">
        <v>988</v>
      </c>
      <c r="F504" s="128" t="s">
        <v>989</v>
      </c>
      <c r="G504" s="129" t="s">
        <v>171</v>
      </c>
      <c r="H504" s="130">
        <v>29.09</v>
      </c>
      <c r="I504" s="131"/>
      <c r="J504" s="132">
        <f>ROUND(I504*H504,2)</f>
        <v>0</v>
      </c>
      <c r="K504" s="128" t="s">
        <v>141</v>
      </c>
      <c r="L504" s="29"/>
      <c r="M504" s="133" t="s">
        <v>1</v>
      </c>
      <c r="N504" s="134" t="s">
        <v>40</v>
      </c>
      <c r="P504" s="135">
        <f>O504*H504</f>
        <v>0</v>
      </c>
      <c r="Q504" s="135">
        <v>3.9239999999999997E-2</v>
      </c>
      <c r="R504" s="135">
        <f>Q504*H504</f>
        <v>1.1414915999999999</v>
      </c>
      <c r="S504" s="135">
        <v>0</v>
      </c>
      <c r="T504" s="136">
        <f>S504*H504</f>
        <v>0</v>
      </c>
      <c r="AR504" s="137" t="s">
        <v>212</v>
      </c>
      <c r="AT504" s="137" t="s">
        <v>137</v>
      </c>
      <c r="AU504" s="137" t="s">
        <v>85</v>
      </c>
      <c r="AY504" s="14" t="s">
        <v>134</v>
      </c>
      <c r="BE504" s="138">
        <f>IF(N504="základní",J504,0)</f>
        <v>0</v>
      </c>
      <c r="BF504" s="138">
        <f>IF(N504="snížená",J504,0)</f>
        <v>0</v>
      </c>
      <c r="BG504" s="138">
        <f>IF(N504="zákl. přenesená",J504,0)</f>
        <v>0</v>
      </c>
      <c r="BH504" s="138">
        <f>IF(N504="sníž. přenesená",J504,0)</f>
        <v>0</v>
      </c>
      <c r="BI504" s="138">
        <f>IF(N504="nulová",J504,0)</f>
        <v>0</v>
      </c>
      <c r="BJ504" s="14" t="s">
        <v>83</v>
      </c>
      <c r="BK504" s="138">
        <f>ROUND(I504*H504,2)</f>
        <v>0</v>
      </c>
      <c r="BL504" s="14" t="s">
        <v>212</v>
      </c>
      <c r="BM504" s="137" t="s">
        <v>990</v>
      </c>
    </row>
    <row r="505" spans="2:65" s="12" customFormat="1" ht="11.25">
      <c r="B505" s="139"/>
      <c r="D505" s="140" t="s">
        <v>144</v>
      </c>
      <c r="E505" s="141" t="s">
        <v>1</v>
      </c>
      <c r="F505" s="142" t="s">
        <v>298</v>
      </c>
      <c r="H505" s="143">
        <v>29.09</v>
      </c>
      <c r="I505" s="144"/>
      <c r="L505" s="139"/>
      <c r="M505" s="145"/>
      <c r="T505" s="146"/>
      <c r="AT505" s="141" t="s">
        <v>144</v>
      </c>
      <c r="AU505" s="141" t="s">
        <v>85</v>
      </c>
      <c r="AV505" s="12" t="s">
        <v>85</v>
      </c>
      <c r="AW505" s="12" t="s">
        <v>31</v>
      </c>
      <c r="AX505" s="12" t="s">
        <v>83</v>
      </c>
      <c r="AY505" s="141" t="s">
        <v>134</v>
      </c>
    </row>
    <row r="506" spans="2:65" s="1" customFormat="1" ht="16.5" customHeight="1">
      <c r="B506" s="125"/>
      <c r="C506" s="147" t="s">
        <v>991</v>
      </c>
      <c r="D506" s="147" t="s">
        <v>470</v>
      </c>
      <c r="E506" s="148" t="s">
        <v>992</v>
      </c>
      <c r="F506" s="149" t="s">
        <v>993</v>
      </c>
      <c r="G506" s="150" t="s">
        <v>171</v>
      </c>
      <c r="H506" s="151">
        <v>30.545000000000002</v>
      </c>
      <c r="I506" s="152"/>
      <c r="J506" s="153">
        <f>ROUND(I506*H506,2)</f>
        <v>0</v>
      </c>
      <c r="K506" s="149" t="s">
        <v>1</v>
      </c>
      <c r="L506" s="154"/>
      <c r="M506" s="155" t="s">
        <v>1</v>
      </c>
      <c r="N506" s="156" t="s">
        <v>40</v>
      </c>
      <c r="P506" s="135">
        <f>O506*H506</f>
        <v>0</v>
      </c>
      <c r="Q506" s="135">
        <v>8.2600000000000007E-2</v>
      </c>
      <c r="R506" s="135">
        <f>Q506*H506</f>
        <v>2.5230170000000003</v>
      </c>
      <c r="S506" s="135">
        <v>0</v>
      </c>
      <c r="T506" s="136">
        <f>S506*H506</f>
        <v>0</v>
      </c>
      <c r="AR506" s="137" t="s">
        <v>313</v>
      </c>
      <c r="AT506" s="137" t="s">
        <v>470</v>
      </c>
      <c r="AU506" s="137" t="s">
        <v>85</v>
      </c>
      <c r="AY506" s="14" t="s">
        <v>134</v>
      </c>
      <c r="BE506" s="138">
        <f>IF(N506="základní",J506,0)</f>
        <v>0</v>
      </c>
      <c r="BF506" s="138">
        <f>IF(N506="snížená",J506,0)</f>
        <v>0</v>
      </c>
      <c r="BG506" s="138">
        <f>IF(N506="zákl. přenesená",J506,0)</f>
        <v>0</v>
      </c>
      <c r="BH506" s="138">
        <f>IF(N506="sníž. přenesená",J506,0)</f>
        <v>0</v>
      </c>
      <c r="BI506" s="138">
        <f>IF(N506="nulová",J506,0)</f>
        <v>0</v>
      </c>
      <c r="BJ506" s="14" t="s">
        <v>83</v>
      </c>
      <c r="BK506" s="138">
        <f>ROUND(I506*H506,2)</f>
        <v>0</v>
      </c>
      <c r="BL506" s="14" t="s">
        <v>212</v>
      </c>
      <c r="BM506" s="137" t="s">
        <v>994</v>
      </c>
    </row>
    <row r="507" spans="2:65" s="12" customFormat="1" ht="11.25">
      <c r="B507" s="139"/>
      <c r="D507" s="140" t="s">
        <v>144</v>
      </c>
      <c r="F507" s="142" t="s">
        <v>474</v>
      </c>
      <c r="H507" s="143">
        <v>30.545000000000002</v>
      </c>
      <c r="I507" s="144"/>
      <c r="L507" s="139"/>
      <c r="M507" s="145"/>
      <c r="T507" s="146"/>
      <c r="AT507" s="141" t="s">
        <v>144</v>
      </c>
      <c r="AU507" s="141" t="s">
        <v>85</v>
      </c>
      <c r="AV507" s="12" t="s">
        <v>85</v>
      </c>
      <c r="AW507" s="12" t="s">
        <v>3</v>
      </c>
      <c r="AX507" s="12" t="s">
        <v>83</v>
      </c>
      <c r="AY507" s="141" t="s">
        <v>134</v>
      </c>
    </row>
    <row r="508" spans="2:65" s="1" customFormat="1" ht="16.5" customHeight="1">
      <c r="B508" s="125"/>
      <c r="C508" s="126" t="s">
        <v>995</v>
      </c>
      <c r="D508" s="126" t="s">
        <v>137</v>
      </c>
      <c r="E508" s="127" t="s">
        <v>996</v>
      </c>
      <c r="F508" s="128" t="s">
        <v>997</v>
      </c>
      <c r="G508" s="129" t="s">
        <v>171</v>
      </c>
      <c r="H508" s="130">
        <v>29.09</v>
      </c>
      <c r="I508" s="131"/>
      <c r="J508" s="132">
        <f>ROUND(I508*H508,2)</f>
        <v>0</v>
      </c>
      <c r="K508" s="128" t="s">
        <v>1</v>
      </c>
      <c r="L508" s="29"/>
      <c r="M508" s="133" t="s">
        <v>1</v>
      </c>
      <c r="N508" s="134" t="s">
        <v>40</v>
      </c>
      <c r="P508" s="135">
        <f>O508*H508</f>
        <v>0</v>
      </c>
      <c r="Q508" s="135">
        <v>0</v>
      </c>
      <c r="R508" s="135">
        <f>Q508*H508</f>
        <v>0</v>
      </c>
      <c r="S508" s="135">
        <v>0</v>
      </c>
      <c r="T508" s="136">
        <f>S508*H508</f>
        <v>0</v>
      </c>
      <c r="AR508" s="137" t="s">
        <v>212</v>
      </c>
      <c r="AT508" s="137" t="s">
        <v>137</v>
      </c>
      <c r="AU508" s="137" t="s">
        <v>85</v>
      </c>
      <c r="AY508" s="14" t="s">
        <v>134</v>
      </c>
      <c r="BE508" s="138">
        <f>IF(N508="základní",J508,0)</f>
        <v>0</v>
      </c>
      <c r="BF508" s="138">
        <f>IF(N508="snížená",J508,0)</f>
        <v>0</v>
      </c>
      <c r="BG508" s="138">
        <f>IF(N508="zákl. přenesená",J508,0)</f>
        <v>0</v>
      </c>
      <c r="BH508" s="138">
        <f>IF(N508="sníž. přenesená",J508,0)</f>
        <v>0</v>
      </c>
      <c r="BI508" s="138">
        <f>IF(N508="nulová",J508,0)</f>
        <v>0</v>
      </c>
      <c r="BJ508" s="14" t="s">
        <v>83</v>
      </c>
      <c r="BK508" s="138">
        <f>ROUND(I508*H508,2)</f>
        <v>0</v>
      </c>
      <c r="BL508" s="14" t="s">
        <v>212</v>
      </c>
      <c r="BM508" s="137" t="s">
        <v>998</v>
      </c>
    </row>
    <row r="509" spans="2:65" s="1" customFormat="1" ht="24.2" customHeight="1">
      <c r="B509" s="125"/>
      <c r="C509" s="126" t="s">
        <v>999</v>
      </c>
      <c r="D509" s="126" t="s">
        <v>137</v>
      </c>
      <c r="E509" s="127" t="s">
        <v>1000</v>
      </c>
      <c r="F509" s="128" t="s">
        <v>1001</v>
      </c>
      <c r="G509" s="129" t="s">
        <v>497</v>
      </c>
      <c r="H509" s="157"/>
      <c r="I509" s="131"/>
      <c r="J509" s="132">
        <f>ROUND(I509*H509,2)</f>
        <v>0</v>
      </c>
      <c r="K509" s="128" t="s">
        <v>141</v>
      </c>
      <c r="L509" s="29"/>
      <c r="M509" s="133" t="s">
        <v>1</v>
      </c>
      <c r="N509" s="134" t="s">
        <v>40</v>
      </c>
      <c r="P509" s="135">
        <f>O509*H509</f>
        <v>0</v>
      </c>
      <c r="Q509" s="135">
        <v>0</v>
      </c>
      <c r="R509" s="135">
        <f>Q509*H509</f>
        <v>0</v>
      </c>
      <c r="S509" s="135">
        <v>0</v>
      </c>
      <c r="T509" s="136">
        <f>S509*H509</f>
        <v>0</v>
      </c>
      <c r="AR509" s="137" t="s">
        <v>212</v>
      </c>
      <c r="AT509" s="137" t="s">
        <v>137</v>
      </c>
      <c r="AU509" s="137" t="s">
        <v>85</v>
      </c>
      <c r="AY509" s="14" t="s">
        <v>134</v>
      </c>
      <c r="BE509" s="138">
        <f>IF(N509="základní",J509,0)</f>
        <v>0</v>
      </c>
      <c r="BF509" s="138">
        <f>IF(N509="snížená",J509,0)</f>
        <v>0</v>
      </c>
      <c r="BG509" s="138">
        <f>IF(N509="zákl. přenesená",J509,0)</f>
        <v>0</v>
      </c>
      <c r="BH509" s="138">
        <f>IF(N509="sníž. přenesená",J509,0)</f>
        <v>0</v>
      </c>
      <c r="BI509" s="138">
        <f>IF(N509="nulová",J509,0)</f>
        <v>0</v>
      </c>
      <c r="BJ509" s="14" t="s">
        <v>83</v>
      </c>
      <c r="BK509" s="138">
        <f>ROUND(I509*H509,2)</f>
        <v>0</v>
      </c>
      <c r="BL509" s="14" t="s">
        <v>212</v>
      </c>
      <c r="BM509" s="137" t="s">
        <v>1002</v>
      </c>
    </row>
    <row r="510" spans="2:65" s="11" customFormat="1" ht="22.9" customHeight="1">
      <c r="B510" s="113"/>
      <c r="D510" s="114" t="s">
        <v>74</v>
      </c>
      <c r="E510" s="123" t="s">
        <v>1003</v>
      </c>
      <c r="F510" s="123" t="s">
        <v>1004</v>
      </c>
      <c r="I510" s="116"/>
      <c r="J510" s="124">
        <f>BK510</f>
        <v>0</v>
      </c>
      <c r="L510" s="113"/>
      <c r="M510" s="118"/>
      <c r="P510" s="119">
        <f>SUM(P511:P518)</f>
        <v>0</v>
      </c>
      <c r="R510" s="119">
        <f>SUM(R511:R518)</f>
        <v>0</v>
      </c>
      <c r="T510" s="120">
        <f>SUM(T511:T518)</f>
        <v>0</v>
      </c>
      <c r="AR510" s="114" t="s">
        <v>85</v>
      </c>
      <c r="AT510" s="121" t="s">
        <v>74</v>
      </c>
      <c r="AU510" s="121" t="s">
        <v>83</v>
      </c>
      <c r="AY510" s="114" t="s">
        <v>134</v>
      </c>
      <c r="BK510" s="122">
        <f>SUM(BK511:BK518)</f>
        <v>0</v>
      </c>
    </row>
    <row r="511" spans="2:65" s="1" customFormat="1" ht="24.2" customHeight="1">
      <c r="B511" s="125"/>
      <c r="C511" s="126" t="s">
        <v>1005</v>
      </c>
      <c r="D511" s="126" t="s">
        <v>137</v>
      </c>
      <c r="E511" s="127" t="s">
        <v>1006</v>
      </c>
      <c r="F511" s="128" t="s">
        <v>1007</v>
      </c>
      <c r="G511" s="129" t="s">
        <v>171</v>
      </c>
      <c r="H511" s="130">
        <v>23.356000000000002</v>
      </c>
      <c r="I511" s="131"/>
      <c r="J511" s="132">
        <f>ROUND(I511*H511,2)</f>
        <v>0</v>
      </c>
      <c r="K511" s="128" t="s">
        <v>1</v>
      </c>
      <c r="L511" s="29"/>
      <c r="M511" s="133" t="s">
        <v>1</v>
      </c>
      <c r="N511" s="134" t="s">
        <v>40</v>
      </c>
      <c r="P511" s="135">
        <f>O511*H511</f>
        <v>0</v>
      </c>
      <c r="Q511" s="135">
        <v>0</v>
      </c>
      <c r="R511" s="135">
        <f>Q511*H511</f>
        <v>0</v>
      </c>
      <c r="S511" s="135">
        <v>0</v>
      </c>
      <c r="T511" s="136">
        <f>S511*H511</f>
        <v>0</v>
      </c>
      <c r="AR511" s="137" t="s">
        <v>212</v>
      </c>
      <c r="AT511" s="137" t="s">
        <v>137</v>
      </c>
      <c r="AU511" s="137" t="s">
        <v>85</v>
      </c>
      <c r="AY511" s="14" t="s">
        <v>134</v>
      </c>
      <c r="BE511" s="138">
        <f>IF(N511="základní",J511,0)</f>
        <v>0</v>
      </c>
      <c r="BF511" s="138">
        <f>IF(N511="snížená",J511,0)</f>
        <v>0</v>
      </c>
      <c r="BG511" s="138">
        <f>IF(N511="zákl. přenesená",J511,0)</f>
        <v>0</v>
      </c>
      <c r="BH511" s="138">
        <f>IF(N511="sníž. přenesená",J511,0)</f>
        <v>0</v>
      </c>
      <c r="BI511" s="138">
        <f>IF(N511="nulová",J511,0)</f>
        <v>0</v>
      </c>
      <c r="BJ511" s="14" t="s">
        <v>83</v>
      </c>
      <c r="BK511" s="138">
        <f>ROUND(I511*H511,2)</f>
        <v>0</v>
      </c>
      <c r="BL511" s="14" t="s">
        <v>212</v>
      </c>
      <c r="BM511" s="137" t="s">
        <v>1008</v>
      </c>
    </row>
    <row r="512" spans="2:65" s="12" customFormat="1" ht="11.25">
      <c r="B512" s="139"/>
      <c r="D512" s="140" t="s">
        <v>144</v>
      </c>
      <c r="E512" s="141" t="s">
        <v>1</v>
      </c>
      <c r="F512" s="142" t="s">
        <v>1009</v>
      </c>
      <c r="H512" s="143">
        <v>15.74</v>
      </c>
      <c r="I512" s="144"/>
      <c r="L512" s="139"/>
      <c r="M512" s="145"/>
      <c r="T512" s="146"/>
      <c r="AT512" s="141" t="s">
        <v>144</v>
      </c>
      <c r="AU512" s="141" t="s">
        <v>85</v>
      </c>
      <c r="AV512" s="12" t="s">
        <v>85</v>
      </c>
      <c r="AW512" s="12" t="s">
        <v>31</v>
      </c>
      <c r="AX512" s="12" t="s">
        <v>75</v>
      </c>
      <c r="AY512" s="141" t="s">
        <v>134</v>
      </c>
    </row>
    <row r="513" spans="2:65" s="12" customFormat="1" ht="11.25">
      <c r="B513" s="139"/>
      <c r="D513" s="140" t="s">
        <v>144</v>
      </c>
      <c r="E513" s="141" t="s">
        <v>1</v>
      </c>
      <c r="F513" s="142" t="s">
        <v>1010</v>
      </c>
      <c r="H513" s="143">
        <v>6.1760000000000002</v>
      </c>
      <c r="I513" s="144"/>
      <c r="L513" s="139"/>
      <c r="M513" s="145"/>
      <c r="T513" s="146"/>
      <c r="AT513" s="141" t="s">
        <v>144</v>
      </c>
      <c r="AU513" s="141" t="s">
        <v>85</v>
      </c>
      <c r="AV513" s="12" t="s">
        <v>85</v>
      </c>
      <c r="AW513" s="12" t="s">
        <v>31</v>
      </c>
      <c r="AX513" s="12" t="s">
        <v>75</v>
      </c>
      <c r="AY513" s="141" t="s">
        <v>134</v>
      </c>
    </row>
    <row r="514" spans="2:65" s="12" customFormat="1" ht="11.25">
      <c r="B514" s="139"/>
      <c r="D514" s="140" t="s">
        <v>144</v>
      </c>
      <c r="E514" s="141" t="s">
        <v>1</v>
      </c>
      <c r="F514" s="142" t="s">
        <v>1011</v>
      </c>
      <c r="H514" s="143">
        <v>1.44</v>
      </c>
      <c r="I514" s="144"/>
      <c r="L514" s="139"/>
      <c r="M514" s="145"/>
      <c r="T514" s="146"/>
      <c r="AT514" s="141" t="s">
        <v>144</v>
      </c>
      <c r="AU514" s="141" t="s">
        <v>85</v>
      </c>
      <c r="AV514" s="12" t="s">
        <v>85</v>
      </c>
      <c r="AW514" s="12" t="s">
        <v>31</v>
      </c>
      <c r="AX514" s="12" t="s">
        <v>75</v>
      </c>
      <c r="AY514" s="141" t="s">
        <v>134</v>
      </c>
    </row>
    <row r="515" spans="2:65" s="1" customFormat="1" ht="24.2" customHeight="1">
      <c r="B515" s="125"/>
      <c r="C515" s="126" t="s">
        <v>1012</v>
      </c>
      <c r="D515" s="126" t="s">
        <v>137</v>
      </c>
      <c r="E515" s="127" t="s">
        <v>1013</v>
      </c>
      <c r="F515" s="128" t="s">
        <v>1014</v>
      </c>
      <c r="G515" s="129" t="s">
        <v>171</v>
      </c>
      <c r="H515" s="130">
        <v>35.033999999999999</v>
      </c>
      <c r="I515" s="131"/>
      <c r="J515" s="132">
        <f>ROUND(I515*H515,2)</f>
        <v>0</v>
      </c>
      <c r="K515" s="128" t="s">
        <v>1</v>
      </c>
      <c r="L515" s="29"/>
      <c r="M515" s="133" t="s">
        <v>1</v>
      </c>
      <c r="N515" s="134" t="s">
        <v>40</v>
      </c>
      <c r="P515" s="135">
        <f>O515*H515</f>
        <v>0</v>
      </c>
      <c r="Q515" s="135">
        <v>0</v>
      </c>
      <c r="R515" s="135">
        <f>Q515*H515</f>
        <v>0</v>
      </c>
      <c r="S515" s="135">
        <v>0</v>
      </c>
      <c r="T515" s="136">
        <f>S515*H515</f>
        <v>0</v>
      </c>
      <c r="AR515" s="137" t="s">
        <v>212</v>
      </c>
      <c r="AT515" s="137" t="s">
        <v>137</v>
      </c>
      <c r="AU515" s="137" t="s">
        <v>85</v>
      </c>
      <c r="AY515" s="14" t="s">
        <v>134</v>
      </c>
      <c r="BE515" s="138">
        <f>IF(N515="základní",J515,0)</f>
        <v>0</v>
      </c>
      <c r="BF515" s="138">
        <f>IF(N515="snížená",J515,0)</f>
        <v>0</v>
      </c>
      <c r="BG515" s="138">
        <f>IF(N515="zákl. přenesená",J515,0)</f>
        <v>0</v>
      </c>
      <c r="BH515" s="138">
        <f>IF(N515="sníž. přenesená",J515,0)</f>
        <v>0</v>
      </c>
      <c r="BI515" s="138">
        <f>IF(N515="nulová",J515,0)</f>
        <v>0</v>
      </c>
      <c r="BJ515" s="14" t="s">
        <v>83</v>
      </c>
      <c r="BK515" s="138">
        <f>ROUND(I515*H515,2)</f>
        <v>0</v>
      </c>
      <c r="BL515" s="14" t="s">
        <v>212</v>
      </c>
      <c r="BM515" s="137" t="s">
        <v>1015</v>
      </c>
    </row>
    <row r="516" spans="2:65" s="12" customFormat="1" ht="11.25">
      <c r="B516" s="139"/>
      <c r="D516" s="140" t="s">
        <v>144</v>
      </c>
      <c r="E516" s="141" t="s">
        <v>1</v>
      </c>
      <c r="F516" s="142" t="s">
        <v>1016</v>
      </c>
      <c r="H516" s="143">
        <v>23.61</v>
      </c>
      <c r="I516" s="144"/>
      <c r="L516" s="139"/>
      <c r="M516" s="145"/>
      <c r="T516" s="146"/>
      <c r="AT516" s="141" t="s">
        <v>144</v>
      </c>
      <c r="AU516" s="141" t="s">
        <v>85</v>
      </c>
      <c r="AV516" s="12" t="s">
        <v>85</v>
      </c>
      <c r="AW516" s="12" t="s">
        <v>31</v>
      </c>
      <c r="AX516" s="12" t="s">
        <v>75</v>
      </c>
      <c r="AY516" s="141" t="s">
        <v>134</v>
      </c>
    </row>
    <row r="517" spans="2:65" s="12" customFormat="1" ht="11.25">
      <c r="B517" s="139"/>
      <c r="D517" s="140" t="s">
        <v>144</v>
      </c>
      <c r="E517" s="141" t="s">
        <v>1</v>
      </c>
      <c r="F517" s="142" t="s">
        <v>1017</v>
      </c>
      <c r="H517" s="143">
        <v>9.2639999999999993</v>
      </c>
      <c r="I517" s="144"/>
      <c r="L517" s="139"/>
      <c r="M517" s="145"/>
      <c r="T517" s="146"/>
      <c r="AT517" s="141" t="s">
        <v>144</v>
      </c>
      <c r="AU517" s="141" t="s">
        <v>85</v>
      </c>
      <c r="AV517" s="12" t="s">
        <v>85</v>
      </c>
      <c r="AW517" s="12" t="s">
        <v>31</v>
      </c>
      <c r="AX517" s="12" t="s">
        <v>75</v>
      </c>
      <c r="AY517" s="141" t="s">
        <v>134</v>
      </c>
    </row>
    <row r="518" spans="2:65" s="12" customFormat="1" ht="11.25">
      <c r="B518" s="139"/>
      <c r="D518" s="140" t="s">
        <v>144</v>
      </c>
      <c r="E518" s="141" t="s">
        <v>1</v>
      </c>
      <c r="F518" s="142" t="s">
        <v>1018</v>
      </c>
      <c r="H518" s="143">
        <v>2.16</v>
      </c>
      <c r="I518" s="144"/>
      <c r="L518" s="139"/>
      <c r="M518" s="145"/>
      <c r="T518" s="146"/>
      <c r="AT518" s="141" t="s">
        <v>144</v>
      </c>
      <c r="AU518" s="141" t="s">
        <v>85</v>
      </c>
      <c r="AV518" s="12" t="s">
        <v>85</v>
      </c>
      <c r="AW518" s="12" t="s">
        <v>31</v>
      </c>
      <c r="AX518" s="12" t="s">
        <v>75</v>
      </c>
      <c r="AY518" s="141" t="s">
        <v>134</v>
      </c>
    </row>
    <row r="519" spans="2:65" s="11" customFormat="1" ht="22.9" customHeight="1">
      <c r="B519" s="113"/>
      <c r="D519" s="114" t="s">
        <v>74</v>
      </c>
      <c r="E519" s="123" t="s">
        <v>1019</v>
      </c>
      <c r="F519" s="123" t="s">
        <v>1020</v>
      </c>
      <c r="I519" s="116"/>
      <c r="J519" s="124">
        <f>BK519</f>
        <v>0</v>
      </c>
      <c r="L519" s="113"/>
      <c r="M519" s="118"/>
      <c r="P519" s="119">
        <f>SUM(P520:P540)</f>
        <v>0</v>
      </c>
      <c r="R519" s="119">
        <f>SUM(R520:R540)</f>
        <v>0.21556540000000002</v>
      </c>
      <c r="T519" s="120">
        <f>SUM(T520:T540)</f>
        <v>0</v>
      </c>
      <c r="AR519" s="114" t="s">
        <v>85</v>
      </c>
      <c r="AT519" s="121" t="s">
        <v>74</v>
      </c>
      <c r="AU519" s="121" t="s">
        <v>83</v>
      </c>
      <c r="AY519" s="114" t="s">
        <v>134</v>
      </c>
      <c r="BK519" s="122">
        <f>SUM(BK520:BK540)</f>
        <v>0</v>
      </c>
    </row>
    <row r="520" spans="2:65" s="1" customFormat="1" ht="16.5" customHeight="1">
      <c r="B520" s="125"/>
      <c r="C520" s="126" t="s">
        <v>1021</v>
      </c>
      <c r="D520" s="126" t="s">
        <v>137</v>
      </c>
      <c r="E520" s="127" t="s">
        <v>1022</v>
      </c>
      <c r="F520" s="128" t="s">
        <v>1023</v>
      </c>
      <c r="G520" s="129" t="s">
        <v>171</v>
      </c>
      <c r="H520" s="130">
        <v>227.375</v>
      </c>
      <c r="I520" s="131"/>
      <c r="J520" s="132">
        <f>ROUND(I520*H520,2)</f>
        <v>0</v>
      </c>
      <c r="K520" s="128" t="s">
        <v>141</v>
      </c>
      <c r="L520" s="29"/>
      <c r="M520" s="133" t="s">
        <v>1</v>
      </c>
      <c r="N520" s="134" t="s">
        <v>40</v>
      </c>
      <c r="P520" s="135">
        <f>O520*H520</f>
        <v>0</v>
      </c>
      <c r="Q520" s="135">
        <v>0</v>
      </c>
      <c r="R520" s="135">
        <f>Q520*H520</f>
        <v>0</v>
      </c>
      <c r="S520" s="135">
        <v>0</v>
      </c>
      <c r="T520" s="136">
        <f>S520*H520</f>
        <v>0</v>
      </c>
      <c r="AR520" s="137" t="s">
        <v>212</v>
      </c>
      <c r="AT520" s="137" t="s">
        <v>137</v>
      </c>
      <c r="AU520" s="137" t="s">
        <v>85</v>
      </c>
      <c r="AY520" s="14" t="s">
        <v>134</v>
      </c>
      <c r="BE520" s="138">
        <f>IF(N520="základní",J520,0)</f>
        <v>0</v>
      </c>
      <c r="BF520" s="138">
        <f>IF(N520="snížená",J520,0)</f>
        <v>0</v>
      </c>
      <c r="BG520" s="138">
        <f>IF(N520="zákl. přenesená",J520,0)</f>
        <v>0</v>
      </c>
      <c r="BH520" s="138">
        <f>IF(N520="sníž. přenesená",J520,0)</f>
        <v>0</v>
      </c>
      <c r="BI520" s="138">
        <f>IF(N520="nulová",J520,0)</f>
        <v>0</v>
      </c>
      <c r="BJ520" s="14" t="s">
        <v>83</v>
      </c>
      <c r="BK520" s="138">
        <f>ROUND(I520*H520,2)</f>
        <v>0</v>
      </c>
      <c r="BL520" s="14" t="s">
        <v>212</v>
      </c>
      <c r="BM520" s="137" t="s">
        <v>1024</v>
      </c>
    </row>
    <row r="521" spans="2:65" s="12" customFormat="1" ht="22.5">
      <c r="B521" s="139"/>
      <c r="D521" s="140" t="s">
        <v>144</v>
      </c>
      <c r="E521" s="141" t="s">
        <v>1</v>
      </c>
      <c r="F521" s="142" t="s">
        <v>266</v>
      </c>
      <c r="H521" s="143">
        <v>115.742</v>
      </c>
      <c r="I521" s="144"/>
      <c r="L521" s="139"/>
      <c r="M521" s="145"/>
      <c r="T521" s="146"/>
      <c r="AT521" s="141" t="s">
        <v>144</v>
      </c>
      <c r="AU521" s="141" t="s">
        <v>85</v>
      </c>
      <c r="AV521" s="12" t="s">
        <v>85</v>
      </c>
      <c r="AW521" s="12" t="s">
        <v>31</v>
      </c>
      <c r="AX521" s="12" t="s">
        <v>75</v>
      </c>
      <c r="AY521" s="141" t="s">
        <v>134</v>
      </c>
    </row>
    <row r="522" spans="2:65" s="12" customFormat="1" ht="11.25">
      <c r="B522" s="139"/>
      <c r="D522" s="140" t="s">
        <v>144</v>
      </c>
      <c r="E522" s="141" t="s">
        <v>1</v>
      </c>
      <c r="F522" s="142" t="s">
        <v>253</v>
      </c>
      <c r="H522" s="143">
        <v>-2.3969999999999998</v>
      </c>
      <c r="I522" s="144"/>
      <c r="L522" s="139"/>
      <c r="M522" s="145"/>
      <c r="T522" s="146"/>
      <c r="AT522" s="141" t="s">
        <v>144</v>
      </c>
      <c r="AU522" s="141" t="s">
        <v>85</v>
      </c>
      <c r="AV522" s="12" t="s">
        <v>85</v>
      </c>
      <c r="AW522" s="12" t="s">
        <v>31</v>
      </c>
      <c r="AX522" s="12" t="s">
        <v>75</v>
      </c>
      <c r="AY522" s="141" t="s">
        <v>134</v>
      </c>
    </row>
    <row r="523" spans="2:65" s="12" customFormat="1" ht="11.25">
      <c r="B523" s="139"/>
      <c r="D523" s="140" t="s">
        <v>144</v>
      </c>
      <c r="E523" s="141" t="s">
        <v>1</v>
      </c>
      <c r="F523" s="142" t="s">
        <v>254</v>
      </c>
      <c r="H523" s="143">
        <v>-1.976</v>
      </c>
      <c r="I523" s="144"/>
      <c r="L523" s="139"/>
      <c r="M523" s="145"/>
      <c r="T523" s="146"/>
      <c r="AT523" s="141" t="s">
        <v>144</v>
      </c>
      <c r="AU523" s="141" t="s">
        <v>85</v>
      </c>
      <c r="AV523" s="12" t="s">
        <v>85</v>
      </c>
      <c r="AW523" s="12" t="s">
        <v>31</v>
      </c>
      <c r="AX523" s="12" t="s">
        <v>75</v>
      </c>
      <c r="AY523" s="141" t="s">
        <v>134</v>
      </c>
    </row>
    <row r="524" spans="2:65" s="12" customFormat="1" ht="11.25">
      <c r="B524" s="139"/>
      <c r="D524" s="140" t="s">
        <v>144</v>
      </c>
      <c r="E524" s="141" t="s">
        <v>1</v>
      </c>
      <c r="F524" s="142" t="s">
        <v>255</v>
      </c>
      <c r="H524" s="143">
        <v>-8.1</v>
      </c>
      <c r="I524" s="144"/>
      <c r="L524" s="139"/>
      <c r="M524" s="145"/>
      <c r="T524" s="146"/>
      <c r="AT524" s="141" t="s">
        <v>144</v>
      </c>
      <c r="AU524" s="141" t="s">
        <v>85</v>
      </c>
      <c r="AV524" s="12" t="s">
        <v>85</v>
      </c>
      <c r="AW524" s="12" t="s">
        <v>31</v>
      </c>
      <c r="AX524" s="12" t="s">
        <v>75</v>
      </c>
      <c r="AY524" s="141" t="s">
        <v>134</v>
      </c>
    </row>
    <row r="525" spans="2:65" s="12" customFormat="1" ht="11.25">
      <c r="B525" s="139"/>
      <c r="D525" s="140" t="s">
        <v>144</v>
      </c>
      <c r="E525" s="141" t="s">
        <v>1</v>
      </c>
      <c r="F525" s="142" t="s">
        <v>267</v>
      </c>
      <c r="H525" s="143">
        <v>84.783000000000001</v>
      </c>
      <c r="I525" s="144"/>
      <c r="L525" s="139"/>
      <c r="M525" s="145"/>
      <c r="T525" s="146"/>
      <c r="AT525" s="141" t="s">
        <v>144</v>
      </c>
      <c r="AU525" s="141" t="s">
        <v>85</v>
      </c>
      <c r="AV525" s="12" t="s">
        <v>85</v>
      </c>
      <c r="AW525" s="12" t="s">
        <v>31</v>
      </c>
      <c r="AX525" s="12" t="s">
        <v>75</v>
      </c>
      <c r="AY525" s="141" t="s">
        <v>134</v>
      </c>
    </row>
    <row r="526" spans="2:65" s="12" customFormat="1" ht="11.25">
      <c r="B526" s="139"/>
      <c r="D526" s="140" t="s">
        <v>144</v>
      </c>
      <c r="E526" s="141" t="s">
        <v>1</v>
      </c>
      <c r="F526" s="142" t="s">
        <v>257</v>
      </c>
      <c r="H526" s="143">
        <v>-0.40500000000000003</v>
      </c>
      <c r="I526" s="144"/>
      <c r="L526" s="139"/>
      <c r="M526" s="145"/>
      <c r="T526" s="146"/>
      <c r="AT526" s="141" t="s">
        <v>144</v>
      </c>
      <c r="AU526" s="141" t="s">
        <v>85</v>
      </c>
      <c r="AV526" s="12" t="s">
        <v>85</v>
      </c>
      <c r="AW526" s="12" t="s">
        <v>31</v>
      </c>
      <c r="AX526" s="12" t="s">
        <v>75</v>
      </c>
      <c r="AY526" s="141" t="s">
        <v>134</v>
      </c>
    </row>
    <row r="527" spans="2:65" s="12" customFormat="1" ht="11.25">
      <c r="B527" s="139"/>
      <c r="D527" s="140" t="s">
        <v>144</v>
      </c>
      <c r="E527" s="141" t="s">
        <v>1</v>
      </c>
      <c r="F527" s="142" t="s">
        <v>258</v>
      </c>
      <c r="H527" s="143">
        <v>-0.7</v>
      </c>
      <c r="I527" s="144"/>
      <c r="L527" s="139"/>
      <c r="M527" s="145"/>
      <c r="T527" s="146"/>
      <c r="AT527" s="141" t="s">
        <v>144</v>
      </c>
      <c r="AU527" s="141" t="s">
        <v>85</v>
      </c>
      <c r="AV527" s="12" t="s">
        <v>85</v>
      </c>
      <c r="AW527" s="12" t="s">
        <v>31</v>
      </c>
      <c r="AX527" s="12" t="s">
        <v>75</v>
      </c>
      <c r="AY527" s="141" t="s">
        <v>134</v>
      </c>
    </row>
    <row r="528" spans="2:65" s="12" customFormat="1" ht="11.25">
      <c r="B528" s="139"/>
      <c r="D528" s="140" t="s">
        <v>144</v>
      </c>
      <c r="E528" s="141" t="s">
        <v>1</v>
      </c>
      <c r="F528" s="142" t="s">
        <v>259</v>
      </c>
      <c r="H528" s="143">
        <v>-2.0329999999999999</v>
      </c>
      <c r="I528" s="144"/>
      <c r="L528" s="139"/>
      <c r="M528" s="145"/>
      <c r="T528" s="146"/>
      <c r="AT528" s="141" t="s">
        <v>144</v>
      </c>
      <c r="AU528" s="141" t="s">
        <v>85</v>
      </c>
      <c r="AV528" s="12" t="s">
        <v>85</v>
      </c>
      <c r="AW528" s="12" t="s">
        <v>31</v>
      </c>
      <c r="AX528" s="12" t="s">
        <v>75</v>
      </c>
      <c r="AY528" s="141" t="s">
        <v>134</v>
      </c>
    </row>
    <row r="529" spans="2:65" s="12" customFormat="1" ht="11.25">
      <c r="B529" s="139"/>
      <c r="D529" s="140" t="s">
        <v>144</v>
      </c>
      <c r="E529" s="141" t="s">
        <v>1</v>
      </c>
      <c r="F529" s="142" t="s">
        <v>260</v>
      </c>
      <c r="H529" s="143">
        <v>-10.125</v>
      </c>
      <c r="I529" s="144"/>
      <c r="L529" s="139"/>
      <c r="M529" s="145"/>
      <c r="T529" s="146"/>
      <c r="AT529" s="141" t="s">
        <v>144</v>
      </c>
      <c r="AU529" s="141" t="s">
        <v>85</v>
      </c>
      <c r="AV529" s="12" t="s">
        <v>85</v>
      </c>
      <c r="AW529" s="12" t="s">
        <v>31</v>
      </c>
      <c r="AX529" s="12" t="s">
        <v>75</v>
      </c>
      <c r="AY529" s="141" t="s">
        <v>134</v>
      </c>
    </row>
    <row r="530" spans="2:65" s="12" customFormat="1" ht="11.25">
      <c r="B530" s="139"/>
      <c r="D530" s="140" t="s">
        <v>144</v>
      </c>
      <c r="E530" s="141" t="s">
        <v>1</v>
      </c>
      <c r="F530" s="142" t="s">
        <v>268</v>
      </c>
      <c r="H530" s="143">
        <v>52.585999999999999</v>
      </c>
      <c r="I530" s="144"/>
      <c r="L530" s="139"/>
      <c r="M530" s="145"/>
      <c r="T530" s="146"/>
      <c r="AT530" s="141" t="s">
        <v>144</v>
      </c>
      <c r="AU530" s="141" t="s">
        <v>85</v>
      </c>
      <c r="AV530" s="12" t="s">
        <v>85</v>
      </c>
      <c r="AW530" s="12" t="s">
        <v>31</v>
      </c>
      <c r="AX530" s="12" t="s">
        <v>75</v>
      </c>
      <c r="AY530" s="141" t="s">
        <v>134</v>
      </c>
    </row>
    <row r="531" spans="2:65" s="1" customFormat="1" ht="24.2" customHeight="1">
      <c r="B531" s="125"/>
      <c r="C531" s="126" t="s">
        <v>1025</v>
      </c>
      <c r="D531" s="126" t="s">
        <v>137</v>
      </c>
      <c r="E531" s="127" t="s">
        <v>1026</v>
      </c>
      <c r="F531" s="128" t="s">
        <v>1027</v>
      </c>
      <c r="G531" s="129" t="s">
        <v>171</v>
      </c>
      <c r="H531" s="130">
        <v>227.375</v>
      </c>
      <c r="I531" s="131"/>
      <c r="J531" s="132">
        <f>ROUND(I531*H531,2)</f>
        <v>0</v>
      </c>
      <c r="K531" s="128" t="s">
        <v>141</v>
      </c>
      <c r="L531" s="29"/>
      <c r="M531" s="133" t="s">
        <v>1</v>
      </c>
      <c r="N531" s="134" t="s">
        <v>40</v>
      </c>
      <c r="P531" s="135">
        <f>O531*H531</f>
        <v>0</v>
      </c>
      <c r="Q531" s="135">
        <v>2.7E-4</v>
      </c>
      <c r="R531" s="135">
        <f>Q531*H531</f>
        <v>6.1391250000000001E-2</v>
      </c>
      <c r="S531" s="135">
        <v>0</v>
      </c>
      <c r="T531" s="136">
        <f>S531*H531</f>
        <v>0</v>
      </c>
      <c r="AR531" s="137" t="s">
        <v>212</v>
      </c>
      <c r="AT531" s="137" t="s">
        <v>137</v>
      </c>
      <c r="AU531" s="137" t="s">
        <v>85</v>
      </c>
      <c r="AY531" s="14" t="s">
        <v>134</v>
      </c>
      <c r="BE531" s="138">
        <f>IF(N531="základní",J531,0)</f>
        <v>0</v>
      </c>
      <c r="BF531" s="138">
        <f>IF(N531="snížená",J531,0)</f>
        <v>0</v>
      </c>
      <c r="BG531" s="138">
        <f>IF(N531="zákl. přenesená",J531,0)</f>
        <v>0</v>
      </c>
      <c r="BH531" s="138">
        <f>IF(N531="sníž. přenesená",J531,0)</f>
        <v>0</v>
      </c>
      <c r="BI531" s="138">
        <f>IF(N531="nulová",J531,0)</f>
        <v>0</v>
      </c>
      <c r="BJ531" s="14" t="s">
        <v>83</v>
      </c>
      <c r="BK531" s="138">
        <f>ROUND(I531*H531,2)</f>
        <v>0</v>
      </c>
      <c r="BL531" s="14" t="s">
        <v>212</v>
      </c>
      <c r="BM531" s="137" t="s">
        <v>1028</v>
      </c>
    </row>
    <row r="532" spans="2:65" s="1" customFormat="1" ht="24.2" customHeight="1">
      <c r="B532" s="125"/>
      <c r="C532" s="126" t="s">
        <v>1029</v>
      </c>
      <c r="D532" s="126" t="s">
        <v>137</v>
      </c>
      <c r="E532" s="127" t="s">
        <v>1030</v>
      </c>
      <c r="F532" s="128" t="s">
        <v>1031</v>
      </c>
      <c r="G532" s="129" t="s">
        <v>171</v>
      </c>
      <c r="H532" s="130">
        <v>227.375</v>
      </c>
      <c r="I532" s="131"/>
      <c r="J532" s="132">
        <f>ROUND(I532*H532,2)</f>
        <v>0</v>
      </c>
      <c r="K532" s="128" t="s">
        <v>141</v>
      </c>
      <c r="L532" s="29"/>
      <c r="M532" s="133" t="s">
        <v>1</v>
      </c>
      <c r="N532" s="134" t="s">
        <v>40</v>
      </c>
      <c r="P532" s="135">
        <f>O532*H532</f>
        <v>0</v>
      </c>
      <c r="Q532" s="135">
        <v>6.4999999999999997E-4</v>
      </c>
      <c r="R532" s="135">
        <f>Q532*H532</f>
        <v>0.14779375</v>
      </c>
      <c r="S532" s="135">
        <v>0</v>
      </c>
      <c r="T532" s="136">
        <f>S532*H532</f>
        <v>0</v>
      </c>
      <c r="AR532" s="137" t="s">
        <v>212</v>
      </c>
      <c r="AT532" s="137" t="s">
        <v>137</v>
      </c>
      <c r="AU532" s="137" t="s">
        <v>85</v>
      </c>
      <c r="AY532" s="14" t="s">
        <v>134</v>
      </c>
      <c r="BE532" s="138">
        <f>IF(N532="základní",J532,0)</f>
        <v>0</v>
      </c>
      <c r="BF532" s="138">
        <f>IF(N532="snížená",J532,0)</f>
        <v>0</v>
      </c>
      <c r="BG532" s="138">
        <f>IF(N532="zákl. přenesená",J532,0)</f>
        <v>0</v>
      </c>
      <c r="BH532" s="138">
        <f>IF(N532="sníž. přenesená",J532,0)</f>
        <v>0</v>
      </c>
      <c r="BI532" s="138">
        <f>IF(N532="nulová",J532,0)</f>
        <v>0</v>
      </c>
      <c r="BJ532" s="14" t="s">
        <v>83</v>
      </c>
      <c r="BK532" s="138">
        <f>ROUND(I532*H532,2)</f>
        <v>0</v>
      </c>
      <c r="BL532" s="14" t="s">
        <v>212</v>
      </c>
      <c r="BM532" s="137" t="s">
        <v>1032</v>
      </c>
    </row>
    <row r="533" spans="2:65" s="1" customFormat="1" ht="24.2" customHeight="1">
      <c r="B533" s="125"/>
      <c r="C533" s="126" t="s">
        <v>1033</v>
      </c>
      <c r="D533" s="126" t="s">
        <v>137</v>
      </c>
      <c r="E533" s="127" t="s">
        <v>1034</v>
      </c>
      <c r="F533" s="128" t="s">
        <v>1035</v>
      </c>
      <c r="G533" s="129" t="s">
        <v>171</v>
      </c>
      <c r="H533" s="130">
        <v>21.268000000000001</v>
      </c>
      <c r="I533" s="131"/>
      <c r="J533" s="132">
        <f>ROUND(I533*H533,2)</f>
        <v>0</v>
      </c>
      <c r="K533" s="128" t="s">
        <v>141</v>
      </c>
      <c r="L533" s="29"/>
      <c r="M533" s="133" t="s">
        <v>1</v>
      </c>
      <c r="N533" s="134" t="s">
        <v>40</v>
      </c>
      <c r="P533" s="135">
        <f>O533*H533</f>
        <v>0</v>
      </c>
      <c r="Q533" s="135">
        <v>4.0000000000000003E-5</v>
      </c>
      <c r="R533" s="135">
        <f>Q533*H533</f>
        <v>8.5072000000000012E-4</v>
      </c>
      <c r="S533" s="135">
        <v>0</v>
      </c>
      <c r="T533" s="136">
        <f>S533*H533</f>
        <v>0</v>
      </c>
      <c r="AR533" s="137" t="s">
        <v>212</v>
      </c>
      <c r="AT533" s="137" t="s">
        <v>137</v>
      </c>
      <c r="AU533" s="137" t="s">
        <v>85</v>
      </c>
      <c r="AY533" s="14" t="s">
        <v>134</v>
      </c>
      <c r="BE533" s="138">
        <f>IF(N533="základní",J533,0)</f>
        <v>0</v>
      </c>
      <c r="BF533" s="138">
        <f>IF(N533="snížená",J533,0)</f>
        <v>0</v>
      </c>
      <c r="BG533" s="138">
        <f>IF(N533="zákl. přenesená",J533,0)</f>
        <v>0</v>
      </c>
      <c r="BH533" s="138">
        <f>IF(N533="sníž. přenesená",J533,0)</f>
        <v>0</v>
      </c>
      <c r="BI533" s="138">
        <f>IF(N533="nulová",J533,0)</f>
        <v>0</v>
      </c>
      <c r="BJ533" s="14" t="s">
        <v>83</v>
      </c>
      <c r="BK533" s="138">
        <f>ROUND(I533*H533,2)</f>
        <v>0</v>
      </c>
      <c r="BL533" s="14" t="s">
        <v>212</v>
      </c>
      <c r="BM533" s="137" t="s">
        <v>1036</v>
      </c>
    </row>
    <row r="534" spans="2:65" s="12" customFormat="1" ht="11.25">
      <c r="B534" s="139"/>
      <c r="D534" s="140" t="s">
        <v>144</v>
      </c>
      <c r="E534" s="141" t="s">
        <v>1</v>
      </c>
      <c r="F534" s="142" t="s">
        <v>768</v>
      </c>
      <c r="H534" s="143">
        <v>15.44</v>
      </c>
      <c r="I534" s="144"/>
      <c r="L534" s="139"/>
      <c r="M534" s="145"/>
      <c r="T534" s="146"/>
      <c r="AT534" s="141" t="s">
        <v>144</v>
      </c>
      <c r="AU534" s="141" t="s">
        <v>85</v>
      </c>
      <c r="AV534" s="12" t="s">
        <v>85</v>
      </c>
      <c r="AW534" s="12" t="s">
        <v>31</v>
      </c>
      <c r="AX534" s="12" t="s">
        <v>75</v>
      </c>
      <c r="AY534" s="141" t="s">
        <v>134</v>
      </c>
    </row>
    <row r="535" spans="2:65" s="12" customFormat="1" ht="11.25">
      <c r="B535" s="139"/>
      <c r="D535" s="140" t="s">
        <v>144</v>
      </c>
      <c r="E535" s="141" t="s">
        <v>1</v>
      </c>
      <c r="F535" s="142" t="s">
        <v>769</v>
      </c>
      <c r="H535" s="143">
        <v>2.2280000000000002</v>
      </c>
      <c r="I535" s="144"/>
      <c r="L535" s="139"/>
      <c r="M535" s="145"/>
      <c r="T535" s="146"/>
      <c r="AT535" s="141" t="s">
        <v>144</v>
      </c>
      <c r="AU535" s="141" t="s">
        <v>85</v>
      </c>
      <c r="AV535" s="12" t="s">
        <v>85</v>
      </c>
      <c r="AW535" s="12" t="s">
        <v>31</v>
      </c>
      <c r="AX535" s="12" t="s">
        <v>75</v>
      </c>
      <c r="AY535" s="141" t="s">
        <v>134</v>
      </c>
    </row>
    <row r="536" spans="2:65" s="12" customFormat="1" ht="11.25">
      <c r="B536" s="139"/>
      <c r="D536" s="140" t="s">
        <v>144</v>
      </c>
      <c r="E536" s="141" t="s">
        <v>1</v>
      </c>
      <c r="F536" s="142" t="s">
        <v>770</v>
      </c>
      <c r="H536" s="143">
        <v>3.6</v>
      </c>
      <c r="I536" s="144"/>
      <c r="L536" s="139"/>
      <c r="M536" s="145"/>
      <c r="T536" s="146"/>
      <c r="AT536" s="141" t="s">
        <v>144</v>
      </c>
      <c r="AU536" s="141" t="s">
        <v>85</v>
      </c>
      <c r="AV536" s="12" t="s">
        <v>85</v>
      </c>
      <c r="AW536" s="12" t="s">
        <v>31</v>
      </c>
      <c r="AX536" s="12" t="s">
        <v>75</v>
      </c>
      <c r="AY536" s="141" t="s">
        <v>134</v>
      </c>
    </row>
    <row r="537" spans="2:65" s="1" customFormat="1" ht="21.75" customHeight="1">
      <c r="B537" s="125"/>
      <c r="C537" s="126" t="s">
        <v>1037</v>
      </c>
      <c r="D537" s="126" t="s">
        <v>137</v>
      </c>
      <c r="E537" s="127" t="s">
        <v>1038</v>
      </c>
      <c r="F537" s="128" t="s">
        <v>1039</v>
      </c>
      <c r="G537" s="129" t="s">
        <v>171</v>
      </c>
      <c r="H537" s="130">
        <v>21.268000000000001</v>
      </c>
      <c r="I537" s="131"/>
      <c r="J537" s="132">
        <f>ROUND(I537*H537,2)</f>
        <v>0</v>
      </c>
      <c r="K537" s="128" t="s">
        <v>141</v>
      </c>
      <c r="L537" s="29"/>
      <c r="M537" s="133" t="s">
        <v>1</v>
      </c>
      <c r="N537" s="134" t="s">
        <v>40</v>
      </c>
      <c r="P537" s="135">
        <f>O537*H537</f>
        <v>0</v>
      </c>
      <c r="Q537" s="135">
        <v>0</v>
      </c>
      <c r="R537" s="135">
        <f>Q537*H537</f>
        <v>0</v>
      </c>
      <c r="S537" s="135">
        <v>0</v>
      </c>
      <c r="T537" s="136">
        <f>S537*H537</f>
        <v>0</v>
      </c>
      <c r="AR537" s="137" t="s">
        <v>212</v>
      </c>
      <c r="AT537" s="137" t="s">
        <v>137</v>
      </c>
      <c r="AU537" s="137" t="s">
        <v>85</v>
      </c>
      <c r="AY537" s="14" t="s">
        <v>134</v>
      </c>
      <c r="BE537" s="138">
        <f>IF(N537="základní",J537,0)</f>
        <v>0</v>
      </c>
      <c r="BF537" s="138">
        <f>IF(N537="snížená",J537,0)</f>
        <v>0</v>
      </c>
      <c r="BG537" s="138">
        <f>IF(N537="zákl. přenesená",J537,0)</f>
        <v>0</v>
      </c>
      <c r="BH537" s="138">
        <f>IF(N537="sníž. přenesená",J537,0)</f>
        <v>0</v>
      </c>
      <c r="BI537" s="138">
        <f>IF(N537="nulová",J537,0)</f>
        <v>0</v>
      </c>
      <c r="BJ537" s="14" t="s">
        <v>83</v>
      </c>
      <c r="BK537" s="138">
        <f>ROUND(I537*H537,2)</f>
        <v>0</v>
      </c>
      <c r="BL537" s="14" t="s">
        <v>212</v>
      </c>
      <c r="BM537" s="137" t="s">
        <v>1040</v>
      </c>
    </row>
    <row r="538" spans="2:65" s="1" customFormat="1" ht="16.5" customHeight="1">
      <c r="B538" s="125"/>
      <c r="C538" s="126" t="s">
        <v>1041</v>
      </c>
      <c r="D538" s="126" t="s">
        <v>137</v>
      </c>
      <c r="E538" s="127" t="s">
        <v>1042</v>
      </c>
      <c r="F538" s="128" t="s">
        <v>1043</v>
      </c>
      <c r="G538" s="129" t="s">
        <v>171</v>
      </c>
      <c r="H538" s="130">
        <v>21.268000000000001</v>
      </c>
      <c r="I538" s="131"/>
      <c r="J538" s="132">
        <f>ROUND(I538*H538,2)</f>
        <v>0</v>
      </c>
      <c r="K538" s="128" t="s">
        <v>141</v>
      </c>
      <c r="L538" s="29"/>
      <c r="M538" s="133" t="s">
        <v>1</v>
      </c>
      <c r="N538" s="134" t="s">
        <v>40</v>
      </c>
      <c r="P538" s="135">
        <f>O538*H538</f>
        <v>0</v>
      </c>
      <c r="Q538" s="135">
        <v>0</v>
      </c>
      <c r="R538" s="135">
        <f>Q538*H538</f>
        <v>0</v>
      </c>
      <c r="S538" s="135">
        <v>0</v>
      </c>
      <c r="T538" s="136">
        <f>S538*H538</f>
        <v>0</v>
      </c>
      <c r="AR538" s="137" t="s">
        <v>212</v>
      </c>
      <c r="AT538" s="137" t="s">
        <v>137</v>
      </c>
      <c r="AU538" s="137" t="s">
        <v>85</v>
      </c>
      <c r="AY538" s="14" t="s">
        <v>134</v>
      </c>
      <c r="BE538" s="138">
        <f>IF(N538="základní",J538,0)</f>
        <v>0</v>
      </c>
      <c r="BF538" s="138">
        <f>IF(N538="snížená",J538,0)</f>
        <v>0</v>
      </c>
      <c r="BG538" s="138">
        <f>IF(N538="zákl. přenesená",J538,0)</f>
        <v>0</v>
      </c>
      <c r="BH538" s="138">
        <f>IF(N538="sníž. přenesená",J538,0)</f>
        <v>0</v>
      </c>
      <c r="BI538" s="138">
        <f>IF(N538="nulová",J538,0)</f>
        <v>0</v>
      </c>
      <c r="BJ538" s="14" t="s">
        <v>83</v>
      </c>
      <c r="BK538" s="138">
        <f>ROUND(I538*H538,2)</f>
        <v>0</v>
      </c>
      <c r="BL538" s="14" t="s">
        <v>212</v>
      </c>
      <c r="BM538" s="137" t="s">
        <v>1044</v>
      </c>
    </row>
    <row r="539" spans="2:65" s="1" customFormat="1" ht="24.2" customHeight="1">
      <c r="B539" s="125"/>
      <c r="C539" s="126" t="s">
        <v>1045</v>
      </c>
      <c r="D539" s="126" t="s">
        <v>137</v>
      </c>
      <c r="E539" s="127" t="s">
        <v>1046</v>
      </c>
      <c r="F539" s="128" t="s">
        <v>1047</v>
      </c>
      <c r="G539" s="129" t="s">
        <v>171</v>
      </c>
      <c r="H539" s="130">
        <v>21.268000000000001</v>
      </c>
      <c r="I539" s="131"/>
      <c r="J539" s="132">
        <f>ROUND(I539*H539,2)</f>
        <v>0</v>
      </c>
      <c r="K539" s="128" t="s">
        <v>141</v>
      </c>
      <c r="L539" s="29"/>
      <c r="M539" s="133" t="s">
        <v>1</v>
      </c>
      <c r="N539" s="134" t="s">
        <v>40</v>
      </c>
      <c r="P539" s="135">
        <f>O539*H539</f>
        <v>0</v>
      </c>
      <c r="Q539" s="135">
        <v>1.3999999999999999E-4</v>
      </c>
      <c r="R539" s="135">
        <f>Q539*H539</f>
        <v>2.97752E-3</v>
      </c>
      <c r="S539" s="135">
        <v>0</v>
      </c>
      <c r="T539" s="136">
        <f>S539*H539</f>
        <v>0</v>
      </c>
      <c r="AR539" s="137" t="s">
        <v>212</v>
      </c>
      <c r="AT539" s="137" t="s">
        <v>137</v>
      </c>
      <c r="AU539" s="137" t="s">
        <v>85</v>
      </c>
      <c r="AY539" s="14" t="s">
        <v>134</v>
      </c>
      <c r="BE539" s="138">
        <f>IF(N539="základní",J539,0)</f>
        <v>0</v>
      </c>
      <c r="BF539" s="138">
        <f>IF(N539="snížená",J539,0)</f>
        <v>0</v>
      </c>
      <c r="BG539" s="138">
        <f>IF(N539="zákl. přenesená",J539,0)</f>
        <v>0</v>
      </c>
      <c r="BH539" s="138">
        <f>IF(N539="sníž. přenesená",J539,0)</f>
        <v>0</v>
      </c>
      <c r="BI539" s="138">
        <f>IF(N539="nulová",J539,0)</f>
        <v>0</v>
      </c>
      <c r="BJ539" s="14" t="s">
        <v>83</v>
      </c>
      <c r="BK539" s="138">
        <f>ROUND(I539*H539,2)</f>
        <v>0</v>
      </c>
      <c r="BL539" s="14" t="s">
        <v>212</v>
      </c>
      <c r="BM539" s="137" t="s">
        <v>1048</v>
      </c>
    </row>
    <row r="540" spans="2:65" s="1" customFormat="1" ht="24.2" customHeight="1">
      <c r="B540" s="125"/>
      <c r="C540" s="126" t="s">
        <v>1049</v>
      </c>
      <c r="D540" s="126" t="s">
        <v>137</v>
      </c>
      <c r="E540" s="127" t="s">
        <v>1050</v>
      </c>
      <c r="F540" s="128" t="s">
        <v>1051</v>
      </c>
      <c r="G540" s="129" t="s">
        <v>171</v>
      </c>
      <c r="H540" s="130">
        <v>21.268000000000001</v>
      </c>
      <c r="I540" s="131"/>
      <c r="J540" s="132">
        <f>ROUND(I540*H540,2)</f>
        <v>0</v>
      </c>
      <c r="K540" s="128" t="s">
        <v>141</v>
      </c>
      <c r="L540" s="29"/>
      <c r="M540" s="133" t="s">
        <v>1</v>
      </c>
      <c r="N540" s="134" t="s">
        <v>40</v>
      </c>
      <c r="P540" s="135">
        <f>O540*H540</f>
        <v>0</v>
      </c>
      <c r="Q540" s="135">
        <v>1.2E-4</v>
      </c>
      <c r="R540" s="135">
        <f>Q540*H540</f>
        <v>2.5521599999999999E-3</v>
      </c>
      <c r="S540" s="135">
        <v>0</v>
      </c>
      <c r="T540" s="136">
        <f>S540*H540</f>
        <v>0</v>
      </c>
      <c r="AR540" s="137" t="s">
        <v>212</v>
      </c>
      <c r="AT540" s="137" t="s">
        <v>137</v>
      </c>
      <c r="AU540" s="137" t="s">
        <v>85</v>
      </c>
      <c r="AY540" s="14" t="s">
        <v>134</v>
      </c>
      <c r="BE540" s="138">
        <f>IF(N540="základní",J540,0)</f>
        <v>0</v>
      </c>
      <c r="BF540" s="138">
        <f>IF(N540="snížená",J540,0)</f>
        <v>0</v>
      </c>
      <c r="BG540" s="138">
        <f>IF(N540="zákl. přenesená",J540,0)</f>
        <v>0</v>
      </c>
      <c r="BH540" s="138">
        <f>IF(N540="sníž. přenesená",J540,0)</f>
        <v>0</v>
      </c>
      <c r="BI540" s="138">
        <f>IF(N540="nulová",J540,0)</f>
        <v>0</v>
      </c>
      <c r="BJ540" s="14" t="s">
        <v>83</v>
      </c>
      <c r="BK540" s="138">
        <f>ROUND(I540*H540,2)</f>
        <v>0</v>
      </c>
      <c r="BL540" s="14" t="s">
        <v>212</v>
      </c>
      <c r="BM540" s="137" t="s">
        <v>1052</v>
      </c>
    </row>
    <row r="541" spans="2:65" s="11" customFormat="1" ht="22.9" customHeight="1">
      <c r="B541" s="113"/>
      <c r="D541" s="114" t="s">
        <v>74</v>
      </c>
      <c r="E541" s="123" t="s">
        <v>1053</v>
      </c>
      <c r="F541" s="123" t="s">
        <v>1054</v>
      </c>
      <c r="I541" s="116"/>
      <c r="J541" s="124">
        <f>BK541</f>
        <v>0</v>
      </c>
      <c r="L541" s="113"/>
      <c r="M541" s="118"/>
      <c r="P541" s="119">
        <f>SUM(P542:P556)</f>
        <v>0</v>
      </c>
      <c r="R541" s="119">
        <f>SUM(R542:R556)</f>
        <v>0.21319550000000001</v>
      </c>
      <c r="T541" s="120">
        <f>SUM(T542:T556)</f>
        <v>0</v>
      </c>
      <c r="AR541" s="114" t="s">
        <v>85</v>
      </c>
      <c r="AT541" s="121" t="s">
        <v>74</v>
      </c>
      <c r="AU541" s="121" t="s">
        <v>83</v>
      </c>
      <c r="AY541" s="114" t="s">
        <v>134</v>
      </c>
      <c r="BK541" s="122">
        <f>SUM(BK542:BK556)</f>
        <v>0</v>
      </c>
    </row>
    <row r="542" spans="2:65" s="1" customFormat="1" ht="24.2" customHeight="1">
      <c r="B542" s="125"/>
      <c r="C542" s="126" t="s">
        <v>1055</v>
      </c>
      <c r="D542" s="126" t="s">
        <v>137</v>
      </c>
      <c r="E542" s="127" t="s">
        <v>1056</v>
      </c>
      <c r="F542" s="128" t="s">
        <v>1057</v>
      </c>
      <c r="G542" s="129" t="s">
        <v>171</v>
      </c>
      <c r="H542" s="130">
        <v>426.39100000000002</v>
      </c>
      <c r="I542" s="131"/>
      <c r="J542" s="132">
        <f>ROUND(I542*H542,2)</f>
        <v>0</v>
      </c>
      <c r="K542" s="128" t="s">
        <v>141</v>
      </c>
      <c r="L542" s="29"/>
      <c r="M542" s="133" t="s">
        <v>1</v>
      </c>
      <c r="N542" s="134" t="s">
        <v>40</v>
      </c>
      <c r="P542" s="135">
        <f>O542*H542</f>
        <v>0</v>
      </c>
      <c r="Q542" s="135">
        <v>0</v>
      </c>
      <c r="R542" s="135">
        <f>Q542*H542</f>
        <v>0</v>
      </c>
      <c r="S542" s="135">
        <v>0</v>
      </c>
      <c r="T542" s="136">
        <f>S542*H542</f>
        <v>0</v>
      </c>
      <c r="AR542" s="137" t="s">
        <v>212</v>
      </c>
      <c r="AT542" s="137" t="s">
        <v>137</v>
      </c>
      <c r="AU542" s="137" t="s">
        <v>85</v>
      </c>
      <c r="AY542" s="14" t="s">
        <v>134</v>
      </c>
      <c r="BE542" s="138">
        <f>IF(N542="základní",J542,0)</f>
        <v>0</v>
      </c>
      <c r="BF542" s="138">
        <f>IF(N542="snížená",J542,0)</f>
        <v>0</v>
      </c>
      <c r="BG542" s="138">
        <f>IF(N542="zákl. přenesená",J542,0)</f>
        <v>0</v>
      </c>
      <c r="BH542" s="138">
        <f>IF(N542="sníž. přenesená",J542,0)</f>
        <v>0</v>
      </c>
      <c r="BI542" s="138">
        <f>IF(N542="nulová",J542,0)</f>
        <v>0</v>
      </c>
      <c r="BJ542" s="14" t="s">
        <v>83</v>
      </c>
      <c r="BK542" s="138">
        <f>ROUND(I542*H542,2)</f>
        <v>0</v>
      </c>
      <c r="BL542" s="14" t="s">
        <v>212</v>
      </c>
      <c r="BM542" s="137" t="s">
        <v>1058</v>
      </c>
    </row>
    <row r="543" spans="2:65" s="12" customFormat="1" ht="11.25">
      <c r="B543" s="139"/>
      <c r="D543" s="140" t="s">
        <v>144</v>
      </c>
      <c r="E543" s="141" t="s">
        <v>1</v>
      </c>
      <c r="F543" s="142" t="s">
        <v>1059</v>
      </c>
      <c r="H543" s="143">
        <v>181.22499999999999</v>
      </c>
      <c r="I543" s="144"/>
      <c r="L543" s="139"/>
      <c r="M543" s="145"/>
      <c r="T543" s="146"/>
      <c r="AT543" s="141" t="s">
        <v>144</v>
      </c>
      <c r="AU543" s="141" t="s">
        <v>85</v>
      </c>
      <c r="AV543" s="12" t="s">
        <v>85</v>
      </c>
      <c r="AW543" s="12" t="s">
        <v>31</v>
      </c>
      <c r="AX543" s="12" t="s">
        <v>75</v>
      </c>
      <c r="AY543" s="141" t="s">
        <v>134</v>
      </c>
    </row>
    <row r="544" spans="2:65" s="12" customFormat="1" ht="11.25">
      <c r="B544" s="139"/>
      <c r="D544" s="140" t="s">
        <v>144</v>
      </c>
      <c r="E544" s="141" t="s">
        <v>1</v>
      </c>
      <c r="F544" s="142" t="s">
        <v>232</v>
      </c>
      <c r="H544" s="143">
        <v>19.988</v>
      </c>
      <c r="I544" s="144"/>
      <c r="L544" s="139"/>
      <c r="M544" s="145"/>
      <c r="T544" s="146"/>
      <c r="AT544" s="141" t="s">
        <v>144</v>
      </c>
      <c r="AU544" s="141" t="s">
        <v>85</v>
      </c>
      <c r="AV544" s="12" t="s">
        <v>85</v>
      </c>
      <c r="AW544" s="12" t="s">
        <v>31</v>
      </c>
      <c r="AX544" s="12" t="s">
        <v>75</v>
      </c>
      <c r="AY544" s="141" t="s">
        <v>134</v>
      </c>
    </row>
    <row r="545" spans="2:65" s="12" customFormat="1" ht="22.5">
      <c r="B545" s="139"/>
      <c r="D545" s="140" t="s">
        <v>144</v>
      </c>
      <c r="E545" s="141" t="s">
        <v>1</v>
      </c>
      <c r="F545" s="142" t="s">
        <v>233</v>
      </c>
      <c r="H545" s="143">
        <v>52.427999999999997</v>
      </c>
      <c r="I545" s="144"/>
      <c r="L545" s="139"/>
      <c r="M545" s="145"/>
      <c r="T545" s="146"/>
      <c r="AT545" s="141" t="s">
        <v>144</v>
      </c>
      <c r="AU545" s="141" t="s">
        <v>85</v>
      </c>
      <c r="AV545" s="12" t="s">
        <v>85</v>
      </c>
      <c r="AW545" s="12" t="s">
        <v>31</v>
      </c>
      <c r="AX545" s="12" t="s">
        <v>75</v>
      </c>
      <c r="AY545" s="141" t="s">
        <v>134</v>
      </c>
    </row>
    <row r="546" spans="2:65" s="12" customFormat="1" ht="11.25">
      <c r="B546" s="139"/>
      <c r="D546" s="140" t="s">
        <v>144</v>
      </c>
      <c r="E546" s="141" t="s">
        <v>1</v>
      </c>
      <c r="F546" s="142" t="s">
        <v>234</v>
      </c>
      <c r="H546" s="143">
        <v>5.9850000000000003</v>
      </c>
      <c r="I546" s="144"/>
      <c r="L546" s="139"/>
      <c r="M546" s="145"/>
      <c r="T546" s="146"/>
      <c r="AT546" s="141" t="s">
        <v>144</v>
      </c>
      <c r="AU546" s="141" t="s">
        <v>85</v>
      </c>
      <c r="AV546" s="12" t="s">
        <v>85</v>
      </c>
      <c r="AW546" s="12" t="s">
        <v>31</v>
      </c>
      <c r="AX546" s="12" t="s">
        <v>75</v>
      </c>
      <c r="AY546" s="141" t="s">
        <v>134</v>
      </c>
    </row>
    <row r="547" spans="2:65" s="12" customFormat="1" ht="11.25">
      <c r="B547" s="139"/>
      <c r="D547" s="140" t="s">
        <v>144</v>
      </c>
      <c r="E547" s="141" t="s">
        <v>1</v>
      </c>
      <c r="F547" s="142" t="s">
        <v>235</v>
      </c>
      <c r="H547" s="143">
        <v>9.6300000000000008</v>
      </c>
      <c r="I547" s="144"/>
      <c r="L547" s="139"/>
      <c r="M547" s="145"/>
      <c r="T547" s="146"/>
      <c r="AT547" s="141" t="s">
        <v>144</v>
      </c>
      <c r="AU547" s="141" t="s">
        <v>85</v>
      </c>
      <c r="AV547" s="12" t="s">
        <v>85</v>
      </c>
      <c r="AW547" s="12" t="s">
        <v>31</v>
      </c>
      <c r="AX547" s="12" t="s">
        <v>75</v>
      </c>
      <c r="AY547" s="141" t="s">
        <v>134</v>
      </c>
    </row>
    <row r="548" spans="2:65" s="12" customFormat="1" ht="11.25">
      <c r="B548" s="139"/>
      <c r="D548" s="140" t="s">
        <v>144</v>
      </c>
      <c r="E548" s="141" t="s">
        <v>1</v>
      </c>
      <c r="F548" s="142" t="s">
        <v>236</v>
      </c>
      <c r="H548" s="143">
        <v>10.9</v>
      </c>
      <c r="I548" s="144"/>
      <c r="L548" s="139"/>
      <c r="M548" s="145"/>
      <c r="T548" s="146"/>
      <c r="AT548" s="141" t="s">
        <v>144</v>
      </c>
      <c r="AU548" s="141" t="s">
        <v>85</v>
      </c>
      <c r="AV548" s="12" t="s">
        <v>85</v>
      </c>
      <c r="AW548" s="12" t="s">
        <v>31</v>
      </c>
      <c r="AX548" s="12" t="s">
        <v>75</v>
      </c>
      <c r="AY548" s="141" t="s">
        <v>134</v>
      </c>
    </row>
    <row r="549" spans="2:65" s="12" customFormat="1" ht="11.25">
      <c r="B549" s="139"/>
      <c r="D549" s="140" t="s">
        <v>144</v>
      </c>
      <c r="E549" s="141" t="s">
        <v>1</v>
      </c>
      <c r="F549" s="142" t="s">
        <v>237</v>
      </c>
      <c r="H549" s="143">
        <v>2.569</v>
      </c>
      <c r="I549" s="144"/>
      <c r="L549" s="139"/>
      <c r="M549" s="145"/>
      <c r="T549" s="146"/>
      <c r="AT549" s="141" t="s">
        <v>144</v>
      </c>
      <c r="AU549" s="141" t="s">
        <v>85</v>
      </c>
      <c r="AV549" s="12" t="s">
        <v>85</v>
      </c>
      <c r="AW549" s="12" t="s">
        <v>31</v>
      </c>
      <c r="AX549" s="12" t="s">
        <v>75</v>
      </c>
      <c r="AY549" s="141" t="s">
        <v>134</v>
      </c>
    </row>
    <row r="550" spans="2:65" s="12" customFormat="1" ht="11.25">
      <c r="B550" s="139"/>
      <c r="D550" s="140" t="s">
        <v>144</v>
      </c>
      <c r="E550" s="141" t="s">
        <v>1</v>
      </c>
      <c r="F550" s="142" t="s">
        <v>238</v>
      </c>
      <c r="H550" s="143">
        <v>3.6480000000000001</v>
      </c>
      <c r="I550" s="144"/>
      <c r="L550" s="139"/>
      <c r="M550" s="145"/>
      <c r="T550" s="146"/>
      <c r="AT550" s="141" t="s">
        <v>144</v>
      </c>
      <c r="AU550" s="141" t="s">
        <v>85</v>
      </c>
      <c r="AV550" s="12" t="s">
        <v>85</v>
      </c>
      <c r="AW550" s="12" t="s">
        <v>31</v>
      </c>
      <c r="AX550" s="12" t="s">
        <v>75</v>
      </c>
      <c r="AY550" s="141" t="s">
        <v>134</v>
      </c>
    </row>
    <row r="551" spans="2:65" s="12" customFormat="1" ht="11.25">
      <c r="B551" s="139"/>
      <c r="D551" s="140" t="s">
        <v>144</v>
      </c>
      <c r="E551" s="141" t="s">
        <v>1</v>
      </c>
      <c r="F551" s="142" t="s">
        <v>239</v>
      </c>
      <c r="H551" s="143">
        <v>16.87</v>
      </c>
      <c r="I551" s="144"/>
      <c r="L551" s="139"/>
      <c r="M551" s="145"/>
      <c r="T551" s="146"/>
      <c r="AT551" s="141" t="s">
        <v>144</v>
      </c>
      <c r="AU551" s="141" t="s">
        <v>85</v>
      </c>
      <c r="AV551" s="12" t="s">
        <v>85</v>
      </c>
      <c r="AW551" s="12" t="s">
        <v>31</v>
      </c>
      <c r="AX551" s="12" t="s">
        <v>75</v>
      </c>
      <c r="AY551" s="141" t="s">
        <v>134</v>
      </c>
    </row>
    <row r="552" spans="2:65" s="12" customFormat="1" ht="11.25">
      <c r="B552" s="139"/>
      <c r="D552" s="140" t="s">
        <v>144</v>
      </c>
      <c r="E552" s="141" t="s">
        <v>1</v>
      </c>
      <c r="F552" s="142" t="s">
        <v>1060</v>
      </c>
      <c r="H552" s="143">
        <v>87.48</v>
      </c>
      <c r="I552" s="144"/>
      <c r="L552" s="139"/>
      <c r="M552" s="145"/>
      <c r="T552" s="146"/>
      <c r="AT552" s="141" t="s">
        <v>144</v>
      </c>
      <c r="AU552" s="141" t="s">
        <v>85</v>
      </c>
      <c r="AV552" s="12" t="s">
        <v>85</v>
      </c>
      <c r="AW552" s="12" t="s">
        <v>31</v>
      </c>
      <c r="AX552" s="12" t="s">
        <v>75</v>
      </c>
      <c r="AY552" s="141" t="s">
        <v>134</v>
      </c>
    </row>
    <row r="553" spans="2:65" s="12" customFormat="1" ht="22.5">
      <c r="B553" s="139"/>
      <c r="D553" s="140" t="s">
        <v>144</v>
      </c>
      <c r="E553" s="141" t="s">
        <v>1</v>
      </c>
      <c r="F553" s="142" t="s">
        <v>762</v>
      </c>
      <c r="H553" s="143">
        <v>32.597999999999999</v>
      </c>
      <c r="I553" s="144"/>
      <c r="L553" s="139"/>
      <c r="M553" s="145"/>
      <c r="T553" s="146"/>
      <c r="AT553" s="141" t="s">
        <v>144</v>
      </c>
      <c r="AU553" s="141" t="s">
        <v>85</v>
      </c>
      <c r="AV553" s="12" t="s">
        <v>85</v>
      </c>
      <c r="AW553" s="12" t="s">
        <v>31</v>
      </c>
      <c r="AX553" s="12" t="s">
        <v>75</v>
      </c>
      <c r="AY553" s="141" t="s">
        <v>134</v>
      </c>
    </row>
    <row r="554" spans="2:65" s="12" customFormat="1" ht="11.25">
      <c r="B554" s="139"/>
      <c r="D554" s="140" t="s">
        <v>144</v>
      </c>
      <c r="E554" s="141" t="s">
        <v>1</v>
      </c>
      <c r="F554" s="142" t="s">
        <v>763</v>
      </c>
      <c r="H554" s="143">
        <v>3.07</v>
      </c>
      <c r="I554" s="144"/>
      <c r="L554" s="139"/>
      <c r="M554" s="145"/>
      <c r="T554" s="146"/>
      <c r="AT554" s="141" t="s">
        <v>144</v>
      </c>
      <c r="AU554" s="141" t="s">
        <v>85</v>
      </c>
      <c r="AV554" s="12" t="s">
        <v>85</v>
      </c>
      <c r="AW554" s="12" t="s">
        <v>31</v>
      </c>
      <c r="AX554" s="12" t="s">
        <v>75</v>
      </c>
      <c r="AY554" s="141" t="s">
        <v>134</v>
      </c>
    </row>
    <row r="555" spans="2:65" s="1" customFormat="1" ht="33" customHeight="1">
      <c r="B555" s="125"/>
      <c r="C555" s="126" t="s">
        <v>1061</v>
      </c>
      <c r="D555" s="126" t="s">
        <v>137</v>
      </c>
      <c r="E555" s="127" t="s">
        <v>1062</v>
      </c>
      <c r="F555" s="128" t="s">
        <v>1063</v>
      </c>
      <c r="G555" s="129" t="s">
        <v>171</v>
      </c>
      <c r="H555" s="130">
        <v>426.39100000000002</v>
      </c>
      <c r="I555" s="131"/>
      <c r="J555" s="132">
        <f>ROUND(I555*H555,2)</f>
        <v>0</v>
      </c>
      <c r="K555" s="128" t="s">
        <v>141</v>
      </c>
      <c r="L555" s="29"/>
      <c r="M555" s="133" t="s">
        <v>1</v>
      </c>
      <c r="N555" s="134" t="s">
        <v>40</v>
      </c>
      <c r="P555" s="135">
        <f>O555*H555</f>
        <v>0</v>
      </c>
      <c r="Q555" s="135">
        <v>2.1000000000000001E-4</v>
      </c>
      <c r="R555" s="135">
        <f>Q555*H555</f>
        <v>8.9542110000000008E-2</v>
      </c>
      <c r="S555" s="135">
        <v>0</v>
      </c>
      <c r="T555" s="136">
        <f>S555*H555</f>
        <v>0</v>
      </c>
      <c r="AR555" s="137" t="s">
        <v>212</v>
      </c>
      <c r="AT555" s="137" t="s">
        <v>137</v>
      </c>
      <c r="AU555" s="137" t="s">
        <v>85</v>
      </c>
      <c r="AY555" s="14" t="s">
        <v>134</v>
      </c>
      <c r="BE555" s="138">
        <f>IF(N555="základní",J555,0)</f>
        <v>0</v>
      </c>
      <c r="BF555" s="138">
        <f>IF(N555="snížená",J555,0)</f>
        <v>0</v>
      </c>
      <c r="BG555" s="138">
        <f>IF(N555="zákl. přenesená",J555,0)</f>
        <v>0</v>
      </c>
      <c r="BH555" s="138">
        <f>IF(N555="sníž. přenesená",J555,0)</f>
        <v>0</v>
      </c>
      <c r="BI555" s="138">
        <f>IF(N555="nulová",J555,0)</f>
        <v>0</v>
      </c>
      <c r="BJ555" s="14" t="s">
        <v>83</v>
      </c>
      <c r="BK555" s="138">
        <f>ROUND(I555*H555,2)</f>
        <v>0</v>
      </c>
      <c r="BL555" s="14" t="s">
        <v>212</v>
      </c>
      <c r="BM555" s="137" t="s">
        <v>1064</v>
      </c>
    </row>
    <row r="556" spans="2:65" s="1" customFormat="1" ht="24.2" customHeight="1">
      <c r="B556" s="125"/>
      <c r="C556" s="126" t="s">
        <v>1065</v>
      </c>
      <c r="D556" s="126" t="s">
        <v>137</v>
      </c>
      <c r="E556" s="127" t="s">
        <v>1066</v>
      </c>
      <c r="F556" s="128" t="s">
        <v>1067</v>
      </c>
      <c r="G556" s="129" t="s">
        <v>171</v>
      </c>
      <c r="H556" s="130">
        <v>426.39100000000002</v>
      </c>
      <c r="I556" s="131"/>
      <c r="J556" s="132">
        <f>ROUND(I556*H556,2)</f>
        <v>0</v>
      </c>
      <c r="K556" s="128" t="s">
        <v>141</v>
      </c>
      <c r="L556" s="29"/>
      <c r="M556" s="133" t="s">
        <v>1</v>
      </c>
      <c r="N556" s="134" t="s">
        <v>40</v>
      </c>
      <c r="P556" s="135">
        <f>O556*H556</f>
        <v>0</v>
      </c>
      <c r="Q556" s="135">
        <v>2.9E-4</v>
      </c>
      <c r="R556" s="135">
        <f>Q556*H556</f>
        <v>0.12365339</v>
      </c>
      <c r="S556" s="135">
        <v>0</v>
      </c>
      <c r="T556" s="136">
        <f>S556*H556</f>
        <v>0</v>
      </c>
      <c r="AR556" s="137" t="s">
        <v>212</v>
      </c>
      <c r="AT556" s="137" t="s">
        <v>137</v>
      </c>
      <c r="AU556" s="137" t="s">
        <v>85</v>
      </c>
      <c r="AY556" s="14" t="s">
        <v>134</v>
      </c>
      <c r="BE556" s="138">
        <f>IF(N556="základní",J556,0)</f>
        <v>0</v>
      </c>
      <c r="BF556" s="138">
        <f>IF(N556="snížená",J556,0)</f>
        <v>0</v>
      </c>
      <c r="BG556" s="138">
        <f>IF(N556="zákl. přenesená",J556,0)</f>
        <v>0</v>
      </c>
      <c r="BH556" s="138">
        <f>IF(N556="sníž. přenesená",J556,0)</f>
        <v>0</v>
      </c>
      <c r="BI556" s="138">
        <f>IF(N556="nulová",J556,0)</f>
        <v>0</v>
      </c>
      <c r="BJ556" s="14" t="s">
        <v>83</v>
      </c>
      <c r="BK556" s="138">
        <f>ROUND(I556*H556,2)</f>
        <v>0</v>
      </c>
      <c r="BL556" s="14" t="s">
        <v>212</v>
      </c>
      <c r="BM556" s="137" t="s">
        <v>1068</v>
      </c>
    </row>
    <row r="557" spans="2:65" s="11" customFormat="1" ht="25.9" customHeight="1">
      <c r="B557" s="113"/>
      <c r="D557" s="114" t="s">
        <v>74</v>
      </c>
      <c r="E557" s="115" t="s">
        <v>1069</v>
      </c>
      <c r="F557" s="115" t="s">
        <v>1070</v>
      </c>
      <c r="I557" s="116"/>
      <c r="J557" s="117">
        <f>BK557</f>
        <v>0</v>
      </c>
      <c r="L557" s="113"/>
      <c r="M557" s="118"/>
      <c r="P557" s="119">
        <f>SUM(P558:P562)</f>
        <v>0</v>
      </c>
      <c r="R557" s="119">
        <f>SUM(R558:R562)</f>
        <v>0</v>
      </c>
      <c r="T557" s="120">
        <f>SUM(T558:T562)</f>
        <v>0</v>
      </c>
      <c r="AR557" s="114" t="s">
        <v>142</v>
      </c>
      <c r="AT557" s="121" t="s">
        <v>74</v>
      </c>
      <c r="AU557" s="121" t="s">
        <v>75</v>
      </c>
      <c r="AY557" s="114" t="s">
        <v>134</v>
      </c>
      <c r="BK557" s="122">
        <f>SUM(BK558:BK562)</f>
        <v>0</v>
      </c>
    </row>
    <row r="558" spans="2:65" s="1" customFormat="1" ht="16.5" customHeight="1">
      <c r="B558" s="125"/>
      <c r="C558" s="126" t="s">
        <v>1071</v>
      </c>
      <c r="D558" s="126" t="s">
        <v>137</v>
      </c>
      <c r="E558" s="127" t="s">
        <v>1072</v>
      </c>
      <c r="F558" s="128" t="s">
        <v>1073</v>
      </c>
      <c r="G558" s="129" t="s">
        <v>155</v>
      </c>
      <c r="H558" s="130">
        <v>1</v>
      </c>
      <c r="I558" s="131"/>
      <c r="J558" s="132">
        <f>ROUND(I558*H558,2)</f>
        <v>0</v>
      </c>
      <c r="K558" s="128" t="s">
        <v>1</v>
      </c>
      <c r="L558" s="29"/>
      <c r="M558" s="133" t="s">
        <v>1</v>
      </c>
      <c r="N558" s="134" t="s">
        <v>40</v>
      </c>
      <c r="P558" s="135">
        <f>O558*H558</f>
        <v>0</v>
      </c>
      <c r="Q558" s="135">
        <v>0</v>
      </c>
      <c r="R558" s="135">
        <f>Q558*H558</f>
        <v>0</v>
      </c>
      <c r="S558" s="135">
        <v>0</v>
      </c>
      <c r="T558" s="136">
        <f>S558*H558</f>
        <v>0</v>
      </c>
      <c r="AR558" s="137" t="s">
        <v>142</v>
      </c>
      <c r="AT558" s="137" t="s">
        <v>137</v>
      </c>
      <c r="AU558" s="137" t="s">
        <v>83</v>
      </c>
      <c r="AY558" s="14" t="s">
        <v>134</v>
      </c>
      <c r="BE558" s="138">
        <f>IF(N558="základní",J558,0)</f>
        <v>0</v>
      </c>
      <c r="BF558" s="138">
        <f>IF(N558="snížená",J558,0)</f>
        <v>0</v>
      </c>
      <c r="BG558" s="138">
        <f>IF(N558="zákl. přenesená",J558,0)</f>
        <v>0</v>
      </c>
      <c r="BH558" s="138">
        <f>IF(N558="sníž. přenesená",J558,0)</f>
        <v>0</v>
      </c>
      <c r="BI558" s="138">
        <f>IF(N558="nulová",J558,0)</f>
        <v>0</v>
      </c>
      <c r="BJ558" s="14" t="s">
        <v>83</v>
      </c>
      <c r="BK558" s="138">
        <f>ROUND(I558*H558,2)</f>
        <v>0</v>
      </c>
      <c r="BL558" s="14" t="s">
        <v>142</v>
      </c>
      <c r="BM558" s="137" t="s">
        <v>1074</v>
      </c>
    </row>
    <row r="559" spans="2:65" s="1" customFormat="1" ht="16.5" customHeight="1">
      <c r="B559" s="125"/>
      <c r="C559" s="126" t="s">
        <v>1075</v>
      </c>
      <c r="D559" s="126" t="s">
        <v>137</v>
      </c>
      <c r="E559" s="127" t="s">
        <v>1076</v>
      </c>
      <c r="F559" s="128" t="s">
        <v>1077</v>
      </c>
      <c r="G559" s="129" t="s">
        <v>155</v>
      </c>
      <c r="H559" s="130">
        <v>5</v>
      </c>
      <c r="I559" s="131"/>
      <c r="J559" s="132">
        <f>ROUND(I559*H559,2)</f>
        <v>0</v>
      </c>
      <c r="K559" s="128" t="s">
        <v>1</v>
      </c>
      <c r="L559" s="29"/>
      <c r="M559" s="133" t="s">
        <v>1</v>
      </c>
      <c r="N559" s="134" t="s">
        <v>40</v>
      </c>
      <c r="P559" s="135">
        <f>O559*H559</f>
        <v>0</v>
      </c>
      <c r="Q559" s="135">
        <v>0</v>
      </c>
      <c r="R559" s="135">
        <f>Q559*H559</f>
        <v>0</v>
      </c>
      <c r="S559" s="135">
        <v>0</v>
      </c>
      <c r="T559" s="136">
        <f>S559*H559</f>
        <v>0</v>
      </c>
      <c r="AR559" s="137" t="s">
        <v>142</v>
      </c>
      <c r="AT559" s="137" t="s">
        <v>137</v>
      </c>
      <c r="AU559" s="137" t="s">
        <v>83</v>
      </c>
      <c r="AY559" s="14" t="s">
        <v>134</v>
      </c>
      <c r="BE559" s="138">
        <f>IF(N559="základní",J559,0)</f>
        <v>0</v>
      </c>
      <c r="BF559" s="138">
        <f>IF(N559="snížená",J559,0)</f>
        <v>0</v>
      </c>
      <c r="BG559" s="138">
        <f>IF(N559="zákl. přenesená",J559,0)</f>
        <v>0</v>
      </c>
      <c r="BH559" s="138">
        <f>IF(N559="sníž. přenesená",J559,0)</f>
        <v>0</v>
      </c>
      <c r="BI559" s="138">
        <f>IF(N559="nulová",J559,0)</f>
        <v>0</v>
      </c>
      <c r="BJ559" s="14" t="s">
        <v>83</v>
      </c>
      <c r="BK559" s="138">
        <f>ROUND(I559*H559,2)</f>
        <v>0</v>
      </c>
      <c r="BL559" s="14" t="s">
        <v>142</v>
      </c>
      <c r="BM559" s="137" t="s">
        <v>1078</v>
      </c>
    </row>
    <row r="560" spans="2:65" s="1" customFormat="1" ht="16.5" customHeight="1">
      <c r="B560" s="125"/>
      <c r="C560" s="126" t="s">
        <v>1079</v>
      </c>
      <c r="D560" s="126" t="s">
        <v>137</v>
      </c>
      <c r="E560" s="127" t="s">
        <v>1080</v>
      </c>
      <c r="F560" s="128" t="s">
        <v>1081</v>
      </c>
      <c r="G560" s="129" t="s">
        <v>640</v>
      </c>
      <c r="H560" s="130">
        <v>1</v>
      </c>
      <c r="I560" s="131"/>
      <c r="J560" s="132">
        <f>ROUND(I560*H560,2)</f>
        <v>0</v>
      </c>
      <c r="K560" s="128" t="s">
        <v>1</v>
      </c>
      <c r="L560" s="29"/>
      <c r="M560" s="133" t="s">
        <v>1</v>
      </c>
      <c r="N560" s="134" t="s">
        <v>40</v>
      </c>
      <c r="P560" s="135">
        <f>O560*H560</f>
        <v>0</v>
      </c>
      <c r="Q560" s="135">
        <v>0</v>
      </c>
      <c r="R560" s="135">
        <f>Q560*H560</f>
        <v>0</v>
      </c>
      <c r="S560" s="135">
        <v>0</v>
      </c>
      <c r="T560" s="136">
        <f>S560*H560</f>
        <v>0</v>
      </c>
      <c r="AR560" s="137" t="s">
        <v>142</v>
      </c>
      <c r="AT560" s="137" t="s">
        <v>137</v>
      </c>
      <c r="AU560" s="137" t="s">
        <v>83</v>
      </c>
      <c r="AY560" s="14" t="s">
        <v>134</v>
      </c>
      <c r="BE560" s="138">
        <f>IF(N560="základní",J560,0)</f>
        <v>0</v>
      </c>
      <c r="BF560" s="138">
        <f>IF(N560="snížená",J560,0)</f>
        <v>0</v>
      </c>
      <c r="BG560" s="138">
        <f>IF(N560="zákl. přenesená",J560,0)</f>
        <v>0</v>
      </c>
      <c r="BH560" s="138">
        <f>IF(N560="sníž. přenesená",J560,0)</f>
        <v>0</v>
      </c>
      <c r="BI560" s="138">
        <f>IF(N560="nulová",J560,0)</f>
        <v>0</v>
      </c>
      <c r="BJ560" s="14" t="s">
        <v>83</v>
      </c>
      <c r="BK560" s="138">
        <f>ROUND(I560*H560,2)</f>
        <v>0</v>
      </c>
      <c r="BL560" s="14" t="s">
        <v>142</v>
      </c>
      <c r="BM560" s="137" t="s">
        <v>1082</v>
      </c>
    </row>
    <row r="561" spans="2:65" s="1" customFormat="1" ht="24.2" customHeight="1">
      <c r="B561" s="125"/>
      <c r="C561" s="126" t="s">
        <v>1083</v>
      </c>
      <c r="D561" s="126" t="s">
        <v>137</v>
      </c>
      <c r="E561" s="127" t="s">
        <v>1084</v>
      </c>
      <c r="F561" s="128" t="s">
        <v>1085</v>
      </c>
      <c r="G561" s="129" t="s">
        <v>155</v>
      </c>
      <c r="H561" s="130">
        <v>1</v>
      </c>
      <c r="I561" s="131"/>
      <c r="J561" s="132">
        <f>ROUND(I561*H561,2)</f>
        <v>0</v>
      </c>
      <c r="K561" s="128" t="s">
        <v>1</v>
      </c>
      <c r="L561" s="29"/>
      <c r="M561" s="133" t="s">
        <v>1</v>
      </c>
      <c r="N561" s="134" t="s">
        <v>40</v>
      </c>
      <c r="P561" s="135">
        <f>O561*H561</f>
        <v>0</v>
      </c>
      <c r="Q561" s="135">
        <v>0</v>
      </c>
      <c r="R561" s="135">
        <f>Q561*H561</f>
        <v>0</v>
      </c>
      <c r="S561" s="135">
        <v>0</v>
      </c>
      <c r="T561" s="136">
        <f>S561*H561</f>
        <v>0</v>
      </c>
      <c r="AR561" s="137" t="s">
        <v>142</v>
      </c>
      <c r="AT561" s="137" t="s">
        <v>137</v>
      </c>
      <c r="AU561" s="137" t="s">
        <v>83</v>
      </c>
      <c r="AY561" s="14" t="s">
        <v>134</v>
      </c>
      <c r="BE561" s="138">
        <f>IF(N561="základní",J561,0)</f>
        <v>0</v>
      </c>
      <c r="BF561" s="138">
        <f>IF(N561="snížená",J561,0)</f>
        <v>0</v>
      </c>
      <c r="BG561" s="138">
        <f>IF(N561="zákl. přenesená",J561,0)</f>
        <v>0</v>
      </c>
      <c r="BH561" s="138">
        <f>IF(N561="sníž. přenesená",J561,0)</f>
        <v>0</v>
      </c>
      <c r="BI561" s="138">
        <f>IF(N561="nulová",J561,0)</f>
        <v>0</v>
      </c>
      <c r="BJ561" s="14" t="s">
        <v>83</v>
      </c>
      <c r="BK561" s="138">
        <f>ROUND(I561*H561,2)</f>
        <v>0</v>
      </c>
      <c r="BL561" s="14" t="s">
        <v>142</v>
      </c>
      <c r="BM561" s="137" t="s">
        <v>1086</v>
      </c>
    </row>
    <row r="562" spans="2:65" s="1" customFormat="1" ht="16.5" customHeight="1">
      <c r="B562" s="125"/>
      <c r="C562" s="126" t="s">
        <v>1087</v>
      </c>
      <c r="D562" s="126" t="s">
        <v>137</v>
      </c>
      <c r="E562" s="127" t="s">
        <v>1088</v>
      </c>
      <c r="F562" s="128" t="s">
        <v>1089</v>
      </c>
      <c r="G562" s="129" t="s">
        <v>155</v>
      </c>
      <c r="H562" s="130">
        <v>1</v>
      </c>
      <c r="I562" s="131"/>
      <c r="J562" s="132">
        <f>ROUND(I562*H562,2)</f>
        <v>0</v>
      </c>
      <c r="K562" s="128" t="s">
        <v>1</v>
      </c>
      <c r="L562" s="29"/>
      <c r="M562" s="133" t="s">
        <v>1</v>
      </c>
      <c r="N562" s="134" t="s">
        <v>40</v>
      </c>
      <c r="P562" s="135">
        <f>O562*H562</f>
        <v>0</v>
      </c>
      <c r="Q562" s="135">
        <v>0</v>
      </c>
      <c r="R562" s="135">
        <f>Q562*H562</f>
        <v>0</v>
      </c>
      <c r="S562" s="135">
        <v>0</v>
      </c>
      <c r="T562" s="136">
        <f>S562*H562</f>
        <v>0</v>
      </c>
      <c r="AR562" s="137" t="s">
        <v>142</v>
      </c>
      <c r="AT562" s="137" t="s">
        <v>137</v>
      </c>
      <c r="AU562" s="137" t="s">
        <v>83</v>
      </c>
      <c r="AY562" s="14" t="s">
        <v>134</v>
      </c>
      <c r="BE562" s="138">
        <f>IF(N562="základní",J562,0)</f>
        <v>0</v>
      </c>
      <c r="BF562" s="138">
        <f>IF(N562="snížená",J562,0)</f>
        <v>0</v>
      </c>
      <c r="BG562" s="138">
        <f>IF(N562="zákl. přenesená",J562,0)</f>
        <v>0</v>
      </c>
      <c r="BH562" s="138">
        <f>IF(N562="sníž. přenesená",J562,0)</f>
        <v>0</v>
      </c>
      <c r="BI562" s="138">
        <f>IF(N562="nulová",J562,0)</f>
        <v>0</v>
      </c>
      <c r="BJ562" s="14" t="s">
        <v>83</v>
      </c>
      <c r="BK562" s="138">
        <f>ROUND(I562*H562,2)</f>
        <v>0</v>
      </c>
      <c r="BL562" s="14" t="s">
        <v>142</v>
      </c>
      <c r="BM562" s="137" t="s">
        <v>1090</v>
      </c>
    </row>
    <row r="563" spans="2:65" s="11" customFormat="1" ht="25.9" customHeight="1">
      <c r="B563" s="113"/>
      <c r="D563" s="114" t="s">
        <v>74</v>
      </c>
      <c r="E563" s="115" t="s">
        <v>1091</v>
      </c>
      <c r="F563" s="115" t="s">
        <v>1092</v>
      </c>
      <c r="I563" s="116"/>
      <c r="J563" s="117">
        <f>BK563</f>
        <v>0</v>
      </c>
      <c r="L563" s="113"/>
      <c r="M563" s="118"/>
      <c r="P563" s="119">
        <f>SUM(P564:P566)</f>
        <v>0</v>
      </c>
      <c r="R563" s="119">
        <f>SUM(R564:R566)</f>
        <v>0</v>
      </c>
      <c r="T563" s="120">
        <f>SUM(T564:T566)</f>
        <v>0</v>
      </c>
      <c r="AR563" s="114" t="s">
        <v>160</v>
      </c>
      <c r="AT563" s="121" t="s">
        <v>74</v>
      </c>
      <c r="AU563" s="121" t="s">
        <v>75</v>
      </c>
      <c r="AY563" s="114" t="s">
        <v>134</v>
      </c>
      <c r="BK563" s="122">
        <f>SUM(BK564:BK566)</f>
        <v>0</v>
      </c>
    </row>
    <row r="564" spans="2:65" s="1" customFormat="1" ht="16.5" customHeight="1">
      <c r="B564" s="125"/>
      <c r="C564" s="126" t="s">
        <v>1093</v>
      </c>
      <c r="D564" s="126" t="s">
        <v>137</v>
      </c>
      <c r="E564" s="127" t="s">
        <v>1094</v>
      </c>
      <c r="F564" s="128" t="s">
        <v>1095</v>
      </c>
      <c r="G564" s="129" t="s">
        <v>497</v>
      </c>
      <c r="H564" s="157"/>
      <c r="I564" s="131"/>
      <c r="J564" s="132">
        <f>ROUND(I564*H564,2)</f>
        <v>0</v>
      </c>
      <c r="K564" s="128" t="s">
        <v>1</v>
      </c>
      <c r="L564" s="29"/>
      <c r="M564" s="133" t="s">
        <v>1</v>
      </c>
      <c r="N564" s="134" t="s">
        <v>40</v>
      </c>
      <c r="P564" s="135">
        <f>O564*H564</f>
        <v>0</v>
      </c>
      <c r="Q564" s="135">
        <v>0</v>
      </c>
      <c r="R564" s="135">
        <f>Q564*H564</f>
        <v>0</v>
      </c>
      <c r="S564" s="135">
        <v>0</v>
      </c>
      <c r="T564" s="136">
        <f>S564*H564</f>
        <v>0</v>
      </c>
      <c r="AR564" s="137" t="s">
        <v>142</v>
      </c>
      <c r="AT564" s="137" t="s">
        <v>137</v>
      </c>
      <c r="AU564" s="137" t="s">
        <v>83</v>
      </c>
      <c r="AY564" s="14" t="s">
        <v>134</v>
      </c>
      <c r="BE564" s="138">
        <f>IF(N564="základní",J564,0)</f>
        <v>0</v>
      </c>
      <c r="BF564" s="138">
        <f>IF(N564="snížená",J564,0)</f>
        <v>0</v>
      </c>
      <c r="BG564" s="138">
        <f>IF(N564="zákl. přenesená",J564,0)</f>
        <v>0</v>
      </c>
      <c r="BH564" s="138">
        <f>IF(N564="sníž. přenesená",J564,0)</f>
        <v>0</v>
      </c>
      <c r="BI564" s="138">
        <f>IF(N564="nulová",J564,0)</f>
        <v>0</v>
      </c>
      <c r="BJ564" s="14" t="s">
        <v>83</v>
      </c>
      <c r="BK564" s="138">
        <f>ROUND(I564*H564,2)</f>
        <v>0</v>
      </c>
      <c r="BL564" s="14" t="s">
        <v>142</v>
      </c>
      <c r="BM564" s="137" t="s">
        <v>1096</v>
      </c>
    </row>
    <row r="565" spans="2:65" s="1" customFormat="1" ht="16.5" customHeight="1">
      <c r="B565" s="125"/>
      <c r="C565" s="126" t="s">
        <v>1097</v>
      </c>
      <c r="D565" s="126" t="s">
        <v>137</v>
      </c>
      <c r="E565" s="127" t="s">
        <v>1098</v>
      </c>
      <c r="F565" s="128" t="s">
        <v>1099</v>
      </c>
      <c r="G565" s="129" t="s">
        <v>640</v>
      </c>
      <c r="H565" s="130">
        <v>1</v>
      </c>
      <c r="I565" s="131"/>
      <c r="J565" s="132">
        <f>ROUND(I565*H565,2)</f>
        <v>0</v>
      </c>
      <c r="K565" s="128" t="s">
        <v>1</v>
      </c>
      <c r="L565" s="29"/>
      <c r="M565" s="133" t="s">
        <v>1</v>
      </c>
      <c r="N565" s="134" t="s">
        <v>40</v>
      </c>
      <c r="P565" s="135">
        <f>O565*H565</f>
        <v>0</v>
      </c>
      <c r="Q565" s="135">
        <v>0</v>
      </c>
      <c r="R565" s="135">
        <f>Q565*H565</f>
        <v>0</v>
      </c>
      <c r="S565" s="135">
        <v>0</v>
      </c>
      <c r="T565" s="136">
        <f>S565*H565</f>
        <v>0</v>
      </c>
      <c r="AR565" s="137" t="s">
        <v>142</v>
      </c>
      <c r="AT565" s="137" t="s">
        <v>137</v>
      </c>
      <c r="AU565" s="137" t="s">
        <v>83</v>
      </c>
      <c r="AY565" s="14" t="s">
        <v>134</v>
      </c>
      <c r="BE565" s="138">
        <f>IF(N565="základní",J565,0)</f>
        <v>0</v>
      </c>
      <c r="BF565" s="138">
        <f>IF(N565="snížená",J565,0)</f>
        <v>0</v>
      </c>
      <c r="BG565" s="138">
        <f>IF(N565="zákl. přenesená",J565,0)</f>
        <v>0</v>
      </c>
      <c r="BH565" s="138">
        <f>IF(N565="sníž. přenesená",J565,0)</f>
        <v>0</v>
      </c>
      <c r="BI565" s="138">
        <f>IF(N565="nulová",J565,0)</f>
        <v>0</v>
      </c>
      <c r="BJ565" s="14" t="s">
        <v>83</v>
      </c>
      <c r="BK565" s="138">
        <f>ROUND(I565*H565,2)</f>
        <v>0</v>
      </c>
      <c r="BL565" s="14" t="s">
        <v>142</v>
      </c>
      <c r="BM565" s="137" t="s">
        <v>1100</v>
      </c>
    </row>
    <row r="566" spans="2:65" s="1" customFormat="1" ht="16.5" customHeight="1">
      <c r="B566" s="125"/>
      <c r="C566" s="126" t="s">
        <v>1101</v>
      </c>
      <c r="D566" s="126" t="s">
        <v>137</v>
      </c>
      <c r="E566" s="127" t="s">
        <v>1102</v>
      </c>
      <c r="F566" s="128" t="s">
        <v>1103</v>
      </c>
      <c r="G566" s="129" t="s">
        <v>640</v>
      </c>
      <c r="H566" s="130">
        <v>1</v>
      </c>
      <c r="I566" s="131"/>
      <c r="J566" s="132">
        <f>ROUND(I566*H566,2)</f>
        <v>0</v>
      </c>
      <c r="K566" s="128" t="s">
        <v>1</v>
      </c>
      <c r="L566" s="29"/>
      <c r="M566" s="158" t="s">
        <v>1</v>
      </c>
      <c r="N566" s="159" t="s">
        <v>40</v>
      </c>
      <c r="O566" s="160"/>
      <c r="P566" s="161">
        <f>O566*H566</f>
        <v>0</v>
      </c>
      <c r="Q566" s="161">
        <v>0</v>
      </c>
      <c r="R566" s="161">
        <f>Q566*H566</f>
        <v>0</v>
      </c>
      <c r="S566" s="161">
        <v>0</v>
      </c>
      <c r="T566" s="162">
        <f>S566*H566</f>
        <v>0</v>
      </c>
      <c r="AR566" s="137" t="s">
        <v>142</v>
      </c>
      <c r="AT566" s="137" t="s">
        <v>137</v>
      </c>
      <c r="AU566" s="137" t="s">
        <v>83</v>
      </c>
      <c r="AY566" s="14" t="s">
        <v>134</v>
      </c>
      <c r="BE566" s="138">
        <f>IF(N566="základní",J566,0)</f>
        <v>0</v>
      </c>
      <c r="BF566" s="138">
        <f>IF(N566="snížená",J566,0)</f>
        <v>0</v>
      </c>
      <c r="BG566" s="138">
        <f>IF(N566="zákl. přenesená",J566,0)</f>
        <v>0</v>
      </c>
      <c r="BH566" s="138">
        <f>IF(N566="sníž. přenesená",J566,0)</f>
        <v>0</v>
      </c>
      <c r="BI566" s="138">
        <f>IF(N566="nulová",J566,0)</f>
        <v>0</v>
      </c>
      <c r="BJ566" s="14" t="s">
        <v>83</v>
      </c>
      <c r="BK566" s="138">
        <f>ROUND(I566*H566,2)</f>
        <v>0</v>
      </c>
      <c r="BL566" s="14" t="s">
        <v>142</v>
      </c>
      <c r="BM566" s="137" t="s">
        <v>1104</v>
      </c>
    </row>
    <row r="567" spans="2:65" s="1" customFormat="1" ht="6.95" customHeight="1">
      <c r="B567" s="41"/>
      <c r="C567" s="42"/>
      <c r="D567" s="42"/>
      <c r="E567" s="42"/>
      <c r="F567" s="42"/>
      <c r="G567" s="42"/>
      <c r="H567" s="42"/>
      <c r="I567" s="42"/>
      <c r="J567" s="42"/>
      <c r="K567" s="42"/>
      <c r="L567" s="29"/>
    </row>
  </sheetData>
  <autoFilter ref="C140:K566" xr:uid="{00000000-0009-0000-0000-000001000000}"/>
  <mergeCells count="9">
    <mergeCell ref="E87:H87"/>
    <mergeCell ref="E131:H131"/>
    <mergeCell ref="E133:H13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10 - 1 a 2NP</vt:lpstr>
      <vt:lpstr>'10 - 1 a 2NP'!Názvy_tisku</vt:lpstr>
      <vt:lpstr>'Rekapitulace stavby'!Názvy_tisku</vt:lpstr>
      <vt:lpstr>'10 - 1 a 2NP'!Oblast_tisku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LEGION-MILAN\Milan</dc:creator>
  <cp:lastModifiedBy>David Kojan</cp:lastModifiedBy>
  <dcterms:created xsi:type="dcterms:W3CDTF">2024-10-14T09:27:21Z</dcterms:created>
  <dcterms:modified xsi:type="dcterms:W3CDTF">2024-10-14T09:36:36Z</dcterms:modified>
</cp:coreProperties>
</file>