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L:\VZMR\"/>
    </mc:Choice>
  </mc:AlternateContent>
  <xr:revisionPtr revIDLastSave="0" documentId="8_{64ED5C7F-8425-4B90-9C12-6ABD8E67F484}" xr6:coauthVersionLast="47" xr6:coauthVersionMax="47" xr10:uidLastSave="{00000000-0000-0000-0000-000000000000}"/>
  <bookViews>
    <workbookView xWindow="28680" yWindow="2520" windowWidth="21840" windowHeight="13020" xr2:uid="{00000000-000D-0000-FFFF-FFFF00000000}"/>
  </bookViews>
  <sheets>
    <sheet name="Rekapitulace stavby" sheetId="1" r:id="rId1"/>
    <sheet name="00 - Nové Sedlo, Příčná 4..." sheetId="2" r:id="rId2"/>
    <sheet name="Pokyny pro vyplnění" sheetId="3" r:id="rId3"/>
  </sheets>
  <definedNames>
    <definedName name="_xlnm._FilterDatabase" localSheetId="1" hidden="1">'00 - Nové Sedlo, Příčná 4...'!$C$95:$K$623</definedName>
    <definedName name="_xlnm.Print_Titles" localSheetId="1">'00 - Nové Sedlo, Příčná 4...'!$95:$95</definedName>
    <definedName name="_xlnm.Print_Titles" localSheetId="0">'Rekapitulace stavby'!$52:$52</definedName>
    <definedName name="_xlnm.Print_Area" localSheetId="1">'00 - Nové Sedlo, Příčná 4...'!$C$4:$J$37,'00 - Nové Sedlo, Příčná 4...'!$C$43:$J$79,'00 - Nové Sedlo, Příčná 4...'!$C$85:$K$623</definedName>
    <definedName name="_xlnm.Print_Area" localSheetId="2">'Pokyny pro vyplnění'!$B$2:$K$71,'Pokyny pro vyplnění'!$B$74:$K$118,'Pokyny pro vyplnění'!$B$121:$K$161,'Pokyny pro vyplnění'!$B$164:$K$219</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 l="1"/>
  <c r="J34" i="2"/>
  <c r="AY55" i="1" s="1"/>
  <c r="J33" i="2"/>
  <c r="AX55" i="1" s="1"/>
  <c r="BI623" i="2"/>
  <c r="BH623" i="2"/>
  <c r="BG623" i="2"/>
  <c r="BE623" i="2"/>
  <c r="T623" i="2"/>
  <c r="T622" i="2" s="1"/>
  <c r="R623" i="2"/>
  <c r="R622" i="2"/>
  <c r="P623" i="2"/>
  <c r="P622" i="2" s="1"/>
  <c r="BI620" i="2"/>
  <c r="BH620" i="2"/>
  <c r="BG620" i="2"/>
  <c r="BE620" i="2"/>
  <c r="T620" i="2"/>
  <c r="R620" i="2"/>
  <c r="P620" i="2"/>
  <c r="BI617" i="2"/>
  <c r="BH617" i="2"/>
  <c r="BG617" i="2"/>
  <c r="BE617" i="2"/>
  <c r="T617" i="2"/>
  <c r="R617" i="2"/>
  <c r="P617" i="2"/>
  <c r="BI615" i="2"/>
  <c r="BH615" i="2"/>
  <c r="BG615" i="2"/>
  <c r="BE615" i="2"/>
  <c r="T615" i="2"/>
  <c r="R615" i="2"/>
  <c r="P615" i="2"/>
  <c r="BI609" i="2"/>
  <c r="BH609" i="2"/>
  <c r="BG609" i="2"/>
  <c r="BE609" i="2"/>
  <c r="T609" i="2"/>
  <c r="R609" i="2"/>
  <c r="P609" i="2"/>
  <c r="BI607" i="2"/>
  <c r="BH607" i="2"/>
  <c r="BG607" i="2"/>
  <c r="BE607" i="2"/>
  <c r="T607" i="2"/>
  <c r="R607" i="2"/>
  <c r="P607" i="2"/>
  <c r="BI601" i="2"/>
  <c r="BH601" i="2"/>
  <c r="BG601" i="2"/>
  <c r="BE601" i="2"/>
  <c r="T601" i="2"/>
  <c r="R601" i="2"/>
  <c r="P601" i="2"/>
  <c r="BI578" i="2"/>
  <c r="BH578" i="2"/>
  <c r="BG578" i="2"/>
  <c r="BE578" i="2"/>
  <c r="T578" i="2"/>
  <c r="R578" i="2"/>
  <c r="P578" i="2"/>
  <c r="BI575" i="2"/>
  <c r="BH575" i="2"/>
  <c r="BG575" i="2"/>
  <c r="BE575" i="2"/>
  <c r="T575" i="2"/>
  <c r="R575" i="2"/>
  <c r="P575" i="2"/>
  <c r="P563" i="2"/>
  <c r="BI568" i="2"/>
  <c r="BH568" i="2"/>
  <c r="BG568" i="2"/>
  <c r="BE568" i="2"/>
  <c r="T568" i="2"/>
  <c r="R568" i="2"/>
  <c r="R563" i="2" s="1"/>
  <c r="P568" i="2"/>
  <c r="BI564" i="2"/>
  <c r="BH564" i="2"/>
  <c r="BG564" i="2"/>
  <c r="BE564" i="2"/>
  <c r="T564" i="2"/>
  <c r="T563" i="2" s="1"/>
  <c r="R564" i="2"/>
  <c r="P564" i="2"/>
  <c r="BI561" i="2"/>
  <c r="BH561" i="2"/>
  <c r="BG561" i="2"/>
  <c r="BE561" i="2"/>
  <c r="T561" i="2"/>
  <c r="R561" i="2"/>
  <c r="P561" i="2"/>
  <c r="BI558" i="2"/>
  <c r="BH558" i="2"/>
  <c r="BG558" i="2"/>
  <c r="BE558" i="2"/>
  <c r="T558" i="2"/>
  <c r="R558" i="2"/>
  <c r="P558" i="2"/>
  <c r="BI556" i="2"/>
  <c r="BH556" i="2"/>
  <c r="BG556" i="2"/>
  <c r="BE556" i="2"/>
  <c r="T556" i="2"/>
  <c r="R556" i="2"/>
  <c r="P556" i="2"/>
  <c r="BI553" i="2"/>
  <c r="BH553" i="2"/>
  <c r="BG553" i="2"/>
  <c r="BE553" i="2"/>
  <c r="T553" i="2"/>
  <c r="R553" i="2"/>
  <c r="P553" i="2"/>
  <c r="BI551" i="2"/>
  <c r="BH551" i="2"/>
  <c r="BG551" i="2"/>
  <c r="BE551" i="2"/>
  <c r="T551" i="2"/>
  <c r="R551" i="2"/>
  <c r="P551" i="2"/>
  <c r="BI549" i="2"/>
  <c r="BH549" i="2"/>
  <c r="BG549" i="2"/>
  <c r="BE549" i="2"/>
  <c r="T549" i="2"/>
  <c r="R549" i="2"/>
  <c r="P549" i="2"/>
  <c r="BI547" i="2"/>
  <c r="BH547" i="2"/>
  <c r="BG547" i="2"/>
  <c r="BE547" i="2"/>
  <c r="T547" i="2"/>
  <c r="R547" i="2"/>
  <c r="P547" i="2"/>
  <c r="BI541" i="2"/>
  <c r="BH541" i="2"/>
  <c r="BG541" i="2"/>
  <c r="BE541" i="2"/>
  <c r="T541" i="2"/>
  <c r="R541" i="2"/>
  <c r="P541" i="2"/>
  <c r="BI534" i="2"/>
  <c r="BH534" i="2"/>
  <c r="BG534" i="2"/>
  <c r="BE534" i="2"/>
  <c r="T534" i="2"/>
  <c r="R534" i="2"/>
  <c r="P534" i="2"/>
  <c r="BI531" i="2"/>
  <c r="BH531" i="2"/>
  <c r="BG531" i="2"/>
  <c r="BE531" i="2"/>
  <c r="T531" i="2"/>
  <c r="R531" i="2"/>
  <c r="P531" i="2"/>
  <c r="BI529" i="2"/>
  <c r="BH529" i="2"/>
  <c r="BG529" i="2"/>
  <c r="BE529" i="2"/>
  <c r="T529" i="2"/>
  <c r="R529" i="2"/>
  <c r="P529" i="2"/>
  <c r="BI526" i="2"/>
  <c r="BH526" i="2"/>
  <c r="BG526" i="2"/>
  <c r="BE526" i="2"/>
  <c r="T526" i="2"/>
  <c r="R526" i="2"/>
  <c r="P526" i="2"/>
  <c r="BI523" i="2"/>
  <c r="BH523" i="2"/>
  <c r="BG523" i="2"/>
  <c r="BE523" i="2"/>
  <c r="T523" i="2"/>
  <c r="R523" i="2"/>
  <c r="P523" i="2"/>
  <c r="BI520" i="2"/>
  <c r="BH520" i="2"/>
  <c r="BG520" i="2"/>
  <c r="BE520" i="2"/>
  <c r="T520" i="2"/>
  <c r="R520" i="2"/>
  <c r="P520" i="2"/>
  <c r="BI518" i="2"/>
  <c r="BH518" i="2"/>
  <c r="BG518" i="2"/>
  <c r="BE518" i="2"/>
  <c r="T518" i="2"/>
  <c r="R518" i="2"/>
  <c r="P518" i="2"/>
  <c r="BI516" i="2"/>
  <c r="BH516" i="2"/>
  <c r="BG516" i="2"/>
  <c r="BE516" i="2"/>
  <c r="T516" i="2"/>
  <c r="R516" i="2"/>
  <c r="P516" i="2"/>
  <c r="BI515" i="2"/>
  <c r="BH515" i="2"/>
  <c r="BG515" i="2"/>
  <c r="BE515" i="2"/>
  <c r="T515" i="2"/>
  <c r="R515" i="2"/>
  <c r="P515" i="2"/>
  <c r="BI508" i="2"/>
  <c r="BH508" i="2"/>
  <c r="BG508" i="2"/>
  <c r="BE508" i="2"/>
  <c r="T508" i="2"/>
  <c r="R508" i="2"/>
  <c r="P508" i="2"/>
  <c r="BI501" i="2"/>
  <c r="BH501" i="2"/>
  <c r="BG501" i="2"/>
  <c r="BE501" i="2"/>
  <c r="T501" i="2"/>
  <c r="R501" i="2"/>
  <c r="P501" i="2"/>
  <c r="BI483" i="2"/>
  <c r="BH483" i="2"/>
  <c r="BG483" i="2"/>
  <c r="BE483" i="2"/>
  <c r="T483" i="2"/>
  <c r="R483" i="2"/>
  <c r="P483" i="2"/>
  <c r="BI474" i="2"/>
  <c r="BH474" i="2"/>
  <c r="BG474" i="2"/>
  <c r="BE474" i="2"/>
  <c r="T474" i="2"/>
  <c r="T473" i="2"/>
  <c r="R474" i="2"/>
  <c r="R473" i="2" s="1"/>
  <c r="P474" i="2"/>
  <c r="P473" i="2"/>
  <c r="BI471" i="2"/>
  <c r="BH471" i="2"/>
  <c r="BG471" i="2"/>
  <c r="BE471" i="2"/>
  <c r="T471" i="2"/>
  <c r="R471" i="2"/>
  <c r="P471" i="2"/>
  <c r="BI469" i="2"/>
  <c r="BH469" i="2"/>
  <c r="BG469" i="2"/>
  <c r="BE469" i="2"/>
  <c r="T469" i="2"/>
  <c r="R469" i="2"/>
  <c r="P469" i="2"/>
  <c r="BI467" i="2"/>
  <c r="BH467" i="2"/>
  <c r="BG467" i="2"/>
  <c r="BE467" i="2"/>
  <c r="T467" i="2"/>
  <c r="R467" i="2"/>
  <c r="P467" i="2"/>
  <c r="BI465" i="2"/>
  <c r="BH465" i="2"/>
  <c r="BG465" i="2"/>
  <c r="BE465" i="2"/>
  <c r="T465" i="2"/>
  <c r="R465" i="2"/>
  <c r="P465" i="2"/>
  <c r="BI462" i="2"/>
  <c r="BH462" i="2"/>
  <c r="BG462" i="2"/>
  <c r="BE462" i="2"/>
  <c r="T462" i="2"/>
  <c r="R462" i="2"/>
  <c r="P462" i="2"/>
  <c r="BI456" i="2"/>
  <c r="BH456" i="2"/>
  <c r="BG456" i="2"/>
  <c r="BE456" i="2"/>
  <c r="T456" i="2"/>
  <c r="R456" i="2"/>
  <c r="P456" i="2"/>
  <c r="BI454" i="2"/>
  <c r="BH454" i="2"/>
  <c r="BG454" i="2"/>
  <c r="BE454" i="2"/>
  <c r="T454" i="2"/>
  <c r="R454" i="2"/>
  <c r="P454" i="2"/>
  <c r="BI447" i="2"/>
  <c r="BH447" i="2"/>
  <c r="BG447" i="2"/>
  <c r="BE447" i="2"/>
  <c r="T447" i="2"/>
  <c r="R447" i="2"/>
  <c r="P447" i="2"/>
  <c r="BI440" i="2"/>
  <c r="BH440" i="2"/>
  <c r="BG440" i="2"/>
  <c r="BE440" i="2"/>
  <c r="T440" i="2"/>
  <c r="R440" i="2"/>
  <c r="P440" i="2"/>
  <c r="BI434" i="2"/>
  <c r="BH434" i="2"/>
  <c r="BG434" i="2"/>
  <c r="BE434" i="2"/>
  <c r="T434" i="2"/>
  <c r="R434" i="2"/>
  <c r="P434" i="2"/>
  <c r="BI420" i="2"/>
  <c r="BH420" i="2"/>
  <c r="BG420" i="2"/>
  <c r="BE420" i="2"/>
  <c r="T420" i="2"/>
  <c r="R420" i="2"/>
  <c r="P420" i="2"/>
  <c r="BI417" i="2"/>
  <c r="BH417" i="2"/>
  <c r="BG417" i="2"/>
  <c r="BE417" i="2"/>
  <c r="T417" i="2"/>
  <c r="R417" i="2"/>
  <c r="P417" i="2"/>
  <c r="BI416" i="2"/>
  <c r="BH416" i="2"/>
  <c r="BG416" i="2"/>
  <c r="BE416" i="2"/>
  <c r="T416" i="2"/>
  <c r="R416" i="2"/>
  <c r="P416" i="2"/>
  <c r="BI412" i="2"/>
  <c r="BH412" i="2"/>
  <c r="BG412" i="2"/>
  <c r="BE412" i="2"/>
  <c r="T412" i="2"/>
  <c r="R412" i="2"/>
  <c r="P412" i="2"/>
  <c r="BI409" i="2"/>
  <c r="BH409" i="2"/>
  <c r="BG409" i="2"/>
  <c r="BE409" i="2"/>
  <c r="T409" i="2"/>
  <c r="R409" i="2"/>
  <c r="P409" i="2"/>
  <c r="BI408" i="2"/>
  <c r="BH408" i="2"/>
  <c r="BG408" i="2"/>
  <c r="BE408" i="2"/>
  <c r="T408" i="2"/>
  <c r="R408" i="2"/>
  <c r="P408" i="2"/>
  <c r="BI407" i="2"/>
  <c r="BH407" i="2"/>
  <c r="BG407" i="2"/>
  <c r="BE407" i="2"/>
  <c r="T407" i="2"/>
  <c r="R407" i="2"/>
  <c r="P407" i="2"/>
  <c r="BI405" i="2"/>
  <c r="BH405" i="2"/>
  <c r="BG405" i="2"/>
  <c r="BE405" i="2"/>
  <c r="T405" i="2"/>
  <c r="R405" i="2"/>
  <c r="P405" i="2"/>
  <c r="BI404" i="2"/>
  <c r="BH404" i="2"/>
  <c r="BG404" i="2"/>
  <c r="BE404" i="2"/>
  <c r="T404" i="2"/>
  <c r="R404" i="2"/>
  <c r="P404" i="2"/>
  <c r="BI402" i="2"/>
  <c r="BH402" i="2"/>
  <c r="BG402" i="2"/>
  <c r="BE402" i="2"/>
  <c r="T402" i="2"/>
  <c r="R402" i="2"/>
  <c r="P402" i="2"/>
  <c r="BI400" i="2"/>
  <c r="BH400" i="2"/>
  <c r="BG400" i="2"/>
  <c r="BE400" i="2"/>
  <c r="T400" i="2"/>
  <c r="R400" i="2"/>
  <c r="P400" i="2"/>
  <c r="BI398" i="2"/>
  <c r="BH398" i="2"/>
  <c r="BG398" i="2"/>
  <c r="BE398" i="2"/>
  <c r="T398" i="2"/>
  <c r="R398" i="2"/>
  <c r="P398" i="2"/>
  <c r="BI396" i="2"/>
  <c r="BH396" i="2"/>
  <c r="BG396" i="2"/>
  <c r="BE396" i="2"/>
  <c r="T396" i="2"/>
  <c r="R396" i="2"/>
  <c r="P396" i="2"/>
  <c r="BI394" i="2"/>
  <c r="BH394" i="2"/>
  <c r="BG394" i="2"/>
  <c r="BE394" i="2"/>
  <c r="T394" i="2"/>
  <c r="R394" i="2"/>
  <c r="P394" i="2"/>
  <c r="BI392" i="2"/>
  <c r="BH392" i="2"/>
  <c r="BG392" i="2"/>
  <c r="BE392" i="2"/>
  <c r="T392" i="2"/>
  <c r="R392" i="2"/>
  <c r="P392" i="2"/>
  <c r="BI390" i="2"/>
  <c r="BH390" i="2"/>
  <c r="BG390" i="2"/>
  <c r="BE390" i="2"/>
  <c r="T390" i="2"/>
  <c r="R390" i="2"/>
  <c r="P390" i="2"/>
  <c r="BI388" i="2"/>
  <c r="BH388" i="2"/>
  <c r="BG388" i="2"/>
  <c r="BE388" i="2"/>
  <c r="T388" i="2"/>
  <c r="R388" i="2"/>
  <c r="P388" i="2"/>
  <c r="BI386" i="2"/>
  <c r="BH386" i="2"/>
  <c r="BG386" i="2"/>
  <c r="BE386" i="2"/>
  <c r="T386" i="2"/>
  <c r="R386" i="2"/>
  <c r="P386" i="2"/>
  <c r="BI384" i="2"/>
  <c r="BH384" i="2"/>
  <c r="BG384" i="2"/>
  <c r="BE384" i="2"/>
  <c r="T384" i="2"/>
  <c r="R384" i="2"/>
  <c r="P384" i="2"/>
  <c r="BI382" i="2"/>
  <c r="BH382" i="2"/>
  <c r="BG382" i="2"/>
  <c r="BE382" i="2"/>
  <c r="T382" i="2"/>
  <c r="R382" i="2"/>
  <c r="P382" i="2"/>
  <c r="BI380" i="2"/>
  <c r="BH380" i="2"/>
  <c r="BG380" i="2"/>
  <c r="BE380" i="2"/>
  <c r="T380" i="2"/>
  <c r="R380" i="2"/>
  <c r="P380" i="2"/>
  <c r="BI378" i="2"/>
  <c r="BH378" i="2"/>
  <c r="BG378" i="2"/>
  <c r="BE378" i="2"/>
  <c r="T378" i="2"/>
  <c r="R378" i="2"/>
  <c r="P378" i="2"/>
  <c r="BI376" i="2"/>
  <c r="BH376" i="2"/>
  <c r="BG376" i="2"/>
  <c r="BE376" i="2"/>
  <c r="T376" i="2"/>
  <c r="R376" i="2"/>
  <c r="P376" i="2"/>
  <c r="BI372" i="2"/>
  <c r="BH372" i="2"/>
  <c r="BG372" i="2"/>
  <c r="BE372" i="2"/>
  <c r="T372" i="2"/>
  <c r="R372" i="2"/>
  <c r="P372" i="2"/>
  <c r="BI369" i="2"/>
  <c r="BH369" i="2"/>
  <c r="BG369" i="2"/>
  <c r="BE369" i="2"/>
  <c r="T369" i="2"/>
  <c r="R369" i="2"/>
  <c r="P369" i="2"/>
  <c r="BI368" i="2"/>
  <c r="BH368" i="2"/>
  <c r="BG368" i="2"/>
  <c r="BE368" i="2"/>
  <c r="T368" i="2"/>
  <c r="R368" i="2"/>
  <c r="P368" i="2"/>
  <c r="BI366" i="2"/>
  <c r="BH366" i="2"/>
  <c r="BG366" i="2"/>
  <c r="BE366" i="2"/>
  <c r="T366" i="2"/>
  <c r="R366" i="2"/>
  <c r="P366" i="2"/>
  <c r="BI365" i="2"/>
  <c r="BH365" i="2"/>
  <c r="BG365" i="2"/>
  <c r="BE365" i="2"/>
  <c r="T365" i="2"/>
  <c r="R365" i="2"/>
  <c r="P365" i="2"/>
  <c r="BI362" i="2"/>
  <c r="BH362" i="2"/>
  <c r="BG362" i="2"/>
  <c r="BE362" i="2"/>
  <c r="T362" i="2"/>
  <c r="R362" i="2"/>
  <c r="P362" i="2"/>
  <c r="BI361" i="2"/>
  <c r="BH361" i="2"/>
  <c r="BG361" i="2"/>
  <c r="BE361" i="2"/>
  <c r="T361" i="2"/>
  <c r="R361" i="2"/>
  <c r="P361" i="2"/>
  <c r="BI355" i="2"/>
  <c r="BH355" i="2"/>
  <c r="BG355" i="2"/>
  <c r="BE355" i="2"/>
  <c r="T355" i="2"/>
  <c r="R355" i="2"/>
  <c r="P355" i="2"/>
  <c r="BI353" i="2"/>
  <c r="BH353" i="2"/>
  <c r="BG353" i="2"/>
  <c r="BE353" i="2"/>
  <c r="T353" i="2"/>
  <c r="R353" i="2"/>
  <c r="P353" i="2"/>
  <c r="BI351" i="2"/>
  <c r="BH351" i="2"/>
  <c r="BG351" i="2"/>
  <c r="BE351" i="2"/>
  <c r="T351" i="2"/>
  <c r="R351" i="2"/>
  <c r="P351" i="2"/>
  <c r="BI349" i="2"/>
  <c r="BH349" i="2"/>
  <c r="BG349" i="2"/>
  <c r="BE349" i="2"/>
  <c r="T349" i="2"/>
  <c r="R349" i="2"/>
  <c r="P349" i="2"/>
  <c r="BI347" i="2"/>
  <c r="BH347" i="2"/>
  <c r="BG347" i="2"/>
  <c r="BE347" i="2"/>
  <c r="T347" i="2"/>
  <c r="R347" i="2"/>
  <c r="P347" i="2"/>
  <c r="BI344" i="2"/>
  <c r="BH344" i="2"/>
  <c r="BG344" i="2"/>
  <c r="BE344" i="2"/>
  <c r="T344" i="2"/>
  <c r="R344" i="2"/>
  <c r="P344" i="2"/>
  <c r="BI343" i="2"/>
  <c r="BH343" i="2"/>
  <c r="BG343" i="2"/>
  <c r="BE343" i="2"/>
  <c r="T343" i="2"/>
  <c r="R343" i="2"/>
  <c r="P343" i="2"/>
  <c r="BI341" i="2"/>
  <c r="BH341" i="2"/>
  <c r="BG341" i="2"/>
  <c r="BE341" i="2"/>
  <c r="T341" i="2"/>
  <c r="R341" i="2"/>
  <c r="P341" i="2"/>
  <c r="BI338" i="2"/>
  <c r="BH338" i="2"/>
  <c r="BG338" i="2"/>
  <c r="BE338" i="2"/>
  <c r="T338" i="2"/>
  <c r="R338" i="2"/>
  <c r="P338" i="2"/>
  <c r="BI336" i="2"/>
  <c r="BH336" i="2"/>
  <c r="BG336" i="2"/>
  <c r="BE336" i="2"/>
  <c r="T336" i="2"/>
  <c r="R336" i="2"/>
  <c r="P336" i="2"/>
  <c r="BI334" i="2"/>
  <c r="BH334" i="2"/>
  <c r="BG334" i="2"/>
  <c r="BE334" i="2"/>
  <c r="T334" i="2"/>
  <c r="R334" i="2"/>
  <c r="P334" i="2"/>
  <c r="BI332" i="2"/>
  <c r="BH332" i="2"/>
  <c r="BG332" i="2"/>
  <c r="BE332" i="2"/>
  <c r="T332" i="2"/>
  <c r="R332" i="2"/>
  <c r="P332" i="2"/>
  <c r="BI330" i="2"/>
  <c r="BH330" i="2"/>
  <c r="BG330" i="2"/>
  <c r="BE330" i="2"/>
  <c r="T330" i="2"/>
  <c r="R330" i="2"/>
  <c r="P330" i="2"/>
  <c r="BI328" i="2"/>
  <c r="BH328" i="2"/>
  <c r="BG328" i="2"/>
  <c r="BE328" i="2"/>
  <c r="T328" i="2"/>
  <c r="R328" i="2"/>
  <c r="P328" i="2"/>
  <c r="BI326" i="2"/>
  <c r="BH326" i="2"/>
  <c r="BG326" i="2"/>
  <c r="BE326" i="2"/>
  <c r="T326" i="2"/>
  <c r="R326" i="2"/>
  <c r="P326" i="2"/>
  <c r="BI325" i="2"/>
  <c r="BH325" i="2"/>
  <c r="BG325" i="2"/>
  <c r="BE325" i="2"/>
  <c r="T325" i="2"/>
  <c r="R325" i="2"/>
  <c r="P325" i="2"/>
  <c r="BI323" i="2"/>
  <c r="BH323" i="2"/>
  <c r="BG323" i="2"/>
  <c r="BE323" i="2"/>
  <c r="T323" i="2"/>
  <c r="R323" i="2"/>
  <c r="P323" i="2"/>
  <c r="BI321" i="2"/>
  <c r="BH321" i="2"/>
  <c r="BG321" i="2"/>
  <c r="BE321" i="2"/>
  <c r="T321" i="2"/>
  <c r="R321" i="2"/>
  <c r="P321" i="2"/>
  <c r="BI319" i="2"/>
  <c r="BH319" i="2"/>
  <c r="BG319" i="2"/>
  <c r="BE319" i="2"/>
  <c r="T319" i="2"/>
  <c r="R319" i="2"/>
  <c r="P319" i="2"/>
  <c r="BI318" i="2"/>
  <c r="BH318" i="2"/>
  <c r="BG318" i="2"/>
  <c r="BE318" i="2"/>
  <c r="T318" i="2"/>
  <c r="R318" i="2"/>
  <c r="P318" i="2"/>
  <c r="BI316" i="2"/>
  <c r="BH316" i="2"/>
  <c r="BG316" i="2"/>
  <c r="BE316" i="2"/>
  <c r="T316" i="2"/>
  <c r="R316" i="2"/>
  <c r="P316" i="2"/>
  <c r="BI314" i="2"/>
  <c r="BH314" i="2"/>
  <c r="BG314" i="2"/>
  <c r="BE314" i="2"/>
  <c r="T314" i="2"/>
  <c r="R314" i="2"/>
  <c r="P314" i="2"/>
  <c r="BI312" i="2"/>
  <c r="BH312" i="2"/>
  <c r="BG312" i="2"/>
  <c r="BE312" i="2"/>
  <c r="T312" i="2"/>
  <c r="R312" i="2"/>
  <c r="P312" i="2"/>
  <c r="BI310" i="2"/>
  <c r="BH310" i="2"/>
  <c r="BG310" i="2"/>
  <c r="BE310" i="2"/>
  <c r="T310" i="2"/>
  <c r="R310" i="2"/>
  <c r="P310" i="2"/>
  <c r="BI308" i="2"/>
  <c r="BH308" i="2"/>
  <c r="BG308" i="2"/>
  <c r="BE308" i="2"/>
  <c r="T308" i="2"/>
  <c r="R308" i="2"/>
  <c r="P308" i="2"/>
  <c r="BI306" i="2"/>
  <c r="BH306" i="2"/>
  <c r="BG306" i="2"/>
  <c r="BE306" i="2"/>
  <c r="T306" i="2"/>
  <c r="R306" i="2"/>
  <c r="P306" i="2"/>
  <c r="BI304" i="2"/>
  <c r="BH304" i="2"/>
  <c r="BG304" i="2"/>
  <c r="BE304" i="2"/>
  <c r="T304" i="2"/>
  <c r="R304" i="2"/>
  <c r="P304" i="2"/>
  <c r="BI301" i="2"/>
  <c r="BH301" i="2"/>
  <c r="BG301" i="2"/>
  <c r="BE301" i="2"/>
  <c r="T301" i="2"/>
  <c r="R301" i="2"/>
  <c r="P301" i="2"/>
  <c r="BI300" i="2"/>
  <c r="BH300" i="2"/>
  <c r="BG300" i="2"/>
  <c r="BE300" i="2"/>
  <c r="T300" i="2"/>
  <c r="R300" i="2"/>
  <c r="P300" i="2"/>
  <c r="BI299" i="2"/>
  <c r="BH299" i="2"/>
  <c r="BG299" i="2"/>
  <c r="BE299" i="2"/>
  <c r="T299" i="2"/>
  <c r="R299" i="2"/>
  <c r="P299" i="2"/>
  <c r="BI297" i="2"/>
  <c r="BH297" i="2"/>
  <c r="BG297" i="2"/>
  <c r="BE297" i="2"/>
  <c r="T297" i="2"/>
  <c r="R297" i="2"/>
  <c r="P297" i="2"/>
  <c r="BI295" i="2"/>
  <c r="BH295" i="2"/>
  <c r="BG295" i="2"/>
  <c r="BE295" i="2"/>
  <c r="T295" i="2"/>
  <c r="R295" i="2"/>
  <c r="P295" i="2"/>
  <c r="BI293" i="2"/>
  <c r="BH293" i="2"/>
  <c r="BG293" i="2"/>
  <c r="BE293" i="2"/>
  <c r="T293" i="2"/>
  <c r="R293" i="2"/>
  <c r="P293" i="2"/>
  <c r="BI291" i="2"/>
  <c r="BH291" i="2"/>
  <c r="BG291" i="2"/>
  <c r="BE291" i="2"/>
  <c r="T291" i="2"/>
  <c r="R291" i="2"/>
  <c r="P291" i="2"/>
  <c r="BI289" i="2"/>
  <c r="BH289" i="2"/>
  <c r="BG289" i="2"/>
  <c r="BE289" i="2"/>
  <c r="T289" i="2"/>
  <c r="R289" i="2"/>
  <c r="P289" i="2"/>
  <c r="BI287" i="2"/>
  <c r="BH287" i="2"/>
  <c r="BG287" i="2"/>
  <c r="BE287" i="2"/>
  <c r="T287" i="2"/>
  <c r="R287" i="2"/>
  <c r="P287" i="2"/>
  <c r="BI286" i="2"/>
  <c r="BH286" i="2"/>
  <c r="BG286" i="2"/>
  <c r="BE286" i="2"/>
  <c r="T286" i="2"/>
  <c r="R286" i="2"/>
  <c r="P286" i="2"/>
  <c r="BI285" i="2"/>
  <c r="BH285" i="2"/>
  <c r="BG285" i="2"/>
  <c r="BE285" i="2"/>
  <c r="T285" i="2"/>
  <c r="R285" i="2"/>
  <c r="P285" i="2"/>
  <c r="BI282" i="2"/>
  <c r="BH282" i="2"/>
  <c r="BG282" i="2"/>
  <c r="BE282" i="2"/>
  <c r="T282" i="2"/>
  <c r="R282" i="2"/>
  <c r="P282" i="2"/>
  <c r="BI281" i="2"/>
  <c r="BH281" i="2"/>
  <c r="BG281" i="2"/>
  <c r="BE281" i="2"/>
  <c r="T281" i="2"/>
  <c r="R281" i="2"/>
  <c r="P281" i="2"/>
  <c r="BI280" i="2"/>
  <c r="BH280" i="2"/>
  <c r="BG280" i="2"/>
  <c r="BE280" i="2"/>
  <c r="T280" i="2"/>
  <c r="R280" i="2"/>
  <c r="P280" i="2"/>
  <c r="BI278" i="2"/>
  <c r="BH278" i="2"/>
  <c r="BG278" i="2"/>
  <c r="BE278" i="2"/>
  <c r="T278" i="2"/>
  <c r="R278" i="2"/>
  <c r="P278" i="2"/>
  <c r="BI276" i="2"/>
  <c r="BH276" i="2"/>
  <c r="BG276" i="2"/>
  <c r="BE276" i="2"/>
  <c r="T276" i="2"/>
  <c r="R276" i="2"/>
  <c r="P276" i="2"/>
  <c r="BI274" i="2"/>
  <c r="BH274" i="2"/>
  <c r="BG274" i="2"/>
  <c r="BE274" i="2"/>
  <c r="T274" i="2"/>
  <c r="R274" i="2"/>
  <c r="P274" i="2"/>
  <c r="BI272" i="2"/>
  <c r="BH272" i="2"/>
  <c r="BG272" i="2"/>
  <c r="BE272" i="2"/>
  <c r="T272" i="2"/>
  <c r="R272" i="2"/>
  <c r="P272" i="2"/>
  <c r="BI270" i="2"/>
  <c r="BH270" i="2"/>
  <c r="BG270" i="2"/>
  <c r="BE270" i="2"/>
  <c r="T270" i="2"/>
  <c r="R270" i="2"/>
  <c r="P270" i="2"/>
  <c r="BI268" i="2"/>
  <c r="BH268" i="2"/>
  <c r="BG268" i="2"/>
  <c r="BE268" i="2"/>
  <c r="T268" i="2"/>
  <c r="R268" i="2"/>
  <c r="P268" i="2"/>
  <c r="BI267" i="2"/>
  <c r="BH267" i="2"/>
  <c r="BG267" i="2"/>
  <c r="BE267" i="2"/>
  <c r="T267" i="2"/>
  <c r="R267" i="2"/>
  <c r="P267" i="2"/>
  <c r="BI266" i="2"/>
  <c r="BH266" i="2"/>
  <c r="BG266" i="2"/>
  <c r="BE266" i="2"/>
  <c r="T266" i="2"/>
  <c r="R266" i="2"/>
  <c r="P266" i="2"/>
  <c r="BI262" i="2"/>
  <c r="BH262" i="2"/>
  <c r="BG262" i="2"/>
  <c r="BE262" i="2"/>
  <c r="T262" i="2"/>
  <c r="T261" i="2" s="1"/>
  <c r="R262" i="2"/>
  <c r="R261" i="2" s="1"/>
  <c r="P262" i="2"/>
  <c r="P261" i="2"/>
  <c r="BI259" i="2"/>
  <c r="BH259" i="2"/>
  <c r="BG259" i="2"/>
  <c r="BE259" i="2"/>
  <c r="T259" i="2"/>
  <c r="R259" i="2"/>
  <c r="P259" i="2"/>
  <c r="BI256" i="2"/>
  <c r="BH256" i="2"/>
  <c r="BG256" i="2"/>
  <c r="BE256" i="2"/>
  <c r="T256" i="2"/>
  <c r="R256" i="2"/>
  <c r="P256" i="2"/>
  <c r="BI254" i="2"/>
  <c r="BH254" i="2"/>
  <c r="BG254" i="2"/>
  <c r="BE254" i="2"/>
  <c r="T254" i="2"/>
  <c r="R254" i="2"/>
  <c r="P254" i="2"/>
  <c r="BI252" i="2"/>
  <c r="BH252" i="2"/>
  <c r="BG252" i="2"/>
  <c r="BE252" i="2"/>
  <c r="T252" i="2"/>
  <c r="R252" i="2"/>
  <c r="P252" i="2"/>
  <c r="BI250" i="2"/>
  <c r="BH250" i="2"/>
  <c r="BG250" i="2"/>
  <c r="BE250" i="2"/>
  <c r="T250" i="2"/>
  <c r="R250" i="2"/>
  <c r="P250" i="2"/>
  <c r="BI247" i="2"/>
  <c r="BH247" i="2"/>
  <c r="BG247" i="2"/>
  <c r="BE247" i="2"/>
  <c r="T247" i="2"/>
  <c r="R247" i="2"/>
  <c r="P247" i="2"/>
  <c r="BI244" i="2"/>
  <c r="BH244" i="2"/>
  <c r="BG244" i="2"/>
  <c r="BE244" i="2"/>
  <c r="T244" i="2"/>
  <c r="R244" i="2"/>
  <c r="P244" i="2"/>
  <c r="BI235" i="2"/>
  <c r="BH235" i="2"/>
  <c r="BG235" i="2"/>
  <c r="BE235" i="2"/>
  <c r="T235" i="2"/>
  <c r="R235" i="2"/>
  <c r="P235" i="2"/>
  <c r="BI220" i="2"/>
  <c r="BH220" i="2"/>
  <c r="BG220" i="2"/>
  <c r="BE220" i="2"/>
  <c r="T220" i="2"/>
  <c r="R220" i="2"/>
  <c r="P220" i="2"/>
  <c r="BI214" i="2"/>
  <c r="BH214" i="2"/>
  <c r="BG214" i="2"/>
  <c r="BE214" i="2"/>
  <c r="T214" i="2"/>
  <c r="R214" i="2"/>
  <c r="P214" i="2"/>
  <c r="BI205" i="2"/>
  <c r="BH205" i="2"/>
  <c r="BG205" i="2"/>
  <c r="BE205" i="2"/>
  <c r="T205" i="2"/>
  <c r="R205" i="2"/>
  <c r="P205" i="2"/>
  <c r="BI199" i="2"/>
  <c r="BH199" i="2"/>
  <c r="BG199" i="2"/>
  <c r="BE199" i="2"/>
  <c r="T199" i="2"/>
  <c r="R199" i="2"/>
  <c r="P199" i="2"/>
  <c r="BI192" i="2"/>
  <c r="BH192" i="2"/>
  <c r="BG192" i="2"/>
  <c r="BE192" i="2"/>
  <c r="T192" i="2"/>
  <c r="R192" i="2"/>
  <c r="P192" i="2"/>
  <c r="BI182" i="2"/>
  <c r="BH182" i="2"/>
  <c r="BG182" i="2"/>
  <c r="BE182" i="2"/>
  <c r="T182" i="2"/>
  <c r="R182" i="2"/>
  <c r="P182" i="2"/>
  <c r="BI180" i="2"/>
  <c r="BH180" i="2"/>
  <c r="BG180" i="2"/>
  <c r="BE180" i="2"/>
  <c r="T180" i="2"/>
  <c r="R180" i="2"/>
  <c r="P180" i="2"/>
  <c r="BI179" i="2"/>
  <c r="BH179" i="2"/>
  <c r="BG179" i="2"/>
  <c r="BE179" i="2"/>
  <c r="T179" i="2"/>
  <c r="R179" i="2"/>
  <c r="P179" i="2"/>
  <c r="BI175" i="2"/>
  <c r="BH175" i="2"/>
  <c r="BG175" i="2"/>
  <c r="BE175" i="2"/>
  <c r="T175" i="2"/>
  <c r="R175" i="2"/>
  <c r="P175" i="2"/>
  <c r="BI173" i="2"/>
  <c r="BH173" i="2"/>
  <c r="BG173" i="2"/>
  <c r="BE173" i="2"/>
  <c r="T173" i="2"/>
  <c r="R173" i="2"/>
  <c r="P173" i="2"/>
  <c r="BI171" i="2"/>
  <c r="BH171" i="2"/>
  <c r="BG171" i="2"/>
  <c r="BE171" i="2"/>
  <c r="T171" i="2"/>
  <c r="R171" i="2"/>
  <c r="P171" i="2"/>
  <c r="BI168" i="2"/>
  <c r="BH168" i="2"/>
  <c r="BG168" i="2"/>
  <c r="BE168" i="2"/>
  <c r="T168" i="2"/>
  <c r="R168" i="2"/>
  <c r="P168" i="2"/>
  <c r="BI166" i="2"/>
  <c r="BH166" i="2"/>
  <c r="BG166" i="2"/>
  <c r="BE166" i="2"/>
  <c r="T166" i="2"/>
  <c r="R166" i="2"/>
  <c r="P166" i="2"/>
  <c r="BI150" i="2"/>
  <c r="BH150" i="2"/>
  <c r="BG150" i="2"/>
  <c r="BE150" i="2"/>
  <c r="T150" i="2"/>
  <c r="R150" i="2"/>
  <c r="P150" i="2"/>
  <c r="BI141" i="2"/>
  <c r="BH141" i="2"/>
  <c r="BG141" i="2"/>
  <c r="BE141" i="2"/>
  <c r="T141" i="2"/>
  <c r="R141" i="2"/>
  <c r="P141" i="2"/>
  <c r="BI139" i="2"/>
  <c r="BH139" i="2"/>
  <c r="BG139" i="2"/>
  <c r="BE139" i="2"/>
  <c r="T139" i="2"/>
  <c r="R139" i="2"/>
  <c r="P139" i="2"/>
  <c r="BI137" i="2"/>
  <c r="BH137" i="2"/>
  <c r="BG137" i="2"/>
  <c r="BE137" i="2"/>
  <c r="T137" i="2"/>
  <c r="R137" i="2"/>
  <c r="P137" i="2"/>
  <c r="BI130" i="2"/>
  <c r="BH130" i="2"/>
  <c r="BG130" i="2"/>
  <c r="BE130" i="2"/>
  <c r="T130" i="2"/>
  <c r="R130" i="2"/>
  <c r="P130" i="2"/>
  <c r="BI115" i="2"/>
  <c r="BH115" i="2"/>
  <c r="BG115" i="2"/>
  <c r="BE115" i="2"/>
  <c r="T115" i="2"/>
  <c r="R115" i="2"/>
  <c r="P115" i="2"/>
  <c r="BI112" i="2"/>
  <c r="BH112" i="2"/>
  <c r="BG112" i="2"/>
  <c r="BE112" i="2"/>
  <c r="T112" i="2"/>
  <c r="R112" i="2"/>
  <c r="P112" i="2"/>
  <c r="BI110" i="2"/>
  <c r="BH110" i="2"/>
  <c r="BG110" i="2"/>
  <c r="BE110" i="2"/>
  <c r="T110" i="2"/>
  <c r="R110" i="2"/>
  <c r="P110" i="2"/>
  <c r="BI107" i="2"/>
  <c r="BH107" i="2"/>
  <c r="BG107" i="2"/>
  <c r="BE107" i="2"/>
  <c r="T107" i="2"/>
  <c r="R107" i="2"/>
  <c r="P107" i="2"/>
  <c r="BI99" i="2"/>
  <c r="BH99" i="2"/>
  <c r="BG99" i="2"/>
  <c r="BE99" i="2"/>
  <c r="T99" i="2"/>
  <c r="R99" i="2"/>
  <c r="P99" i="2"/>
  <c r="J93" i="2"/>
  <c r="F92" i="2"/>
  <c r="F90" i="2"/>
  <c r="E88" i="2"/>
  <c r="J51" i="2"/>
  <c r="F50" i="2"/>
  <c r="F48" i="2"/>
  <c r="E46" i="2"/>
  <c r="J19" i="2"/>
  <c r="E19" i="2"/>
  <c r="J92" i="2"/>
  <c r="J18" i="2"/>
  <c r="J16" i="2"/>
  <c r="E16" i="2"/>
  <c r="F51" i="2" s="1"/>
  <c r="J15" i="2"/>
  <c r="J10" i="2"/>
  <c r="J90" i="2"/>
  <c r="L50" i="1"/>
  <c r="AM50" i="1"/>
  <c r="AM49" i="1"/>
  <c r="L49" i="1"/>
  <c r="AM47" i="1"/>
  <c r="L47" i="1"/>
  <c r="L45" i="1"/>
  <c r="L44" i="1"/>
  <c r="BK349" i="2"/>
  <c r="BK615" i="2"/>
  <c r="J310" i="2"/>
  <c r="J400" i="2"/>
  <c r="J306" i="2"/>
  <c r="BK384" i="2"/>
  <c r="J244" i="2"/>
  <c r="J454" i="2"/>
  <c r="BK199" i="2"/>
  <c r="J300" i="2"/>
  <c r="J551" i="2"/>
  <c r="J523" i="2"/>
  <c r="J323" i="2"/>
  <c r="J166" i="2"/>
  <c r="BK334" i="2"/>
  <c r="BK400" i="2"/>
  <c r="BK467" i="2"/>
  <c r="J334" i="2"/>
  <c r="BK328" i="2"/>
  <c r="BK262" i="2"/>
  <c r="J286" i="2"/>
  <c r="BK404" i="2"/>
  <c r="BK168" i="2"/>
  <c r="J308" i="2"/>
  <c r="J372" i="2"/>
  <c r="J110" i="2"/>
  <c r="J447" i="2"/>
  <c r="J182" i="2"/>
  <c r="J312" i="2"/>
  <c r="BK561" i="2"/>
  <c r="BK564" i="2"/>
  <c r="BK137" i="2"/>
  <c r="J407" i="2"/>
  <c r="BK534" i="2"/>
  <c r="J285" i="2"/>
  <c r="J272" i="2"/>
  <c r="BK321" i="2"/>
  <c r="J420" i="2"/>
  <c r="BK366" i="2"/>
  <c r="BK474" i="2"/>
  <c r="BK347" i="2"/>
  <c r="BK99" i="2"/>
  <c r="J353" i="2"/>
  <c r="J192" i="2"/>
  <c r="J291" i="2"/>
  <c r="J541" i="2"/>
  <c r="J556" i="2"/>
  <c r="BK343" i="2"/>
  <c r="J434" i="2"/>
  <c r="J325" i="2"/>
  <c r="J417" i="2"/>
  <c r="J274" i="2"/>
  <c r="J575" i="2"/>
  <c r="J99" i="2"/>
  <c r="J267" i="2"/>
  <c r="J112" i="2"/>
  <c r="BK220" i="2"/>
  <c r="J362" i="2"/>
  <c r="J508" i="2"/>
  <c r="BK268" i="2"/>
  <c r="J179" i="2"/>
  <c r="BK396" i="2"/>
  <c r="J515" i="2"/>
  <c r="BK398" i="2"/>
  <c r="J141" i="2"/>
  <c r="J355" i="2"/>
  <c r="BK308" i="2"/>
  <c r="BK390" i="2"/>
  <c r="J220" i="2"/>
  <c r="BK110" i="2"/>
  <c r="J365" i="2"/>
  <c r="J607" i="2"/>
  <c r="J266" i="2"/>
  <c r="J347" i="2"/>
  <c r="BK405" i="2"/>
  <c r="BK289" i="2"/>
  <c r="J617" i="2"/>
  <c r="BK386" i="2"/>
  <c r="BK338" i="2"/>
  <c r="J388" i="2"/>
  <c r="BK434" i="2"/>
  <c r="J150" i="2"/>
  <c r="BK252" i="2"/>
  <c r="BK300" i="2"/>
  <c r="J297" i="2"/>
  <c r="BK392" i="2"/>
  <c r="BK623" i="2"/>
  <c r="J462" i="2"/>
  <c r="J344" i="2"/>
  <c r="J549" i="2"/>
  <c r="BK244" i="2"/>
  <c r="BK523" i="2"/>
  <c r="BK469" i="2"/>
  <c r="BK182" i="2"/>
  <c r="BK376" i="2"/>
  <c r="BK609" i="2"/>
  <c r="J409" i="2"/>
  <c r="AS54" i="1"/>
  <c r="BK330" i="2"/>
  <c r="J173" i="2"/>
  <c r="J250" i="2"/>
  <c r="J405" i="2"/>
  <c r="BK568" i="2"/>
  <c r="BK299" i="2"/>
  <c r="J394" i="2"/>
  <c r="J561" i="2"/>
  <c r="BK287" i="2"/>
  <c r="BK440" i="2"/>
  <c r="BK266" i="2"/>
  <c r="BK314" i="2"/>
  <c r="BK553" i="2"/>
  <c r="J601" i="2"/>
  <c r="BK295" i="2"/>
  <c r="J386" i="2"/>
  <c r="J256" i="2"/>
  <c r="J402" i="2"/>
  <c r="BK171" i="2"/>
  <c r="BK380" i="2"/>
  <c r="BK115" i="2"/>
  <c r="J259" i="2"/>
  <c r="J534" i="2"/>
  <c r="J268" i="2"/>
  <c r="BK336" i="2"/>
  <c r="BK471" i="2"/>
  <c r="J341" i="2"/>
  <c r="BK462" i="2"/>
  <c r="J254" i="2"/>
  <c r="J351" i="2"/>
  <c r="BK556" i="2"/>
  <c r="J107" i="2"/>
  <c r="BK259" i="2"/>
  <c r="J396" i="2"/>
  <c r="BK547" i="2"/>
  <c r="J366" i="2"/>
  <c r="BK465" i="2"/>
  <c r="BK297" i="2"/>
  <c r="BK617" i="2"/>
  <c r="J578" i="2"/>
  <c r="BK454" i="2"/>
  <c r="J199" i="2"/>
  <c r="BK372" i="2"/>
  <c r="J558" i="2"/>
  <c r="J247" i="2"/>
  <c r="BK526" i="2"/>
  <c r="BK306" i="2"/>
  <c r="BK408" i="2"/>
  <c r="BK166" i="2"/>
  <c r="BK558" i="2"/>
  <c r="J529" i="2"/>
  <c r="J330" i="2"/>
  <c r="BK515" i="2"/>
  <c r="BK192" i="2"/>
  <c r="BK310" i="2"/>
  <c r="BK541" i="2"/>
  <c r="BK351" i="2"/>
  <c r="J568" i="2"/>
  <c r="J168" i="2"/>
  <c r="J301" i="2"/>
  <c r="BK412" i="2"/>
  <c r="BK267" i="2"/>
  <c r="BK483" i="2"/>
  <c r="BK416" i="2"/>
  <c r="J235" i="2"/>
  <c r="BK409" i="2"/>
  <c r="BK402" i="2"/>
  <c r="BK179" i="2"/>
  <c r="BK325" i="2"/>
  <c r="J467" i="2"/>
  <c r="BK254" i="2"/>
  <c r="BK344" i="2"/>
  <c r="J465" i="2"/>
  <c r="J278" i="2"/>
  <c r="J564" i="2"/>
  <c r="J338" i="2"/>
  <c r="J518" i="2"/>
  <c r="J130" i="2"/>
  <c r="J289" i="2"/>
  <c r="J390" i="2"/>
  <c r="J520" i="2"/>
  <c r="BK361" i="2"/>
  <c r="BK214" i="2"/>
  <c r="BK326" i="2"/>
  <c r="J553" i="2"/>
  <c r="BK247" i="2"/>
  <c r="BK293" i="2"/>
  <c r="J474" i="2"/>
  <c r="BK180" i="2"/>
  <c r="J304" i="2"/>
  <c r="J408" i="2"/>
  <c r="BK150" i="2"/>
  <c r="BK332" i="2"/>
  <c r="BK531" i="2"/>
  <c r="BK141" i="2"/>
  <c r="BK280" i="2"/>
  <c r="J319" i="2"/>
  <c r="BK516" i="2"/>
  <c r="BK291" i="2"/>
  <c r="BK394" i="2"/>
  <c r="BK205" i="2"/>
  <c r="J376" i="2"/>
  <c r="J205" i="2"/>
  <c r="J293" i="2"/>
  <c r="BK316" i="2"/>
  <c r="BK407" i="2"/>
  <c r="J270" i="2"/>
  <c r="BK353" i="2"/>
  <c r="J531" i="2"/>
  <c r="J349" i="2"/>
  <c r="BK175" i="2"/>
  <c r="J392" i="2"/>
  <c r="J280" i="2"/>
  <c r="J343" i="2"/>
  <c r="J328" i="2"/>
  <c r="BK139" i="2"/>
  <c r="J384" i="2"/>
  <c r="J115" i="2"/>
  <c r="BK607" i="2"/>
  <c r="J295" i="2"/>
  <c r="BK529" i="2"/>
  <c r="J609" i="2"/>
  <c r="J175" i="2"/>
  <c r="J321" i="2"/>
  <c r="J501" i="2"/>
  <c r="J516" i="2"/>
  <c r="BK256" i="2"/>
  <c r="J412" i="2"/>
  <c r="BK601" i="2"/>
  <c r="BK282" i="2"/>
  <c r="J318" i="2"/>
  <c r="BK270" i="2"/>
  <c r="J440" i="2"/>
  <c r="BK285" i="2"/>
  <c r="BK388" i="2"/>
  <c r="J180" i="2"/>
  <c r="J171" i="2"/>
  <c r="BK549" i="2"/>
  <c r="J336" i="2"/>
  <c r="J526" i="2"/>
  <c r="BK112" i="2"/>
  <c r="BK250" i="2"/>
  <c r="J404" i="2"/>
  <c r="BK318" i="2"/>
  <c r="BK382" i="2"/>
  <c r="BK551" i="2"/>
  <c r="BK173" i="2"/>
  <c r="BK362" i="2"/>
  <c r="J416" i="2"/>
  <c r="J326" i="2"/>
  <c r="BK620" i="2"/>
  <c r="J287" i="2"/>
  <c r="J369" i="2"/>
  <c r="BK107" i="2"/>
  <c r="BK319" i="2"/>
  <c r="J483" i="2"/>
  <c r="BK272" i="2"/>
  <c r="J469" i="2"/>
  <c r="BK304" i="2"/>
  <c r="BK420" i="2"/>
  <c r="BK276" i="2"/>
  <c r="BK575" i="2"/>
  <c r="BK278" i="2"/>
  <c r="BK368" i="2"/>
  <c r="BK518" i="2"/>
  <c r="J252" i="2"/>
  <c r="BK365" i="2"/>
  <c r="J137" i="2"/>
  <c r="BK378" i="2"/>
  <c r="J620" i="2"/>
  <c r="BK286" i="2"/>
  <c r="J299" i="2"/>
  <c r="J361" i="2"/>
  <c r="BK520" i="2"/>
  <c r="BK369" i="2"/>
  <c r="BK578" i="2"/>
  <c r="J314" i="2"/>
  <c r="J471" i="2"/>
  <c r="BK281" i="2"/>
  <c r="BK341" i="2"/>
  <c r="J382" i="2"/>
  <c r="BK447" i="2"/>
  <c r="BK312" i="2"/>
  <c r="J368" i="2"/>
  <c r="J615" i="2"/>
  <c r="BK417" i="2"/>
  <c r="J623" i="2"/>
  <c r="BK323" i="2"/>
  <c r="J398" i="2"/>
  <c r="J276" i="2"/>
  <c r="BK301" i="2"/>
  <c r="J456" i="2"/>
  <c r="BK235" i="2"/>
  <c r="BK456" i="2"/>
  <c r="J281" i="2"/>
  <c r="J547" i="2"/>
  <c r="BK274" i="2"/>
  <c r="J378" i="2"/>
  <c r="J214" i="2"/>
  <c r="J332" i="2"/>
  <c r="BK508" i="2"/>
  <c r="J262" i="2"/>
  <c r="BK355" i="2"/>
  <c r="BK501" i="2"/>
  <c r="J316" i="2"/>
  <c r="BK130" i="2"/>
  <c r="J282" i="2"/>
  <c r="J380" i="2"/>
  <c r="J139" i="2"/>
  <c r="T98" i="2" l="1"/>
  <c r="T181" i="2"/>
  <c r="BK265" i="2"/>
  <c r="J265" i="2"/>
  <c r="J63" i="2"/>
  <c r="R303" i="2"/>
  <c r="R340" i="2"/>
  <c r="P364" i="2"/>
  <c r="R371" i="2"/>
  <c r="BK411" i="2"/>
  <c r="J411" i="2"/>
  <c r="J71" i="2"/>
  <c r="R411" i="2"/>
  <c r="BK482" i="2"/>
  <c r="J482" i="2" s="1"/>
  <c r="J74" i="2" s="1"/>
  <c r="T533" i="2"/>
  <c r="P114" i="2"/>
  <c r="BK181" i="2"/>
  <c r="J181" i="2"/>
  <c r="J59" i="2"/>
  <c r="P249" i="2"/>
  <c r="T265" i="2"/>
  <c r="BK303" i="2"/>
  <c r="J303" i="2" s="1"/>
  <c r="J65" i="2" s="1"/>
  <c r="BK346" i="2"/>
  <c r="J346" i="2"/>
  <c r="J67" i="2"/>
  <c r="BK371" i="2"/>
  <c r="J371" i="2" s="1"/>
  <c r="J70" i="2" s="1"/>
  <c r="P419" i="2"/>
  <c r="BK533" i="2"/>
  <c r="J533" i="2"/>
  <c r="J75" i="2"/>
  <c r="P98" i="2"/>
  <c r="R114" i="2"/>
  <c r="BK249" i="2"/>
  <c r="J249" i="2"/>
  <c r="J60" i="2"/>
  <c r="R265" i="2"/>
  <c r="P303" i="2"/>
  <c r="P346" i="2"/>
  <c r="R364" i="2"/>
  <c r="BK367" i="2"/>
  <c r="J367" i="2"/>
  <c r="J69" i="2"/>
  <c r="R367" i="2"/>
  <c r="BK419" i="2"/>
  <c r="J419" i="2" s="1"/>
  <c r="J72" i="2" s="1"/>
  <c r="R482" i="2"/>
  <c r="T577" i="2"/>
  <c r="BK114" i="2"/>
  <c r="J114" i="2" s="1"/>
  <c r="J58" i="2" s="1"/>
  <c r="R181" i="2"/>
  <c r="P265" i="2"/>
  <c r="P284" i="2"/>
  <c r="T284" i="2"/>
  <c r="P340" i="2"/>
  <c r="T340" i="2"/>
  <c r="BK364" i="2"/>
  <c r="J364" i="2"/>
  <c r="J68" i="2"/>
  <c r="T364" i="2"/>
  <c r="P367" i="2"/>
  <c r="T367" i="2"/>
  <c r="R419" i="2"/>
  <c r="T482" i="2"/>
  <c r="R577" i="2"/>
  <c r="BK98" i="2"/>
  <c r="J98" i="2" s="1"/>
  <c r="J57" i="2" s="1"/>
  <c r="T114" i="2"/>
  <c r="R249" i="2"/>
  <c r="T303" i="2"/>
  <c r="T346" i="2"/>
  <c r="P371" i="2"/>
  <c r="T419" i="2"/>
  <c r="P533" i="2"/>
  <c r="BK577" i="2"/>
  <c r="J577" i="2"/>
  <c r="J77" i="2" s="1"/>
  <c r="R98" i="2"/>
  <c r="R97" i="2" s="1"/>
  <c r="P181" i="2"/>
  <c r="T249" i="2"/>
  <c r="BK284" i="2"/>
  <c r="J284" i="2" s="1"/>
  <c r="J64" i="2" s="1"/>
  <c r="R284" i="2"/>
  <c r="BK340" i="2"/>
  <c r="J340" i="2"/>
  <c r="J66" i="2"/>
  <c r="R346" i="2"/>
  <c r="T371" i="2"/>
  <c r="P411" i="2"/>
  <c r="T411" i="2"/>
  <c r="P482" i="2"/>
  <c r="R533" i="2"/>
  <c r="P577" i="2"/>
  <c r="BK473" i="2"/>
  <c r="J473" i="2"/>
  <c r="J73" i="2" s="1"/>
  <c r="BK563" i="2"/>
  <c r="J563" i="2"/>
  <c r="J76" i="2" s="1"/>
  <c r="BK261" i="2"/>
  <c r="J261" i="2" s="1"/>
  <c r="J61" i="2" s="1"/>
  <c r="BK622" i="2"/>
  <c r="J622" i="2"/>
  <c r="J78" i="2" s="1"/>
  <c r="J48" i="2"/>
  <c r="F93" i="2"/>
  <c r="BF107" i="2"/>
  <c r="BF150" i="2"/>
  <c r="BF182" i="2"/>
  <c r="BF274" i="2"/>
  <c r="BF278" i="2"/>
  <c r="BF281" i="2"/>
  <c r="BF306" i="2"/>
  <c r="BF316" i="2"/>
  <c r="BF319" i="2"/>
  <c r="BF321" i="2"/>
  <c r="BF347" i="2"/>
  <c r="BF353" i="2"/>
  <c r="BF355" i="2"/>
  <c r="BF361" i="2"/>
  <c r="BF380" i="2"/>
  <c r="BF384" i="2"/>
  <c r="BF394" i="2"/>
  <c r="BF396" i="2"/>
  <c r="BF400" i="2"/>
  <c r="BF462" i="2"/>
  <c r="BF469" i="2"/>
  <c r="BF518" i="2"/>
  <c r="BF523" i="2"/>
  <c r="BF526" i="2"/>
  <c r="BF534" i="2"/>
  <c r="BF541" i="2"/>
  <c r="BF547" i="2"/>
  <c r="BF556" i="2"/>
  <c r="BF561" i="2"/>
  <c r="BF615" i="2"/>
  <c r="J50" i="2"/>
  <c r="BF110" i="2"/>
  <c r="BF112" i="2"/>
  <c r="BF173" i="2"/>
  <c r="BF175" i="2"/>
  <c r="BF235" i="2"/>
  <c r="BF287" i="2"/>
  <c r="BF289" i="2"/>
  <c r="BF299" i="2"/>
  <c r="BF325" i="2"/>
  <c r="BF330" i="2"/>
  <c r="BF334" i="2"/>
  <c r="BF349" i="2"/>
  <c r="BF376" i="2"/>
  <c r="BF386" i="2"/>
  <c r="BF398" i="2"/>
  <c r="BF404" i="2"/>
  <c r="BF412" i="2"/>
  <c r="BF420" i="2"/>
  <c r="BF440" i="2"/>
  <c r="BF465" i="2"/>
  <c r="BF516" i="2"/>
  <c r="BF520" i="2"/>
  <c r="BF531" i="2"/>
  <c r="BF558" i="2"/>
  <c r="BF601" i="2"/>
  <c r="BF115" i="2"/>
  <c r="BF137" i="2"/>
  <c r="BF139" i="2"/>
  <c r="BF166" i="2"/>
  <c r="BF192" i="2"/>
  <c r="BF199" i="2"/>
  <c r="BF214" i="2"/>
  <c r="BF254" i="2"/>
  <c r="BF262" i="2"/>
  <c r="BF270" i="2"/>
  <c r="BF300" i="2"/>
  <c r="BF301" i="2"/>
  <c r="BF332" i="2"/>
  <c r="BF365" i="2"/>
  <c r="BF369" i="2"/>
  <c r="BF372" i="2"/>
  <c r="BF378" i="2"/>
  <c r="BF434" i="2"/>
  <c r="BF456" i="2"/>
  <c r="BF467" i="2"/>
  <c r="BF474" i="2"/>
  <c r="BF508" i="2"/>
  <c r="BF515" i="2"/>
  <c r="BF553" i="2"/>
  <c r="BF617" i="2"/>
  <c r="BF620" i="2"/>
  <c r="BF130" i="2"/>
  <c r="BF180" i="2"/>
  <c r="BF244" i="2"/>
  <c r="BF267" i="2"/>
  <c r="BF268" i="2"/>
  <c r="BF276" i="2"/>
  <c r="BF295" i="2"/>
  <c r="BF297" i="2"/>
  <c r="BF328" i="2"/>
  <c r="BF362" i="2"/>
  <c r="BF366" i="2"/>
  <c r="BF382" i="2"/>
  <c r="BF402" i="2"/>
  <c r="BF416" i="2"/>
  <c r="BF447" i="2"/>
  <c r="BF454" i="2"/>
  <c r="BF471" i="2"/>
  <c r="BF529" i="2"/>
  <c r="BF99" i="2"/>
  <c r="BF171" i="2"/>
  <c r="BF247" i="2"/>
  <c r="BF250" i="2"/>
  <c r="BF252" i="2"/>
  <c r="BF280" i="2"/>
  <c r="BF285" i="2"/>
  <c r="BF286" i="2"/>
  <c r="BF291" i="2"/>
  <c r="BF293" i="2"/>
  <c r="BF314" i="2"/>
  <c r="BF318" i="2"/>
  <c r="BF323" i="2"/>
  <c r="BF326" i="2"/>
  <c r="BF338" i="2"/>
  <c r="BF341" i="2"/>
  <c r="BF351" i="2"/>
  <c r="BF405" i="2"/>
  <c r="BF409" i="2"/>
  <c r="BF417" i="2"/>
  <c r="BF483" i="2"/>
  <c r="BF551" i="2"/>
  <c r="BF564" i="2"/>
  <c r="BF575" i="2"/>
  <c r="BF607" i="2"/>
  <c r="BF609" i="2"/>
  <c r="BF141" i="2"/>
  <c r="BF168" i="2"/>
  <c r="BF179" i="2"/>
  <c r="BF205" i="2"/>
  <c r="BF220" i="2"/>
  <c r="BF256" i="2"/>
  <c r="BF259" i="2"/>
  <c r="BF266" i="2"/>
  <c r="BF272" i="2"/>
  <c r="BF282" i="2"/>
  <c r="BF304" i="2"/>
  <c r="BF308" i="2"/>
  <c r="BF310" i="2"/>
  <c r="BF312" i="2"/>
  <c r="BF336" i="2"/>
  <c r="BF343" i="2"/>
  <c r="BF344" i="2"/>
  <c r="BF368" i="2"/>
  <c r="BF388" i="2"/>
  <c r="BF390" i="2"/>
  <c r="BF392" i="2"/>
  <c r="BF407" i="2"/>
  <c r="BF408" i="2"/>
  <c r="BF501" i="2"/>
  <c r="BF549" i="2"/>
  <c r="BF568" i="2"/>
  <c r="BF578" i="2"/>
  <c r="BF623" i="2"/>
  <c r="F35" i="2"/>
  <c r="BD55" i="1" s="1"/>
  <c r="BD54" i="1" s="1"/>
  <c r="W33" i="1" s="1"/>
  <c r="F33" i="2"/>
  <c r="BB55" i="1" s="1"/>
  <c r="BB54" i="1" s="1"/>
  <c r="AX54" i="1" s="1"/>
  <c r="J31" i="2"/>
  <c r="AV55" i="1" s="1"/>
  <c r="F34" i="2"/>
  <c r="BC55" i="1" s="1"/>
  <c r="BC54" i="1" s="1"/>
  <c r="W32" i="1" s="1"/>
  <c r="F31" i="2"/>
  <c r="AZ55" i="1"/>
  <c r="AZ54" i="1"/>
  <c r="W29" i="1" s="1"/>
  <c r="P264" i="2" l="1"/>
  <c r="P96" i="2" s="1"/>
  <c r="AU55" i="1" s="1"/>
  <c r="AU54" i="1" s="1"/>
  <c r="P97" i="2"/>
  <c r="R264" i="2"/>
  <c r="R96" i="2"/>
  <c r="T264" i="2"/>
  <c r="T97" i="2"/>
  <c r="T96" i="2"/>
  <c r="BK97" i="2"/>
  <c r="J97" i="2"/>
  <c r="J56" i="2"/>
  <c r="BK264" i="2"/>
  <c r="J264" i="2" s="1"/>
  <c r="J62" i="2" s="1"/>
  <c r="W31" i="1"/>
  <c r="F32" i="2"/>
  <c r="BA55" i="1" s="1"/>
  <c r="BA54" i="1" s="1"/>
  <c r="W30" i="1" s="1"/>
  <c r="AV54" i="1"/>
  <c r="AK29" i="1" s="1"/>
  <c r="AY54" i="1"/>
  <c r="J32" i="2"/>
  <c r="AW55" i="1" s="1"/>
  <c r="AT55" i="1" s="1"/>
  <c r="BK96" i="2" l="1"/>
  <c r="J96" i="2" s="1"/>
  <c r="J28" i="2" s="1"/>
  <c r="AG55" i="1" s="1"/>
  <c r="AG54" i="1" s="1"/>
  <c r="AK26" i="1" s="1"/>
  <c r="AW54" i="1"/>
  <c r="AK30" i="1"/>
  <c r="J37" i="2" l="1"/>
  <c r="J55" i="2"/>
  <c r="AK35" i="1"/>
  <c r="AN55" i="1"/>
  <c r="AT54" i="1"/>
  <c r="AN54" i="1" l="1"/>
</calcChain>
</file>

<file path=xl/sharedStrings.xml><?xml version="1.0" encoding="utf-8"?>
<sst xmlns="http://schemas.openxmlformats.org/spreadsheetml/2006/main" count="5773" uniqueCount="1214">
  <si>
    <t>Export Komplet</t>
  </si>
  <si>
    <t>VZ</t>
  </si>
  <si>
    <t>2.0</t>
  </si>
  <si>
    <t>ZAMOK</t>
  </si>
  <si>
    <t>False</t>
  </si>
  <si>
    <t>{b61da298-4bbb-4059-a2e6-ecf9cf9bc714}</t>
  </si>
  <si>
    <t>0,01</t>
  </si>
  <si>
    <t>21</t>
  </si>
  <si>
    <t>12</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</si>
  <si>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</si>
  <si>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</si>
  <si>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</si>
  <si>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</si>
  <si>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</si>
  <si>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</si>
  <si>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</si>
  <si>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</si>
  <si>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Sedlo, Příčná 485 - rekonstrukce bytové jednotky č. 5</t>
  </si>
  <si>
    <t>KSO:</t>
  </si>
  <si>
    <t/>
  </si>
  <si>
    <t>CC-CZ:</t>
  </si>
  <si>
    <t>Místo:</t>
  </si>
  <si>
    <t>Nové Sedlo, Příčná 485</t>
  </si>
  <si>
    <t>Datum:</t>
  </si>
  <si>
    <t>2. 9. 2024</t>
  </si>
  <si>
    <t>Zadavatel:</t>
  </si>
  <si>
    <t>IČ:</t>
  </si>
  <si>
    <t>Město Nové Sedlo</t>
  </si>
  <si>
    <t>DIČ:</t>
  </si>
  <si>
    <t>Uchazeč:</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</si>
  <si>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</si>
  <si>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</si>
  <si>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</si>
  <si>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</si>
  <si>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</si>
  <si>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</si>
  <si>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</si>
  <si>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</si>
  <si>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</si>
  <si>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</si>
  <si>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</si>
  <si>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</si>
  <si>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</si>
  <si>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</si>
  <si>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</si>
  <si>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</si>
  <si>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</si>
  <si>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</si>
  <si>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</si>
  <si>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</si>
  <si>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</si>
  <si>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</si>
  <si>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</si>
  <si>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</si>
  <si>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</si>
  <si>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</si>
  <si>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</si>
  <si>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</si>
  <si>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</si>
  <si>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</si>
  <si>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</si>
  <si>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</si>
  <si>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</si>
  <si>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</si>
  <si>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</si>
  <si>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</si>
  <si>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</si>
  <si>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</si>
  <si>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</si>
  <si>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</si>
  <si>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</si>
  <si>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</si>
  <si>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</si>
  <si>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</si>
  <si>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</si>
  <si>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</si>
  <si>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</si>
  <si>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</si>
  <si>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</si>
  <si>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</si>
  <si>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</si>
  <si>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</si>
  <si>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</si>
  <si>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</si>
  <si>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</si>
  <si>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</si>
  <si>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</si>
  <si>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</si>
  <si>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</si>
  <si>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</si>
  <si>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</si>
  <si>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</si>
  <si>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</si>
  <si>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</si>
  <si>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</si>
  <si>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735 - Ústřední vytápění - otopná tělesa</t>
  </si>
  <si>
    <t xml:space="preserve">    741 - Elektroinstalace</t>
  </si>
  <si>
    <t xml:space="preserve">    751 - Vzduchotechnika</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</si>
  <si>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</si>
  <si>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</si>
  <si>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</si>
  <si>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</si>
  <si>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</si>
  <si>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</si>
  <si>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</si>
  <si>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</si>
  <si>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</si>
  <si>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</si>
  <si>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</si>
  <si>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</si>
  <si>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</si>
  <si>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</si>
  <si>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</si>
  <si>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</si>
  <si>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</si>
  <si>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</si>
  <si>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</si>
  <si>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</si>
  <si>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</si>
  <si>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</si>
  <si>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</si>
  <si>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</si>
  <si>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</si>
  <si>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</si>
  <si>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</si>
  <si>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</si>
  <si>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342272225</t>
  </si>
  <si>
    <t>Příčky z pórobetonových tvárnic hladkých na tenké maltové lože objemová hmotnost do 500 kg/m3, tloušťka příčky 100 mm</t>
  </si>
  <si>
    <t>m2</t>
  </si>
  <si>
    <t>CS ÚRS 2024 02</t>
  </si>
  <si>
    <t>4</t>
  </si>
  <si>
    <t>2</t>
  </si>
  <si>
    <t>893294828</t>
  </si>
  <si>
    <t>Online PSC</t>
  </si>
  <si>
    <t>https://podminky.urs.cz/item/CS_URS_2024_02/342272225</t>
  </si>
  <si>
    <t>VV</t>
  </si>
  <si>
    <t>Koupelna a WC</t>
  </si>
  <si>
    <t>(3,49+1,43+1,32+1,62+0,1+0,88+0,88)*2,65</t>
  </si>
  <si>
    <t>-0,6*0,6</t>
  </si>
  <si>
    <t>-(0,7*2,25)*2</t>
  </si>
  <si>
    <t>-0,9*2</t>
  </si>
  <si>
    <t>Součet</t>
  </si>
  <si>
    <t>342291121</t>
  </si>
  <si>
    <t>Ukotvení příček plochými kotvami, do konstrukce cihelné</t>
  </si>
  <si>
    <t>m</t>
  </si>
  <si>
    <t>-2084252655</t>
  </si>
  <si>
    <t>https://podminky.urs.cz/item/CS_URS_2024_02/342291121</t>
  </si>
  <si>
    <t>2,65*4</t>
  </si>
  <si>
    <t>317142420</t>
  </si>
  <si>
    <t>Překlady nenosné z pórobetonu osazené do tenkého maltového lože, výšky do 250 mm, šířky překladu 100 mm, délky překladu do 1000 mm</t>
  </si>
  <si>
    <t>kus</t>
  </si>
  <si>
    <t>237815466</t>
  </si>
  <si>
    <t>https://podminky.urs.cz/item/CS_URS_2024_02/317142420</t>
  </si>
  <si>
    <t>317142422</t>
  </si>
  <si>
    <t>Překlady nenosné z pórobetonu osazené do tenkého maltového lože, výšky do 250 mm, šířky překladu 100 mm, délky překladu přes 1000 do 1250 mm</t>
  </si>
  <si>
    <t>-425427831</t>
  </si>
  <si>
    <t>https://podminky.urs.cz/item/CS_URS_2024_02/317142422</t>
  </si>
  <si>
    <t>6</t>
  </si>
  <si>
    <t>Úpravy povrchů, podlahy a osazování výplní</t>
  </si>
  <si>
    <t>5</t>
  </si>
  <si>
    <t>611325411</t>
  </si>
  <si>
    <t>Oprava vápenocementové omítky vnitřních ploch hladké, tl. do 20 mm stropů, v rozsahu opravované plochy do 10%</t>
  </si>
  <si>
    <t>1548699227</t>
  </si>
  <si>
    <t>https://podminky.urs.cz/item/CS_URS_2024_02/611325411</t>
  </si>
  <si>
    <t>4,99*3,14</t>
  </si>
  <si>
    <t>-0,78*0,2</t>
  </si>
  <si>
    <t>4,95*3,52</t>
  </si>
  <si>
    <t>-0,79*0,16</t>
  </si>
  <si>
    <t>2,91*0,84</t>
  </si>
  <si>
    <t>3,5*0,73</t>
  </si>
  <si>
    <t>3,24*0,92</t>
  </si>
  <si>
    <t>3,49*1,06</t>
  </si>
  <si>
    <t>0,84*0,59</t>
  </si>
  <si>
    <t>0,26*0,92</t>
  </si>
  <si>
    <t>1,02*0,88</t>
  </si>
  <si>
    <t>1,52*1,32</t>
  </si>
  <si>
    <t>611131121</t>
  </si>
  <si>
    <t>Podkladní a spojovací vrstva vnitřních omítaných ploch penetrace disperzní nanášená ručně stropů</t>
  </si>
  <si>
    <t>9136339</t>
  </si>
  <si>
    <t>https://podminky.urs.cz/item/CS_URS_2024_02/611131121</t>
  </si>
  <si>
    <t>Pod perlinku s lepidlem</t>
  </si>
  <si>
    <t>48,129</t>
  </si>
  <si>
    <t>Pod štuk</t>
  </si>
  <si>
    <t>7</t>
  </si>
  <si>
    <t>611142001</t>
  </si>
  <si>
    <t>Pletivo vnitřních ploch v ploše nebo pruzích, na plném podkladu sklovláknité vtlačené do tmelu včetně tmelu stropů</t>
  </si>
  <si>
    <t>96281334</t>
  </si>
  <si>
    <t>https://podminky.urs.cz/item/CS_URS_2024_02/611142001</t>
  </si>
  <si>
    <t>8</t>
  </si>
  <si>
    <t>611311131</t>
  </si>
  <si>
    <t>Vápenný štuk vnitřních ploch tloušťky do 3 mm vodorovných konstrukcí stropů rovných</t>
  </si>
  <si>
    <t>-201892580</t>
  </si>
  <si>
    <t>https://podminky.urs.cz/item/CS_URS_2024_02/611311131</t>
  </si>
  <si>
    <t>9</t>
  </si>
  <si>
    <t>612325411</t>
  </si>
  <si>
    <t>Oprava vápenocementové omítky vnitřních ploch hladké, tl. do 20 mm stěn, v rozsahu opravované plochy do 10%</t>
  </si>
  <si>
    <t>-94089956</t>
  </si>
  <si>
    <t>https://podminky.urs.cz/item/CS_URS_2024_02/612325411</t>
  </si>
  <si>
    <t>(4,98+3,18+4,22+0,2+0,78+2,9+3,47+3,41+4,96+4,14+0,16+0,79+3,49+1,06+0,04+1,32+0,04+0,92+0,73+0,84+0,59+2,91+3,91+0,1+1,06)*2,65</t>
  </si>
  <si>
    <t>-(2,1*1,6)*2</t>
  </si>
  <si>
    <t>-1,46*1,6</t>
  </si>
  <si>
    <t>(2,1+1,6+1,6+2,1+1,6+1,6+1,46+1,6+1,6+0,8+0,8+0,8+0,8+0,8+0,8)*0,22</t>
  </si>
  <si>
    <t>-(0,9*2)*5</t>
  </si>
  <si>
    <t>(1,7+2,36+2,36)*0,41</t>
  </si>
  <si>
    <t>10</t>
  </si>
  <si>
    <t>612131121</t>
  </si>
  <si>
    <t>Podkladní a spojovací vrstva vnitřních omítaných ploch penetrace disperzní nanášená ručně stěn</t>
  </si>
  <si>
    <t>401347303</t>
  </si>
  <si>
    <t>https://podminky.urs.cz/item/CS_URS_2024_02/612131121</t>
  </si>
  <si>
    <t>(3,18+4,22+0,2+0,78+2,9+4,98+3,47+4,96+3,41+0,16+0,79+4,14+3,49+3,49+1,06+1,06+3,81+3,81+3,49+3,49+1,52+1,52+0,88+0,88+1,29+1,29+1,02+1,02)*2,65</t>
  </si>
  <si>
    <t>-(0,9*2)*7</t>
  </si>
  <si>
    <t>-(0,7*2)*4</t>
  </si>
  <si>
    <t>(2,1+1,6+1,6+2,1+1,6+1,6+1,46+1,6+1,6)*0,22</t>
  </si>
  <si>
    <t>Mezisoučet</t>
  </si>
  <si>
    <t>154,455</t>
  </si>
  <si>
    <t>"Odpočet obklady" - 19,808</t>
  </si>
  <si>
    <t>11</t>
  </si>
  <si>
    <t>612142001</t>
  </si>
  <si>
    <t>Pletivo vnitřních ploch v ploše nebo pruzích, na plném podkladu sklovláknité vtlačené do tmelu včetně tmelu stěn</t>
  </si>
  <si>
    <t>-2135597342</t>
  </si>
  <si>
    <t>https://podminky.urs.cz/item/CS_URS_2024_02/612142001</t>
  </si>
  <si>
    <t>622143003</t>
  </si>
  <si>
    <t>Montáž omítkových profilů plastových, pozinkovaných nebo dřevěných upevněných vtlačením do podkladní vrstvy nebo přibitím rohových s tkaninou</t>
  </si>
  <si>
    <t>-393428956</t>
  </si>
  <si>
    <t>https://podminky.urs.cz/item/CS_URS_2024_02/622143003</t>
  </si>
  <si>
    <t>1,46+2,4+2,4+2,1+2,4+2,4+2,1+2,4+2,4+1,7+2,36+2,36+2,65*3</t>
  </si>
  <si>
    <t>13</t>
  </si>
  <si>
    <t>M</t>
  </si>
  <si>
    <t>63127416</t>
  </si>
  <si>
    <t>profil rohový PVC s výztužnou tkaninou š 100/100mm</t>
  </si>
  <si>
    <t>937290277</t>
  </si>
  <si>
    <t>34,43*1,15 'Přepočtené koeficientem množství</t>
  </si>
  <si>
    <t>14</t>
  </si>
  <si>
    <t>612311131</t>
  </si>
  <si>
    <t>Vápenný štuk vnitřních ploch tloušťky do 3 mm svislých konstrukcí stěn</t>
  </si>
  <si>
    <t>-806393052</t>
  </si>
  <si>
    <t>https://podminky.urs.cz/item/CS_URS_2024_02/612311131</t>
  </si>
  <si>
    <t>15</t>
  </si>
  <si>
    <t>642942111</t>
  </si>
  <si>
    <t>Osazování zárubní nebo rámů kovových dveřních lisovaných nebo z úhelníků bez dveřních křídel na cementovou maltu, plochy otvoru do 2,5 m2</t>
  </si>
  <si>
    <t>2095366369</t>
  </si>
  <si>
    <t>https://podminky.urs.cz/item/CS_URS_2024_02/642942111</t>
  </si>
  <si>
    <t>Dveře do koupelny, na WC a do kuchyně</t>
  </si>
  <si>
    <t>16</t>
  </si>
  <si>
    <t>55331485</t>
  </si>
  <si>
    <t>zárubeň jednokřídlá ocelová pro zdění tl stěny 110-150mm rozměru 600/1970, 2100mm</t>
  </si>
  <si>
    <t>1540051683</t>
  </si>
  <si>
    <t>17</t>
  </si>
  <si>
    <t>55331487</t>
  </si>
  <si>
    <t>zárubeň jednokřídlá ocelová pro zdění tl stěny 110-150mm rozměru 800/1970, 2100mm</t>
  </si>
  <si>
    <t>227375239</t>
  </si>
  <si>
    <t>Ostatní konstrukce a práce, bourání</t>
  </si>
  <si>
    <t>18</t>
  </si>
  <si>
    <t>009-x1</t>
  </si>
  <si>
    <t>Demontáž EPS stropnic s olištováním vč. likvidace odpadu</t>
  </si>
  <si>
    <t>-359746614</t>
  </si>
  <si>
    <t>19</t>
  </si>
  <si>
    <t>962031132</t>
  </si>
  <si>
    <t>Bourání příček nebo přizdívek z cihel pálených plných nebo dutých, tl. do 100 mm</t>
  </si>
  <si>
    <t>-1763825170</t>
  </si>
  <si>
    <t>https://podminky.urs.cz/item/CS_URS_2024_02/962031132</t>
  </si>
  <si>
    <t>Stěna spíže</t>
  </si>
  <si>
    <t>0,59*2,65</t>
  </si>
  <si>
    <t>Dobourání příčky u vchodových dveří</t>
  </si>
  <si>
    <t>0,5*0,41</t>
  </si>
  <si>
    <t>20</t>
  </si>
  <si>
    <t>962031133</t>
  </si>
  <si>
    <t>Bourání příček nebo přizdívek z cihel pálených plných nebo dutých, tl. přes 100 do 150 mm</t>
  </si>
  <si>
    <t>-1292757579</t>
  </si>
  <si>
    <t>https://podminky.urs.cz/item/CS_URS_2024_02/962031133</t>
  </si>
  <si>
    <t>3,49*2,65</t>
  </si>
  <si>
    <t>-(0,7*2)*2</t>
  </si>
  <si>
    <t>962084131/R</t>
  </si>
  <si>
    <t>Bourání příček nebo přizdívek deskových, umakartových, sololitových apod., tl. do 150 mm</t>
  </si>
  <si>
    <t>623864427</t>
  </si>
  <si>
    <t>Koupelna, WC, vstup do kuchyně....výměra vč. podhledů a kastlíků</t>
  </si>
  <si>
    <t>(1,32+1,32+0,26+0,92+0,26+2,48+0,88)*2,65</t>
  </si>
  <si>
    <t>1,29*1,03</t>
  </si>
  <si>
    <t>0,04*0,74</t>
  </si>
  <si>
    <t>0,74*0,5</t>
  </si>
  <si>
    <t>22</t>
  </si>
  <si>
    <t>968072455</t>
  </si>
  <si>
    <t>Vybourání kovových rámů oken s křídly, dveřních zárubní, vrat, stěn, ostění nebo obkladů dveřních zárubní, plochy do 2 m2</t>
  </si>
  <si>
    <t>1856623506</t>
  </si>
  <si>
    <t>https://podminky.urs.cz/item/CS_URS_2024_02/968072455</t>
  </si>
  <si>
    <t>Dveře do koupelny, WC a kuchyně</t>
  </si>
  <si>
    <t>(0,6*2)*2</t>
  </si>
  <si>
    <t>0,8*2</t>
  </si>
  <si>
    <t>23</t>
  </si>
  <si>
    <t>978011121</t>
  </si>
  <si>
    <t>Otlučení vápenných nebo vápenocementových omítek vnitřních ploch stropů, v rozsahu přes 5 do 10 %</t>
  </si>
  <si>
    <t>-1804893011</t>
  </si>
  <si>
    <t>https://podminky.urs.cz/item/CS_URS_2024_02/978011121</t>
  </si>
  <si>
    <t>24</t>
  </si>
  <si>
    <t>978013121</t>
  </si>
  <si>
    <t>Otlučení vápenných nebo vápenocementových omítek vnitřních ploch stěn s vyškrabáním spar, s očištěním zdiva, v rozsahu přes 5 do 10 %</t>
  </si>
  <si>
    <t>-312134398</t>
  </si>
  <si>
    <t>https://podminky.urs.cz/item/CS_URS_2024_02/978013121</t>
  </si>
  <si>
    <t>25</t>
  </si>
  <si>
    <t>949101111</t>
  </si>
  <si>
    <t>Lešení pomocné pracovní pro objekty pozemních staveb pro zatížení do 150 kg/m2, o výšce lešeňové podlahy do 1,9 m</t>
  </si>
  <si>
    <t>-788185435</t>
  </si>
  <si>
    <t>https://podminky.urs.cz/item/CS_URS_2024_02/949101111</t>
  </si>
  <si>
    <t>5,718+49,019</t>
  </si>
  <si>
    <t>26</t>
  </si>
  <si>
    <t>952901111</t>
  </si>
  <si>
    <t>Vyčištění budov nebo objektů před předáním do užívání budov bytové nebo občanské výstavby, světlé výšky podlaží do 4 m</t>
  </si>
  <si>
    <t>-81015983</t>
  </si>
  <si>
    <t>https://podminky.urs.cz/item/CS_URS_2024_02/952901111</t>
  </si>
  <si>
    <t>997</t>
  </si>
  <si>
    <t>Přesun sutě</t>
  </si>
  <si>
    <t>27</t>
  </si>
  <si>
    <t>997002611</t>
  </si>
  <si>
    <t>Nakládání suti a vybouraných hmot na dopravní prostředek pro vodorovné přemístění</t>
  </si>
  <si>
    <t>t</t>
  </si>
  <si>
    <t>1993529159</t>
  </si>
  <si>
    <t>https://podminky.urs.cz/item/CS_URS_2024_02/997002611</t>
  </si>
  <si>
    <t>28</t>
  </si>
  <si>
    <t>997013212</t>
  </si>
  <si>
    <t>Vnitrostaveništní doprava suti a vybouraných hmot vodorovně do 50 m s naložením ručně pro budovy a haly výšky přes 6 do 9 m</t>
  </si>
  <si>
    <t>-1414143442</t>
  </si>
  <si>
    <t>https://podminky.urs.cz/item/CS_URS_2024_02/997013212</t>
  </si>
  <si>
    <t>29</t>
  </si>
  <si>
    <t>997013501</t>
  </si>
  <si>
    <t>Odvoz suti a vybouraných hmot na skládku nebo meziskládku se složením, na vzdálenost do 1 km</t>
  </si>
  <si>
    <t>-1373198658</t>
  </si>
  <si>
    <t>https://podminky.urs.cz/item/CS_URS_2024_02/997013501</t>
  </si>
  <si>
    <t>30</t>
  </si>
  <si>
    <t>997013509</t>
  </si>
  <si>
    <t>Odvoz suti a vybouraných hmot na skládku nebo meziskládku se složením, na vzdálenost Příplatek k ceně za každý další započatý 1 km přes 1 km</t>
  </si>
  <si>
    <t>87929371</t>
  </si>
  <si>
    <t>https://podminky.urs.cz/item/CS_URS_2024_02/997013509</t>
  </si>
  <si>
    <t>5,385*11</t>
  </si>
  <si>
    <t>31</t>
  </si>
  <si>
    <t>997013631</t>
  </si>
  <si>
    <t>Poplatek za uložení stavebního odpadu na skládce (skládkovné) směsného stavebního a demoličního zatříděného do Katalogu odpadů pod kódem 17 09 04</t>
  </si>
  <si>
    <t>-1150320235</t>
  </si>
  <si>
    <t>https://podminky.urs.cz/item/CS_URS_2024_02/997013631</t>
  </si>
  <si>
    <t>998</t>
  </si>
  <si>
    <t>Přesun hmot</t>
  </si>
  <si>
    <t>32</t>
  </si>
  <si>
    <t>998018002</t>
  </si>
  <si>
    <t>Přesun hmot pro budovy občanské výstavby, bydlení, výrobu a služby ruční (bez užití mechanizace) vodorovná dopravní vzdálenost do 100 m pro budovy s jakoukoliv nosnou konstrukcí výšky přes 6 do 12 m</t>
  </si>
  <si>
    <t>836721365</t>
  </si>
  <si>
    <t>https://podminky.urs.cz/item/CS_URS_2024_02/998018002</t>
  </si>
  <si>
    <t>PSV</t>
  </si>
  <si>
    <t>Práce a dodávky PSV</t>
  </si>
  <si>
    <t>721</t>
  </si>
  <si>
    <t>Zdravotechnika - vnitřní kanalizace</t>
  </si>
  <si>
    <t>33</t>
  </si>
  <si>
    <t>721-x1</t>
  </si>
  <si>
    <t>Demontáž stávajících rozvodů kanalizace vč. likvidace odpadu</t>
  </si>
  <si>
    <t>soubor</t>
  </si>
  <si>
    <t>902308517</t>
  </si>
  <si>
    <t>34</t>
  </si>
  <si>
    <t>721-x2</t>
  </si>
  <si>
    <t>D+M Napojení na stávající rozvody kanalizace</t>
  </si>
  <si>
    <t>44343907</t>
  </si>
  <si>
    <t>35</t>
  </si>
  <si>
    <t>721174043</t>
  </si>
  <si>
    <t>Potrubí z trub polypropylenových připojovací DN 50</t>
  </si>
  <si>
    <t>1813821643</t>
  </si>
  <si>
    <t>https://podminky.urs.cz/item/CS_URS_2024_02/721174043</t>
  </si>
  <si>
    <t>36</t>
  </si>
  <si>
    <t>721174045</t>
  </si>
  <si>
    <t>Potrubí z trub polypropylenových připojovací DN 110</t>
  </si>
  <si>
    <t>521357172</t>
  </si>
  <si>
    <t>https://podminky.urs.cz/item/CS_URS_2024_02/721174045</t>
  </si>
  <si>
    <t>37</t>
  </si>
  <si>
    <t>721194105</t>
  </si>
  <si>
    <t>Vyměření přípojek na potrubí vyvedení a upevnění odpadních výpustek DN 50</t>
  </si>
  <si>
    <t>1332171859</t>
  </si>
  <si>
    <t>https://podminky.urs.cz/item/CS_URS_2024_02/721194105</t>
  </si>
  <si>
    <t>38</t>
  </si>
  <si>
    <t>721194109</t>
  </si>
  <si>
    <t>Vyměření přípojek na potrubí vyvedení a upevnění odpadních výpustek DN 110</t>
  </si>
  <si>
    <t>643163039</t>
  </si>
  <si>
    <t>https://podminky.urs.cz/item/CS_URS_2024_02/721194109</t>
  </si>
  <si>
    <t>39</t>
  </si>
  <si>
    <t>721226512</t>
  </si>
  <si>
    <t>Zápachové uzávěrky podomítkové (Pe) s krycí deskou pro pračku a myčku DN 50</t>
  </si>
  <si>
    <t>-856924475</t>
  </si>
  <si>
    <t>https://podminky.urs.cz/item/CS_URS_2024_02/721226512</t>
  </si>
  <si>
    <t>40</t>
  </si>
  <si>
    <t>721290111</t>
  </si>
  <si>
    <t>Zkouška těsnosti kanalizace v objektech vodou do DN 125</t>
  </si>
  <si>
    <t>2048645831</t>
  </si>
  <si>
    <t>https://podminky.urs.cz/item/CS_URS_2024_02/721290111</t>
  </si>
  <si>
    <t>41</t>
  </si>
  <si>
    <t>721-x3</t>
  </si>
  <si>
    <t>Ostatní nespecifikované materiály a práce</t>
  </si>
  <si>
    <t>-1091764994</t>
  </si>
  <si>
    <t>42</t>
  </si>
  <si>
    <t>721-x4</t>
  </si>
  <si>
    <t>Stavební přípomoc</t>
  </si>
  <si>
    <t>-1605783015</t>
  </si>
  <si>
    <t>43</t>
  </si>
  <si>
    <t>998721312</t>
  </si>
  <si>
    <t>Přesun hmot pro vnitřní kanalizaci stanovený procentní sazbou (%) z ceny vodorovná dopravní vzdálenost do 50 m ruční (bez užití mechanizace) v objektech výšky přes 6 do 12 m</t>
  </si>
  <si>
    <t>%</t>
  </si>
  <si>
    <t>-1262629957</t>
  </si>
  <si>
    <t>https://podminky.urs.cz/item/CS_URS_2024_02/998721312</t>
  </si>
  <si>
    <t>722</t>
  </si>
  <si>
    <t>Zdravotechnika - vnitřní vodovod</t>
  </si>
  <si>
    <t>44</t>
  </si>
  <si>
    <t>722-x1</t>
  </si>
  <si>
    <t>Demontáž stávajících rozvodů vodovodu vč. likvidace odpadu</t>
  </si>
  <si>
    <t>-734897666</t>
  </si>
  <si>
    <t>45</t>
  </si>
  <si>
    <t>722-x2</t>
  </si>
  <si>
    <t>D+M Napojení na stávající rozvody vodovodu</t>
  </si>
  <si>
    <t>1951821292</t>
  </si>
  <si>
    <t>46</t>
  </si>
  <si>
    <t>722174023</t>
  </si>
  <si>
    <t xml:space="preserve">Potrubí z plastových trubek z polypropylenu PPR svařovaných polyfúzně PN 20 (SDR 6) </t>
  </si>
  <si>
    <t>-869926740</t>
  </si>
  <si>
    <t>https://podminky.urs.cz/item/CS_URS_2024_02/722174023</t>
  </si>
  <si>
    <t>47</t>
  </si>
  <si>
    <t>722181241</t>
  </si>
  <si>
    <t>Ochrana potrubí termoizolačními trubicemi z pěnového polyetylenu PE přilepenými v příčných a podélných spojích, tloušťky izolace přes 13 do 20 mm, vnitřního průměru izolace DN do 22 mm</t>
  </si>
  <si>
    <t>-1612730621</t>
  </si>
  <si>
    <t>https://podminky.urs.cz/item/CS_URS_2024_02/722181241</t>
  </si>
  <si>
    <t>48</t>
  </si>
  <si>
    <t>722220152</t>
  </si>
  <si>
    <t>Armatury s jedním závitem plastové (PPR) PN 20 (SDR 6) DN 20 x G 1/2"</t>
  </si>
  <si>
    <t>1081131600</t>
  </si>
  <si>
    <t>https://podminky.urs.cz/item/CS_URS_2024_02/722220152</t>
  </si>
  <si>
    <t>49</t>
  </si>
  <si>
    <t>722220161</t>
  </si>
  <si>
    <t>Armatury s jedním závitem plastové (PPR) PN 20 (SDR 6) DN 20 x G 1/2" (nástěnný komplet)</t>
  </si>
  <si>
    <t>-1200940880</t>
  </si>
  <si>
    <t>https://podminky.urs.cz/item/CS_URS_2024_02/722220161</t>
  </si>
  <si>
    <t>50</t>
  </si>
  <si>
    <t>722290234</t>
  </si>
  <si>
    <t>Zkoušky, proplach a desinfekce vodovodního potrubí proplach a desinfekce vodovodního potrubí do DN 80</t>
  </si>
  <si>
    <t>-279655857</t>
  </si>
  <si>
    <t>https://podminky.urs.cz/item/CS_URS_2024_02/722290234</t>
  </si>
  <si>
    <t>51</t>
  </si>
  <si>
    <t>722290246</t>
  </si>
  <si>
    <t>Zkoušky, proplach a desinfekce vodovodního potrubí zkoušky těsnosti vodovodního potrubí plastového do DN 40</t>
  </si>
  <si>
    <t>-1172249556</t>
  </si>
  <si>
    <t>https://podminky.urs.cz/item/CS_URS_2024_02/722290246</t>
  </si>
  <si>
    <t>52</t>
  </si>
  <si>
    <t>722-x3</t>
  </si>
  <si>
    <t>511588199</t>
  </si>
  <si>
    <t>53</t>
  </si>
  <si>
    <t>722-x4</t>
  </si>
  <si>
    <t>-988757552</t>
  </si>
  <si>
    <t>54</t>
  </si>
  <si>
    <t>998722312</t>
  </si>
  <si>
    <t>Přesun hmot pro vnitřní vodovod stanovený procentní sazbou (%) z ceny vodorovná dopravní vzdálenost do 50 m ruční (bez užití mechanizace) v objektech výšky přes 6 do 12 m</t>
  </si>
  <si>
    <t>760255778</t>
  </si>
  <si>
    <t>https://podminky.urs.cz/item/CS_URS_2024_02/998722312</t>
  </si>
  <si>
    <t>725</t>
  </si>
  <si>
    <t>Zdravotechnika - zařizovací předměty</t>
  </si>
  <si>
    <t>55</t>
  </si>
  <si>
    <t>725110814</t>
  </si>
  <si>
    <t>Demontáž klozetů kombi</t>
  </si>
  <si>
    <t>-267345394</t>
  </si>
  <si>
    <t>https://podminky.urs.cz/item/CS_URS_2024_02/725110814</t>
  </si>
  <si>
    <t>56</t>
  </si>
  <si>
    <t>725210821</t>
  </si>
  <si>
    <t>Demontáž umyvadel bez výtokových armatur umyvadel</t>
  </si>
  <si>
    <t>-214931176</t>
  </si>
  <si>
    <t>https://podminky.urs.cz/item/CS_URS_2024_02/725210821</t>
  </si>
  <si>
    <t>57</t>
  </si>
  <si>
    <t>725220842</t>
  </si>
  <si>
    <t>Demontáž van ocelových volně stojících</t>
  </si>
  <si>
    <t>-857271349</t>
  </si>
  <si>
    <t>https://podminky.urs.cz/item/CS_URS_2024_02/725220842</t>
  </si>
  <si>
    <t>58</t>
  </si>
  <si>
    <t>725310823</t>
  </si>
  <si>
    <t>Demontáž dřezů jednodílných bez výtokových armatur vestavěných v kuchyňských sestavách</t>
  </si>
  <si>
    <t>-1447873891</t>
  </si>
  <si>
    <t>https://podminky.urs.cz/item/CS_URS_2024_02/725310823</t>
  </si>
  <si>
    <t>59</t>
  </si>
  <si>
    <t>725820801</t>
  </si>
  <si>
    <t>Demontáž baterií nástěnných do G 3/4</t>
  </si>
  <si>
    <t>-929544193</t>
  </si>
  <si>
    <t>https://podminky.urs.cz/item/CS_URS_2024_02/725820801</t>
  </si>
  <si>
    <t>60</t>
  </si>
  <si>
    <t>725820802</t>
  </si>
  <si>
    <t>Demontáž baterií stojánkových do 1 otvoru</t>
  </si>
  <si>
    <t>808196346</t>
  </si>
  <si>
    <t>https://podminky.urs.cz/item/CS_URS_2024_02/725820802</t>
  </si>
  <si>
    <t>61</t>
  </si>
  <si>
    <t>725860811</t>
  </si>
  <si>
    <t>Demontáž zápachových uzávěrek pro zařizovací předměty jednoduchých</t>
  </si>
  <si>
    <t>-1495780068</t>
  </si>
  <si>
    <t>https://podminky.urs.cz/item/CS_URS_2024_02/725860811</t>
  </si>
  <si>
    <t>62</t>
  </si>
  <si>
    <t>725112171/R</t>
  </si>
  <si>
    <t xml:space="preserve">Zařízení záchodů kombi klozety s hlubokým splachováním </t>
  </si>
  <si>
    <t>-2066980943</t>
  </si>
  <si>
    <t>63</t>
  </si>
  <si>
    <t>725211603</t>
  </si>
  <si>
    <t>Umyvadla keramická bílá bez výtokových armatur připevněná na stěnu šrouby bez sloupu nebo krytu na sifon, šířka umyvadla 600 mm</t>
  </si>
  <si>
    <t>366908036</t>
  </si>
  <si>
    <t>https://podminky.urs.cz/item/CS_URS_2024_02/725211603</t>
  </si>
  <si>
    <t>64</t>
  </si>
  <si>
    <t>725822611</t>
  </si>
  <si>
    <t>Baterie umyvadlové stojánkové pákové bez výpusti</t>
  </si>
  <si>
    <t>1692117060</t>
  </si>
  <si>
    <t>https://podminky.urs.cz/item/CS_URS_2024_02/725822611</t>
  </si>
  <si>
    <t>65</t>
  </si>
  <si>
    <t>725861102</t>
  </si>
  <si>
    <t>Zápachové uzávěrky zařizovacích předmětů pro umyvadla DN 40</t>
  </si>
  <si>
    <t>1261901070</t>
  </si>
  <si>
    <t>https://podminky.urs.cz/item/CS_URS_2024_02/725861102</t>
  </si>
  <si>
    <t>66</t>
  </si>
  <si>
    <t>725222113/R</t>
  </si>
  <si>
    <t>Vany bez výtokových armatur akrylátové se zápachovou uzávěrkou klasické 1500x700 mm vč. krycího panelu</t>
  </si>
  <si>
    <t>-996255705</t>
  </si>
  <si>
    <t>67</t>
  </si>
  <si>
    <t>725831312</t>
  </si>
  <si>
    <t>Baterie vanové nástěnné pákové s příslušenstvím a pevným držákem</t>
  </si>
  <si>
    <t>-781603538</t>
  </si>
  <si>
    <t>https://podminky.urs.cz/item/CS_URS_2024_02/725831312</t>
  </si>
  <si>
    <t>68</t>
  </si>
  <si>
    <t>725311121</t>
  </si>
  <si>
    <t>Dřezy bez výtokových armatur jednoduché se zápachovou uzávěrkou nerezové s odkapávací plochou 560x480 mm a miskou</t>
  </si>
  <si>
    <t>1351335595</t>
  </si>
  <si>
    <t>https://podminky.urs.cz/item/CS_URS_2024_02/725311121</t>
  </si>
  <si>
    <t>69</t>
  </si>
  <si>
    <t>725821325</t>
  </si>
  <si>
    <t>Baterie dřezové stojánkové pákové s otáčivým ústím a délkou ramínka 220 mm</t>
  </si>
  <si>
    <t>1545506974</t>
  </si>
  <si>
    <t>https://podminky.urs.cz/item/CS_URS_2024_02/725821325</t>
  </si>
  <si>
    <t>70</t>
  </si>
  <si>
    <t>725862103</t>
  </si>
  <si>
    <t>Zápachové uzávěrky zařizovacích předmětů pro dřezy DN 40/50</t>
  </si>
  <si>
    <t>-1055425549</t>
  </si>
  <si>
    <t>https://podminky.urs.cz/item/CS_URS_2024_02/725862103</t>
  </si>
  <si>
    <t>71</t>
  </si>
  <si>
    <t>725813111</t>
  </si>
  <si>
    <t>Ventily rohové bez připojovací trubičky nebo flexi hadičky G 1/2"</t>
  </si>
  <si>
    <t>180254344</t>
  </si>
  <si>
    <t>https://podminky.urs.cz/item/CS_URS_2024_02/725813111</t>
  </si>
  <si>
    <t>72</t>
  </si>
  <si>
    <t>725813112</t>
  </si>
  <si>
    <t>Ventily rohové bez připojovací trubičky nebo flexi hadičky pračkové G 3/4"</t>
  </si>
  <si>
    <t>-1419513582</t>
  </si>
  <si>
    <t>https://podminky.urs.cz/item/CS_URS_2024_02/725813112</t>
  </si>
  <si>
    <t>73</t>
  </si>
  <si>
    <t>998725312</t>
  </si>
  <si>
    <t>Přesun hmot pro zařizovací předměty stanovený procentní sazbou (%) z ceny vodorovná dopravní vzdálenost do 50 m ruční (bez užití mechanizace) v objektech výšky přes 6 do 12 m</t>
  </si>
  <si>
    <t>381049265</t>
  </si>
  <si>
    <t>https://podminky.urs.cz/item/CS_URS_2024_02/998725312</t>
  </si>
  <si>
    <t>733</t>
  </si>
  <si>
    <t>Ústřední vytápění - rozvodné potrubí</t>
  </si>
  <si>
    <t>74</t>
  </si>
  <si>
    <t>733890101</t>
  </si>
  <si>
    <t>Zmrazení stávajícího potrubí z trubek ocelových, měděných nebo plastových (za provozu) Ø do 22 mm</t>
  </si>
  <si>
    <t>653113806</t>
  </si>
  <si>
    <t>https://podminky.urs.cz/item/CS_URS_2024_02/733890101</t>
  </si>
  <si>
    <t>75</t>
  </si>
  <si>
    <t>733-x1</t>
  </si>
  <si>
    <t>Úprava stávajícího potrubí pro nové otopné těleso</t>
  </si>
  <si>
    <t>-21365404</t>
  </si>
  <si>
    <t>76</t>
  </si>
  <si>
    <t>998733312</t>
  </si>
  <si>
    <t>Přesun hmot pro rozvody potrubí stanovený procentní sazbou z ceny vodorovná dopravní vzdálenost do 50 m ruční (bez užití mechanizace) v objektech výšky přes 6 do 12 m</t>
  </si>
  <si>
    <t>1347253990</t>
  </si>
  <si>
    <t>https://podminky.urs.cz/item/CS_URS_2024_02/998733312</t>
  </si>
  <si>
    <t>735</t>
  </si>
  <si>
    <t>Ústřední vytápění - otopná tělesa</t>
  </si>
  <si>
    <t>77</t>
  </si>
  <si>
    <t>735152475</t>
  </si>
  <si>
    <t>Otopná tělesa panelová VK dvoudesková PN 1,0 MPa, T do 110°C s jednou přídavnou přestupní plochou výšky tělesa 600 mm stavební délky / výkonu 800 mm / 1030 W</t>
  </si>
  <si>
    <t>-1265865806</t>
  </si>
  <si>
    <t>https://podminky.urs.cz/item/CS_URS_2024_02/735152475</t>
  </si>
  <si>
    <t>78</t>
  </si>
  <si>
    <t>735152577</t>
  </si>
  <si>
    <t>Otopná tělesa panelová VK dvoudesková PN 1,0 MPa, T do 110°C se dvěma přídavnými přestupními plochami výšky tělesa 600 mm stavební délky / výkonu 1000 mm / 1679 W</t>
  </si>
  <si>
    <t>1844481780</t>
  </si>
  <si>
    <t>https://podminky.urs.cz/item/CS_URS_2024_02/735152577</t>
  </si>
  <si>
    <t>79</t>
  </si>
  <si>
    <t>735152578</t>
  </si>
  <si>
    <t>Otopná tělesa panelová VK dvoudesková PN 1,0 MPa, T do 110°C se dvěma přídavnými přestupními plochami výšky tělesa 600 mm stavební délky / výkonu 1100 mm / 1847 W</t>
  </si>
  <si>
    <t>-427709855</t>
  </si>
  <si>
    <t>https://podminky.urs.cz/item/CS_URS_2024_02/735152578</t>
  </si>
  <si>
    <t>80</t>
  </si>
  <si>
    <t>735191905</t>
  </si>
  <si>
    <t>Ostatní opravy otopných těles odvzdušnění tělesa</t>
  </si>
  <si>
    <t>-2012573469</t>
  </si>
  <si>
    <t>https://podminky.urs.cz/item/CS_URS_2024_02/735191905</t>
  </si>
  <si>
    <t>81</t>
  </si>
  <si>
    <t>735191910</t>
  </si>
  <si>
    <t>Ostatní opravy otopných těles napuštění vody do otopného systému včetně potrubí (bez kotle a ohříváků) otopných těles</t>
  </si>
  <si>
    <t>822359372</t>
  </si>
  <si>
    <t>https://podminky.urs.cz/item/CS_URS_2024_02/735191910</t>
  </si>
  <si>
    <t>0,8*0,6</t>
  </si>
  <si>
    <t>1*0,6</t>
  </si>
  <si>
    <t>1,1*0,6</t>
  </si>
  <si>
    <t>82</t>
  </si>
  <si>
    <t>735-x1</t>
  </si>
  <si>
    <t>Vypuštění a demontáž litinového otopného tělesa vč. likvidace</t>
  </si>
  <si>
    <t>-1610935357</t>
  </si>
  <si>
    <t>83</t>
  </si>
  <si>
    <t>998735312</t>
  </si>
  <si>
    <t>Přesun hmot pro otopná tělesa stanovený procentní sazbou (%) z ceny vodorovná dopravní vzdálenost do 50 m ruční (bez užití mechanizace) v objektech výšky přes 6 do 12 m</t>
  </si>
  <si>
    <t>332241201</t>
  </si>
  <si>
    <t>https://podminky.urs.cz/item/CS_URS_2024_02/998735312</t>
  </si>
  <si>
    <t>741</t>
  </si>
  <si>
    <t>Elektroinstalace</t>
  </si>
  <si>
    <t>84</t>
  </si>
  <si>
    <t>741-x1</t>
  </si>
  <si>
    <t>Demontáž stávající elektroinstalace vč. likvidace odpadu</t>
  </si>
  <si>
    <t>1687605455</t>
  </si>
  <si>
    <t>85</t>
  </si>
  <si>
    <t>741-x2</t>
  </si>
  <si>
    <t>D+M Kompletní nová elektroinstalace vč. stavební přípomoci a revize - rozvaděč vč. vyzbrojení, měděné rozvody, 15x dvojzásuvka, 7x stropní svítidlo, vypínače, rozvody slaboproudu, 2x datová zásuvka, 2x TV zásuvka, 1x domovní telefon, sekací práce, likvidace odpadu, hrubé zedniceké začištění, přesun hmot</t>
  </si>
  <si>
    <t>527063670</t>
  </si>
  <si>
    <t>751</t>
  </si>
  <si>
    <t>Vzduchotechnika</t>
  </si>
  <si>
    <t>86</t>
  </si>
  <si>
    <t>751-x1</t>
  </si>
  <si>
    <t>D+M Nová VZT v koupelně a na WC vč. revize</t>
  </si>
  <si>
    <t>-1733166003</t>
  </si>
  <si>
    <t>87</t>
  </si>
  <si>
    <t>998751311</t>
  </si>
  <si>
    <t>Přesun hmot pro vzduchotechniku stanovený procentní sazbou (%) z ceny vodorovná dopravní vzdálenost do 50 m ruční (bez užití mechanizace) v objektech výšky do 12 m</t>
  </si>
  <si>
    <t>-619965723</t>
  </si>
  <si>
    <t>https://podminky.urs.cz/item/CS_URS_2024_02/998751311</t>
  </si>
  <si>
    <t>766</t>
  </si>
  <si>
    <t>Konstrukce truhlářské</t>
  </si>
  <si>
    <t>88</t>
  </si>
  <si>
    <t>766691914</t>
  </si>
  <si>
    <t>Ostatní práce vyvěšení nebo zavěšení křídel dřevěných dveřních, plochy do 2 m2</t>
  </si>
  <si>
    <t>-1565707675</t>
  </si>
  <si>
    <t>https://podminky.urs.cz/item/CS_URS_2024_02/766691914</t>
  </si>
  <si>
    <t>Vchodové dveře a dveře do pokojů</t>
  </si>
  <si>
    <t>89</t>
  </si>
  <si>
    <t>766660001</t>
  </si>
  <si>
    <t>Montáž dveřních křídel dřevěných nebo plastových otevíravých do ocelové zárubně povrchově upravených jednokřídlových, šířky do 800 mm</t>
  </si>
  <si>
    <t>-1099009363</t>
  </si>
  <si>
    <t>https://podminky.urs.cz/item/CS_URS_2024_02/766660001</t>
  </si>
  <si>
    <t>90</t>
  </si>
  <si>
    <t>61162072</t>
  </si>
  <si>
    <t>dveře jednokřídlé voštinové povrch laminátový plné 600x1970-2100mm</t>
  </si>
  <si>
    <t>1058544074</t>
  </si>
  <si>
    <t>P</t>
  </si>
  <si>
    <t>Poznámka k položce:_x000D_
Výběr dle investora</t>
  </si>
  <si>
    <t>91</t>
  </si>
  <si>
    <t>61162074</t>
  </si>
  <si>
    <t>dveře jednokřídlé voštinové povrch laminátový plné 800x1970-2100mm</t>
  </si>
  <si>
    <t>-298546522</t>
  </si>
  <si>
    <t>92</t>
  </si>
  <si>
    <t>766660021</t>
  </si>
  <si>
    <t>Montáž dveřních křídel dřevěných nebo plastových otevíravých do ocelové zárubně protipožárních jednokřídlových, šířky do 800 mm</t>
  </si>
  <si>
    <t>-1545195535</t>
  </si>
  <si>
    <t>https://podminky.urs.cz/item/CS_URS_2024_02/766660021</t>
  </si>
  <si>
    <t>93</t>
  </si>
  <si>
    <t>61162098</t>
  </si>
  <si>
    <t>dveře jednokřídlé dřevotřískové protipožární EI (EW) 30 D3 povrch laminátový plné 800x1970-2100mm</t>
  </si>
  <si>
    <t>-1216719948</t>
  </si>
  <si>
    <t>94</t>
  </si>
  <si>
    <t>766660729</t>
  </si>
  <si>
    <t>Montáž dveřních doplňků dveřního kování interiérového štítku s klikou</t>
  </si>
  <si>
    <t>-1006849668</t>
  </si>
  <si>
    <t>https://podminky.urs.cz/item/CS_URS_2024_02/766660729</t>
  </si>
  <si>
    <t>95</t>
  </si>
  <si>
    <t>54914123</t>
  </si>
  <si>
    <t>kování rozetové klika/klika</t>
  </si>
  <si>
    <t>55668680</t>
  </si>
  <si>
    <t>96</t>
  </si>
  <si>
    <t>766660730</t>
  </si>
  <si>
    <t>Montáž dveřních doplňků dveřního kování interiérového WC kliky se zámkem</t>
  </si>
  <si>
    <t>-1536324241</t>
  </si>
  <si>
    <t>https://podminky.urs.cz/item/CS_URS_2024_02/766660730</t>
  </si>
  <si>
    <t>97</t>
  </si>
  <si>
    <t>54914128</t>
  </si>
  <si>
    <t>kování rozetové spodní pro WC</t>
  </si>
  <si>
    <t>616389479</t>
  </si>
  <si>
    <t>98</t>
  </si>
  <si>
    <t>766660731</t>
  </si>
  <si>
    <t>Montáž dveřních doplňků dveřního kování bezpečnostního zámku</t>
  </si>
  <si>
    <t>1869027014</t>
  </si>
  <si>
    <t>https://podminky.urs.cz/item/CS_URS_2024_02/766660731</t>
  </si>
  <si>
    <t>99</t>
  </si>
  <si>
    <t>54964105/R</t>
  </si>
  <si>
    <t>vložka cylindrická + 4ks klíčů</t>
  </si>
  <si>
    <t>331418619</t>
  </si>
  <si>
    <t>100</t>
  </si>
  <si>
    <t>766660733</t>
  </si>
  <si>
    <t>Montáž dveřních doplňků dveřního kování bezpečnostního štítku s klikou</t>
  </si>
  <si>
    <t>-1495569993</t>
  </si>
  <si>
    <t>https://podminky.urs.cz/item/CS_URS_2024_02/766660733</t>
  </si>
  <si>
    <t>101</t>
  </si>
  <si>
    <t>54914110/R</t>
  </si>
  <si>
    <t>kování bezpečnostní koule/klika</t>
  </si>
  <si>
    <t>-214725348</t>
  </si>
  <si>
    <t>102</t>
  </si>
  <si>
    <t>766660739</t>
  </si>
  <si>
    <t>Montáž dveřních doplňků dveřního kování bezpečnostního dveřního kukátka</t>
  </si>
  <si>
    <t>419845740</t>
  </si>
  <si>
    <t>https://podminky.urs.cz/item/CS_URS_2024_02/766660739</t>
  </si>
  <si>
    <t>103</t>
  </si>
  <si>
    <t>54915550</t>
  </si>
  <si>
    <t>kukátko-průhledítko panoramatické chrom</t>
  </si>
  <si>
    <t>-1378851041</t>
  </si>
  <si>
    <t>104</t>
  </si>
  <si>
    <t>766695212</t>
  </si>
  <si>
    <t>Montáž ostatních truhlářských konstrukcí prahů dveří jednokřídlových, šířky do 100 mm</t>
  </si>
  <si>
    <t>-1869616308</t>
  </si>
  <si>
    <t>https://podminky.urs.cz/item/CS_URS_2024_02/766695212</t>
  </si>
  <si>
    <t>105</t>
  </si>
  <si>
    <t>61187152</t>
  </si>
  <si>
    <t>práh dveřní dřevěný dubový tl 20mm dl 820mm š 70mm</t>
  </si>
  <si>
    <t>1181912301</t>
  </si>
  <si>
    <t>106</t>
  </si>
  <si>
    <t>766-x1</t>
  </si>
  <si>
    <t>D+M Kuchyňská linka, dl. cca. 2,5m - spodní i vrchní skříňky - spec. dle investora</t>
  </si>
  <si>
    <t>486884025</t>
  </si>
  <si>
    <t>107</t>
  </si>
  <si>
    <t>998766312</t>
  </si>
  <si>
    <t>Přesun hmot pro konstrukce truhlářské stanovený procentní sazbou (%) z ceny vodorovná dopravní vzdálenost do 50 m ruční (bez užití mechanizace) v objektech výšky přes 6 do 12 m</t>
  </si>
  <si>
    <t>1726329619</t>
  </si>
  <si>
    <t>https://podminky.urs.cz/item/CS_URS_2024_02/998766312</t>
  </si>
  <si>
    <t>767</t>
  </si>
  <si>
    <t>Konstrukce zámečnické</t>
  </si>
  <si>
    <t>108</t>
  </si>
  <si>
    <t>767646411</t>
  </si>
  <si>
    <t>Montáž revizních dveří a dvířek hliníkových, ocelových nebo plastových s rámem jednokřídlových, plochy do 0,5 m2</t>
  </si>
  <si>
    <t>-1889481060</t>
  </si>
  <si>
    <t>https://podminky.urs.cz/item/CS_URS_2024_02/767646411</t>
  </si>
  <si>
    <t>Revizní dvířka do šachty</t>
  </si>
  <si>
    <t>109</t>
  </si>
  <si>
    <t>56245701</t>
  </si>
  <si>
    <t>dvířka revizní pod keramický obklad, vel. 600x600mm, protipožární</t>
  </si>
  <si>
    <t>-2037331967</t>
  </si>
  <si>
    <t>110</t>
  </si>
  <si>
    <t>998767312</t>
  </si>
  <si>
    <t>Přesun hmot pro zámečnické konstrukce stanovený procentní sazbou (%) z ceny vodorovná dopravní vzdálenost do 50 m ruční (bez užití mechanizace) v objektech výšky přes 6 do 12 m</t>
  </si>
  <si>
    <t>1425154757</t>
  </si>
  <si>
    <t>https://podminky.urs.cz/item/CS_URS_2024_02/998767312</t>
  </si>
  <si>
    <t>771</t>
  </si>
  <si>
    <t>Podlahy z dlaždic</t>
  </si>
  <si>
    <t>111</t>
  </si>
  <si>
    <t>771573810</t>
  </si>
  <si>
    <t>Demontáž podlah z dlaždic keramických lepených</t>
  </si>
  <si>
    <t>629430312</t>
  </si>
  <si>
    <t>https://podminky.urs.cz/item/CS_URS_2024_02/771573810</t>
  </si>
  <si>
    <t>(0,7*0,1)*2</t>
  </si>
  <si>
    <t>(0,9*0,14)*2</t>
  </si>
  <si>
    <t>1,52*1,29</t>
  </si>
  <si>
    <t>0,74*0,04</t>
  </si>
  <si>
    <t>3,49*2,49</t>
  </si>
  <si>
    <t>-0,26*0,92</t>
  </si>
  <si>
    <t>-0,84*0,59</t>
  </si>
  <si>
    <t>1,46*0,22</t>
  </si>
  <si>
    <t>112</t>
  </si>
  <si>
    <t>771121027</t>
  </si>
  <si>
    <t>Příprava podkladu před provedením dlažby broušení podlah stávajícího podkladu pro odstranění nerovností (diamantovým kotoučem)</t>
  </si>
  <si>
    <t>-130896425</t>
  </si>
  <si>
    <t>https://podminky.urs.cz/item/CS_URS_2024_02/771121027</t>
  </si>
  <si>
    <t>WC a koupelna</t>
  </si>
  <si>
    <t>113</t>
  </si>
  <si>
    <t>771111011</t>
  </si>
  <si>
    <t>Příprava podkladu před provedením dlažby vysátí podlah</t>
  </si>
  <si>
    <t>68495298</t>
  </si>
  <si>
    <t>https://podminky.urs.cz/item/CS_URS_2024_02/771111011</t>
  </si>
  <si>
    <t>Před provedením samonivelační stěrky</t>
  </si>
  <si>
    <t>2,859</t>
  </si>
  <si>
    <t>Před provedením hydroizolace</t>
  </si>
  <si>
    <t>114</t>
  </si>
  <si>
    <t>771121011</t>
  </si>
  <si>
    <t>Příprava podkladu před provedením dlažby nátěr penetrační na podlahu</t>
  </si>
  <si>
    <t>1181110691</t>
  </si>
  <si>
    <t>https://podminky.urs.cz/item/CS_URS_2024_02/771121011</t>
  </si>
  <si>
    <t>115</t>
  </si>
  <si>
    <t>771151026</t>
  </si>
  <si>
    <t>Příprava podkladu před provedením dlažby samonivelační stěrka min. pevnosti 30 MPa, tloušťky přes 12 do 15 mm</t>
  </si>
  <si>
    <t>1184770517</t>
  </si>
  <si>
    <t>https://podminky.urs.cz/item/CS_URS_2024_02/771151026</t>
  </si>
  <si>
    <t>116</t>
  </si>
  <si>
    <t>771591112</t>
  </si>
  <si>
    <t>Izolace podlahy pod dlažbu nátěrem nebo stěrkou ve dvou vrstvách</t>
  </si>
  <si>
    <t>343315721</t>
  </si>
  <si>
    <t>https://podminky.urs.cz/item/CS_URS_2024_02/771591112</t>
  </si>
  <si>
    <t>117</t>
  </si>
  <si>
    <t>771591264</t>
  </si>
  <si>
    <t>Izolace podlahy pod dlažbu těsnícími izolačními pásy mezi podlahou a stěnu</t>
  </si>
  <si>
    <t>1569451437</t>
  </si>
  <si>
    <t>https://podminky.urs.cz/item/CS_URS_2024_02/771591264</t>
  </si>
  <si>
    <t>1,52+1,52+1,29+1,29-0,7+1,02+1,02+0,88+0,88-0,7</t>
  </si>
  <si>
    <t>118</t>
  </si>
  <si>
    <t>771574416</t>
  </si>
  <si>
    <t>Montáž podlah z dlaždic keramických lepených cementovým flexibilním lepidlem hladkých, tloušťky do 10 mm přes 9 do 12 ks/m2</t>
  </si>
  <si>
    <t>-241060319</t>
  </si>
  <si>
    <t>https://podminky.urs.cz/item/CS_URS_2024_02/771574416</t>
  </si>
  <si>
    <t>119</t>
  </si>
  <si>
    <t>59761160</t>
  </si>
  <si>
    <t>dlažba keramická - výběr dle investora</t>
  </si>
  <si>
    <t>1993559550</t>
  </si>
  <si>
    <t>2,859*1,1 'Přepočtené koeficientem množství</t>
  </si>
  <si>
    <t>120</t>
  </si>
  <si>
    <t>771591115</t>
  </si>
  <si>
    <t>Podlahy - dokončovací práce spárování silikonem</t>
  </si>
  <si>
    <t>1874168703</t>
  </si>
  <si>
    <t>https://podminky.urs.cz/item/CS_URS_2024_02/771591115</t>
  </si>
  <si>
    <t>121</t>
  </si>
  <si>
    <t>998771312</t>
  </si>
  <si>
    <t>Přesun hmot pro podlahy z dlaždic stanovený procentní sazbou (%) z ceny vodorovná dopravní vzdálenost do 50 m ruční (bez užití mechanizace) v objektech výšky přes 6 do 12 m</t>
  </si>
  <si>
    <t>1592794061</t>
  </si>
  <si>
    <t>https://podminky.urs.cz/item/CS_URS_2024_02/998771312</t>
  </si>
  <si>
    <t>775</t>
  </si>
  <si>
    <t>Podlahy skládané</t>
  </si>
  <si>
    <t>122</t>
  </si>
  <si>
    <t>775511800</t>
  </si>
  <si>
    <t>Demontáž podlah vlysových do suti s lištami lepených</t>
  </si>
  <si>
    <t>1757253737</t>
  </si>
  <si>
    <t>https://podminky.urs.cz/item/CS_URS_2024_02/775511800</t>
  </si>
  <si>
    <t>3,52*4,95</t>
  </si>
  <si>
    <t>(2,1*0,22)*2</t>
  </si>
  <si>
    <t>776</t>
  </si>
  <si>
    <t>Podlahy povlakové</t>
  </si>
  <si>
    <t>123</t>
  </si>
  <si>
    <t>776111117</t>
  </si>
  <si>
    <t>Příprava podkladu povlakových podlah a stěn broušení podlah stávajícího podkladu pro odstranění nerovností (diamantovým kotoučem)</t>
  </si>
  <si>
    <t>-1414350132</t>
  </si>
  <si>
    <t>https://podminky.urs.cz/item/CS_URS_2024_02/776111117</t>
  </si>
  <si>
    <t>Pokoje, chodba, kuchyně</t>
  </si>
  <si>
    <t>3,5*2,49</t>
  </si>
  <si>
    <t>1,03*1,33</t>
  </si>
  <si>
    <t>0,9*0,14</t>
  </si>
  <si>
    <t>0,9*0,1</t>
  </si>
  <si>
    <t>1,7*0,41</t>
  </si>
  <si>
    <t>124</t>
  </si>
  <si>
    <t>776111311</t>
  </si>
  <si>
    <t>Příprava podkladu povlakových podlah a stěn vysátí podlah</t>
  </si>
  <si>
    <t>-428801102</t>
  </si>
  <si>
    <t>https://podminky.urs.cz/item/CS_URS_2024_02/776111311</t>
  </si>
  <si>
    <t>Před samonivelační stěrkou</t>
  </si>
  <si>
    <t>49,019</t>
  </si>
  <si>
    <t>Před penetrací pod podlahovinu</t>
  </si>
  <si>
    <t>125</t>
  </si>
  <si>
    <t>776121112</t>
  </si>
  <si>
    <t>Příprava podkladu povlakových podlah a stěn penetrace vodou ředitelná podlah</t>
  </si>
  <si>
    <t>1654895997</t>
  </si>
  <si>
    <t>https://podminky.urs.cz/item/CS_URS_2024_02/776121112</t>
  </si>
  <si>
    <t>Před pokládkou PVC</t>
  </si>
  <si>
    <t>126</t>
  </si>
  <si>
    <t>776141124/R</t>
  </si>
  <si>
    <t>Příprava podkladu povlakových podlah a stěn vyrovnání samonivelační stěrkou podlah min.pevnosti 30 MPa, tloušťky přes 12 do 15 mm</t>
  </si>
  <si>
    <t>-873225772</t>
  </si>
  <si>
    <t>127</t>
  </si>
  <si>
    <t>776221111</t>
  </si>
  <si>
    <t>Montáž podlahovin z PVC lepením standardním lepidlem z pásů</t>
  </si>
  <si>
    <t>-1325946836</t>
  </si>
  <si>
    <t>https://podminky.urs.cz/item/CS_URS_2024_02/776221111</t>
  </si>
  <si>
    <t>128</t>
  </si>
  <si>
    <t>28412285/R</t>
  </si>
  <si>
    <t>krytina podlahová PVC tl. 2,5mm, nášlapná vrstva 0,7mm, filcový podklad</t>
  </si>
  <si>
    <t>-1660496499</t>
  </si>
  <si>
    <t>49,019*1,15 'Přepočtené koeficientem množství</t>
  </si>
  <si>
    <t>129</t>
  </si>
  <si>
    <t>776411111</t>
  </si>
  <si>
    <t>Montáž soklíků lepením obvodových, výšky do 80 mm</t>
  </si>
  <si>
    <t>-1887757578</t>
  </si>
  <si>
    <t>https://podminky.urs.cz/item/CS_URS_2024_02/776411111</t>
  </si>
  <si>
    <t>3,18+4,22+0,2+0,78+2,9+4,98-0,9+3,47+4,96-0,9+3,41+0,79+0,16+4,14-0,9+3,49+3,49+1,06+1,06+0,41+0,41-0,9*3-0,7*2+3,5+3,5+3,82+3,82-0,9</t>
  </si>
  <si>
    <t>130</t>
  </si>
  <si>
    <t>28411003</t>
  </si>
  <si>
    <t>lišta soklová PVC 30x30mm</t>
  </si>
  <si>
    <t>-1665659562</t>
  </si>
  <si>
    <t>50,05*1,08 'Přepočtené koeficientem množství</t>
  </si>
  <si>
    <t>131</t>
  </si>
  <si>
    <t>776421312</t>
  </si>
  <si>
    <t>Montáž lišt přechodových šroubovaných</t>
  </si>
  <si>
    <t>-1523835615</t>
  </si>
  <si>
    <t>https://podminky.urs.cz/item/CS_URS_2024_02/776421312</t>
  </si>
  <si>
    <t>0,6*2+0,8*3</t>
  </si>
  <si>
    <t>132</t>
  </si>
  <si>
    <t>55343124/R</t>
  </si>
  <si>
    <t>profil přechodový Al vrtaný - výběr dle investora</t>
  </si>
  <si>
    <t>-1432045174</t>
  </si>
  <si>
    <t>3,6*1,08 'Přepočtené koeficientem množství</t>
  </si>
  <si>
    <t>133</t>
  </si>
  <si>
    <t>998776312</t>
  </si>
  <si>
    <t>Přesun hmot pro podlahy povlakové stanovený procentní sazbou (%) z ceny vodorovná dopravní vzdálenost do 50 m ruční (bez užití mechanizace) v objektech výšky přes 6 do 12 m</t>
  </si>
  <si>
    <t>-835996696</t>
  </si>
  <si>
    <t>https://podminky.urs.cz/item/CS_URS_2024_02/998776312</t>
  </si>
  <si>
    <t>781</t>
  </si>
  <si>
    <t>Dokončovací práce - obklady</t>
  </si>
  <si>
    <t>134</t>
  </si>
  <si>
    <t>781121011</t>
  </si>
  <si>
    <t>Příprava podkladu před provedením obkladu nátěr penetrační na stěnu</t>
  </si>
  <si>
    <t>-1719082479</t>
  </si>
  <si>
    <t>https://podminky.urs.cz/item/CS_URS_2024_02/781121011</t>
  </si>
  <si>
    <t>WC a koupelna do výšky 2,2m, kuchyně 0,6m</t>
  </si>
  <si>
    <t>(1,02+1,02+0,88+0,88+1,52+1,52+1,29+1,29)*2,2</t>
  </si>
  <si>
    <t>(2,54+0,6)*0,6</t>
  </si>
  <si>
    <t>135</t>
  </si>
  <si>
    <t>781131112</t>
  </si>
  <si>
    <t>Izolace stěny pod obklad izolace nátěrem nebo stěrkou ve dvou vrstvách</t>
  </si>
  <si>
    <t>-589489118</t>
  </si>
  <si>
    <t>https://podminky.urs.cz/item/CS_URS_2024_02/781131112</t>
  </si>
  <si>
    <t>WC a koupelna do výšky 150mm, u vany do výšky 1600mm</t>
  </si>
  <si>
    <t>(1,52+1,52+1,29+1,29+1,02+1,02+0,88+0,88-0,7-0,7)*0,15</t>
  </si>
  <si>
    <t>(1,52+0,8+0,8)*0,45</t>
  </si>
  <si>
    <t>136</t>
  </si>
  <si>
    <t>781131264/R</t>
  </si>
  <si>
    <t>Izolace stěny pod obklad izolace těsnícími izolačními pásy styk stěna/stěna</t>
  </si>
  <si>
    <t>508862932</t>
  </si>
  <si>
    <t>1,6+1,6</t>
  </si>
  <si>
    <t>137</t>
  </si>
  <si>
    <t>781472219</t>
  </si>
  <si>
    <t>Montáž keramických obkladů stěn lepených cementovým flexibilním lepidlem hladkých přes 22 do 25 ks/m2</t>
  </si>
  <si>
    <t>-611935930</t>
  </si>
  <si>
    <t>https://podminky.urs.cz/item/CS_URS_2024_02/781472219</t>
  </si>
  <si>
    <t>138</t>
  </si>
  <si>
    <t>59761704/R</t>
  </si>
  <si>
    <t>obklad keramický - výběr dle investora</t>
  </si>
  <si>
    <t>1160717455</t>
  </si>
  <si>
    <t>19,808*1,1 'Přepočtené koeficientem množství</t>
  </si>
  <si>
    <t>139</t>
  </si>
  <si>
    <t>781492251</t>
  </si>
  <si>
    <t>Obklad - dokončující práce montáž profilu lepeného flexibilním cementovým lepidlem ukončovacího</t>
  </si>
  <si>
    <t>1252417508</t>
  </si>
  <si>
    <t>https://podminky.urs.cz/item/CS_URS_2024_02/781492251</t>
  </si>
  <si>
    <t>1,02+1,02+0,88+0,88+1,52+1,52+1,29+1,29+2,54+0,6+0,6+0,6</t>
  </si>
  <si>
    <t>140</t>
  </si>
  <si>
    <t>19416005</t>
  </si>
  <si>
    <t>lišta ukončovací z hliníku - výběr dle investora</t>
  </si>
  <si>
    <t>-281511383</t>
  </si>
  <si>
    <t>13,76*1,1 'Přepočtené koeficientem množství</t>
  </si>
  <si>
    <t>141</t>
  </si>
  <si>
    <t>781495115</t>
  </si>
  <si>
    <t>Obklad - dokončující práce ostatní práce spárování silikonem</t>
  </si>
  <si>
    <t>-1440273777</t>
  </si>
  <si>
    <t>https://podminky.urs.cz/item/CS_URS_2024_02/781495115</t>
  </si>
  <si>
    <t>2,2*8+0,6</t>
  </si>
  <si>
    <t>142</t>
  </si>
  <si>
    <t>998781312</t>
  </si>
  <si>
    <t>Přesun hmot pro obklady keramické stanovený procentní sazbou (%) z ceny vodorovná dopravní vzdálenost do 50 m ruční (bez užití mechanizace) v objektech výšky přes 6 do 12 m</t>
  </si>
  <si>
    <t>2030385248</t>
  </si>
  <si>
    <t>https://podminky.urs.cz/item/CS_URS_2024_02/998781312</t>
  </si>
  <si>
    <t>783</t>
  </si>
  <si>
    <t>Dokončovací práce - nátěry</t>
  </si>
  <si>
    <t>143</t>
  </si>
  <si>
    <t>783306801</t>
  </si>
  <si>
    <t>Odstranění nátěrů ze zámečnických konstrukcí obroušením</t>
  </si>
  <si>
    <t>-124676094</t>
  </si>
  <si>
    <t>https://podminky.urs.cz/item/CS_URS_2024_02/783306801</t>
  </si>
  <si>
    <t>Ponechané zárubně</t>
  </si>
  <si>
    <t>((0,8+2+2)*0,35)*3</t>
  </si>
  <si>
    <t>144</t>
  </si>
  <si>
    <t>783315103</t>
  </si>
  <si>
    <t>Mezinátěr zámečnických konstrukcí jednonásobný syntetický samozákladující</t>
  </si>
  <si>
    <t>-679083918</t>
  </si>
  <si>
    <t>https://podminky.urs.cz/item/CS_URS_2024_02/783315103</t>
  </si>
  <si>
    <t>Ponechané a nové zárubně</t>
  </si>
  <si>
    <t>((0,6+2+2)*0,3)*2</t>
  </si>
  <si>
    <t>(0,8+2+2)*0,3</t>
  </si>
  <si>
    <t>145</t>
  </si>
  <si>
    <t>783317101</t>
  </si>
  <si>
    <t>Krycí nátěr (email) zámečnických konstrukcí jednonásobný syntetický standardní</t>
  </si>
  <si>
    <t>-1414152716</t>
  </si>
  <si>
    <t>https://podminky.urs.cz/item/CS_URS_2024_02/783317101</t>
  </si>
  <si>
    <t>784</t>
  </si>
  <si>
    <t>Dokončovací práce - malby a tapety</t>
  </si>
  <si>
    <t>146</t>
  </si>
  <si>
    <t>784121001</t>
  </si>
  <si>
    <t>Oškrabání malby v místnostech výšky do 3,80 m</t>
  </si>
  <si>
    <t>-636607703</t>
  </si>
  <si>
    <t>https://podminky.urs.cz/item/CS_URS_2024_02/784121001</t>
  </si>
  <si>
    <t>Stropy</t>
  </si>
  <si>
    <t>(4,99*3,14)*0,9</t>
  </si>
  <si>
    <t>-(0,78*0,2)*0,9</t>
  </si>
  <si>
    <t>(4,95*3,52)*0,9</t>
  </si>
  <si>
    <t>-(0,79*0,16)*0,9</t>
  </si>
  <si>
    <t>(2,91*0,84)*0,9</t>
  </si>
  <si>
    <t>(3,5*0,73)*0,9</t>
  </si>
  <si>
    <t>(3,24*0,92)*0,9</t>
  </si>
  <si>
    <t>(1,52*1,32)*0,9</t>
  </si>
  <si>
    <t>(0,88*1,02)*0,9</t>
  </si>
  <si>
    <t>(3,49*1,06)*0,9</t>
  </si>
  <si>
    <t>Stěny</t>
  </si>
  <si>
    <t>((4,98+3,18+4,22+0,2+0,78+2,9+3,47+3,41+4,96+4,14+0,16+0,79+3,49+1,06+0,04+1,32+0,04+0,92+0,73+0,84+0,59+2,91+3,91+0,1+1,06)*2,65)*0,9</t>
  </si>
  <si>
    <t>-((2,1*1,6)*2)*0,9</t>
  </si>
  <si>
    <t>-(1,46*1,6)*0,9</t>
  </si>
  <si>
    <t>((2,1+1,6+1,6+2,1+1,6+1,6+1,46+1,6+1,6+0,8+0,8+0,8+0,8+0,8+0,8)*0,22)*0,9</t>
  </si>
  <si>
    <t>-((0,9*2)*5)*0,9</t>
  </si>
  <si>
    <t>((1,7+2,36+2,36)*0,41)*0,9</t>
  </si>
  <si>
    <t>147</t>
  </si>
  <si>
    <t>784171001</t>
  </si>
  <si>
    <t>Olepování vnitřních ploch (materiál ve specifikaci) včetně pozdějšího odlepení páskou nebo fólií v místnostech výšky do 3,80 m</t>
  </si>
  <si>
    <t>-684851174</t>
  </si>
  <si>
    <t>https://podminky.urs.cz/item/CS_URS_2024_02/784171001</t>
  </si>
  <si>
    <t>Okna</t>
  </si>
  <si>
    <t>(2,1+2,1+1,6+1,6)*2</t>
  </si>
  <si>
    <t>1,46+1,46+1,6+1,6</t>
  </si>
  <si>
    <t>148</t>
  </si>
  <si>
    <t>58124840</t>
  </si>
  <si>
    <t>páska malířská z PVC a UV odolná (7 dnů) do š 50mm</t>
  </si>
  <si>
    <t>593469796</t>
  </si>
  <si>
    <t>20,92*1,2 'Přepočtené koeficientem množství</t>
  </si>
  <si>
    <t>149</t>
  </si>
  <si>
    <t>784171111</t>
  </si>
  <si>
    <t>Zakrytí nemalovaných ploch (materiál ve specifikaci) včetně pozdějšího odkrytí svislých ploch např. stěn, oken, dveří v místnostech výšky do 3,80</t>
  </si>
  <si>
    <t>1078684107</t>
  </si>
  <si>
    <t>https://podminky.urs.cz/item/CS_URS_2024_02/784171111</t>
  </si>
  <si>
    <t>(2,1*1,6)*2</t>
  </si>
  <si>
    <t>1,46*1,6</t>
  </si>
  <si>
    <t>150</t>
  </si>
  <si>
    <t>58124844</t>
  </si>
  <si>
    <t>fólie pro malířské potřeby zakrývací tl 25µ 4x5m</t>
  </si>
  <si>
    <t>1502246996</t>
  </si>
  <si>
    <t>9,056*1,2 'Přepočtené koeficientem množství</t>
  </si>
  <si>
    <t>151</t>
  </si>
  <si>
    <t>784181121</t>
  </si>
  <si>
    <t>Penetrace podkladu jednonásobná hloubková akrylátová bezbarvá v místnostech výšky do 3,80 m</t>
  </si>
  <si>
    <t>917089119</t>
  </si>
  <si>
    <t>https://podminky.urs.cz/item/CS_URS_2024_02/784181121</t>
  </si>
  <si>
    <t>48,129+134,647</t>
  </si>
  <si>
    <t>152</t>
  </si>
  <si>
    <t>784211101</t>
  </si>
  <si>
    <t>Malby z malířských směsí oděruvzdorných za mokra dvojnásobné, bílé za mokra oděruvzdorné výborně v místnostech výšky do 3,80 m</t>
  </si>
  <si>
    <t>1955344809</t>
  </si>
  <si>
    <t>https://podminky.urs.cz/item/CS_URS_2024_02/784211101</t>
  </si>
  <si>
    <t>VRN</t>
  </si>
  <si>
    <t>Vedlejší rozpočtové náklady</t>
  </si>
  <si>
    <t>153</t>
  </si>
  <si>
    <t>VRN-x1</t>
  </si>
  <si>
    <t>1609882486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</si>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</sst>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5" fillId="0" borderId="0" xfId="0" applyFont="1" applyAlignment="1">
      <alignment horizontal="left" vertical="center"/>
    </xf>
    <xf numFmtId="0" fontId="29"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38" fillId="0" borderId="0" xfId="0" applyFont="1" applyAlignment="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2" fillId="4"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2/997013631" TargetMode="External"/><Relationship Id="rId21" Type="http://schemas.openxmlformats.org/officeDocument/2006/relationships/hyperlink" Target="https://podminky.urs.cz/item/CS_URS_2024_02/952901111" TargetMode="External"/><Relationship Id="rId42" Type="http://schemas.openxmlformats.org/officeDocument/2006/relationships/hyperlink" Target="https://podminky.urs.cz/item/CS_URS_2024_02/725110814" TargetMode="External"/><Relationship Id="rId47" Type="http://schemas.openxmlformats.org/officeDocument/2006/relationships/hyperlink" Target="https://podminky.urs.cz/item/CS_URS_2024_02/725820802" TargetMode="External"/><Relationship Id="rId63" Type="http://schemas.openxmlformats.org/officeDocument/2006/relationships/hyperlink" Target="https://podminky.urs.cz/item/CS_URS_2024_02/735152578" TargetMode="External"/><Relationship Id="rId68" Type="http://schemas.openxmlformats.org/officeDocument/2006/relationships/hyperlink" Target="https://podminky.urs.cz/item/CS_URS_2024_02/766691914" TargetMode="External"/><Relationship Id="rId84" Type="http://schemas.openxmlformats.org/officeDocument/2006/relationships/hyperlink" Target="https://podminky.urs.cz/item/CS_URS_2024_02/771151026" TargetMode="External"/><Relationship Id="rId89" Type="http://schemas.openxmlformats.org/officeDocument/2006/relationships/hyperlink" Target="https://podminky.urs.cz/item/CS_URS_2024_02/998771312" TargetMode="External"/><Relationship Id="rId112" Type="http://schemas.openxmlformats.org/officeDocument/2006/relationships/drawing" Target="../drawings/drawing2.xml"/><Relationship Id="rId16" Type="http://schemas.openxmlformats.org/officeDocument/2006/relationships/hyperlink" Target="https://podminky.urs.cz/item/CS_URS_2024_02/962031133" TargetMode="External"/><Relationship Id="rId107" Type="http://schemas.openxmlformats.org/officeDocument/2006/relationships/hyperlink" Target="https://podminky.urs.cz/item/CS_URS_2024_02/784121001" TargetMode="External"/><Relationship Id="rId11" Type="http://schemas.openxmlformats.org/officeDocument/2006/relationships/hyperlink" Target="https://podminky.urs.cz/item/CS_URS_2024_02/612142001" TargetMode="External"/><Relationship Id="rId32" Type="http://schemas.openxmlformats.org/officeDocument/2006/relationships/hyperlink" Target="https://podminky.urs.cz/item/CS_URS_2024_02/721226512" TargetMode="External"/><Relationship Id="rId37" Type="http://schemas.openxmlformats.org/officeDocument/2006/relationships/hyperlink" Target="https://podminky.urs.cz/item/CS_URS_2024_02/722220152" TargetMode="External"/><Relationship Id="rId53" Type="http://schemas.openxmlformats.org/officeDocument/2006/relationships/hyperlink" Target="https://podminky.urs.cz/item/CS_URS_2024_02/725311121" TargetMode="External"/><Relationship Id="rId58" Type="http://schemas.openxmlformats.org/officeDocument/2006/relationships/hyperlink" Target="https://podminky.urs.cz/item/CS_URS_2024_02/998725312" TargetMode="External"/><Relationship Id="rId74" Type="http://schemas.openxmlformats.org/officeDocument/2006/relationships/hyperlink" Target="https://podminky.urs.cz/item/CS_URS_2024_02/766660733" TargetMode="External"/><Relationship Id="rId79" Type="http://schemas.openxmlformats.org/officeDocument/2006/relationships/hyperlink" Target="https://podminky.urs.cz/item/CS_URS_2024_02/998767312" TargetMode="External"/><Relationship Id="rId102" Type="http://schemas.openxmlformats.org/officeDocument/2006/relationships/hyperlink" Target="https://podminky.urs.cz/item/CS_URS_2024_02/781495115" TargetMode="External"/><Relationship Id="rId5" Type="http://schemas.openxmlformats.org/officeDocument/2006/relationships/hyperlink" Target="https://podminky.urs.cz/item/CS_URS_2024_02/611325411" TargetMode="External"/><Relationship Id="rId90" Type="http://schemas.openxmlformats.org/officeDocument/2006/relationships/hyperlink" Target="https://podminky.urs.cz/item/CS_URS_2024_02/775511800" TargetMode="External"/><Relationship Id="rId95" Type="http://schemas.openxmlformats.org/officeDocument/2006/relationships/hyperlink" Target="https://podminky.urs.cz/item/CS_URS_2024_02/776411111" TargetMode="External"/><Relationship Id="rId22" Type="http://schemas.openxmlformats.org/officeDocument/2006/relationships/hyperlink" Target="https://podminky.urs.cz/item/CS_URS_2024_02/997002611" TargetMode="External"/><Relationship Id="rId27" Type="http://schemas.openxmlformats.org/officeDocument/2006/relationships/hyperlink" Target="https://podminky.urs.cz/item/CS_URS_2024_02/998018002" TargetMode="External"/><Relationship Id="rId43" Type="http://schemas.openxmlformats.org/officeDocument/2006/relationships/hyperlink" Target="https://podminky.urs.cz/item/CS_URS_2024_02/725210821" TargetMode="External"/><Relationship Id="rId48" Type="http://schemas.openxmlformats.org/officeDocument/2006/relationships/hyperlink" Target="https://podminky.urs.cz/item/CS_URS_2024_02/725860811" TargetMode="External"/><Relationship Id="rId64" Type="http://schemas.openxmlformats.org/officeDocument/2006/relationships/hyperlink" Target="https://podminky.urs.cz/item/CS_URS_2024_02/735191905" TargetMode="External"/><Relationship Id="rId69" Type="http://schemas.openxmlformats.org/officeDocument/2006/relationships/hyperlink" Target="https://podminky.urs.cz/item/CS_URS_2024_02/766660001" TargetMode="External"/><Relationship Id="rId80" Type="http://schemas.openxmlformats.org/officeDocument/2006/relationships/hyperlink" Target="https://podminky.urs.cz/item/CS_URS_2024_02/771573810" TargetMode="External"/><Relationship Id="rId85" Type="http://schemas.openxmlformats.org/officeDocument/2006/relationships/hyperlink" Target="https://podminky.urs.cz/item/CS_URS_2024_02/771591112" TargetMode="External"/><Relationship Id="rId12" Type="http://schemas.openxmlformats.org/officeDocument/2006/relationships/hyperlink" Target="https://podminky.urs.cz/item/CS_URS_2024_02/622143003" TargetMode="External"/><Relationship Id="rId17" Type="http://schemas.openxmlformats.org/officeDocument/2006/relationships/hyperlink" Target="https://podminky.urs.cz/item/CS_URS_2024_02/968072455" TargetMode="External"/><Relationship Id="rId33" Type="http://schemas.openxmlformats.org/officeDocument/2006/relationships/hyperlink" Target="https://podminky.urs.cz/item/CS_URS_2024_02/721290111" TargetMode="External"/><Relationship Id="rId38" Type="http://schemas.openxmlformats.org/officeDocument/2006/relationships/hyperlink" Target="https://podminky.urs.cz/item/CS_URS_2024_02/722220161" TargetMode="External"/><Relationship Id="rId59" Type="http://schemas.openxmlformats.org/officeDocument/2006/relationships/hyperlink" Target="https://podminky.urs.cz/item/CS_URS_2024_02/733890101" TargetMode="External"/><Relationship Id="rId103" Type="http://schemas.openxmlformats.org/officeDocument/2006/relationships/hyperlink" Target="https://podminky.urs.cz/item/CS_URS_2024_02/998781312" TargetMode="External"/><Relationship Id="rId108" Type="http://schemas.openxmlformats.org/officeDocument/2006/relationships/hyperlink" Target="https://podminky.urs.cz/item/CS_URS_2024_02/784171001" TargetMode="External"/><Relationship Id="rId54" Type="http://schemas.openxmlformats.org/officeDocument/2006/relationships/hyperlink" Target="https://podminky.urs.cz/item/CS_URS_2024_02/725821325" TargetMode="External"/><Relationship Id="rId70" Type="http://schemas.openxmlformats.org/officeDocument/2006/relationships/hyperlink" Target="https://podminky.urs.cz/item/CS_URS_2024_02/766660021" TargetMode="External"/><Relationship Id="rId75" Type="http://schemas.openxmlformats.org/officeDocument/2006/relationships/hyperlink" Target="https://podminky.urs.cz/item/CS_URS_2024_02/766660739" TargetMode="External"/><Relationship Id="rId91" Type="http://schemas.openxmlformats.org/officeDocument/2006/relationships/hyperlink" Target="https://podminky.urs.cz/item/CS_URS_2024_02/776111117" TargetMode="External"/><Relationship Id="rId96" Type="http://schemas.openxmlformats.org/officeDocument/2006/relationships/hyperlink" Target="https://podminky.urs.cz/item/CS_URS_2024_02/776421312" TargetMode="External"/><Relationship Id="rId1" Type="http://schemas.openxmlformats.org/officeDocument/2006/relationships/hyperlink" Target="https://podminky.urs.cz/item/CS_URS_2024_02/342272225" TargetMode="External"/><Relationship Id="rId6" Type="http://schemas.openxmlformats.org/officeDocument/2006/relationships/hyperlink" Target="https://podminky.urs.cz/item/CS_URS_2024_02/611131121" TargetMode="External"/><Relationship Id="rId15" Type="http://schemas.openxmlformats.org/officeDocument/2006/relationships/hyperlink" Target="https://podminky.urs.cz/item/CS_URS_2024_02/962031132" TargetMode="External"/><Relationship Id="rId23" Type="http://schemas.openxmlformats.org/officeDocument/2006/relationships/hyperlink" Target="https://podminky.urs.cz/item/CS_URS_2024_02/997013212" TargetMode="External"/><Relationship Id="rId28" Type="http://schemas.openxmlformats.org/officeDocument/2006/relationships/hyperlink" Target="https://podminky.urs.cz/item/CS_URS_2024_02/721174043" TargetMode="External"/><Relationship Id="rId36" Type="http://schemas.openxmlformats.org/officeDocument/2006/relationships/hyperlink" Target="https://podminky.urs.cz/item/CS_URS_2024_02/722181241" TargetMode="External"/><Relationship Id="rId49" Type="http://schemas.openxmlformats.org/officeDocument/2006/relationships/hyperlink" Target="https://podminky.urs.cz/item/CS_URS_2024_02/725211603" TargetMode="External"/><Relationship Id="rId57" Type="http://schemas.openxmlformats.org/officeDocument/2006/relationships/hyperlink" Target="https://podminky.urs.cz/item/CS_URS_2024_02/725813112" TargetMode="External"/><Relationship Id="rId106" Type="http://schemas.openxmlformats.org/officeDocument/2006/relationships/hyperlink" Target="https://podminky.urs.cz/item/CS_URS_2024_02/783317101" TargetMode="External"/><Relationship Id="rId10" Type="http://schemas.openxmlformats.org/officeDocument/2006/relationships/hyperlink" Target="https://podminky.urs.cz/item/CS_URS_2024_02/612131121" TargetMode="External"/><Relationship Id="rId31" Type="http://schemas.openxmlformats.org/officeDocument/2006/relationships/hyperlink" Target="https://podminky.urs.cz/item/CS_URS_2024_02/721194109" TargetMode="External"/><Relationship Id="rId44" Type="http://schemas.openxmlformats.org/officeDocument/2006/relationships/hyperlink" Target="https://podminky.urs.cz/item/CS_URS_2024_02/725220842" TargetMode="External"/><Relationship Id="rId52" Type="http://schemas.openxmlformats.org/officeDocument/2006/relationships/hyperlink" Target="https://podminky.urs.cz/item/CS_URS_2024_02/725831312" TargetMode="External"/><Relationship Id="rId60" Type="http://schemas.openxmlformats.org/officeDocument/2006/relationships/hyperlink" Target="https://podminky.urs.cz/item/CS_URS_2024_02/998733312" TargetMode="External"/><Relationship Id="rId65" Type="http://schemas.openxmlformats.org/officeDocument/2006/relationships/hyperlink" Target="https://podminky.urs.cz/item/CS_URS_2024_02/735191910" TargetMode="External"/><Relationship Id="rId73" Type="http://schemas.openxmlformats.org/officeDocument/2006/relationships/hyperlink" Target="https://podminky.urs.cz/item/CS_URS_2024_02/766660731" TargetMode="External"/><Relationship Id="rId78" Type="http://schemas.openxmlformats.org/officeDocument/2006/relationships/hyperlink" Target="https://podminky.urs.cz/item/CS_URS_2024_02/767646411" TargetMode="External"/><Relationship Id="rId81" Type="http://schemas.openxmlformats.org/officeDocument/2006/relationships/hyperlink" Target="https://podminky.urs.cz/item/CS_URS_2024_02/771121027" TargetMode="External"/><Relationship Id="rId86" Type="http://schemas.openxmlformats.org/officeDocument/2006/relationships/hyperlink" Target="https://podminky.urs.cz/item/CS_URS_2024_02/771591264" TargetMode="External"/><Relationship Id="rId94" Type="http://schemas.openxmlformats.org/officeDocument/2006/relationships/hyperlink" Target="https://podminky.urs.cz/item/CS_URS_2024_02/776221111" TargetMode="External"/><Relationship Id="rId99" Type="http://schemas.openxmlformats.org/officeDocument/2006/relationships/hyperlink" Target="https://podminky.urs.cz/item/CS_URS_2024_02/781131112" TargetMode="External"/><Relationship Id="rId101" Type="http://schemas.openxmlformats.org/officeDocument/2006/relationships/hyperlink" Target="https://podminky.urs.cz/item/CS_URS_2024_02/781492251" TargetMode="External"/><Relationship Id="rId4" Type="http://schemas.openxmlformats.org/officeDocument/2006/relationships/hyperlink" Target="https://podminky.urs.cz/item/CS_URS_2024_02/317142422" TargetMode="External"/><Relationship Id="rId9" Type="http://schemas.openxmlformats.org/officeDocument/2006/relationships/hyperlink" Target="https://podminky.urs.cz/item/CS_URS_2024_02/612325411" TargetMode="External"/><Relationship Id="rId13" Type="http://schemas.openxmlformats.org/officeDocument/2006/relationships/hyperlink" Target="https://podminky.urs.cz/item/CS_URS_2024_02/612311131" TargetMode="External"/><Relationship Id="rId18" Type="http://schemas.openxmlformats.org/officeDocument/2006/relationships/hyperlink" Target="https://podminky.urs.cz/item/CS_URS_2024_02/978011121" TargetMode="External"/><Relationship Id="rId39" Type="http://schemas.openxmlformats.org/officeDocument/2006/relationships/hyperlink" Target="https://podminky.urs.cz/item/CS_URS_2024_02/722290234" TargetMode="External"/><Relationship Id="rId109" Type="http://schemas.openxmlformats.org/officeDocument/2006/relationships/hyperlink" Target="https://podminky.urs.cz/item/CS_URS_2024_02/784171111" TargetMode="External"/><Relationship Id="rId34" Type="http://schemas.openxmlformats.org/officeDocument/2006/relationships/hyperlink" Target="https://podminky.urs.cz/item/CS_URS_2024_02/998721312" TargetMode="External"/><Relationship Id="rId50" Type="http://schemas.openxmlformats.org/officeDocument/2006/relationships/hyperlink" Target="https://podminky.urs.cz/item/CS_URS_2024_02/725822611" TargetMode="External"/><Relationship Id="rId55" Type="http://schemas.openxmlformats.org/officeDocument/2006/relationships/hyperlink" Target="https://podminky.urs.cz/item/CS_URS_2024_02/725862103" TargetMode="External"/><Relationship Id="rId76" Type="http://schemas.openxmlformats.org/officeDocument/2006/relationships/hyperlink" Target="https://podminky.urs.cz/item/CS_URS_2024_02/766695212" TargetMode="External"/><Relationship Id="rId97" Type="http://schemas.openxmlformats.org/officeDocument/2006/relationships/hyperlink" Target="https://podminky.urs.cz/item/CS_URS_2024_02/998776312" TargetMode="External"/><Relationship Id="rId104" Type="http://schemas.openxmlformats.org/officeDocument/2006/relationships/hyperlink" Target="https://podminky.urs.cz/item/CS_URS_2024_02/783306801" TargetMode="External"/><Relationship Id="rId7" Type="http://schemas.openxmlformats.org/officeDocument/2006/relationships/hyperlink" Target="https://podminky.urs.cz/item/CS_URS_2024_02/611142001" TargetMode="External"/><Relationship Id="rId71" Type="http://schemas.openxmlformats.org/officeDocument/2006/relationships/hyperlink" Target="https://podminky.urs.cz/item/CS_URS_2024_02/766660729" TargetMode="External"/><Relationship Id="rId92" Type="http://schemas.openxmlformats.org/officeDocument/2006/relationships/hyperlink" Target="https://podminky.urs.cz/item/CS_URS_2024_02/776111311" TargetMode="External"/><Relationship Id="rId2" Type="http://schemas.openxmlformats.org/officeDocument/2006/relationships/hyperlink" Target="https://podminky.urs.cz/item/CS_URS_2024_02/342291121" TargetMode="External"/><Relationship Id="rId29" Type="http://schemas.openxmlformats.org/officeDocument/2006/relationships/hyperlink" Target="https://podminky.urs.cz/item/CS_URS_2024_02/721174045" TargetMode="External"/><Relationship Id="rId24" Type="http://schemas.openxmlformats.org/officeDocument/2006/relationships/hyperlink" Target="https://podminky.urs.cz/item/CS_URS_2024_02/997013501" TargetMode="External"/><Relationship Id="rId40" Type="http://schemas.openxmlformats.org/officeDocument/2006/relationships/hyperlink" Target="https://podminky.urs.cz/item/CS_URS_2024_02/722290246" TargetMode="External"/><Relationship Id="rId45" Type="http://schemas.openxmlformats.org/officeDocument/2006/relationships/hyperlink" Target="https://podminky.urs.cz/item/CS_URS_2024_02/725310823" TargetMode="External"/><Relationship Id="rId66" Type="http://schemas.openxmlformats.org/officeDocument/2006/relationships/hyperlink" Target="https://podminky.urs.cz/item/CS_URS_2024_02/998735312" TargetMode="External"/><Relationship Id="rId87" Type="http://schemas.openxmlformats.org/officeDocument/2006/relationships/hyperlink" Target="https://podminky.urs.cz/item/CS_URS_2024_02/771574416" TargetMode="External"/><Relationship Id="rId110" Type="http://schemas.openxmlformats.org/officeDocument/2006/relationships/hyperlink" Target="https://podminky.urs.cz/item/CS_URS_2024_02/784181121" TargetMode="External"/><Relationship Id="rId61" Type="http://schemas.openxmlformats.org/officeDocument/2006/relationships/hyperlink" Target="https://podminky.urs.cz/item/CS_URS_2024_02/735152475" TargetMode="External"/><Relationship Id="rId82" Type="http://schemas.openxmlformats.org/officeDocument/2006/relationships/hyperlink" Target="https://podminky.urs.cz/item/CS_URS_2024_02/771111011" TargetMode="External"/><Relationship Id="rId19" Type="http://schemas.openxmlformats.org/officeDocument/2006/relationships/hyperlink" Target="https://podminky.urs.cz/item/CS_URS_2024_02/978013121" TargetMode="External"/><Relationship Id="rId14" Type="http://schemas.openxmlformats.org/officeDocument/2006/relationships/hyperlink" Target="https://podminky.urs.cz/item/CS_URS_2024_02/642942111" TargetMode="External"/><Relationship Id="rId30" Type="http://schemas.openxmlformats.org/officeDocument/2006/relationships/hyperlink" Target="https://podminky.urs.cz/item/CS_URS_2024_02/721194105" TargetMode="External"/><Relationship Id="rId35" Type="http://schemas.openxmlformats.org/officeDocument/2006/relationships/hyperlink" Target="https://podminky.urs.cz/item/CS_URS_2024_02/722174023" TargetMode="External"/><Relationship Id="rId56" Type="http://schemas.openxmlformats.org/officeDocument/2006/relationships/hyperlink" Target="https://podminky.urs.cz/item/CS_URS_2024_02/725813111" TargetMode="External"/><Relationship Id="rId77" Type="http://schemas.openxmlformats.org/officeDocument/2006/relationships/hyperlink" Target="https://podminky.urs.cz/item/CS_URS_2024_02/998766312" TargetMode="External"/><Relationship Id="rId100" Type="http://schemas.openxmlformats.org/officeDocument/2006/relationships/hyperlink" Target="https://podminky.urs.cz/item/CS_URS_2024_02/781472219" TargetMode="External"/><Relationship Id="rId105" Type="http://schemas.openxmlformats.org/officeDocument/2006/relationships/hyperlink" Target="https://podminky.urs.cz/item/CS_URS_2024_02/783315103" TargetMode="External"/><Relationship Id="rId8" Type="http://schemas.openxmlformats.org/officeDocument/2006/relationships/hyperlink" Target="https://podminky.urs.cz/item/CS_URS_2024_02/611311131" TargetMode="External"/><Relationship Id="rId51" Type="http://schemas.openxmlformats.org/officeDocument/2006/relationships/hyperlink" Target="https://podminky.urs.cz/item/CS_URS_2024_02/725861102" TargetMode="External"/><Relationship Id="rId72" Type="http://schemas.openxmlformats.org/officeDocument/2006/relationships/hyperlink" Target="https://podminky.urs.cz/item/CS_URS_2024_02/766660730" TargetMode="External"/><Relationship Id="rId93" Type="http://schemas.openxmlformats.org/officeDocument/2006/relationships/hyperlink" Target="https://podminky.urs.cz/item/CS_URS_2024_02/776121112" TargetMode="External"/><Relationship Id="rId98" Type="http://schemas.openxmlformats.org/officeDocument/2006/relationships/hyperlink" Target="https://podminky.urs.cz/item/CS_URS_2024_02/781121011" TargetMode="External"/><Relationship Id="rId3" Type="http://schemas.openxmlformats.org/officeDocument/2006/relationships/hyperlink" Target="https://podminky.urs.cz/item/CS_URS_2024_02/317142420" TargetMode="External"/><Relationship Id="rId25" Type="http://schemas.openxmlformats.org/officeDocument/2006/relationships/hyperlink" Target="https://podminky.urs.cz/item/CS_URS_2024_02/997013509" TargetMode="External"/><Relationship Id="rId46" Type="http://schemas.openxmlformats.org/officeDocument/2006/relationships/hyperlink" Target="https://podminky.urs.cz/item/CS_URS_2024_02/725820801" TargetMode="External"/><Relationship Id="rId67" Type="http://schemas.openxmlformats.org/officeDocument/2006/relationships/hyperlink" Target="https://podminky.urs.cz/item/CS_URS_2024_02/998751311" TargetMode="External"/><Relationship Id="rId20" Type="http://schemas.openxmlformats.org/officeDocument/2006/relationships/hyperlink" Target="https://podminky.urs.cz/item/CS_URS_2024_02/949101111" TargetMode="External"/><Relationship Id="rId41" Type="http://schemas.openxmlformats.org/officeDocument/2006/relationships/hyperlink" Target="https://podminky.urs.cz/item/CS_URS_2024_02/998722312" TargetMode="External"/><Relationship Id="rId62" Type="http://schemas.openxmlformats.org/officeDocument/2006/relationships/hyperlink" Target="https://podminky.urs.cz/item/CS_URS_2024_02/735152577" TargetMode="External"/><Relationship Id="rId83" Type="http://schemas.openxmlformats.org/officeDocument/2006/relationships/hyperlink" Target="https://podminky.urs.cz/item/CS_URS_2024_02/771121011" TargetMode="External"/><Relationship Id="rId88" Type="http://schemas.openxmlformats.org/officeDocument/2006/relationships/hyperlink" Target="https://podminky.urs.cz/item/CS_URS_2024_02/771591115" TargetMode="External"/><Relationship Id="rId111" Type="http://schemas.openxmlformats.org/officeDocument/2006/relationships/hyperlink" Target="https://podminky.urs.cz/item/CS_URS_2024_02/7842111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74"/>
      <c r="AS2" s="274"/>
      <c r="AT2" s="274"/>
      <c r="AU2" s="274"/>
      <c r="AV2" s="274"/>
      <c r="AW2" s="274"/>
      <c r="AX2" s="274"/>
      <c r="AY2" s="274"/>
      <c r="AZ2" s="274"/>
      <c r="BA2" s="274"/>
      <c r="BB2" s="274"/>
      <c r="BC2" s="274"/>
      <c r="BD2" s="274"/>
      <c r="BE2" s="274"/>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73" t="s">
        <v>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R5" s="21"/>
      <c r="BE5" s="270" t="s">
        <v>15</v>
      </c>
      <c r="BS5" s="18" t="s">
        <v>6</v>
      </c>
    </row>
    <row r="6" spans="1:74" ht="36.950000000000003" customHeight="1">
      <c r="B6" s="21"/>
      <c r="D6" s="27" t="s">
        <v>16</v>
      </c>
      <c r="K6" s="275" t="s">
        <v>17</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R6" s="21"/>
      <c r="BE6" s="271"/>
      <c r="BS6" s="18" t="s">
        <v>6</v>
      </c>
    </row>
    <row r="7" spans="1:74" ht="12" customHeight="1">
      <c r="B7" s="21"/>
      <c r="D7" s="28" t="s">
        <v>18</v>
      </c>
      <c r="K7" s="26" t="s">
        <v>19</v>
      </c>
      <c r="AK7" s="28" t="s">
        <v>20</v>
      </c>
      <c r="AN7" s="26" t="s">
        <v>19</v>
      </c>
      <c r="AR7" s="21"/>
      <c r="BE7" s="271"/>
      <c r="BS7" s="18" t="s">
        <v>6</v>
      </c>
    </row>
    <row r="8" spans="1:74" ht="12" customHeight="1">
      <c r="B8" s="21"/>
      <c r="D8" s="28" t="s">
        <v>21</v>
      </c>
      <c r="K8" s="26" t="s">
        <v>22</v>
      </c>
      <c r="AK8" s="28" t="s">
        <v>23</v>
      </c>
      <c r="AN8" s="29" t="s">
        <v>24</v>
      </c>
      <c r="AR8" s="21"/>
      <c r="BE8" s="271"/>
      <c r="BS8" s="18" t="s">
        <v>6</v>
      </c>
    </row>
    <row r="9" spans="1:74" ht="14.45" customHeight="1">
      <c r="B9" s="21"/>
      <c r="AR9" s="21"/>
      <c r="BE9" s="271"/>
      <c r="BS9" s="18" t="s">
        <v>6</v>
      </c>
    </row>
    <row r="10" spans="1:74" ht="12" customHeight="1">
      <c r="B10" s="21"/>
      <c r="D10" s="28" t="s">
        <v>25</v>
      </c>
      <c r="AK10" s="28" t="s">
        <v>26</v>
      </c>
      <c r="AN10" s="26" t="s">
        <v>19</v>
      </c>
      <c r="AR10" s="21"/>
      <c r="BE10" s="271"/>
      <c r="BS10" s="18" t="s">
        <v>6</v>
      </c>
    </row>
    <row r="11" spans="1:74" ht="18.399999999999999" customHeight="1">
      <c r="B11" s="21"/>
      <c r="E11" s="26" t="s">
        <v>27</v>
      </c>
      <c r="AK11" s="28" t="s">
        <v>28</v>
      </c>
      <c r="AN11" s="26" t="s">
        <v>19</v>
      </c>
      <c r="AR11" s="21"/>
      <c r="BE11" s="271"/>
      <c r="BS11" s="18" t="s">
        <v>6</v>
      </c>
    </row>
    <row r="12" spans="1:74" ht="6.95" customHeight="1">
      <c r="B12" s="21"/>
      <c r="AR12" s="21"/>
      <c r="BE12" s="271"/>
      <c r="BS12" s="18" t="s">
        <v>6</v>
      </c>
    </row>
    <row r="13" spans="1:74" ht="12" customHeight="1">
      <c r="B13" s="21"/>
      <c r="D13" s="28" t="s">
        <v>29</v>
      </c>
      <c r="AK13" s="28" t="s">
        <v>26</v>
      </c>
      <c r="AN13" s="30" t="s">
        <v>30</v>
      </c>
      <c r="AR13" s="21"/>
      <c r="BE13" s="271"/>
      <c r="BS13" s="18" t="s">
        <v>6</v>
      </c>
    </row>
    <row r="14" spans="1:74" ht="12.75">
      <c r="B14" s="21"/>
      <c r="E14" s="276" t="s">
        <v>30</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8" t="s">
        <v>28</v>
      </c>
      <c r="AN14" s="30" t="s">
        <v>30</v>
      </c>
      <c r="AR14" s="21"/>
      <c r="BE14" s="271"/>
      <c r="BS14" s="18" t="s">
        <v>6</v>
      </c>
    </row>
    <row r="15" spans="1:74" ht="6.95" customHeight="1">
      <c r="B15" s="21"/>
      <c r="AR15" s="21"/>
      <c r="BE15" s="271"/>
      <c r="BS15" s="18" t="s">
        <v>4</v>
      </c>
    </row>
    <row r="16" spans="1:74" ht="12" customHeight="1">
      <c r="B16" s="21"/>
      <c r="D16" s="28" t="s">
        <v>31</v>
      </c>
      <c r="AK16" s="28" t="s">
        <v>26</v>
      </c>
      <c r="AN16" s="26" t="s">
        <v>19</v>
      </c>
      <c r="AR16" s="21"/>
      <c r="BE16" s="271"/>
      <c r="BS16" s="18" t="s">
        <v>4</v>
      </c>
    </row>
    <row r="17" spans="2:71" ht="18.399999999999999" customHeight="1">
      <c r="B17" s="21"/>
      <c r="E17" s="26" t="s">
        <v>32</v>
      </c>
      <c r="AK17" s="28" t="s">
        <v>28</v>
      </c>
      <c r="AN17" s="26" t="s">
        <v>19</v>
      </c>
      <c r="AR17" s="21"/>
      <c r="BE17" s="271"/>
      <c r="BS17" s="18" t="s">
        <v>33</v>
      </c>
    </row>
    <row r="18" spans="2:71" ht="6.95" customHeight="1">
      <c r="B18" s="21"/>
      <c r="AR18" s="21"/>
      <c r="BE18" s="271"/>
      <c r="BS18" s="18" t="s">
        <v>6</v>
      </c>
    </row>
    <row r="19" spans="2:71" ht="12" customHeight="1">
      <c r="B19" s="21"/>
      <c r="D19" s="28" t="s">
        <v>34</v>
      </c>
      <c r="AK19" s="28" t="s">
        <v>26</v>
      </c>
      <c r="AN19" s="26" t="s">
        <v>19</v>
      </c>
      <c r="AR19" s="21"/>
      <c r="BE19" s="271"/>
      <c r="BS19" s="18" t="s">
        <v>6</v>
      </c>
    </row>
    <row r="20" spans="2:71" ht="18.399999999999999" customHeight="1">
      <c r="B20" s="21"/>
      <c r="E20" s="26" t="s">
        <v>35</v>
      </c>
      <c r="AK20" s="28" t="s">
        <v>28</v>
      </c>
      <c r="AN20" s="26" t="s">
        <v>19</v>
      </c>
      <c r="AR20" s="21"/>
      <c r="BE20" s="271"/>
      <c r="BS20" s="18" t="s">
        <v>4</v>
      </c>
    </row>
    <row r="21" spans="2:71" ht="6.95" customHeight="1">
      <c r="B21" s="21"/>
      <c r="AR21" s="21"/>
      <c r="BE21" s="271"/>
    </row>
    <row r="22" spans="2:71" ht="12" customHeight="1">
      <c r="B22" s="21"/>
      <c r="D22" s="28" t="s">
        <v>36</v>
      </c>
      <c r="AR22" s="21"/>
      <c r="BE22" s="271"/>
    </row>
    <row r="23" spans="2:71" ht="47.25" customHeight="1">
      <c r="B23" s="21"/>
      <c r="E23" s="278" t="s">
        <v>37</v>
      </c>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R23" s="21"/>
      <c r="BE23" s="271"/>
    </row>
    <row r="24" spans="2:71" ht="6.95" customHeight="1">
      <c r="B24" s="21"/>
      <c r="AR24" s="21"/>
      <c r="BE24" s="27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71"/>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79">
        <f>ROUND(AG54,2)</f>
        <v>0</v>
      </c>
      <c r="AL26" s="280"/>
      <c r="AM26" s="280"/>
      <c r="AN26" s="280"/>
      <c r="AO26" s="280"/>
      <c r="AR26" s="33"/>
      <c r="BE26" s="271"/>
    </row>
    <row r="27" spans="2:71" s="1" customFormat="1" ht="6.95" customHeight="1">
      <c r="B27" s="33"/>
      <c r="AR27" s="33"/>
      <c r="BE27" s="271"/>
    </row>
    <row r="28" spans="2:71" s="1" customFormat="1" ht="12.75">
      <c r="B28" s="33"/>
      <c r="L28" s="281" t="s">
        <v>39</v>
      </c>
      <c r="M28" s="281"/>
      <c r="N28" s="281"/>
      <c r="O28" s="281"/>
      <c r="P28" s="281"/>
      <c r="W28" s="281" t="s">
        <v>40</v>
      </c>
      <c r="X28" s="281"/>
      <c r="Y28" s="281"/>
      <c r="Z28" s="281"/>
      <c r="AA28" s="281"/>
      <c r="AB28" s="281"/>
      <c r="AC28" s="281"/>
      <c r="AD28" s="281"/>
      <c r="AE28" s="281"/>
      <c r="AK28" s="281" t="s">
        <v>41</v>
      </c>
      <c r="AL28" s="281"/>
      <c r="AM28" s="281"/>
      <c r="AN28" s="281"/>
      <c r="AO28" s="281"/>
      <c r="AR28" s="33"/>
      <c r="BE28" s="271"/>
    </row>
    <row r="29" spans="2:71" s="2" customFormat="1" ht="14.45" customHeight="1">
      <c r="B29" s="37"/>
      <c r="D29" s="28" t="s">
        <v>42</v>
      </c>
      <c r="F29" s="28" t="s">
        <v>43</v>
      </c>
      <c r="L29" s="284">
        <v>0.21</v>
      </c>
      <c r="M29" s="283"/>
      <c r="N29" s="283"/>
      <c r="O29" s="283"/>
      <c r="P29" s="283"/>
      <c r="W29" s="282">
        <f>ROUND(AZ54, 2)</f>
        <v>0</v>
      </c>
      <c r="X29" s="283"/>
      <c r="Y29" s="283"/>
      <c r="Z29" s="283"/>
      <c r="AA29" s="283"/>
      <c r="AB29" s="283"/>
      <c r="AC29" s="283"/>
      <c r="AD29" s="283"/>
      <c r="AE29" s="283"/>
      <c r="AK29" s="282">
        <f>ROUND(AV54, 2)</f>
        <v>0</v>
      </c>
      <c r="AL29" s="283"/>
      <c r="AM29" s="283"/>
      <c r="AN29" s="283"/>
      <c r="AO29" s="283"/>
      <c r="AR29" s="37"/>
      <c r="BE29" s="272"/>
    </row>
    <row r="30" spans="2:71" s="2" customFormat="1" ht="14.45" customHeight="1">
      <c r="B30" s="37"/>
      <c r="F30" s="28" t="s">
        <v>44</v>
      </c>
      <c r="L30" s="284">
        <v>0.12</v>
      </c>
      <c r="M30" s="283"/>
      <c r="N30" s="283"/>
      <c r="O30" s="283"/>
      <c r="P30" s="283"/>
      <c r="W30" s="282">
        <f>ROUND(BA54, 2)</f>
        <v>0</v>
      </c>
      <c r="X30" s="283"/>
      <c r="Y30" s="283"/>
      <c r="Z30" s="283"/>
      <c r="AA30" s="283"/>
      <c r="AB30" s="283"/>
      <c r="AC30" s="283"/>
      <c r="AD30" s="283"/>
      <c r="AE30" s="283"/>
      <c r="AK30" s="282">
        <f>ROUND(AW54, 2)</f>
        <v>0</v>
      </c>
      <c r="AL30" s="283"/>
      <c r="AM30" s="283"/>
      <c r="AN30" s="283"/>
      <c r="AO30" s="283"/>
      <c r="AR30" s="37"/>
      <c r="BE30" s="272"/>
    </row>
    <row r="31" spans="2:71" s="2" customFormat="1" ht="14.45" hidden="1" customHeight="1">
      <c r="B31" s="37"/>
      <c r="F31" s="28" t="s">
        <v>45</v>
      </c>
      <c r="L31" s="284">
        <v>0.21</v>
      </c>
      <c r="M31" s="283"/>
      <c r="N31" s="283"/>
      <c r="O31" s="283"/>
      <c r="P31" s="283"/>
      <c r="W31" s="282">
        <f>ROUND(BB54, 2)</f>
        <v>0</v>
      </c>
      <c r="X31" s="283"/>
      <c r="Y31" s="283"/>
      <c r="Z31" s="283"/>
      <c r="AA31" s="283"/>
      <c r="AB31" s="283"/>
      <c r="AC31" s="283"/>
      <c r="AD31" s="283"/>
      <c r="AE31" s="283"/>
      <c r="AK31" s="282">
        <v>0</v>
      </c>
      <c r="AL31" s="283"/>
      <c r="AM31" s="283"/>
      <c r="AN31" s="283"/>
      <c r="AO31" s="283"/>
      <c r="AR31" s="37"/>
      <c r="BE31" s="272"/>
    </row>
    <row r="32" spans="2:71" s="2" customFormat="1" ht="14.45" hidden="1" customHeight="1">
      <c r="B32" s="37"/>
      <c r="F32" s="28" t="s">
        <v>46</v>
      </c>
      <c r="L32" s="284">
        <v>0.12</v>
      </c>
      <c r="M32" s="283"/>
      <c r="N32" s="283"/>
      <c r="O32" s="283"/>
      <c r="P32" s="283"/>
      <c r="W32" s="282">
        <f>ROUND(BC54, 2)</f>
        <v>0</v>
      </c>
      <c r="X32" s="283"/>
      <c r="Y32" s="283"/>
      <c r="Z32" s="283"/>
      <c r="AA32" s="283"/>
      <c r="AB32" s="283"/>
      <c r="AC32" s="283"/>
      <c r="AD32" s="283"/>
      <c r="AE32" s="283"/>
      <c r="AK32" s="282">
        <v>0</v>
      </c>
      <c r="AL32" s="283"/>
      <c r="AM32" s="283"/>
      <c r="AN32" s="283"/>
      <c r="AO32" s="283"/>
      <c r="AR32" s="37"/>
      <c r="BE32" s="272"/>
    </row>
    <row r="33" spans="2:44" s="2" customFormat="1" ht="14.45" hidden="1" customHeight="1">
      <c r="B33" s="37"/>
      <c r="F33" s="28" t="s">
        <v>47</v>
      </c>
      <c r="L33" s="284">
        <v>0</v>
      </c>
      <c r="M33" s="283"/>
      <c r="N33" s="283"/>
      <c r="O33" s="283"/>
      <c r="P33" s="283"/>
      <c r="W33" s="282">
        <f>ROUND(BD54, 2)</f>
        <v>0</v>
      </c>
      <c r="X33" s="283"/>
      <c r="Y33" s="283"/>
      <c r="Z33" s="283"/>
      <c r="AA33" s="283"/>
      <c r="AB33" s="283"/>
      <c r="AC33" s="283"/>
      <c r="AD33" s="283"/>
      <c r="AE33" s="283"/>
      <c r="AK33" s="282">
        <v>0</v>
      </c>
      <c r="AL33" s="283"/>
      <c r="AM33" s="283"/>
      <c r="AN33" s="283"/>
      <c r="AO33" s="283"/>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285" t="s">
        <v>50</v>
      </c>
      <c r="Y35" s="286"/>
      <c r="Z35" s="286"/>
      <c r="AA35" s="286"/>
      <c r="AB35" s="286"/>
      <c r="AC35" s="40"/>
      <c r="AD35" s="40"/>
      <c r="AE35" s="40"/>
      <c r="AF35" s="40"/>
      <c r="AG35" s="40"/>
      <c r="AH35" s="40"/>
      <c r="AI35" s="40"/>
      <c r="AJ35" s="40"/>
      <c r="AK35" s="287">
        <f>SUM(AK26:AK33)</f>
        <v>0</v>
      </c>
      <c r="AL35" s="286"/>
      <c r="AM35" s="286"/>
      <c r="AN35" s="286"/>
      <c r="AO35" s="28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13</v>
      </c>
      <c r="L44" s="3" t="str">
        <f>K5</f>
        <v>00</v>
      </c>
      <c r="AR44" s="46"/>
    </row>
    <row r="45" spans="2:44" s="4" customFormat="1" ht="36.950000000000003" customHeight="1">
      <c r="B45" s="47"/>
      <c r="C45" s="48" t="s">
        <v>16</v>
      </c>
      <c r="L45" s="289" t="str">
        <f>K6</f>
        <v>Nové Sedlo, Příčná 485 - rekonstrukce bytové jednotky č. 5</v>
      </c>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R45" s="47"/>
    </row>
    <row r="46" spans="2:44" s="1" customFormat="1" ht="6.95" customHeight="1">
      <c r="B46" s="33"/>
      <c r="AR46" s="33"/>
    </row>
    <row r="47" spans="2:44" s="1" customFormat="1" ht="12" customHeight="1">
      <c r="B47" s="33"/>
      <c r="C47" s="28" t="s">
        <v>21</v>
      </c>
      <c r="L47" s="49" t="str">
        <f>IF(K8="","",K8)</f>
        <v>Nové Sedlo, Příčná 485</v>
      </c>
      <c r="AI47" s="28" t="s">
        <v>23</v>
      </c>
      <c r="AM47" s="291" t="str">
        <f>IF(AN8= "","",AN8)</f>
        <v>2. 9. 2024</v>
      </c>
      <c r="AN47" s="291"/>
      <c r="AR47" s="33"/>
    </row>
    <row r="48" spans="2:44" s="1" customFormat="1" ht="6.95" customHeight="1">
      <c r="B48" s="33"/>
      <c r="AR48" s="33"/>
    </row>
    <row r="49" spans="1:90" s="1" customFormat="1" ht="15.2" customHeight="1">
      <c r="B49" s="33"/>
      <c r="C49" s="28" t="s">
        <v>25</v>
      </c>
      <c r="L49" s="3" t="str">
        <f>IF(E11= "","",E11)</f>
        <v>Město Nové Sedlo</v>
      </c>
      <c r="AI49" s="28" t="s">
        <v>31</v>
      </c>
      <c r="AM49" s="292" t="str">
        <f>IF(E17="","",E17)</f>
        <v xml:space="preserve"> </v>
      </c>
      <c r="AN49" s="293"/>
      <c r="AO49" s="293"/>
      <c r="AP49" s="293"/>
      <c r="AR49" s="33"/>
      <c r="AS49" s="294" t="s">
        <v>52</v>
      </c>
      <c r="AT49" s="295"/>
      <c r="AU49" s="51"/>
      <c r="AV49" s="51"/>
      <c r="AW49" s="51"/>
      <c r="AX49" s="51"/>
      <c r="AY49" s="51"/>
      <c r="AZ49" s="51"/>
      <c r="BA49" s="51"/>
      <c r="BB49" s="51"/>
      <c r="BC49" s="51"/>
      <c r="BD49" s="52"/>
    </row>
    <row r="50" spans="1:90" s="1" customFormat="1" ht="15.2" customHeight="1">
      <c r="B50" s="33"/>
      <c r="C50" s="28" t="s">
        <v>29</v>
      </c>
      <c r="L50" s="3" t="str">
        <f>IF(E14= "Vyplň údaj","",E14)</f>
        <v/>
      </c>
      <c r="AI50" s="28" t="s">
        <v>34</v>
      </c>
      <c r="AM50" s="292" t="str">
        <f>IF(E20="","",E20)</f>
        <v>Michal Kubelka</v>
      </c>
      <c r="AN50" s="293"/>
      <c r="AO50" s="293"/>
      <c r="AP50" s="293"/>
      <c r="AR50" s="33"/>
      <c r="AS50" s="296"/>
      <c r="AT50" s="297"/>
      <c r="BD50" s="54"/>
    </row>
    <row r="51" spans="1:90" s="1" customFormat="1" ht="10.9" customHeight="1">
      <c r="B51" s="33"/>
      <c r="AR51" s="33"/>
      <c r="AS51" s="296"/>
      <c r="AT51" s="297"/>
      <c r="BD51" s="54"/>
    </row>
    <row r="52" spans="1:90" s="1" customFormat="1" ht="29.25" customHeight="1">
      <c r="B52" s="33"/>
      <c r="C52" s="298" t="s">
        <v>53</v>
      </c>
      <c r="D52" s="299"/>
      <c r="E52" s="299"/>
      <c r="F52" s="299"/>
      <c r="G52" s="299"/>
      <c r="H52" s="55"/>
      <c r="I52" s="300" t="s">
        <v>54</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301" t="s">
        <v>55</v>
      </c>
      <c r="AH52" s="299"/>
      <c r="AI52" s="299"/>
      <c r="AJ52" s="299"/>
      <c r="AK52" s="299"/>
      <c r="AL52" s="299"/>
      <c r="AM52" s="299"/>
      <c r="AN52" s="300" t="s">
        <v>56</v>
      </c>
      <c r="AO52" s="299"/>
      <c r="AP52" s="299"/>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0" s="1" customFormat="1" ht="10.9" customHeight="1">
      <c r="B53" s="33"/>
      <c r="AR53" s="33"/>
      <c r="AS53" s="60"/>
      <c r="AT53" s="51"/>
      <c r="AU53" s="51"/>
      <c r="AV53" s="51"/>
      <c r="AW53" s="51"/>
      <c r="AX53" s="51"/>
      <c r="AY53" s="51"/>
      <c r="AZ53" s="51"/>
      <c r="BA53" s="51"/>
      <c r="BB53" s="51"/>
      <c r="BC53" s="51"/>
      <c r="BD53" s="52"/>
    </row>
    <row r="54" spans="1:90"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5">
        <f>ROUND(AG55,2)</f>
        <v>0</v>
      </c>
      <c r="AH54" s="305"/>
      <c r="AI54" s="305"/>
      <c r="AJ54" s="305"/>
      <c r="AK54" s="305"/>
      <c r="AL54" s="305"/>
      <c r="AM54" s="305"/>
      <c r="AN54" s="306">
        <f>SUM(AG54,AT54)</f>
        <v>0</v>
      </c>
      <c r="AO54" s="306"/>
      <c r="AP54" s="306"/>
      <c r="AQ54" s="65" t="s">
        <v>19</v>
      </c>
      <c r="AR54" s="61"/>
      <c r="AS54" s="66">
        <f>ROUND(AS55,2)</f>
        <v>0</v>
      </c>
      <c r="AT54" s="67">
        <f>ROUND(SUM(AV54:AW54),2)</f>
        <v>0</v>
      </c>
      <c r="AU54" s="68">
        <f>ROUND(AU55,5)</f>
        <v>0</v>
      </c>
      <c r="AV54" s="67">
        <f>ROUND(AZ54*L29,2)</f>
        <v>0</v>
      </c>
      <c r="AW54" s="67">
        <f>ROUND(BA54*L30,2)</f>
        <v>0</v>
      </c>
      <c r="AX54" s="67">
        <f>ROUND(BB54*L29,2)</f>
        <v>0</v>
      </c>
      <c r="AY54" s="67">
        <f>ROUND(BC54*L30,2)</f>
        <v>0</v>
      </c>
      <c r="AZ54" s="67">
        <f>ROUND(AZ55,2)</f>
        <v>0</v>
      </c>
      <c r="BA54" s="67">
        <f>ROUND(BA55,2)</f>
        <v>0</v>
      </c>
      <c r="BB54" s="67">
        <f>ROUND(BB55,2)</f>
        <v>0</v>
      </c>
      <c r="BC54" s="67">
        <f>ROUND(BC55,2)</f>
        <v>0</v>
      </c>
      <c r="BD54" s="69">
        <f>ROUND(BD55,2)</f>
        <v>0</v>
      </c>
      <c r="BS54" s="70" t="s">
        <v>71</v>
      </c>
      <c r="BT54" s="70" t="s">
        <v>72</v>
      </c>
      <c r="BV54" s="70" t="s">
        <v>73</v>
      </c>
      <c r="BW54" s="70" t="s">
        <v>5</v>
      </c>
      <c r="BX54" s="70" t="s">
        <v>74</v>
      </c>
      <c r="CL54" s="70" t="s">
        <v>19</v>
      </c>
    </row>
    <row r="55" spans="1:90" s="6" customFormat="1" ht="24.75" customHeight="1">
      <c r="A55" s="71" t="s">
        <v>75</v>
      </c>
      <c r="B55" s="72"/>
      <c r="C55" s="73"/>
      <c r="D55" s="304" t="s">
        <v>14</v>
      </c>
      <c r="E55" s="304"/>
      <c r="F55" s="304"/>
      <c r="G55" s="304"/>
      <c r="H55" s="304"/>
      <c r="I55" s="74"/>
      <c r="J55" s="304" t="s">
        <v>17</v>
      </c>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2">
        <f>'00 - Nové Sedlo, Příčná 4...'!J28</f>
        <v>0</v>
      </c>
      <c r="AH55" s="303"/>
      <c r="AI55" s="303"/>
      <c r="AJ55" s="303"/>
      <c r="AK55" s="303"/>
      <c r="AL55" s="303"/>
      <c r="AM55" s="303"/>
      <c r="AN55" s="302">
        <f>SUM(AG55,AT55)</f>
        <v>0</v>
      </c>
      <c r="AO55" s="303"/>
      <c r="AP55" s="303"/>
      <c r="AQ55" s="75" t="s">
        <v>76</v>
      </c>
      <c r="AR55" s="72"/>
      <c r="AS55" s="76">
        <v>0</v>
      </c>
      <c r="AT55" s="77">
        <f>ROUND(SUM(AV55:AW55),2)</f>
        <v>0</v>
      </c>
      <c r="AU55" s="78">
        <f>'00 - Nové Sedlo, Příčná 4...'!P96</f>
        <v>0</v>
      </c>
      <c r="AV55" s="77">
        <f>'00 - Nové Sedlo, Příčná 4...'!J31</f>
        <v>0</v>
      </c>
      <c r="AW55" s="77">
        <f>'00 - Nové Sedlo, Příčná 4...'!J32</f>
        <v>0</v>
      </c>
      <c r="AX55" s="77">
        <f>'00 - Nové Sedlo, Příčná 4...'!J33</f>
        <v>0</v>
      </c>
      <c r="AY55" s="77">
        <f>'00 - Nové Sedlo, Příčná 4...'!J34</f>
        <v>0</v>
      </c>
      <c r="AZ55" s="77">
        <f>'00 - Nové Sedlo, Příčná 4...'!F31</f>
        <v>0</v>
      </c>
      <c r="BA55" s="77">
        <f>'00 - Nové Sedlo, Příčná 4...'!F32</f>
        <v>0</v>
      </c>
      <c r="BB55" s="77">
        <f>'00 - Nové Sedlo, Příčná 4...'!F33</f>
        <v>0</v>
      </c>
      <c r="BC55" s="77">
        <f>'00 - Nové Sedlo, Příčná 4...'!F34</f>
        <v>0</v>
      </c>
      <c r="BD55" s="79">
        <f>'00 - Nové Sedlo, Příčná 4...'!F35</f>
        <v>0</v>
      </c>
      <c r="BT55" s="80" t="s">
        <v>77</v>
      </c>
      <c r="BU55" s="80" t="s">
        <v>78</v>
      </c>
      <c r="BV55" s="80" t="s">
        <v>73</v>
      </c>
      <c r="BW55" s="80" t="s">
        <v>5</v>
      </c>
      <c r="BX55" s="80" t="s">
        <v>74</v>
      </c>
      <c r="CL55" s="80" t="s">
        <v>19</v>
      </c>
    </row>
    <row r="56" spans="1:90" s="1" customFormat="1" ht="30" customHeight="1">
      <c r="B56" s="33"/>
      <c r="AR56" s="33"/>
    </row>
    <row r="57" spans="1:90" s="1" customFormat="1" ht="6.95" customHeight="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33"/>
    </row>
  </sheetData>
  <sheetProtection algorithmName="SHA-512" hashValue="IXQIeVuoIE7wJlzFzdEWDDEHD+j7tcDscpDJPSqyliMsZbrtjBLAlzHlCDbaJn0PHHCS2V5avavjPa6k9CEgWw==" saltValue="Lyg61dqBCMp+iLOPfNAzjs3pxZk1QLCqqIJEnH3iXEyEz5tKxgeVFHBiUwscN1vowNUnOWediiYm9+5QiMNeLQ=="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0 - Nové Sedlo, Příčná 4...'!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4"/>
      <c r="M2" s="274"/>
      <c r="N2" s="274"/>
      <c r="O2" s="274"/>
      <c r="P2" s="274"/>
      <c r="Q2" s="274"/>
      <c r="R2" s="274"/>
      <c r="S2" s="274"/>
      <c r="T2" s="274"/>
      <c r="U2" s="274"/>
      <c r="V2" s="274"/>
      <c r="AT2" s="18" t="s">
        <v>5</v>
      </c>
    </row>
    <row r="3" spans="2:46" ht="6.95" customHeight="1">
      <c r="B3" s="19"/>
      <c r="C3" s="20"/>
      <c r="D3" s="20"/>
      <c r="E3" s="20"/>
      <c r="F3" s="20"/>
      <c r="G3" s="20"/>
      <c r="H3" s="20"/>
      <c r="I3" s="20"/>
      <c r="J3" s="20"/>
      <c r="K3" s="20"/>
      <c r="L3" s="21"/>
      <c r="AT3" s="18" t="s">
        <v>77</v>
      </c>
    </row>
    <row r="4" spans="2:46" ht="24.95" customHeight="1">
      <c r="B4" s="21"/>
      <c r="D4" s="22" t="s">
        <v>79</v>
      </c>
      <c r="L4" s="21"/>
      <c r="M4" s="81" t="s">
        <v>10</v>
      </c>
      <c r="AT4" s="18" t="s">
        <v>4</v>
      </c>
    </row>
    <row r="5" spans="2:46" ht="6.95" customHeight="1">
      <c r="B5" s="21"/>
      <c r="L5" s="21"/>
    </row>
    <row r="6" spans="2:46" s="1" customFormat="1" ht="12" customHeight="1">
      <c r="B6" s="33"/>
      <c r="D6" s="28" t="s">
        <v>16</v>
      </c>
      <c r="L6" s="33"/>
    </row>
    <row r="7" spans="2:46" s="1" customFormat="1" ht="16.5" customHeight="1">
      <c r="B7" s="33"/>
      <c r="E7" s="289" t="s">
        <v>17</v>
      </c>
      <c r="F7" s="307"/>
      <c r="G7" s="307"/>
      <c r="H7" s="307"/>
      <c r="L7" s="33"/>
    </row>
    <row r="8" spans="2:46" s="1" customFormat="1" ht="11.25">
      <c r="B8" s="33"/>
      <c r="L8" s="33"/>
    </row>
    <row r="9" spans="2:46" s="1" customFormat="1" ht="12" customHeight="1">
      <c r="B9" s="33"/>
      <c r="D9" s="28" t="s">
        <v>18</v>
      </c>
      <c r="F9" s="26" t="s">
        <v>19</v>
      </c>
      <c r="I9" s="28" t="s">
        <v>20</v>
      </c>
      <c r="J9" s="26" t="s">
        <v>19</v>
      </c>
      <c r="L9" s="33"/>
    </row>
    <row r="10" spans="2:46" s="1" customFormat="1" ht="12" customHeight="1">
      <c r="B10" s="33"/>
      <c r="D10" s="28" t="s">
        <v>21</v>
      </c>
      <c r="F10" s="26" t="s">
        <v>22</v>
      </c>
      <c r="I10" s="28" t="s">
        <v>23</v>
      </c>
      <c r="J10" s="50" t="str">
        <f>'Rekapitulace stavby'!AN8</f>
        <v>2. 9. 2024</v>
      </c>
      <c r="L10" s="33"/>
    </row>
    <row r="11" spans="2:46" s="1" customFormat="1" ht="10.9" customHeight="1">
      <c r="B11" s="33"/>
      <c r="L11" s="33"/>
    </row>
    <row r="12" spans="2:46" s="1" customFormat="1" ht="12" customHeight="1">
      <c r="B12" s="33"/>
      <c r="D12" s="28" t="s">
        <v>25</v>
      </c>
      <c r="I12" s="28" t="s">
        <v>26</v>
      </c>
      <c r="J12" s="26" t="s">
        <v>19</v>
      </c>
      <c r="L12" s="33"/>
    </row>
    <row r="13" spans="2:46" s="1" customFormat="1" ht="18" customHeight="1">
      <c r="B13" s="33"/>
      <c r="E13" s="26" t="s">
        <v>27</v>
      </c>
      <c r="I13" s="28" t="s">
        <v>28</v>
      </c>
      <c r="J13" s="26" t="s">
        <v>19</v>
      </c>
      <c r="L13" s="33"/>
    </row>
    <row r="14" spans="2:46" s="1" customFormat="1" ht="6.95" customHeight="1">
      <c r="B14" s="33"/>
      <c r="L14" s="33"/>
    </row>
    <row r="15" spans="2:46" s="1" customFormat="1" ht="12" customHeight="1">
      <c r="B15" s="33"/>
      <c r="D15" s="28" t="s">
        <v>29</v>
      </c>
      <c r="I15" s="28" t="s">
        <v>26</v>
      </c>
      <c r="J15" s="29" t="str">
        <f>'Rekapitulace stavby'!AN13</f>
        <v>Vyplň údaj</v>
      </c>
      <c r="L15" s="33"/>
    </row>
    <row r="16" spans="2:46" s="1" customFormat="1" ht="18" customHeight="1">
      <c r="B16" s="33"/>
      <c r="E16" s="308" t="str">
        <f>'Rekapitulace stavby'!E14</f>
        <v>Vyplň údaj</v>
      </c>
      <c r="F16" s="273"/>
      <c r="G16" s="273"/>
      <c r="H16" s="273"/>
      <c r="I16" s="28" t="s">
        <v>28</v>
      </c>
      <c r="J16" s="29" t="str">
        <f>'Rekapitulace stavby'!AN14</f>
        <v>Vyplň údaj</v>
      </c>
      <c r="L16" s="33"/>
    </row>
    <row r="17" spans="2:12" s="1" customFormat="1" ht="6.95" customHeight="1">
      <c r="B17" s="33"/>
      <c r="L17" s="33"/>
    </row>
    <row r="18" spans="2:12" s="1" customFormat="1" ht="12" customHeight="1">
      <c r="B18" s="33"/>
      <c r="D18" s="28" t="s">
        <v>31</v>
      </c>
      <c r="I18" s="28" t="s">
        <v>26</v>
      </c>
      <c r="J18" s="26" t="str">
        <f>IF('Rekapitulace stavby'!AN16="","",'Rekapitulace stavby'!AN16)</f>
        <v/>
      </c>
      <c r="L18" s="33"/>
    </row>
    <row r="19" spans="2:12" s="1" customFormat="1" ht="18" customHeight="1">
      <c r="B19" s="33"/>
      <c r="E19" s="26" t="str">
        <f>IF('Rekapitulace stavby'!E17="","",'Rekapitulace stavby'!E17)</f>
        <v xml:space="preserve"> </v>
      </c>
      <c r="I19" s="28" t="s">
        <v>28</v>
      </c>
      <c r="J19" s="26" t="str">
        <f>IF('Rekapitulace stavby'!AN17="","",'Rekapitulace stavby'!AN17)</f>
        <v/>
      </c>
      <c r="L19" s="33"/>
    </row>
    <row r="20" spans="2:12" s="1" customFormat="1" ht="6.95" customHeight="1">
      <c r="B20" s="33"/>
      <c r="L20" s="33"/>
    </row>
    <row r="21" spans="2:12" s="1" customFormat="1" ht="12" customHeight="1">
      <c r="B21" s="33"/>
      <c r="D21" s="28" t="s">
        <v>34</v>
      </c>
      <c r="I21" s="28" t="s">
        <v>26</v>
      </c>
      <c r="J21" s="26" t="s">
        <v>19</v>
      </c>
      <c r="L21" s="33"/>
    </row>
    <row r="22" spans="2:12" s="1" customFormat="1" ht="18" customHeight="1">
      <c r="B22" s="33"/>
      <c r="E22" s="26" t="s">
        <v>35</v>
      </c>
      <c r="I22" s="28" t="s">
        <v>28</v>
      </c>
      <c r="J22" s="26" t="s">
        <v>19</v>
      </c>
      <c r="L22" s="33"/>
    </row>
    <row r="23" spans="2:12" s="1" customFormat="1" ht="6.95" customHeight="1">
      <c r="B23" s="33"/>
      <c r="L23" s="33"/>
    </row>
    <row r="24" spans="2:12" s="1" customFormat="1" ht="12" customHeight="1">
      <c r="B24" s="33"/>
      <c r="D24" s="28" t="s">
        <v>36</v>
      </c>
      <c r="L24" s="33"/>
    </row>
    <row r="25" spans="2:12" s="7" customFormat="1" ht="47.25" customHeight="1">
      <c r="B25" s="82"/>
      <c r="E25" s="278" t="s">
        <v>37</v>
      </c>
      <c r="F25" s="278"/>
      <c r="G25" s="278"/>
      <c r="H25" s="278"/>
      <c r="L25" s="82"/>
    </row>
    <row r="26" spans="2:12" s="1" customFormat="1" ht="6.95" customHeight="1">
      <c r="B26" s="33"/>
      <c r="L26" s="33"/>
    </row>
    <row r="27" spans="2:12" s="1" customFormat="1" ht="6.95" customHeight="1">
      <c r="B27" s="33"/>
      <c r="D27" s="51"/>
      <c r="E27" s="51"/>
      <c r="F27" s="51"/>
      <c r="G27" s="51"/>
      <c r="H27" s="51"/>
      <c r="I27" s="51"/>
      <c r="J27" s="51"/>
      <c r="K27" s="51"/>
      <c r="L27" s="33"/>
    </row>
    <row r="28" spans="2:12" s="1" customFormat="1" ht="25.35" customHeight="1">
      <c r="B28" s="33"/>
      <c r="D28" s="83" t="s">
        <v>38</v>
      </c>
      <c r="J28" s="64">
        <f>ROUND(J96, 2)</f>
        <v>0</v>
      </c>
      <c r="L28" s="33"/>
    </row>
    <row r="29" spans="2:12" s="1" customFormat="1" ht="6.95" customHeight="1">
      <c r="B29" s="33"/>
      <c r="D29" s="51"/>
      <c r="E29" s="51"/>
      <c r="F29" s="51"/>
      <c r="G29" s="51"/>
      <c r="H29" s="51"/>
      <c r="I29" s="51"/>
      <c r="J29" s="51"/>
      <c r="K29" s="51"/>
      <c r="L29" s="33"/>
    </row>
    <row r="30" spans="2:12" s="1" customFormat="1" ht="14.45" customHeight="1">
      <c r="B30" s="33"/>
      <c r="F30" s="36" t="s">
        <v>40</v>
      </c>
      <c r="I30" s="36" t="s">
        <v>39</v>
      </c>
      <c r="J30" s="36" t="s">
        <v>41</v>
      </c>
      <c r="L30" s="33"/>
    </row>
    <row r="31" spans="2:12" s="1" customFormat="1" ht="14.45" customHeight="1">
      <c r="B31" s="33"/>
      <c r="D31" s="53" t="s">
        <v>42</v>
      </c>
      <c r="E31" s="28" t="s">
        <v>43</v>
      </c>
      <c r="F31" s="84">
        <f>ROUND((SUM(BE96:BE623)),  2)</f>
        <v>0</v>
      </c>
      <c r="I31" s="85">
        <v>0.21</v>
      </c>
      <c r="J31" s="84">
        <f>ROUND(((SUM(BE96:BE623))*I31),  2)</f>
        <v>0</v>
      </c>
      <c r="L31" s="33"/>
    </row>
    <row r="32" spans="2:12" s="1" customFormat="1" ht="14.45" customHeight="1">
      <c r="B32" s="33"/>
      <c r="E32" s="28" t="s">
        <v>44</v>
      </c>
      <c r="F32" s="84">
        <f>ROUND((SUM(BF96:BF623)),  2)</f>
        <v>0</v>
      </c>
      <c r="I32" s="85">
        <v>0.12</v>
      </c>
      <c r="J32" s="84">
        <f>ROUND(((SUM(BF96:BF623))*I32),  2)</f>
        <v>0</v>
      </c>
      <c r="L32" s="33"/>
    </row>
    <row r="33" spans="2:12" s="1" customFormat="1" ht="14.45" hidden="1" customHeight="1">
      <c r="B33" s="33"/>
      <c r="E33" s="28" t="s">
        <v>45</v>
      </c>
      <c r="F33" s="84">
        <f>ROUND((SUM(BG96:BG623)),  2)</f>
        <v>0</v>
      </c>
      <c r="I33" s="85">
        <v>0.21</v>
      </c>
      <c r="J33" s="84">
        <f>0</f>
        <v>0</v>
      </c>
      <c r="L33" s="33"/>
    </row>
    <row r="34" spans="2:12" s="1" customFormat="1" ht="14.45" hidden="1" customHeight="1">
      <c r="B34" s="33"/>
      <c r="E34" s="28" t="s">
        <v>46</v>
      </c>
      <c r="F34" s="84">
        <f>ROUND((SUM(BH96:BH623)),  2)</f>
        <v>0</v>
      </c>
      <c r="I34" s="85">
        <v>0.12</v>
      </c>
      <c r="J34" s="84">
        <f>0</f>
        <v>0</v>
      </c>
      <c r="L34" s="33"/>
    </row>
    <row r="35" spans="2:12" s="1" customFormat="1" ht="14.45" hidden="1" customHeight="1">
      <c r="B35" s="33"/>
      <c r="E35" s="28" t="s">
        <v>47</v>
      </c>
      <c r="F35" s="84">
        <f>ROUND((SUM(BI96:BI623)),  2)</f>
        <v>0</v>
      </c>
      <c r="I35" s="85">
        <v>0</v>
      </c>
      <c r="J35" s="84">
        <f>0</f>
        <v>0</v>
      </c>
      <c r="L35" s="33"/>
    </row>
    <row r="36" spans="2:12" s="1" customFormat="1" ht="6.95" customHeight="1">
      <c r="B36" s="33"/>
      <c r="L36" s="33"/>
    </row>
    <row r="37" spans="2:12" s="1" customFormat="1" ht="25.35" customHeight="1">
      <c r="B37" s="33"/>
      <c r="C37" s="86"/>
      <c r="D37" s="87" t="s">
        <v>48</v>
      </c>
      <c r="E37" s="55"/>
      <c r="F37" s="55"/>
      <c r="G37" s="88" t="s">
        <v>49</v>
      </c>
      <c r="H37" s="89" t="s">
        <v>50</v>
      </c>
      <c r="I37" s="55"/>
      <c r="J37" s="90">
        <f>SUM(J28:J35)</f>
        <v>0</v>
      </c>
      <c r="K37" s="91"/>
      <c r="L37" s="33"/>
    </row>
    <row r="38" spans="2:12" s="1" customFormat="1" ht="14.45" customHeight="1">
      <c r="B38" s="42"/>
      <c r="C38" s="43"/>
      <c r="D38" s="43"/>
      <c r="E38" s="43"/>
      <c r="F38" s="43"/>
      <c r="G38" s="43"/>
      <c r="H38" s="43"/>
      <c r="I38" s="43"/>
      <c r="J38" s="43"/>
      <c r="K38" s="43"/>
      <c r="L38" s="33"/>
    </row>
    <row r="42" spans="2:12" s="1" customFormat="1" ht="6.95" customHeight="1">
      <c r="B42" s="44"/>
      <c r="C42" s="45"/>
      <c r="D42" s="45"/>
      <c r="E42" s="45"/>
      <c r="F42" s="45"/>
      <c r="G42" s="45"/>
      <c r="H42" s="45"/>
      <c r="I42" s="45"/>
      <c r="J42" s="45"/>
      <c r="K42" s="45"/>
      <c r="L42" s="33"/>
    </row>
    <row r="43" spans="2:12" s="1" customFormat="1" ht="24.95" customHeight="1">
      <c r="B43" s="33"/>
      <c r="C43" s="22" t="s">
        <v>80</v>
      </c>
      <c r="L43" s="33"/>
    </row>
    <row r="44" spans="2:12" s="1" customFormat="1" ht="6.95" customHeight="1">
      <c r="B44" s="33"/>
      <c r="L44" s="33"/>
    </row>
    <row r="45" spans="2:12" s="1" customFormat="1" ht="12" customHeight="1">
      <c r="B45" s="33"/>
      <c r="C45" s="28" t="s">
        <v>16</v>
      </c>
      <c r="L45" s="33"/>
    </row>
    <row r="46" spans="2:12" s="1" customFormat="1" ht="16.5" customHeight="1">
      <c r="B46" s="33"/>
      <c r="E46" s="289" t="str">
        <f>E7</f>
        <v>Nové Sedlo, Příčná 485 - rekonstrukce bytové jednotky č. 5</v>
      </c>
      <c r="F46" s="307"/>
      <c r="G46" s="307"/>
      <c r="H46" s="307"/>
      <c r="L46" s="33"/>
    </row>
    <row r="47" spans="2:12" s="1" customFormat="1" ht="6.95" customHeight="1">
      <c r="B47" s="33"/>
      <c r="L47" s="33"/>
    </row>
    <row r="48" spans="2:12" s="1" customFormat="1" ht="12" customHeight="1">
      <c r="B48" s="33"/>
      <c r="C48" s="28" t="s">
        <v>21</v>
      </c>
      <c r="F48" s="26" t="str">
        <f>F10</f>
        <v>Nové Sedlo, Příčná 485</v>
      </c>
      <c r="I48" s="28" t="s">
        <v>23</v>
      </c>
      <c r="J48" s="50" t="str">
        <f>IF(J10="","",J10)</f>
        <v>2. 9. 2024</v>
      </c>
      <c r="L48" s="33"/>
    </row>
    <row r="49" spans="2:47" s="1" customFormat="1" ht="6.95" customHeight="1">
      <c r="B49" s="33"/>
      <c r="L49" s="33"/>
    </row>
    <row r="50" spans="2:47" s="1" customFormat="1" ht="15.2" customHeight="1">
      <c r="B50" s="33"/>
      <c r="C50" s="28" t="s">
        <v>25</v>
      </c>
      <c r="F50" s="26" t="str">
        <f>E13</f>
        <v>Město Nové Sedlo</v>
      </c>
      <c r="I50" s="28" t="s">
        <v>31</v>
      </c>
      <c r="J50" s="31" t="str">
        <f>E19</f>
        <v xml:space="preserve"> </v>
      </c>
      <c r="L50" s="33"/>
    </row>
    <row r="51" spans="2:47" s="1" customFormat="1" ht="15.2" customHeight="1">
      <c r="B51" s="33"/>
      <c r="C51" s="28" t="s">
        <v>29</v>
      </c>
      <c r="F51" s="26" t="str">
        <f>IF(E16="","",E16)</f>
        <v>Vyplň údaj</v>
      </c>
      <c r="I51" s="28" t="s">
        <v>34</v>
      </c>
      <c r="J51" s="31" t="str">
        <f>E22</f>
        <v>Michal Kubelka</v>
      </c>
      <c r="L51" s="33"/>
    </row>
    <row r="52" spans="2:47" s="1" customFormat="1" ht="10.35" customHeight="1">
      <c r="B52" s="33"/>
      <c r="L52" s="33"/>
    </row>
    <row r="53" spans="2:47" s="1" customFormat="1" ht="29.25" customHeight="1">
      <c r="B53" s="33"/>
      <c r="C53" s="92" t="s">
        <v>81</v>
      </c>
      <c r="D53" s="86"/>
      <c r="E53" s="86"/>
      <c r="F53" s="86"/>
      <c r="G53" s="86"/>
      <c r="H53" s="86"/>
      <c r="I53" s="86"/>
      <c r="J53" s="93" t="s">
        <v>82</v>
      </c>
      <c r="K53" s="86"/>
      <c r="L53" s="33"/>
    </row>
    <row r="54" spans="2:47" s="1" customFormat="1" ht="10.35" customHeight="1">
      <c r="B54" s="33"/>
      <c r="L54" s="33"/>
    </row>
    <row r="55" spans="2:47" s="1" customFormat="1" ht="22.9" customHeight="1">
      <c r="B55" s="33"/>
      <c r="C55" s="94" t="s">
        <v>70</v>
      </c>
      <c r="J55" s="64">
        <f>J96</f>
        <v>0</v>
      </c>
      <c r="L55" s="33"/>
      <c r="AU55" s="18" t="s">
        <v>83</v>
      </c>
    </row>
    <row r="56" spans="2:47" s="8" customFormat="1" ht="24.95" customHeight="1">
      <c r="B56" s="95"/>
      <c r="D56" s="96" t="s">
        <v>84</v>
      </c>
      <c r="E56" s="97"/>
      <c r="F56" s="97"/>
      <c r="G56" s="97"/>
      <c r="H56" s="97"/>
      <c r="I56" s="97"/>
      <c r="J56" s="98">
        <f>J97</f>
        <v>0</v>
      </c>
      <c r="L56" s="95"/>
    </row>
    <row r="57" spans="2:47" s="9" customFormat="1" ht="19.899999999999999" customHeight="1">
      <c r="B57" s="99"/>
      <c r="D57" s="100" t="s">
        <v>85</v>
      </c>
      <c r="E57" s="101"/>
      <c r="F57" s="101"/>
      <c r="G57" s="101"/>
      <c r="H57" s="101"/>
      <c r="I57" s="101"/>
      <c r="J57" s="102">
        <f>J98</f>
        <v>0</v>
      </c>
      <c r="L57" s="99"/>
    </row>
    <row r="58" spans="2:47" s="9" customFormat="1" ht="19.899999999999999" customHeight="1">
      <c r="B58" s="99"/>
      <c r="D58" s="100" t="s">
        <v>86</v>
      </c>
      <c r="E58" s="101"/>
      <c r="F58" s="101"/>
      <c r="G58" s="101"/>
      <c r="H58" s="101"/>
      <c r="I58" s="101"/>
      <c r="J58" s="102">
        <f>J114</f>
        <v>0</v>
      </c>
      <c r="L58" s="99"/>
    </row>
    <row r="59" spans="2:47" s="9" customFormat="1" ht="19.899999999999999" customHeight="1">
      <c r="B59" s="99"/>
      <c r="D59" s="100" t="s">
        <v>87</v>
      </c>
      <c r="E59" s="101"/>
      <c r="F59" s="101"/>
      <c r="G59" s="101"/>
      <c r="H59" s="101"/>
      <c r="I59" s="101"/>
      <c r="J59" s="102">
        <f>J181</f>
        <v>0</v>
      </c>
      <c r="L59" s="99"/>
    </row>
    <row r="60" spans="2:47" s="9" customFormat="1" ht="19.899999999999999" customHeight="1">
      <c r="B60" s="99"/>
      <c r="D60" s="100" t="s">
        <v>88</v>
      </c>
      <c r="E60" s="101"/>
      <c r="F60" s="101"/>
      <c r="G60" s="101"/>
      <c r="H60" s="101"/>
      <c r="I60" s="101"/>
      <c r="J60" s="102">
        <f>J249</f>
        <v>0</v>
      </c>
      <c r="L60" s="99"/>
    </row>
    <row r="61" spans="2:47" s="9" customFormat="1" ht="19.899999999999999" customHeight="1">
      <c r="B61" s="99"/>
      <c r="D61" s="100" t="s">
        <v>89</v>
      </c>
      <c r="E61" s="101"/>
      <c r="F61" s="101"/>
      <c r="G61" s="101"/>
      <c r="H61" s="101"/>
      <c r="I61" s="101"/>
      <c r="J61" s="102">
        <f>J261</f>
        <v>0</v>
      </c>
      <c r="L61" s="99"/>
    </row>
    <row r="62" spans="2:47" s="8" customFormat="1" ht="24.95" customHeight="1">
      <c r="B62" s="95"/>
      <c r="D62" s="96" t="s">
        <v>90</v>
      </c>
      <c r="E62" s="97"/>
      <c r="F62" s="97"/>
      <c r="G62" s="97"/>
      <c r="H62" s="97"/>
      <c r="I62" s="97"/>
      <c r="J62" s="98">
        <f>J264</f>
        <v>0</v>
      </c>
      <c r="L62" s="95"/>
    </row>
    <row r="63" spans="2:47" s="9" customFormat="1" ht="19.899999999999999" customHeight="1">
      <c r="B63" s="99"/>
      <c r="D63" s="100" t="s">
        <v>91</v>
      </c>
      <c r="E63" s="101"/>
      <c r="F63" s="101"/>
      <c r="G63" s="101"/>
      <c r="H63" s="101"/>
      <c r="I63" s="101"/>
      <c r="J63" s="102">
        <f>J265</f>
        <v>0</v>
      </c>
      <c r="L63" s="99"/>
    </row>
    <row r="64" spans="2:47" s="9" customFormat="1" ht="19.899999999999999" customHeight="1">
      <c r="B64" s="99"/>
      <c r="D64" s="100" t="s">
        <v>92</v>
      </c>
      <c r="E64" s="101"/>
      <c r="F64" s="101"/>
      <c r="G64" s="101"/>
      <c r="H64" s="101"/>
      <c r="I64" s="101"/>
      <c r="J64" s="102">
        <f>J284</f>
        <v>0</v>
      </c>
      <c r="L64" s="99"/>
    </row>
    <row r="65" spans="2:12" s="9" customFormat="1" ht="19.899999999999999" customHeight="1">
      <c r="B65" s="99"/>
      <c r="D65" s="100" t="s">
        <v>93</v>
      </c>
      <c r="E65" s="101"/>
      <c r="F65" s="101"/>
      <c r="G65" s="101"/>
      <c r="H65" s="101"/>
      <c r="I65" s="101"/>
      <c r="J65" s="102">
        <f>J303</f>
        <v>0</v>
      </c>
      <c r="L65" s="99"/>
    </row>
    <row r="66" spans="2:12" s="9" customFormat="1" ht="19.899999999999999" customHeight="1">
      <c r="B66" s="99"/>
      <c r="D66" s="100" t="s">
        <v>94</v>
      </c>
      <c r="E66" s="101"/>
      <c r="F66" s="101"/>
      <c r="G66" s="101"/>
      <c r="H66" s="101"/>
      <c r="I66" s="101"/>
      <c r="J66" s="102">
        <f>J340</f>
        <v>0</v>
      </c>
      <c r="L66" s="99"/>
    </row>
    <row r="67" spans="2:12" s="9" customFormat="1" ht="19.899999999999999" customHeight="1">
      <c r="B67" s="99"/>
      <c r="D67" s="100" t="s">
        <v>95</v>
      </c>
      <c r="E67" s="101"/>
      <c r="F67" s="101"/>
      <c r="G67" s="101"/>
      <c r="H67" s="101"/>
      <c r="I67" s="101"/>
      <c r="J67" s="102">
        <f>J346</f>
        <v>0</v>
      </c>
      <c r="L67" s="99"/>
    </row>
    <row r="68" spans="2:12" s="9" customFormat="1" ht="19.899999999999999" customHeight="1">
      <c r="B68" s="99"/>
      <c r="D68" s="100" t="s">
        <v>96</v>
      </c>
      <c r="E68" s="101"/>
      <c r="F68" s="101"/>
      <c r="G68" s="101"/>
      <c r="H68" s="101"/>
      <c r="I68" s="101"/>
      <c r="J68" s="102">
        <f>J364</f>
        <v>0</v>
      </c>
      <c r="L68" s="99"/>
    </row>
    <row r="69" spans="2:12" s="9" customFormat="1" ht="19.899999999999999" customHeight="1">
      <c r="B69" s="99"/>
      <c r="D69" s="100" t="s">
        <v>97</v>
      </c>
      <c r="E69" s="101"/>
      <c r="F69" s="101"/>
      <c r="G69" s="101"/>
      <c r="H69" s="101"/>
      <c r="I69" s="101"/>
      <c r="J69" s="102">
        <f>J367</f>
        <v>0</v>
      </c>
      <c r="L69" s="99"/>
    </row>
    <row r="70" spans="2:12" s="9" customFormat="1" ht="19.899999999999999" customHeight="1">
      <c r="B70" s="99"/>
      <c r="D70" s="100" t="s">
        <v>98</v>
      </c>
      <c r="E70" s="101"/>
      <c r="F70" s="101"/>
      <c r="G70" s="101"/>
      <c r="H70" s="101"/>
      <c r="I70" s="101"/>
      <c r="J70" s="102">
        <f>J371</f>
        <v>0</v>
      </c>
      <c r="L70" s="99"/>
    </row>
    <row r="71" spans="2:12" s="9" customFormat="1" ht="19.899999999999999" customHeight="1">
      <c r="B71" s="99"/>
      <c r="D71" s="100" t="s">
        <v>99</v>
      </c>
      <c r="E71" s="101"/>
      <c r="F71" s="101"/>
      <c r="G71" s="101"/>
      <c r="H71" s="101"/>
      <c r="I71" s="101"/>
      <c r="J71" s="102">
        <f>J411</f>
        <v>0</v>
      </c>
      <c r="L71" s="99"/>
    </row>
    <row r="72" spans="2:12" s="9" customFormat="1" ht="19.899999999999999" customHeight="1">
      <c r="B72" s="99"/>
      <c r="D72" s="100" t="s">
        <v>100</v>
      </c>
      <c r="E72" s="101"/>
      <c r="F72" s="101"/>
      <c r="G72" s="101"/>
      <c r="H72" s="101"/>
      <c r="I72" s="101"/>
      <c r="J72" s="102">
        <f>J419</f>
        <v>0</v>
      </c>
      <c r="L72" s="99"/>
    </row>
    <row r="73" spans="2:12" s="9" customFormat="1" ht="19.899999999999999" customHeight="1">
      <c r="B73" s="99"/>
      <c r="D73" s="100" t="s">
        <v>101</v>
      </c>
      <c r="E73" s="101"/>
      <c r="F73" s="101"/>
      <c r="G73" s="101"/>
      <c r="H73" s="101"/>
      <c r="I73" s="101"/>
      <c r="J73" s="102">
        <f>J473</f>
        <v>0</v>
      </c>
      <c r="L73" s="99"/>
    </row>
    <row r="74" spans="2:12" s="9" customFormat="1" ht="19.899999999999999" customHeight="1">
      <c r="B74" s="99"/>
      <c r="D74" s="100" t="s">
        <v>102</v>
      </c>
      <c r="E74" s="101"/>
      <c r="F74" s="101"/>
      <c r="G74" s="101"/>
      <c r="H74" s="101"/>
      <c r="I74" s="101"/>
      <c r="J74" s="102">
        <f>J482</f>
        <v>0</v>
      </c>
      <c r="L74" s="99"/>
    </row>
    <row r="75" spans="2:12" s="9" customFormat="1" ht="19.899999999999999" customHeight="1">
      <c r="B75" s="99"/>
      <c r="D75" s="100" t="s">
        <v>103</v>
      </c>
      <c r="E75" s="101"/>
      <c r="F75" s="101"/>
      <c r="G75" s="101"/>
      <c r="H75" s="101"/>
      <c r="I75" s="101"/>
      <c r="J75" s="102">
        <f>J533</f>
        <v>0</v>
      </c>
      <c r="L75" s="99"/>
    </row>
    <row r="76" spans="2:12" s="9" customFormat="1" ht="19.899999999999999" customHeight="1">
      <c r="B76" s="99"/>
      <c r="D76" s="100" t="s">
        <v>104</v>
      </c>
      <c r="E76" s="101"/>
      <c r="F76" s="101"/>
      <c r="G76" s="101"/>
      <c r="H76" s="101"/>
      <c r="I76" s="101"/>
      <c r="J76" s="102">
        <f>J563</f>
        <v>0</v>
      </c>
      <c r="L76" s="99"/>
    </row>
    <row r="77" spans="2:12" s="9" customFormat="1" ht="19.899999999999999" customHeight="1">
      <c r="B77" s="99"/>
      <c r="D77" s="100" t="s">
        <v>105</v>
      </c>
      <c r="E77" s="101"/>
      <c r="F77" s="101"/>
      <c r="G77" s="101"/>
      <c r="H77" s="101"/>
      <c r="I77" s="101"/>
      <c r="J77" s="102">
        <f>J577</f>
        <v>0</v>
      </c>
      <c r="L77" s="99"/>
    </row>
    <row r="78" spans="2:12" s="8" customFormat="1" ht="24.95" customHeight="1">
      <c r="B78" s="95"/>
      <c r="D78" s="96" t="s">
        <v>106</v>
      </c>
      <c r="E78" s="97"/>
      <c r="F78" s="97"/>
      <c r="G78" s="97"/>
      <c r="H78" s="97"/>
      <c r="I78" s="97"/>
      <c r="J78" s="98">
        <f>J622</f>
        <v>0</v>
      </c>
      <c r="L78" s="95"/>
    </row>
    <row r="79" spans="2:12" s="1" customFormat="1" ht="21.75" customHeight="1">
      <c r="B79" s="33"/>
      <c r="L79" s="33"/>
    </row>
    <row r="80" spans="2:12" s="1" customFormat="1" ht="6.95" customHeight="1">
      <c r="B80" s="42"/>
      <c r="C80" s="43"/>
      <c r="D80" s="43"/>
      <c r="E80" s="43"/>
      <c r="F80" s="43"/>
      <c r="G80" s="43"/>
      <c r="H80" s="43"/>
      <c r="I80" s="43"/>
      <c r="J80" s="43"/>
      <c r="K80" s="43"/>
      <c r="L80" s="33"/>
    </row>
    <row r="84" spans="2:63" s="1" customFormat="1" ht="6.95" customHeight="1">
      <c r="B84" s="44"/>
      <c r="C84" s="45"/>
      <c r="D84" s="45"/>
      <c r="E84" s="45"/>
      <c r="F84" s="45"/>
      <c r="G84" s="45"/>
      <c r="H84" s="45"/>
      <c r="I84" s="45"/>
      <c r="J84" s="45"/>
      <c r="K84" s="45"/>
      <c r="L84" s="33"/>
    </row>
    <row r="85" spans="2:63" s="1" customFormat="1" ht="24.95" customHeight="1">
      <c r="B85" s="33"/>
      <c r="C85" s="22" t="s">
        <v>107</v>
      </c>
      <c r="L85" s="33"/>
    </row>
    <row r="86" spans="2:63" s="1" customFormat="1" ht="6.95" customHeight="1">
      <c r="B86" s="33"/>
      <c r="L86" s="33"/>
    </row>
    <row r="87" spans="2:63" s="1" customFormat="1" ht="12" customHeight="1">
      <c r="B87" s="33"/>
      <c r="C87" s="28" t="s">
        <v>16</v>
      </c>
      <c r="L87" s="33"/>
    </row>
    <row r="88" spans="2:63" s="1" customFormat="1" ht="16.5" customHeight="1">
      <c r="B88" s="33"/>
      <c r="E88" s="289" t="str">
        <f>E7</f>
        <v>Nové Sedlo, Příčná 485 - rekonstrukce bytové jednotky č. 5</v>
      </c>
      <c r="F88" s="307"/>
      <c r="G88" s="307"/>
      <c r="H88" s="307"/>
      <c r="L88" s="33"/>
    </row>
    <row r="89" spans="2:63" s="1" customFormat="1" ht="6.95" customHeight="1">
      <c r="B89" s="33"/>
      <c r="L89" s="33"/>
    </row>
    <row r="90" spans="2:63" s="1" customFormat="1" ht="12" customHeight="1">
      <c r="B90" s="33"/>
      <c r="C90" s="28" t="s">
        <v>21</v>
      </c>
      <c r="F90" s="26" t="str">
        <f>F10</f>
        <v>Nové Sedlo, Příčná 485</v>
      </c>
      <c r="I90" s="28" t="s">
        <v>23</v>
      </c>
      <c r="J90" s="50" t="str">
        <f>IF(J10="","",J10)</f>
        <v>2. 9. 2024</v>
      </c>
      <c r="L90" s="33"/>
    </row>
    <row r="91" spans="2:63" s="1" customFormat="1" ht="6.95" customHeight="1">
      <c r="B91" s="33"/>
      <c r="L91" s="33"/>
    </row>
    <row r="92" spans="2:63" s="1" customFormat="1" ht="15.2" customHeight="1">
      <c r="B92" s="33"/>
      <c r="C92" s="28" t="s">
        <v>25</v>
      </c>
      <c r="F92" s="26" t="str">
        <f>E13</f>
        <v>Město Nové Sedlo</v>
      </c>
      <c r="I92" s="28" t="s">
        <v>31</v>
      </c>
      <c r="J92" s="31" t="str">
        <f>E19</f>
        <v xml:space="preserve"> </v>
      </c>
      <c r="L92" s="33"/>
    </row>
    <row r="93" spans="2:63" s="1" customFormat="1" ht="15.2" customHeight="1">
      <c r="B93" s="33"/>
      <c r="C93" s="28" t="s">
        <v>29</v>
      </c>
      <c r="F93" s="26" t="str">
        <f>IF(E16="","",E16)</f>
        <v>Vyplň údaj</v>
      </c>
      <c r="I93" s="28" t="s">
        <v>34</v>
      </c>
      <c r="J93" s="31" t="str">
        <f>E22</f>
        <v>Michal Kubelka</v>
      </c>
      <c r="L93" s="33"/>
    </row>
    <row r="94" spans="2:63" s="1" customFormat="1" ht="10.35" customHeight="1">
      <c r="B94" s="33"/>
      <c r="L94" s="33"/>
    </row>
    <row r="95" spans="2:63" s="10" customFormat="1" ht="29.25" customHeight="1">
      <c r="B95" s="103"/>
      <c r="C95" s="104" t="s">
        <v>108</v>
      </c>
      <c r="D95" s="105" t="s">
        <v>57</v>
      </c>
      <c r="E95" s="105" t="s">
        <v>53</v>
      </c>
      <c r="F95" s="105" t="s">
        <v>54</v>
      </c>
      <c r="G95" s="105" t="s">
        <v>109</v>
      </c>
      <c r="H95" s="105" t="s">
        <v>110</v>
      </c>
      <c r="I95" s="105" t="s">
        <v>111</v>
      </c>
      <c r="J95" s="105" t="s">
        <v>82</v>
      </c>
      <c r="K95" s="106" t="s">
        <v>112</v>
      </c>
      <c r="L95" s="103"/>
      <c r="M95" s="57" t="s">
        <v>19</v>
      </c>
      <c r="N95" s="58" t="s">
        <v>42</v>
      </c>
      <c r="O95" s="58" t="s">
        <v>113</v>
      </c>
      <c r="P95" s="58" t="s">
        <v>114</v>
      </c>
      <c r="Q95" s="58" t="s">
        <v>115</v>
      </c>
      <c r="R95" s="58" t="s">
        <v>116</v>
      </c>
      <c r="S95" s="58" t="s">
        <v>117</v>
      </c>
      <c r="T95" s="59" t="s">
        <v>118</v>
      </c>
    </row>
    <row r="96" spans="2:63" s="1" customFormat="1" ht="22.9" customHeight="1">
      <c r="B96" s="33"/>
      <c r="C96" s="62" t="s">
        <v>119</v>
      </c>
      <c r="J96" s="107">
        <f>BK96</f>
        <v>0</v>
      </c>
      <c r="L96" s="33"/>
      <c r="M96" s="60"/>
      <c r="N96" s="51"/>
      <c r="O96" s="51"/>
      <c r="P96" s="108">
        <f>P97+P264+P622</f>
        <v>0</v>
      </c>
      <c r="Q96" s="51"/>
      <c r="R96" s="108">
        <f>R97+R264+R622</f>
        <v>6.2542023000000011</v>
      </c>
      <c r="S96" s="51"/>
      <c r="T96" s="109">
        <f>T97+T264+T622</f>
        <v>5.3847141199999999</v>
      </c>
      <c r="AT96" s="18" t="s">
        <v>71</v>
      </c>
      <c r="AU96" s="18" t="s">
        <v>83</v>
      </c>
      <c r="BK96" s="110">
        <f>BK97+BK264+BK622</f>
        <v>0</v>
      </c>
    </row>
    <row r="97" spans="2:65" s="11" customFormat="1" ht="25.9" customHeight="1">
      <c r="B97" s="111"/>
      <c r="D97" s="112" t="s">
        <v>71</v>
      </c>
      <c r="E97" s="113" t="s">
        <v>120</v>
      </c>
      <c r="F97" s="113" t="s">
        <v>121</v>
      </c>
      <c r="I97" s="114"/>
      <c r="J97" s="115">
        <f>BK97</f>
        <v>0</v>
      </c>
      <c r="L97" s="111"/>
      <c r="M97" s="116"/>
      <c r="P97" s="117">
        <f>P98+P114+P181+P249+P261</f>
        <v>0</v>
      </c>
      <c r="R97" s="117">
        <f>R98+R114+R181+R249+R261</f>
        <v>4.0984926500000007</v>
      </c>
      <c r="T97" s="118">
        <f>T98+T114+T181+T249+T261</f>
        <v>3.7356199999999995</v>
      </c>
      <c r="AR97" s="112" t="s">
        <v>77</v>
      </c>
      <c r="AT97" s="119" t="s">
        <v>71</v>
      </c>
      <c r="AU97" s="119" t="s">
        <v>72</v>
      </c>
      <c r="AY97" s="112" t="s">
        <v>122</v>
      </c>
      <c r="BK97" s="120">
        <f>BK98+BK114+BK181+BK249+BK261</f>
        <v>0</v>
      </c>
    </row>
    <row r="98" spans="2:65" s="11" customFormat="1" ht="22.9" customHeight="1">
      <c r="B98" s="111"/>
      <c r="D98" s="112" t="s">
        <v>71</v>
      </c>
      <c r="E98" s="121" t="s">
        <v>123</v>
      </c>
      <c r="F98" s="121" t="s">
        <v>124</v>
      </c>
      <c r="I98" s="114"/>
      <c r="J98" s="122">
        <f>BK98</f>
        <v>0</v>
      </c>
      <c r="L98" s="111"/>
      <c r="M98" s="116"/>
      <c r="P98" s="117">
        <f>SUM(P99:P113)</f>
        <v>0</v>
      </c>
      <c r="R98" s="117">
        <f>SUM(R99:R113)</f>
        <v>1.3646545600000002</v>
      </c>
      <c r="T98" s="118">
        <f>SUM(T99:T113)</f>
        <v>0</v>
      </c>
      <c r="AR98" s="112" t="s">
        <v>77</v>
      </c>
      <c r="AT98" s="119" t="s">
        <v>71</v>
      </c>
      <c r="AU98" s="119" t="s">
        <v>77</v>
      </c>
      <c r="AY98" s="112" t="s">
        <v>122</v>
      </c>
      <c r="BK98" s="120">
        <f>SUM(BK99:BK113)</f>
        <v>0</v>
      </c>
    </row>
    <row r="99" spans="2:65" s="1" customFormat="1" ht="24.2" customHeight="1">
      <c r="B99" s="33"/>
      <c r="C99" s="123" t="s">
        <v>77</v>
      </c>
      <c r="D99" s="123" t="s">
        <v>125</v>
      </c>
      <c r="E99" s="124" t="s">
        <v>126</v>
      </c>
      <c r="F99" s="125" t="s">
        <v>127</v>
      </c>
      <c r="G99" s="126" t="s">
        <v>128</v>
      </c>
      <c r="H99" s="127">
        <v>20.448</v>
      </c>
      <c r="I99" s="128"/>
      <c r="J99" s="129">
        <f>ROUND(I99*H99,2)</f>
        <v>0</v>
      </c>
      <c r="K99" s="125" t="s">
        <v>129</v>
      </c>
      <c r="L99" s="33"/>
      <c r="M99" s="130" t="s">
        <v>19</v>
      </c>
      <c r="N99" s="131" t="s">
        <v>44</v>
      </c>
      <c r="P99" s="132">
        <f>O99*H99</f>
        <v>0</v>
      </c>
      <c r="Q99" s="132">
        <v>6.1719999999999997E-2</v>
      </c>
      <c r="R99" s="132">
        <f>Q99*H99</f>
        <v>1.26205056</v>
      </c>
      <c r="S99" s="132">
        <v>0</v>
      </c>
      <c r="T99" s="133">
        <f>S99*H99</f>
        <v>0</v>
      </c>
      <c r="AR99" s="134" t="s">
        <v>130</v>
      </c>
      <c r="AT99" s="134" t="s">
        <v>125</v>
      </c>
      <c r="AU99" s="134" t="s">
        <v>131</v>
      </c>
      <c r="AY99" s="18" t="s">
        <v>122</v>
      </c>
      <c r="BE99" s="135">
        <f>IF(N99="základní",J99,0)</f>
        <v>0</v>
      </c>
      <c r="BF99" s="135">
        <f>IF(N99="snížená",J99,0)</f>
        <v>0</v>
      </c>
      <c r="BG99" s="135">
        <f>IF(N99="zákl. přenesená",J99,0)</f>
        <v>0</v>
      </c>
      <c r="BH99" s="135">
        <f>IF(N99="sníž. přenesená",J99,0)</f>
        <v>0</v>
      </c>
      <c r="BI99" s="135">
        <f>IF(N99="nulová",J99,0)</f>
        <v>0</v>
      </c>
      <c r="BJ99" s="18" t="s">
        <v>131</v>
      </c>
      <c r="BK99" s="135">
        <f>ROUND(I99*H99,2)</f>
        <v>0</v>
      </c>
      <c r="BL99" s="18" t="s">
        <v>130</v>
      </c>
      <c r="BM99" s="134" t="s">
        <v>132</v>
      </c>
    </row>
    <row r="100" spans="2:65" s="1" customFormat="1" ht="11.25">
      <c r="B100" s="33"/>
      <c r="D100" s="136" t="s">
        <v>133</v>
      </c>
      <c r="F100" s="137" t="s">
        <v>134</v>
      </c>
      <c r="I100" s="138"/>
      <c r="L100" s="33"/>
      <c r="M100" s="139"/>
      <c r="T100" s="54"/>
      <c r="AT100" s="18" t="s">
        <v>133</v>
      </c>
      <c r="AU100" s="18" t="s">
        <v>131</v>
      </c>
    </row>
    <row r="101" spans="2:65" s="12" customFormat="1" ht="11.25">
      <c r="B101" s="140"/>
      <c r="D101" s="141" t="s">
        <v>135</v>
      </c>
      <c r="E101" s="142" t="s">
        <v>19</v>
      </c>
      <c r="F101" s="143" t="s">
        <v>136</v>
      </c>
      <c r="H101" s="142" t="s">
        <v>19</v>
      </c>
      <c r="I101" s="144"/>
      <c r="L101" s="140"/>
      <c r="M101" s="145"/>
      <c r="T101" s="146"/>
      <c r="AT101" s="142" t="s">
        <v>135</v>
      </c>
      <c r="AU101" s="142" t="s">
        <v>131</v>
      </c>
      <c r="AV101" s="12" t="s">
        <v>77</v>
      </c>
      <c r="AW101" s="12" t="s">
        <v>33</v>
      </c>
      <c r="AX101" s="12" t="s">
        <v>72</v>
      </c>
      <c r="AY101" s="142" t="s">
        <v>122</v>
      </c>
    </row>
    <row r="102" spans="2:65" s="13" customFormat="1" ht="11.25">
      <c r="B102" s="147"/>
      <c r="D102" s="141" t="s">
        <v>135</v>
      </c>
      <c r="E102" s="148" t="s">
        <v>19</v>
      </c>
      <c r="F102" s="149" t="s">
        <v>137</v>
      </c>
      <c r="H102" s="150">
        <v>25.757999999999999</v>
      </c>
      <c r="I102" s="151"/>
      <c r="L102" s="147"/>
      <c r="M102" s="152"/>
      <c r="T102" s="153"/>
      <c r="AT102" s="148" t="s">
        <v>135</v>
      </c>
      <c r="AU102" s="148" t="s">
        <v>131</v>
      </c>
      <c r="AV102" s="13" t="s">
        <v>131</v>
      </c>
      <c r="AW102" s="13" t="s">
        <v>33</v>
      </c>
      <c r="AX102" s="13" t="s">
        <v>72</v>
      </c>
      <c r="AY102" s="148" t="s">
        <v>122</v>
      </c>
    </row>
    <row r="103" spans="2:65" s="13" customFormat="1" ht="11.25">
      <c r="B103" s="147"/>
      <c r="D103" s="141" t="s">
        <v>135</v>
      </c>
      <c r="E103" s="148" t="s">
        <v>19</v>
      </c>
      <c r="F103" s="149" t="s">
        <v>138</v>
      </c>
      <c r="H103" s="150">
        <v>-0.36</v>
      </c>
      <c r="I103" s="151"/>
      <c r="L103" s="147"/>
      <c r="M103" s="152"/>
      <c r="T103" s="153"/>
      <c r="AT103" s="148" t="s">
        <v>135</v>
      </c>
      <c r="AU103" s="148" t="s">
        <v>131</v>
      </c>
      <c r="AV103" s="13" t="s">
        <v>131</v>
      </c>
      <c r="AW103" s="13" t="s">
        <v>33</v>
      </c>
      <c r="AX103" s="13" t="s">
        <v>72</v>
      </c>
      <c r="AY103" s="148" t="s">
        <v>122</v>
      </c>
    </row>
    <row r="104" spans="2:65" s="13" customFormat="1" ht="11.25">
      <c r="B104" s="147"/>
      <c r="D104" s="141" t="s">
        <v>135</v>
      </c>
      <c r="E104" s="148" t="s">
        <v>19</v>
      </c>
      <c r="F104" s="149" t="s">
        <v>139</v>
      </c>
      <c r="H104" s="150">
        <v>-3.15</v>
      </c>
      <c r="I104" s="151"/>
      <c r="L104" s="147"/>
      <c r="M104" s="152"/>
      <c r="T104" s="153"/>
      <c r="AT104" s="148" t="s">
        <v>135</v>
      </c>
      <c r="AU104" s="148" t="s">
        <v>131</v>
      </c>
      <c r="AV104" s="13" t="s">
        <v>131</v>
      </c>
      <c r="AW104" s="13" t="s">
        <v>33</v>
      </c>
      <c r="AX104" s="13" t="s">
        <v>72</v>
      </c>
      <c r="AY104" s="148" t="s">
        <v>122</v>
      </c>
    </row>
    <row r="105" spans="2:65" s="13" customFormat="1" ht="11.25">
      <c r="B105" s="147"/>
      <c r="D105" s="141" t="s">
        <v>135</v>
      </c>
      <c r="E105" s="148" t="s">
        <v>19</v>
      </c>
      <c r="F105" s="149" t="s">
        <v>140</v>
      </c>
      <c r="H105" s="150">
        <v>-1.8</v>
      </c>
      <c r="I105" s="151"/>
      <c r="L105" s="147"/>
      <c r="M105" s="152"/>
      <c r="T105" s="153"/>
      <c r="AT105" s="148" t="s">
        <v>135</v>
      </c>
      <c r="AU105" s="148" t="s">
        <v>131</v>
      </c>
      <c r="AV105" s="13" t="s">
        <v>131</v>
      </c>
      <c r="AW105" s="13" t="s">
        <v>33</v>
      </c>
      <c r="AX105" s="13" t="s">
        <v>72</v>
      </c>
      <c r="AY105" s="148" t="s">
        <v>122</v>
      </c>
    </row>
    <row r="106" spans="2:65" s="14" customFormat="1" ht="11.25">
      <c r="B106" s="154"/>
      <c r="D106" s="141" t="s">
        <v>135</v>
      </c>
      <c r="E106" s="155" t="s">
        <v>19</v>
      </c>
      <c r="F106" s="156" t="s">
        <v>141</v>
      </c>
      <c r="H106" s="157">
        <v>20.448</v>
      </c>
      <c r="I106" s="158"/>
      <c r="L106" s="154"/>
      <c r="M106" s="159"/>
      <c r="T106" s="160"/>
      <c r="AT106" s="155" t="s">
        <v>135</v>
      </c>
      <c r="AU106" s="155" t="s">
        <v>131</v>
      </c>
      <c r="AV106" s="14" t="s">
        <v>130</v>
      </c>
      <c r="AW106" s="14" t="s">
        <v>33</v>
      </c>
      <c r="AX106" s="14" t="s">
        <v>77</v>
      </c>
      <c r="AY106" s="155" t="s">
        <v>122</v>
      </c>
    </row>
    <row r="107" spans="2:65" s="1" customFormat="1" ht="16.5" customHeight="1">
      <c r="B107" s="33"/>
      <c r="C107" s="123" t="s">
        <v>131</v>
      </c>
      <c r="D107" s="123" t="s">
        <v>125</v>
      </c>
      <c r="E107" s="124" t="s">
        <v>142</v>
      </c>
      <c r="F107" s="125" t="s">
        <v>143</v>
      </c>
      <c r="G107" s="126" t="s">
        <v>144</v>
      </c>
      <c r="H107" s="127">
        <v>10.6</v>
      </c>
      <c r="I107" s="128"/>
      <c r="J107" s="129">
        <f>ROUND(I107*H107,2)</f>
        <v>0</v>
      </c>
      <c r="K107" s="125" t="s">
        <v>129</v>
      </c>
      <c r="L107" s="33"/>
      <c r="M107" s="130" t="s">
        <v>19</v>
      </c>
      <c r="N107" s="131" t="s">
        <v>44</v>
      </c>
      <c r="P107" s="132">
        <f>O107*H107</f>
        <v>0</v>
      </c>
      <c r="Q107" s="132">
        <v>1.3999999999999999E-4</v>
      </c>
      <c r="R107" s="132">
        <f>Q107*H107</f>
        <v>1.4839999999999999E-3</v>
      </c>
      <c r="S107" s="132">
        <v>0</v>
      </c>
      <c r="T107" s="133">
        <f>S107*H107</f>
        <v>0</v>
      </c>
      <c r="AR107" s="134" t="s">
        <v>130</v>
      </c>
      <c r="AT107" s="134" t="s">
        <v>125</v>
      </c>
      <c r="AU107" s="134" t="s">
        <v>131</v>
      </c>
      <c r="AY107" s="18" t="s">
        <v>122</v>
      </c>
      <c r="BE107" s="135">
        <f>IF(N107="základní",J107,0)</f>
        <v>0</v>
      </c>
      <c r="BF107" s="135">
        <f>IF(N107="snížená",J107,0)</f>
        <v>0</v>
      </c>
      <c r="BG107" s="135">
        <f>IF(N107="zákl. přenesená",J107,0)</f>
        <v>0</v>
      </c>
      <c r="BH107" s="135">
        <f>IF(N107="sníž. přenesená",J107,0)</f>
        <v>0</v>
      </c>
      <c r="BI107" s="135">
        <f>IF(N107="nulová",J107,0)</f>
        <v>0</v>
      </c>
      <c r="BJ107" s="18" t="s">
        <v>131</v>
      </c>
      <c r="BK107" s="135">
        <f>ROUND(I107*H107,2)</f>
        <v>0</v>
      </c>
      <c r="BL107" s="18" t="s">
        <v>130</v>
      </c>
      <c r="BM107" s="134" t="s">
        <v>145</v>
      </c>
    </row>
    <row r="108" spans="2:65" s="1" customFormat="1" ht="11.25">
      <c r="B108" s="33"/>
      <c r="D108" s="136" t="s">
        <v>133</v>
      </c>
      <c r="F108" s="137" t="s">
        <v>146</v>
      </c>
      <c r="I108" s="138"/>
      <c r="L108" s="33"/>
      <c r="M108" s="139"/>
      <c r="T108" s="54"/>
      <c r="AT108" s="18" t="s">
        <v>133</v>
      </c>
      <c r="AU108" s="18" t="s">
        <v>131</v>
      </c>
    </row>
    <row r="109" spans="2:65" s="13" customFormat="1" ht="11.25">
      <c r="B109" s="147"/>
      <c r="D109" s="141" t="s">
        <v>135</v>
      </c>
      <c r="E109" s="148" t="s">
        <v>19</v>
      </c>
      <c r="F109" s="149" t="s">
        <v>147</v>
      </c>
      <c r="H109" s="150">
        <v>10.6</v>
      </c>
      <c r="I109" s="151"/>
      <c r="L109" s="147"/>
      <c r="M109" s="152"/>
      <c r="T109" s="153"/>
      <c r="AT109" s="148" t="s">
        <v>135</v>
      </c>
      <c r="AU109" s="148" t="s">
        <v>131</v>
      </c>
      <c r="AV109" s="13" t="s">
        <v>131</v>
      </c>
      <c r="AW109" s="13" t="s">
        <v>33</v>
      </c>
      <c r="AX109" s="13" t="s">
        <v>77</v>
      </c>
      <c r="AY109" s="148" t="s">
        <v>122</v>
      </c>
    </row>
    <row r="110" spans="2:65" s="1" customFormat="1" ht="24.2" customHeight="1">
      <c r="B110" s="33"/>
      <c r="C110" s="123" t="s">
        <v>123</v>
      </c>
      <c r="D110" s="123" t="s">
        <v>125</v>
      </c>
      <c r="E110" s="124" t="s">
        <v>148</v>
      </c>
      <c r="F110" s="125" t="s">
        <v>149</v>
      </c>
      <c r="G110" s="126" t="s">
        <v>150</v>
      </c>
      <c r="H110" s="127">
        <v>1</v>
      </c>
      <c r="I110" s="128"/>
      <c r="J110" s="129">
        <f>ROUND(I110*H110,2)</f>
        <v>0</v>
      </c>
      <c r="K110" s="125" t="s">
        <v>129</v>
      </c>
      <c r="L110" s="33"/>
      <c r="M110" s="130" t="s">
        <v>19</v>
      </c>
      <c r="N110" s="131" t="s">
        <v>44</v>
      </c>
      <c r="P110" s="132">
        <f>O110*H110</f>
        <v>0</v>
      </c>
      <c r="Q110" s="132">
        <v>2.2280000000000001E-2</v>
      </c>
      <c r="R110" s="132">
        <f>Q110*H110</f>
        <v>2.2280000000000001E-2</v>
      </c>
      <c r="S110" s="132">
        <v>0</v>
      </c>
      <c r="T110" s="133">
        <f>S110*H110</f>
        <v>0</v>
      </c>
      <c r="AR110" s="134" t="s">
        <v>130</v>
      </c>
      <c r="AT110" s="134" t="s">
        <v>125</v>
      </c>
      <c r="AU110" s="134" t="s">
        <v>131</v>
      </c>
      <c r="AY110" s="18" t="s">
        <v>122</v>
      </c>
      <c r="BE110" s="135">
        <f>IF(N110="základní",J110,0)</f>
        <v>0</v>
      </c>
      <c r="BF110" s="135">
        <f>IF(N110="snížená",J110,0)</f>
        <v>0</v>
      </c>
      <c r="BG110" s="135">
        <f>IF(N110="zákl. přenesená",J110,0)</f>
        <v>0</v>
      </c>
      <c r="BH110" s="135">
        <f>IF(N110="sníž. přenesená",J110,0)</f>
        <v>0</v>
      </c>
      <c r="BI110" s="135">
        <f>IF(N110="nulová",J110,0)</f>
        <v>0</v>
      </c>
      <c r="BJ110" s="18" t="s">
        <v>131</v>
      </c>
      <c r="BK110" s="135">
        <f>ROUND(I110*H110,2)</f>
        <v>0</v>
      </c>
      <c r="BL110" s="18" t="s">
        <v>130</v>
      </c>
      <c r="BM110" s="134" t="s">
        <v>151</v>
      </c>
    </row>
    <row r="111" spans="2:65" s="1" customFormat="1" ht="11.25">
      <c r="B111" s="33"/>
      <c r="D111" s="136" t="s">
        <v>133</v>
      </c>
      <c r="F111" s="137" t="s">
        <v>152</v>
      </c>
      <c r="I111" s="138"/>
      <c r="L111" s="33"/>
      <c r="M111" s="139"/>
      <c r="T111" s="54"/>
      <c r="AT111" s="18" t="s">
        <v>133</v>
      </c>
      <c r="AU111" s="18" t="s">
        <v>131</v>
      </c>
    </row>
    <row r="112" spans="2:65" s="1" customFormat="1" ht="24.2" customHeight="1">
      <c r="B112" s="33"/>
      <c r="C112" s="123" t="s">
        <v>130</v>
      </c>
      <c r="D112" s="123" t="s">
        <v>125</v>
      </c>
      <c r="E112" s="124" t="s">
        <v>153</v>
      </c>
      <c r="F112" s="125" t="s">
        <v>154</v>
      </c>
      <c r="G112" s="126" t="s">
        <v>150</v>
      </c>
      <c r="H112" s="127">
        <v>3</v>
      </c>
      <c r="I112" s="128"/>
      <c r="J112" s="129">
        <f>ROUND(I112*H112,2)</f>
        <v>0</v>
      </c>
      <c r="K112" s="125" t="s">
        <v>129</v>
      </c>
      <c r="L112" s="33"/>
      <c r="M112" s="130" t="s">
        <v>19</v>
      </c>
      <c r="N112" s="131" t="s">
        <v>44</v>
      </c>
      <c r="P112" s="132">
        <f>O112*H112</f>
        <v>0</v>
      </c>
      <c r="Q112" s="132">
        <v>2.6280000000000001E-2</v>
      </c>
      <c r="R112" s="132">
        <f>Q112*H112</f>
        <v>7.8840000000000007E-2</v>
      </c>
      <c r="S112" s="132">
        <v>0</v>
      </c>
      <c r="T112" s="133">
        <f>S112*H112</f>
        <v>0</v>
      </c>
      <c r="AR112" s="134" t="s">
        <v>130</v>
      </c>
      <c r="AT112" s="134" t="s">
        <v>125</v>
      </c>
      <c r="AU112" s="134" t="s">
        <v>131</v>
      </c>
      <c r="AY112" s="18" t="s">
        <v>122</v>
      </c>
      <c r="BE112" s="135">
        <f>IF(N112="základní",J112,0)</f>
        <v>0</v>
      </c>
      <c r="BF112" s="135">
        <f>IF(N112="snížená",J112,0)</f>
        <v>0</v>
      </c>
      <c r="BG112" s="135">
        <f>IF(N112="zákl. přenesená",J112,0)</f>
        <v>0</v>
      </c>
      <c r="BH112" s="135">
        <f>IF(N112="sníž. přenesená",J112,0)</f>
        <v>0</v>
      </c>
      <c r="BI112" s="135">
        <f>IF(N112="nulová",J112,0)</f>
        <v>0</v>
      </c>
      <c r="BJ112" s="18" t="s">
        <v>131</v>
      </c>
      <c r="BK112" s="135">
        <f>ROUND(I112*H112,2)</f>
        <v>0</v>
      </c>
      <c r="BL112" s="18" t="s">
        <v>130</v>
      </c>
      <c r="BM112" s="134" t="s">
        <v>155</v>
      </c>
    </row>
    <row r="113" spans="2:65" s="1" customFormat="1" ht="11.25">
      <c r="B113" s="33"/>
      <c r="D113" s="136" t="s">
        <v>133</v>
      </c>
      <c r="F113" s="137" t="s">
        <v>156</v>
      </c>
      <c r="I113" s="138"/>
      <c r="L113" s="33"/>
      <c r="M113" s="139"/>
      <c r="T113" s="54"/>
      <c r="AT113" s="18" t="s">
        <v>133</v>
      </c>
      <c r="AU113" s="18" t="s">
        <v>131</v>
      </c>
    </row>
    <row r="114" spans="2:65" s="11" customFormat="1" ht="22.9" customHeight="1">
      <c r="B114" s="111"/>
      <c r="D114" s="112" t="s">
        <v>71</v>
      </c>
      <c r="E114" s="121" t="s">
        <v>157</v>
      </c>
      <c r="F114" s="121" t="s">
        <v>158</v>
      </c>
      <c r="I114" s="114"/>
      <c r="J114" s="122">
        <f>BK114</f>
        <v>0</v>
      </c>
      <c r="L114" s="111"/>
      <c r="M114" s="116"/>
      <c r="P114" s="117">
        <f>SUM(P115:P180)</f>
        <v>0</v>
      </c>
      <c r="R114" s="117">
        <f>SUM(R115:R180)</f>
        <v>2.7245328000000004</v>
      </c>
      <c r="T114" s="118">
        <f>SUM(T115:T180)</f>
        <v>0</v>
      </c>
      <c r="AR114" s="112" t="s">
        <v>77</v>
      </c>
      <c r="AT114" s="119" t="s">
        <v>71</v>
      </c>
      <c r="AU114" s="119" t="s">
        <v>77</v>
      </c>
      <c r="AY114" s="112" t="s">
        <v>122</v>
      </c>
      <c r="BK114" s="120">
        <f>SUM(BK115:BK180)</f>
        <v>0</v>
      </c>
    </row>
    <row r="115" spans="2:65" s="1" customFormat="1" ht="24.2" customHeight="1">
      <c r="B115" s="33"/>
      <c r="C115" s="123" t="s">
        <v>159</v>
      </c>
      <c r="D115" s="123" t="s">
        <v>125</v>
      </c>
      <c r="E115" s="124" t="s">
        <v>160</v>
      </c>
      <c r="F115" s="125" t="s">
        <v>161</v>
      </c>
      <c r="G115" s="126" t="s">
        <v>128</v>
      </c>
      <c r="H115" s="127">
        <v>48.128999999999998</v>
      </c>
      <c r="I115" s="128"/>
      <c r="J115" s="129">
        <f>ROUND(I115*H115,2)</f>
        <v>0</v>
      </c>
      <c r="K115" s="125" t="s">
        <v>129</v>
      </c>
      <c r="L115" s="33"/>
      <c r="M115" s="130" t="s">
        <v>19</v>
      </c>
      <c r="N115" s="131" t="s">
        <v>44</v>
      </c>
      <c r="P115" s="132">
        <f>O115*H115</f>
        <v>0</v>
      </c>
      <c r="Q115" s="132">
        <v>5.3099999999999996E-3</v>
      </c>
      <c r="R115" s="132">
        <f>Q115*H115</f>
        <v>0.25556498999999999</v>
      </c>
      <c r="S115" s="132">
        <v>0</v>
      </c>
      <c r="T115" s="133">
        <f>S115*H115</f>
        <v>0</v>
      </c>
      <c r="AR115" s="134" t="s">
        <v>130</v>
      </c>
      <c r="AT115" s="134" t="s">
        <v>125</v>
      </c>
      <c r="AU115" s="134" t="s">
        <v>131</v>
      </c>
      <c r="AY115" s="18" t="s">
        <v>122</v>
      </c>
      <c r="BE115" s="135">
        <f>IF(N115="základní",J115,0)</f>
        <v>0</v>
      </c>
      <c r="BF115" s="135">
        <f>IF(N115="snížená",J115,0)</f>
        <v>0</v>
      </c>
      <c r="BG115" s="135">
        <f>IF(N115="zákl. přenesená",J115,0)</f>
        <v>0</v>
      </c>
      <c r="BH115" s="135">
        <f>IF(N115="sníž. přenesená",J115,0)</f>
        <v>0</v>
      </c>
      <c r="BI115" s="135">
        <f>IF(N115="nulová",J115,0)</f>
        <v>0</v>
      </c>
      <c r="BJ115" s="18" t="s">
        <v>131</v>
      </c>
      <c r="BK115" s="135">
        <f>ROUND(I115*H115,2)</f>
        <v>0</v>
      </c>
      <c r="BL115" s="18" t="s">
        <v>130</v>
      </c>
      <c r="BM115" s="134" t="s">
        <v>162</v>
      </c>
    </row>
    <row r="116" spans="2:65" s="1" customFormat="1" ht="11.25">
      <c r="B116" s="33"/>
      <c r="D116" s="136" t="s">
        <v>133</v>
      </c>
      <c r="F116" s="137" t="s">
        <v>163</v>
      </c>
      <c r="I116" s="138"/>
      <c r="L116" s="33"/>
      <c r="M116" s="139"/>
      <c r="T116" s="54"/>
      <c r="AT116" s="18" t="s">
        <v>133</v>
      </c>
      <c r="AU116" s="18" t="s">
        <v>131</v>
      </c>
    </row>
    <row r="117" spans="2:65" s="13" customFormat="1" ht="11.25">
      <c r="B117" s="147"/>
      <c r="D117" s="141" t="s">
        <v>135</v>
      </c>
      <c r="E117" s="148" t="s">
        <v>19</v>
      </c>
      <c r="F117" s="149" t="s">
        <v>164</v>
      </c>
      <c r="H117" s="150">
        <v>15.669</v>
      </c>
      <c r="I117" s="151"/>
      <c r="L117" s="147"/>
      <c r="M117" s="152"/>
      <c r="T117" s="153"/>
      <c r="AT117" s="148" t="s">
        <v>135</v>
      </c>
      <c r="AU117" s="148" t="s">
        <v>131</v>
      </c>
      <c r="AV117" s="13" t="s">
        <v>131</v>
      </c>
      <c r="AW117" s="13" t="s">
        <v>33</v>
      </c>
      <c r="AX117" s="13" t="s">
        <v>72</v>
      </c>
      <c r="AY117" s="148" t="s">
        <v>122</v>
      </c>
    </row>
    <row r="118" spans="2:65" s="13" customFormat="1" ht="11.25">
      <c r="B118" s="147"/>
      <c r="D118" s="141" t="s">
        <v>135</v>
      </c>
      <c r="E118" s="148" t="s">
        <v>19</v>
      </c>
      <c r="F118" s="149" t="s">
        <v>165</v>
      </c>
      <c r="H118" s="150">
        <v>-0.156</v>
      </c>
      <c r="I118" s="151"/>
      <c r="L118" s="147"/>
      <c r="M118" s="152"/>
      <c r="T118" s="153"/>
      <c r="AT118" s="148" t="s">
        <v>135</v>
      </c>
      <c r="AU118" s="148" t="s">
        <v>131</v>
      </c>
      <c r="AV118" s="13" t="s">
        <v>131</v>
      </c>
      <c r="AW118" s="13" t="s">
        <v>33</v>
      </c>
      <c r="AX118" s="13" t="s">
        <v>72</v>
      </c>
      <c r="AY118" s="148" t="s">
        <v>122</v>
      </c>
    </row>
    <row r="119" spans="2:65" s="13" customFormat="1" ht="11.25">
      <c r="B119" s="147"/>
      <c r="D119" s="141" t="s">
        <v>135</v>
      </c>
      <c r="E119" s="148" t="s">
        <v>19</v>
      </c>
      <c r="F119" s="149" t="s">
        <v>166</v>
      </c>
      <c r="H119" s="150">
        <v>17.423999999999999</v>
      </c>
      <c r="I119" s="151"/>
      <c r="L119" s="147"/>
      <c r="M119" s="152"/>
      <c r="T119" s="153"/>
      <c r="AT119" s="148" t="s">
        <v>135</v>
      </c>
      <c r="AU119" s="148" t="s">
        <v>131</v>
      </c>
      <c r="AV119" s="13" t="s">
        <v>131</v>
      </c>
      <c r="AW119" s="13" t="s">
        <v>33</v>
      </c>
      <c r="AX119" s="13" t="s">
        <v>72</v>
      </c>
      <c r="AY119" s="148" t="s">
        <v>122</v>
      </c>
    </row>
    <row r="120" spans="2:65" s="13" customFormat="1" ht="11.25">
      <c r="B120" s="147"/>
      <c r="D120" s="141" t="s">
        <v>135</v>
      </c>
      <c r="E120" s="148" t="s">
        <v>19</v>
      </c>
      <c r="F120" s="149" t="s">
        <v>167</v>
      </c>
      <c r="H120" s="150">
        <v>-0.126</v>
      </c>
      <c r="I120" s="151"/>
      <c r="L120" s="147"/>
      <c r="M120" s="152"/>
      <c r="T120" s="153"/>
      <c r="AT120" s="148" t="s">
        <v>135</v>
      </c>
      <c r="AU120" s="148" t="s">
        <v>131</v>
      </c>
      <c r="AV120" s="13" t="s">
        <v>131</v>
      </c>
      <c r="AW120" s="13" t="s">
        <v>33</v>
      </c>
      <c r="AX120" s="13" t="s">
        <v>72</v>
      </c>
      <c r="AY120" s="148" t="s">
        <v>122</v>
      </c>
    </row>
    <row r="121" spans="2:65" s="13" customFormat="1" ht="11.25">
      <c r="B121" s="147"/>
      <c r="D121" s="141" t="s">
        <v>135</v>
      </c>
      <c r="E121" s="148" t="s">
        <v>19</v>
      </c>
      <c r="F121" s="149" t="s">
        <v>168</v>
      </c>
      <c r="H121" s="150">
        <v>2.444</v>
      </c>
      <c r="I121" s="151"/>
      <c r="L121" s="147"/>
      <c r="M121" s="152"/>
      <c r="T121" s="153"/>
      <c r="AT121" s="148" t="s">
        <v>135</v>
      </c>
      <c r="AU121" s="148" t="s">
        <v>131</v>
      </c>
      <c r="AV121" s="13" t="s">
        <v>131</v>
      </c>
      <c r="AW121" s="13" t="s">
        <v>33</v>
      </c>
      <c r="AX121" s="13" t="s">
        <v>72</v>
      </c>
      <c r="AY121" s="148" t="s">
        <v>122</v>
      </c>
    </row>
    <row r="122" spans="2:65" s="13" customFormat="1" ht="11.25">
      <c r="B122" s="147"/>
      <c r="D122" s="141" t="s">
        <v>135</v>
      </c>
      <c r="E122" s="148" t="s">
        <v>19</v>
      </c>
      <c r="F122" s="149" t="s">
        <v>169</v>
      </c>
      <c r="H122" s="150">
        <v>2.5550000000000002</v>
      </c>
      <c r="I122" s="151"/>
      <c r="L122" s="147"/>
      <c r="M122" s="152"/>
      <c r="T122" s="153"/>
      <c r="AT122" s="148" t="s">
        <v>135</v>
      </c>
      <c r="AU122" s="148" t="s">
        <v>131</v>
      </c>
      <c r="AV122" s="13" t="s">
        <v>131</v>
      </c>
      <c r="AW122" s="13" t="s">
        <v>33</v>
      </c>
      <c r="AX122" s="13" t="s">
        <v>72</v>
      </c>
      <c r="AY122" s="148" t="s">
        <v>122</v>
      </c>
    </row>
    <row r="123" spans="2:65" s="13" customFormat="1" ht="11.25">
      <c r="B123" s="147"/>
      <c r="D123" s="141" t="s">
        <v>135</v>
      </c>
      <c r="E123" s="148" t="s">
        <v>19</v>
      </c>
      <c r="F123" s="149" t="s">
        <v>170</v>
      </c>
      <c r="H123" s="150">
        <v>2.9809999999999999</v>
      </c>
      <c r="I123" s="151"/>
      <c r="L123" s="147"/>
      <c r="M123" s="152"/>
      <c r="T123" s="153"/>
      <c r="AT123" s="148" t="s">
        <v>135</v>
      </c>
      <c r="AU123" s="148" t="s">
        <v>131</v>
      </c>
      <c r="AV123" s="13" t="s">
        <v>131</v>
      </c>
      <c r="AW123" s="13" t="s">
        <v>33</v>
      </c>
      <c r="AX123" s="13" t="s">
        <v>72</v>
      </c>
      <c r="AY123" s="148" t="s">
        <v>122</v>
      </c>
    </row>
    <row r="124" spans="2:65" s="13" customFormat="1" ht="11.25">
      <c r="B124" s="147"/>
      <c r="D124" s="141" t="s">
        <v>135</v>
      </c>
      <c r="E124" s="148" t="s">
        <v>19</v>
      </c>
      <c r="F124" s="149" t="s">
        <v>171</v>
      </c>
      <c r="H124" s="150">
        <v>3.6989999999999998</v>
      </c>
      <c r="I124" s="151"/>
      <c r="L124" s="147"/>
      <c r="M124" s="152"/>
      <c r="T124" s="153"/>
      <c r="AT124" s="148" t="s">
        <v>135</v>
      </c>
      <c r="AU124" s="148" t="s">
        <v>131</v>
      </c>
      <c r="AV124" s="13" t="s">
        <v>131</v>
      </c>
      <c r="AW124" s="13" t="s">
        <v>33</v>
      </c>
      <c r="AX124" s="13" t="s">
        <v>72</v>
      </c>
      <c r="AY124" s="148" t="s">
        <v>122</v>
      </c>
    </row>
    <row r="125" spans="2:65" s="13" customFormat="1" ht="11.25">
      <c r="B125" s="147"/>
      <c r="D125" s="141" t="s">
        <v>135</v>
      </c>
      <c r="E125" s="148" t="s">
        <v>19</v>
      </c>
      <c r="F125" s="149" t="s">
        <v>172</v>
      </c>
      <c r="H125" s="150">
        <v>0.496</v>
      </c>
      <c r="I125" s="151"/>
      <c r="L125" s="147"/>
      <c r="M125" s="152"/>
      <c r="T125" s="153"/>
      <c r="AT125" s="148" t="s">
        <v>135</v>
      </c>
      <c r="AU125" s="148" t="s">
        <v>131</v>
      </c>
      <c r="AV125" s="13" t="s">
        <v>131</v>
      </c>
      <c r="AW125" s="13" t="s">
        <v>33</v>
      </c>
      <c r="AX125" s="13" t="s">
        <v>72</v>
      </c>
      <c r="AY125" s="148" t="s">
        <v>122</v>
      </c>
    </row>
    <row r="126" spans="2:65" s="13" customFormat="1" ht="11.25">
      <c r="B126" s="147"/>
      <c r="D126" s="141" t="s">
        <v>135</v>
      </c>
      <c r="E126" s="148" t="s">
        <v>19</v>
      </c>
      <c r="F126" s="149" t="s">
        <v>173</v>
      </c>
      <c r="H126" s="150">
        <v>0.23899999999999999</v>
      </c>
      <c r="I126" s="151"/>
      <c r="L126" s="147"/>
      <c r="M126" s="152"/>
      <c r="T126" s="153"/>
      <c r="AT126" s="148" t="s">
        <v>135</v>
      </c>
      <c r="AU126" s="148" t="s">
        <v>131</v>
      </c>
      <c r="AV126" s="13" t="s">
        <v>131</v>
      </c>
      <c r="AW126" s="13" t="s">
        <v>33</v>
      </c>
      <c r="AX126" s="13" t="s">
        <v>72</v>
      </c>
      <c r="AY126" s="148" t="s">
        <v>122</v>
      </c>
    </row>
    <row r="127" spans="2:65" s="13" customFormat="1" ht="11.25">
      <c r="B127" s="147"/>
      <c r="D127" s="141" t="s">
        <v>135</v>
      </c>
      <c r="E127" s="148" t="s">
        <v>19</v>
      </c>
      <c r="F127" s="149" t="s">
        <v>174</v>
      </c>
      <c r="H127" s="150">
        <v>0.89800000000000002</v>
      </c>
      <c r="I127" s="151"/>
      <c r="L127" s="147"/>
      <c r="M127" s="152"/>
      <c r="T127" s="153"/>
      <c r="AT127" s="148" t="s">
        <v>135</v>
      </c>
      <c r="AU127" s="148" t="s">
        <v>131</v>
      </c>
      <c r="AV127" s="13" t="s">
        <v>131</v>
      </c>
      <c r="AW127" s="13" t="s">
        <v>33</v>
      </c>
      <c r="AX127" s="13" t="s">
        <v>72</v>
      </c>
      <c r="AY127" s="148" t="s">
        <v>122</v>
      </c>
    </row>
    <row r="128" spans="2:65" s="13" customFormat="1" ht="11.25">
      <c r="B128" s="147"/>
      <c r="D128" s="141" t="s">
        <v>135</v>
      </c>
      <c r="E128" s="148" t="s">
        <v>19</v>
      </c>
      <c r="F128" s="149" t="s">
        <v>175</v>
      </c>
      <c r="H128" s="150">
        <v>2.0059999999999998</v>
      </c>
      <c r="I128" s="151"/>
      <c r="L128" s="147"/>
      <c r="M128" s="152"/>
      <c r="T128" s="153"/>
      <c r="AT128" s="148" t="s">
        <v>135</v>
      </c>
      <c r="AU128" s="148" t="s">
        <v>131</v>
      </c>
      <c r="AV128" s="13" t="s">
        <v>131</v>
      </c>
      <c r="AW128" s="13" t="s">
        <v>33</v>
      </c>
      <c r="AX128" s="13" t="s">
        <v>72</v>
      </c>
      <c r="AY128" s="148" t="s">
        <v>122</v>
      </c>
    </row>
    <row r="129" spans="2:65" s="14" customFormat="1" ht="11.25">
      <c r="B129" s="154"/>
      <c r="D129" s="141" t="s">
        <v>135</v>
      </c>
      <c r="E129" s="155" t="s">
        <v>19</v>
      </c>
      <c r="F129" s="156" t="s">
        <v>141</v>
      </c>
      <c r="H129" s="157">
        <v>48.129000000000005</v>
      </c>
      <c r="I129" s="158"/>
      <c r="L129" s="154"/>
      <c r="M129" s="159"/>
      <c r="T129" s="160"/>
      <c r="AT129" s="155" t="s">
        <v>135</v>
      </c>
      <c r="AU129" s="155" t="s">
        <v>131</v>
      </c>
      <c r="AV129" s="14" t="s">
        <v>130</v>
      </c>
      <c r="AW129" s="14" t="s">
        <v>33</v>
      </c>
      <c r="AX129" s="14" t="s">
        <v>77</v>
      </c>
      <c r="AY129" s="155" t="s">
        <v>122</v>
      </c>
    </row>
    <row r="130" spans="2:65" s="1" customFormat="1" ht="16.5" customHeight="1">
      <c r="B130" s="33"/>
      <c r="C130" s="123" t="s">
        <v>157</v>
      </c>
      <c r="D130" s="123" t="s">
        <v>125</v>
      </c>
      <c r="E130" s="124" t="s">
        <v>176</v>
      </c>
      <c r="F130" s="125" t="s">
        <v>177</v>
      </c>
      <c r="G130" s="126" t="s">
        <v>128</v>
      </c>
      <c r="H130" s="127">
        <v>96.257999999999996</v>
      </c>
      <c r="I130" s="128"/>
      <c r="J130" s="129">
        <f>ROUND(I130*H130,2)</f>
        <v>0</v>
      </c>
      <c r="K130" s="125" t="s">
        <v>129</v>
      </c>
      <c r="L130" s="33"/>
      <c r="M130" s="130" t="s">
        <v>19</v>
      </c>
      <c r="N130" s="131" t="s">
        <v>44</v>
      </c>
      <c r="P130" s="132">
        <f>O130*H130</f>
        <v>0</v>
      </c>
      <c r="Q130" s="132">
        <v>2.5999999999999998E-4</v>
      </c>
      <c r="R130" s="132">
        <f>Q130*H130</f>
        <v>2.5027079999999997E-2</v>
      </c>
      <c r="S130" s="132">
        <v>0</v>
      </c>
      <c r="T130" s="133">
        <f>S130*H130</f>
        <v>0</v>
      </c>
      <c r="AR130" s="134" t="s">
        <v>130</v>
      </c>
      <c r="AT130" s="134" t="s">
        <v>125</v>
      </c>
      <c r="AU130" s="134" t="s">
        <v>131</v>
      </c>
      <c r="AY130" s="18" t="s">
        <v>122</v>
      </c>
      <c r="BE130" s="135">
        <f>IF(N130="základní",J130,0)</f>
        <v>0</v>
      </c>
      <c r="BF130" s="135">
        <f>IF(N130="snížená",J130,0)</f>
        <v>0</v>
      </c>
      <c r="BG130" s="135">
        <f>IF(N130="zákl. přenesená",J130,0)</f>
        <v>0</v>
      </c>
      <c r="BH130" s="135">
        <f>IF(N130="sníž. přenesená",J130,0)</f>
        <v>0</v>
      </c>
      <c r="BI130" s="135">
        <f>IF(N130="nulová",J130,0)</f>
        <v>0</v>
      </c>
      <c r="BJ130" s="18" t="s">
        <v>131</v>
      </c>
      <c r="BK130" s="135">
        <f>ROUND(I130*H130,2)</f>
        <v>0</v>
      </c>
      <c r="BL130" s="18" t="s">
        <v>130</v>
      </c>
      <c r="BM130" s="134" t="s">
        <v>178</v>
      </c>
    </row>
    <row r="131" spans="2:65" s="1" customFormat="1" ht="11.25">
      <c r="B131" s="33"/>
      <c r="D131" s="136" t="s">
        <v>133</v>
      </c>
      <c r="F131" s="137" t="s">
        <v>179</v>
      </c>
      <c r="I131" s="138"/>
      <c r="L131" s="33"/>
      <c r="M131" s="139"/>
      <c r="T131" s="54"/>
      <c r="AT131" s="18" t="s">
        <v>133</v>
      </c>
      <c r="AU131" s="18" t="s">
        <v>131</v>
      </c>
    </row>
    <row r="132" spans="2:65" s="12" customFormat="1" ht="11.25">
      <c r="B132" s="140"/>
      <c r="D132" s="141" t="s">
        <v>135</v>
      </c>
      <c r="E132" s="142" t="s">
        <v>19</v>
      </c>
      <c r="F132" s="143" t="s">
        <v>180</v>
      </c>
      <c r="H132" s="142" t="s">
        <v>19</v>
      </c>
      <c r="I132" s="144"/>
      <c r="L132" s="140"/>
      <c r="M132" s="145"/>
      <c r="T132" s="146"/>
      <c r="AT132" s="142" t="s">
        <v>135</v>
      </c>
      <c r="AU132" s="142" t="s">
        <v>131</v>
      </c>
      <c r="AV132" s="12" t="s">
        <v>77</v>
      </c>
      <c r="AW132" s="12" t="s">
        <v>33</v>
      </c>
      <c r="AX132" s="12" t="s">
        <v>72</v>
      </c>
      <c r="AY132" s="142" t="s">
        <v>122</v>
      </c>
    </row>
    <row r="133" spans="2:65" s="13" customFormat="1" ht="11.25">
      <c r="B133" s="147"/>
      <c r="D133" s="141" t="s">
        <v>135</v>
      </c>
      <c r="E133" s="148" t="s">
        <v>19</v>
      </c>
      <c r="F133" s="149" t="s">
        <v>181</v>
      </c>
      <c r="H133" s="150">
        <v>48.128999999999998</v>
      </c>
      <c r="I133" s="151"/>
      <c r="L133" s="147"/>
      <c r="M133" s="152"/>
      <c r="T133" s="153"/>
      <c r="AT133" s="148" t="s">
        <v>135</v>
      </c>
      <c r="AU133" s="148" t="s">
        <v>131</v>
      </c>
      <c r="AV133" s="13" t="s">
        <v>131</v>
      </c>
      <c r="AW133" s="13" t="s">
        <v>33</v>
      </c>
      <c r="AX133" s="13" t="s">
        <v>72</v>
      </c>
      <c r="AY133" s="148" t="s">
        <v>122</v>
      </c>
    </row>
    <row r="134" spans="2:65" s="12" customFormat="1" ht="11.25">
      <c r="B134" s="140"/>
      <c r="D134" s="141" t="s">
        <v>135</v>
      </c>
      <c r="E134" s="142" t="s">
        <v>19</v>
      </c>
      <c r="F134" s="143" t="s">
        <v>182</v>
      </c>
      <c r="H134" s="142" t="s">
        <v>19</v>
      </c>
      <c r="I134" s="144"/>
      <c r="L134" s="140"/>
      <c r="M134" s="145"/>
      <c r="T134" s="146"/>
      <c r="AT134" s="142" t="s">
        <v>135</v>
      </c>
      <c r="AU134" s="142" t="s">
        <v>131</v>
      </c>
      <c r="AV134" s="12" t="s">
        <v>77</v>
      </c>
      <c r="AW134" s="12" t="s">
        <v>33</v>
      </c>
      <c r="AX134" s="12" t="s">
        <v>72</v>
      </c>
      <c r="AY134" s="142" t="s">
        <v>122</v>
      </c>
    </row>
    <row r="135" spans="2:65" s="13" customFormat="1" ht="11.25">
      <c r="B135" s="147"/>
      <c r="D135" s="141" t="s">
        <v>135</v>
      </c>
      <c r="E135" s="148" t="s">
        <v>19</v>
      </c>
      <c r="F135" s="149" t="s">
        <v>181</v>
      </c>
      <c r="H135" s="150">
        <v>48.128999999999998</v>
      </c>
      <c r="I135" s="151"/>
      <c r="L135" s="147"/>
      <c r="M135" s="152"/>
      <c r="T135" s="153"/>
      <c r="AT135" s="148" t="s">
        <v>135</v>
      </c>
      <c r="AU135" s="148" t="s">
        <v>131</v>
      </c>
      <c r="AV135" s="13" t="s">
        <v>131</v>
      </c>
      <c r="AW135" s="13" t="s">
        <v>33</v>
      </c>
      <c r="AX135" s="13" t="s">
        <v>72</v>
      </c>
      <c r="AY135" s="148" t="s">
        <v>122</v>
      </c>
    </row>
    <row r="136" spans="2:65" s="14" customFormat="1" ht="11.25">
      <c r="B136" s="154"/>
      <c r="D136" s="141" t="s">
        <v>135</v>
      </c>
      <c r="E136" s="155" t="s">
        <v>19</v>
      </c>
      <c r="F136" s="156" t="s">
        <v>141</v>
      </c>
      <c r="H136" s="157">
        <v>96.257999999999996</v>
      </c>
      <c r="I136" s="158"/>
      <c r="L136" s="154"/>
      <c r="M136" s="159"/>
      <c r="T136" s="160"/>
      <c r="AT136" s="155" t="s">
        <v>135</v>
      </c>
      <c r="AU136" s="155" t="s">
        <v>131</v>
      </c>
      <c r="AV136" s="14" t="s">
        <v>130</v>
      </c>
      <c r="AW136" s="14" t="s">
        <v>33</v>
      </c>
      <c r="AX136" s="14" t="s">
        <v>77</v>
      </c>
      <c r="AY136" s="155" t="s">
        <v>122</v>
      </c>
    </row>
    <row r="137" spans="2:65" s="1" customFormat="1" ht="24.2" customHeight="1">
      <c r="B137" s="33"/>
      <c r="C137" s="123" t="s">
        <v>183</v>
      </c>
      <c r="D137" s="123" t="s">
        <v>125</v>
      </c>
      <c r="E137" s="124" t="s">
        <v>184</v>
      </c>
      <c r="F137" s="125" t="s">
        <v>185</v>
      </c>
      <c r="G137" s="126" t="s">
        <v>128</v>
      </c>
      <c r="H137" s="127">
        <v>48.128999999999998</v>
      </c>
      <c r="I137" s="128"/>
      <c r="J137" s="129">
        <f>ROUND(I137*H137,2)</f>
        <v>0</v>
      </c>
      <c r="K137" s="125" t="s">
        <v>129</v>
      </c>
      <c r="L137" s="33"/>
      <c r="M137" s="130" t="s">
        <v>19</v>
      </c>
      <c r="N137" s="131" t="s">
        <v>44</v>
      </c>
      <c r="P137" s="132">
        <f>O137*H137</f>
        <v>0</v>
      </c>
      <c r="Q137" s="132">
        <v>4.3800000000000002E-3</v>
      </c>
      <c r="R137" s="132">
        <f>Q137*H137</f>
        <v>0.21080502000000001</v>
      </c>
      <c r="S137" s="132">
        <v>0</v>
      </c>
      <c r="T137" s="133">
        <f>S137*H137</f>
        <v>0</v>
      </c>
      <c r="AR137" s="134" t="s">
        <v>130</v>
      </c>
      <c r="AT137" s="134" t="s">
        <v>125</v>
      </c>
      <c r="AU137" s="134" t="s">
        <v>131</v>
      </c>
      <c r="AY137" s="18" t="s">
        <v>122</v>
      </c>
      <c r="BE137" s="135">
        <f>IF(N137="základní",J137,0)</f>
        <v>0</v>
      </c>
      <c r="BF137" s="135">
        <f>IF(N137="snížená",J137,0)</f>
        <v>0</v>
      </c>
      <c r="BG137" s="135">
        <f>IF(N137="zákl. přenesená",J137,0)</f>
        <v>0</v>
      </c>
      <c r="BH137" s="135">
        <f>IF(N137="sníž. přenesená",J137,0)</f>
        <v>0</v>
      </c>
      <c r="BI137" s="135">
        <f>IF(N137="nulová",J137,0)</f>
        <v>0</v>
      </c>
      <c r="BJ137" s="18" t="s">
        <v>131</v>
      </c>
      <c r="BK137" s="135">
        <f>ROUND(I137*H137,2)</f>
        <v>0</v>
      </c>
      <c r="BL137" s="18" t="s">
        <v>130</v>
      </c>
      <c r="BM137" s="134" t="s">
        <v>186</v>
      </c>
    </row>
    <row r="138" spans="2:65" s="1" customFormat="1" ht="11.25">
      <c r="B138" s="33"/>
      <c r="D138" s="136" t="s">
        <v>133</v>
      </c>
      <c r="F138" s="137" t="s">
        <v>187</v>
      </c>
      <c r="I138" s="138"/>
      <c r="L138" s="33"/>
      <c r="M138" s="139"/>
      <c r="T138" s="54"/>
      <c r="AT138" s="18" t="s">
        <v>133</v>
      </c>
      <c r="AU138" s="18" t="s">
        <v>131</v>
      </c>
    </row>
    <row r="139" spans="2:65" s="1" customFormat="1" ht="16.5" customHeight="1">
      <c r="B139" s="33"/>
      <c r="C139" s="123" t="s">
        <v>188</v>
      </c>
      <c r="D139" s="123" t="s">
        <v>125</v>
      </c>
      <c r="E139" s="124" t="s">
        <v>189</v>
      </c>
      <c r="F139" s="125" t="s">
        <v>190</v>
      </c>
      <c r="G139" s="126" t="s">
        <v>128</v>
      </c>
      <c r="H139" s="127">
        <v>48.128999999999998</v>
      </c>
      <c r="I139" s="128"/>
      <c r="J139" s="129">
        <f>ROUND(I139*H139,2)</f>
        <v>0</v>
      </c>
      <c r="K139" s="125" t="s">
        <v>129</v>
      </c>
      <c r="L139" s="33"/>
      <c r="M139" s="130" t="s">
        <v>19</v>
      </c>
      <c r="N139" s="131" t="s">
        <v>44</v>
      </c>
      <c r="P139" s="132">
        <f>O139*H139</f>
        <v>0</v>
      </c>
      <c r="Q139" s="132">
        <v>4.0000000000000001E-3</v>
      </c>
      <c r="R139" s="132">
        <f>Q139*H139</f>
        <v>0.19251599999999999</v>
      </c>
      <c r="S139" s="132">
        <v>0</v>
      </c>
      <c r="T139" s="133">
        <f>S139*H139</f>
        <v>0</v>
      </c>
      <c r="AR139" s="134" t="s">
        <v>130</v>
      </c>
      <c r="AT139" s="134" t="s">
        <v>125</v>
      </c>
      <c r="AU139" s="134" t="s">
        <v>131</v>
      </c>
      <c r="AY139" s="18" t="s">
        <v>122</v>
      </c>
      <c r="BE139" s="135">
        <f>IF(N139="základní",J139,0)</f>
        <v>0</v>
      </c>
      <c r="BF139" s="135">
        <f>IF(N139="snížená",J139,0)</f>
        <v>0</v>
      </c>
      <c r="BG139" s="135">
        <f>IF(N139="zákl. přenesená",J139,0)</f>
        <v>0</v>
      </c>
      <c r="BH139" s="135">
        <f>IF(N139="sníž. přenesená",J139,0)</f>
        <v>0</v>
      </c>
      <c r="BI139" s="135">
        <f>IF(N139="nulová",J139,0)</f>
        <v>0</v>
      </c>
      <c r="BJ139" s="18" t="s">
        <v>131</v>
      </c>
      <c r="BK139" s="135">
        <f>ROUND(I139*H139,2)</f>
        <v>0</v>
      </c>
      <c r="BL139" s="18" t="s">
        <v>130</v>
      </c>
      <c r="BM139" s="134" t="s">
        <v>191</v>
      </c>
    </row>
    <row r="140" spans="2:65" s="1" customFormat="1" ht="11.25">
      <c r="B140" s="33"/>
      <c r="D140" s="136" t="s">
        <v>133</v>
      </c>
      <c r="F140" s="137" t="s">
        <v>192</v>
      </c>
      <c r="I140" s="138"/>
      <c r="L140" s="33"/>
      <c r="M140" s="139"/>
      <c r="T140" s="54"/>
      <c r="AT140" s="18" t="s">
        <v>133</v>
      </c>
      <c r="AU140" s="18" t="s">
        <v>131</v>
      </c>
    </row>
    <row r="141" spans="2:65" s="1" customFormat="1" ht="24.2" customHeight="1">
      <c r="B141" s="33"/>
      <c r="C141" s="123" t="s">
        <v>193</v>
      </c>
      <c r="D141" s="123" t="s">
        <v>125</v>
      </c>
      <c r="E141" s="124" t="s">
        <v>194</v>
      </c>
      <c r="F141" s="125" t="s">
        <v>195</v>
      </c>
      <c r="G141" s="126" t="s">
        <v>128</v>
      </c>
      <c r="H141" s="127">
        <v>122.01900000000001</v>
      </c>
      <c r="I141" s="128"/>
      <c r="J141" s="129">
        <f>ROUND(I141*H141,2)</f>
        <v>0</v>
      </c>
      <c r="K141" s="125" t="s">
        <v>129</v>
      </c>
      <c r="L141" s="33"/>
      <c r="M141" s="130" t="s">
        <v>19</v>
      </c>
      <c r="N141" s="131" t="s">
        <v>44</v>
      </c>
      <c r="P141" s="132">
        <f>O141*H141</f>
        <v>0</v>
      </c>
      <c r="Q141" s="132">
        <v>5.3099999999999996E-3</v>
      </c>
      <c r="R141" s="132">
        <f>Q141*H141</f>
        <v>0.64792088999999997</v>
      </c>
      <c r="S141" s="132">
        <v>0</v>
      </c>
      <c r="T141" s="133">
        <f>S141*H141</f>
        <v>0</v>
      </c>
      <c r="AR141" s="134" t="s">
        <v>130</v>
      </c>
      <c r="AT141" s="134" t="s">
        <v>125</v>
      </c>
      <c r="AU141" s="134" t="s">
        <v>131</v>
      </c>
      <c r="AY141" s="18" t="s">
        <v>122</v>
      </c>
      <c r="BE141" s="135">
        <f>IF(N141="základní",J141,0)</f>
        <v>0</v>
      </c>
      <c r="BF141" s="135">
        <f>IF(N141="snížená",J141,0)</f>
        <v>0</v>
      </c>
      <c r="BG141" s="135">
        <f>IF(N141="zákl. přenesená",J141,0)</f>
        <v>0</v>
      </c>
      <c r="BH141" s="135">
        <f>IF(N141="sníž. přenesená",J141,0)</f>
        <v>0</v>
      </c>
      <c r="BI141" s="135">
        <f>IF(N141="nulová",J141,0)</f>
        <v>0</v>
      </c>
      <c r="BJ141" s="18" t="s">
        <v>131</v>
      </c>
      <c r="BK141" s="135">
        <f>ROUND(I141*H141,2)</f>
        <v>0</v>
      </c>
      <c r="BL141" s="18" t="s">
        <v>130</v>
      </c>
      <c r="BM141" s="134" t="s">
        <v>196</v>
      </c>
    </row>
    <row r="142" spans="2:65" s="1" customFormat="1" ht="11.25">
      <c r="B142" s="33"/>
      <c r="D142" s="136" t="s">
        <v>133</v>
      </c>
      <c r="F142" s="137" t="s">
        <v>197</v>
      </c>
      <c r="I142" s="138"/>
      <c r="L142" s="33"/>
      <c r="M142" s="139"/>
      <c r="T142" s="54"/>
      <c r="AT142" s="18" t="s">
        <v>133</v>
      </c>
      <c r="AU142" s="18" t="s">
        <v>131</v>
      </c>
    </row>
    <row r="143" spans="2:65" s="13" customFormat="1" ht="22.5">
      <c r="B143" s="147"/>
      <c r="D143" s="141" t="s">
        <v>135</v>
      </c>
      <c r="E143" s="148" t="s">
        <v>19</v>
      </c>
      <c r="F143" s="149" t="s">
        <v>198</v>
      </c>
      <c r="H143" s="150">
        <v>133.03</v>
      </c>
      <c r="I143" s="151"/>
      <c r="L143" s="147"/>
      <c r="M143" s="152"/>
      <c r="T143" s="153"/>
      <c r="AT143" s="148" t="s">
        <v>135</v>
      </c>
      <c r="AU143" s="148" t="s">
        <v>131</v>
      </c>
      <c r="AV143" s="13" t="s">
        <v>131</v>
      </c>
      <c r="AW143" s="13" t="s">
        <v>33</v>
      </c>
      <c r="AX143" s="13" t="s">
        <v>72</v>
      </c>
      <c r="AY143" s="148" t="s">
        <v>122</v>
      </c>
    </row>
    <row r="144" spans="2:65" s="13" customFormat="1" ht="11.25">
      <c r="B144" s="147"/>
      <c r="D144" s="141" t="s">
        <v>135</v>
      </c>
      <c r="E144" s="148" t="s">
        <v>19</v>
      </c>
      <c r="F144" s="149" t="s">
        <v>199</v>
      </c>
      <c r="H144" s="150">
        <v>-6.72</v>
      </c>
      <c r="I144" s="151"/>
      <c r="L144" s="147"/>
      <c r="M144" s="152"/>
      <c r="T144" s="153"/>
      <c r="AT144" s="148" t="s">
        <v>135</v>
      </c>
      <c r="AU144" s="148" t="s">
        <v>131</v>
      </c>
      <c r="AV144" s="13" t="s">
        <v>131</v>
      </c>
      <c r="AW144" s="13" t="s">
        <v>33</v>
      </c>
      <c r="AX144" s="13" t="s">
        <v>72</v>
      </c>
      <c r="AY144" s="148" t="s">
        <v>122</v>
      </c>
    </row>
    <row r="145" spans="2:65" s="13" customFormat="1" ht="11.25">
      <c r="B145" s="147"/>
      <c r="D145" s="141" t="s">
        <v>135</v>
      </c>
      <c r="E145" s="148" t="s">
        <v>19</v>
      </c>
      <c r="F145" s="149" t="s">
        <v>200</v>
      </c>
      <c r="H145" s="150">
        <v>-2.3359999999999999</v>
      </c>
      <c r="I145" s="151"/>
      <c r="L145" s="147"/>
      <c r="M145" s="152"/>
      <c r="T145" s="153"/>
      <c r="AT145" s="148" t="s">
        <v>135</v>
      </c>
      <c r="AU145" s="148" t="s">
        <v>131</v>
      </c>
      <c r="AV145" s="13" t="s">
        <v>131</v>
      </c>
      <c r="AW145" s="13" t="s">
        <v>33</v>
      </c>
      <c r="AX145" s="13" t="s">
        <v>72</v>
      </c>
      <c r="AY145" s="148" t="s">
        <v>122</v>
      </c>
    </row>
    <row r="146" spans="2:65" s="13" customFormat="1" ht="11.25">
      <c r="B146" s="147"/>
      <c r="D146" s="141" t="s">
        <v>135</v>
      </c>
      <c r="E146" s="148" t="s">
        <v>19</v>
      </c>
      <c r="F146" s="149" t="s">
        <v>201</v>
      </c>
      <c r="H146" s="150">
        <v>4.4130000000000003</v>
      </c>
      <c r="I146" s="151"/>
      <c r="L146" s="147"/>
      <c r="M146" s="152"/>
      <c r="T146" s="153"/>
      <c r="AT146" s="148" t="s">
        <v>135</v>
      </c>
      <c r="AU146" s="148" t="s">
        <v>131</v>
      </c>
      <c r="AV146" s="13" t="s">
        <v>131</v>
      </c>
      <c r="AW146" s="13" t="s">
        <v>33</v>
      </c>
      <c r="AX146" s="13" t="s">
        <v>72</v>
      </c>
      <c r="AY146" s="148" t="s">
        <v>122</v>
      </c>
    </row>
    <row r="147" spans="2:65" s="13" customFormat="1" ht="11.25">
      <c r="B147" s="147"/>
      <c r="D147" s="141" t="s">
        <v>135</v>
      </c>
      <c r="E147" s="148" t="s">
        <v>19</v>
      </c>
      <c r="F147" s="149" t="s">
        <v>202</v>
      </c>
      <c r="H147" s="150">
        <v>-9</v>
      </c>
      <c r="I147" s="151"/>
      <c r="L147" s="147"/>
      <c r="M147" s="152"/>
      <c r="T147" s="153"/>
      <c r="AT147" s="148" t="s">
        <v>135</v>
      </c>
      <c r="AU147" s="148" t="s">
        <v>131</v>
      </c>
      <c r="AV147" s="13" t="s">
        <v>131</v>
      </c>
      <c r="AW147" s="13" t="s">
        <v>33</v>
      </c>
      <c r="AX147" s="13" t="s">
        <v>72</v>
      </c>
      <c r="AY147" s="148" t="s">
        <v>122</v>
      </c>
    </row>
    <row r="148" spans="2:65" s="13" customFormat="1" ht="11.25">
      <c r="B148" s="147"/>
      <c r="D148" s="141" t="s">
        <v>135</v>
      </c>
      <c r="E148" s="148" t="s">
        <v>19</v>
      </c>
      <c r="F148" s="149" t="s">
        <v>203</v>
      </c>
      <c r="H148" s="150">
        <v>2.6320000000000001</v>
      </c>
      <c r="I148" s="151"/>
      <c r="L148" s="147"/>
      <c r="M148" s="152"/>
      <c r="T148" s="153"/>
      <c r="AT148" s="148" t="s">
        <v>135</v>
      </c>
      <c r="AU148" s="148" t="s">
        <v>131</v>
      </c>
      <c r="AV148" s="13" t="s">
        <v>131</v>
      </c>
      <c r="AW148" s="13" t="s">
        <v>33</v>
      </c>
      <c r="AX148" s="13" t="s">
        <v>72</v>
      </c>
      <c r="AY148" s="148" t="s">
        <v>122</v>
      </c>
    </row>
    <row r="149" spans="2:65" s="14" customFormat="1" ht="11.25">
      <c r="B149" s="154"/>
      <c r="D149" s="141" t="s">
        <v>135</v>
      </c>
      <c r="E149" s="155" t="s">
        <v>19</v>
      </c>
      <c r="F149" s="156" t="s">
        <v>141</v>
      </c>
      <c r="H149" s="157">
        <v>122.01900000000001</v>
      </c>
      <c r="I149" s="158"/>
      <c r="L149" s="154"/>
      <c r="M149" s="159"/>
      <c r="T149" s="160"/>
      <c r="AT149" s="155" t="s">
        <v>135</v>
      </c>
      <c r="AU149" s="155" t="s">
        <v>131</v>
      </c>
      <c r="AV149" s="14" t="s">
        <v>130</v>
      </c>
      <c r="AW149" s="14" t="s">
        <v>33</v>
      </c>
      <c r="AX149" s="14" t="s">
        <v>77</v>
      </c>
      <c r="AY149" s="155" t="s">
        <v>122</v>
      </c>
    </row>
    <row r="150" spans="2:65" s="1" customFormat="1" ht="16.5" customHeight="1">
      <c r="B150" s="33"/>
      <c r="C150" s="123" t="s">
        <v>204</v>
      </c>
      <c r="D150" s="123" t="s">
        <v>125</v>
      </c>
      <c r="E150" s="124" t="s">
        <v>205</v>
      </c>
      <c r="F150" s="125" t="s">
        <v>206</v>
      </c>
      <c r="G150" s="126" t="s">
        <v>128</v>
      </c>
      <c r="H150" s="127">
        <v>289.10199999999998</v>
      </c>
      <c r="I150" s="128"/>
      <c r="J150" s="129">
        <f>ROUND(I150*H150,2)</f>
        <v>0</v>
      </c>
      <c r="K150" s="125" t="s">
        <v>129</v>
      </c>
      <c r="L150" s="33"/>
      <c r="M150" s="130" t="s">
        <v>19</v>
      </c>
      <c r="N150" s="131" t="s">
        <v>44</v>
      </c>
      <c r="P150" s="132">
        <f>O150*H150</f>
        <v>0</v>
      </c>
      <c r="Q150" s="132">
        <v>2.5999999999999998E-4</v>
      </c>
      <c r="R150" s="132">
        <f>Q150*H150</f>
        <v>7.5166519999999987E-2</v>
      </c>
      <c r="S150" s="132">
        <v>0</v>
      </c>
      <c r="T150" s="133">
        <f>S150*H150</f>
        <v>0</v>
      </c>
      <c r="AR150" s="134" t="s">
        <v>130</v>
      </c>
      <c r="AT150" s="134" t="s">
        <v>125</v>
      </c>
      <c r="AU150" s="134" t="s">
        <v>131</v>
      </c>
      <c r="AY150" s="18" t="s">
        <v>122</v>
      </c>
      <c r="BE150" s="135">
        <f>IF(N150="základní",J150,0)</f>
        <v>0</v>
      </c>
      <c r="BF150" s="135">
        <f>IF(N150="snížená",J150,0)</f>
        <v>0</v>
      </c>
      <c r="BG150" s="135">
        <f>IF(N150="zákl. přenesená",J150,0)</f>
        <v>0</v>
      </c>
      <c r="BH150" s="135">
        <f>IF(N150="sníž. přenesená",J150,0)</f>
        <v>0</v>
      </c>
      <c r="BI150" s="135">
        <f>IF(N150="nulová",J150,0)</f>
        <v>0</v>
      </c>
      <c r="BJ150" s="18" t="s">
        <v>131</v>
      </c>
      <c r="BK150" s="135">
        <f>ROUND(I150*H150,2)</f>
        <v>0</v>
      </c>
      <c r="BL150" s="18" t="s">
        <v>130</v>
      </c>
      <c r="BM150" s="134" t="s">
        <v>207</v>
      </c>
    </row>
    <row r="151" spans="2:65" s="1" customFormat="1" ht="11.25">
      <c r="B151" s="33"/>
      <c r="D151" s="136" t="s">
        <v>133</v>
      </c>
      <c r="F151" s="137" t="s">
        <v>208</v>
      </c>
      <c r="I151" s="138"/>
      <c r="L151" s="33"/>
      <c r="M151" s="139"/>
      <c r="T151" s="54"/>
      <c r="AT151" s="18" t="s">
        <v>133</v>
      </c>
      <c r="AU151" s="18" t="s">
        <v>131</v>
      </c>
    </row>
    <row r="152" spans="2:65" s="12" customFormat="1" ht="11.25">
      <c r="B152" s="140"/>
      <c r="D152" s="141" t="s">
        <v>135</v>
      </c>
      <c r="E152" s="142" t="s">
        <v>19</v>
      </c>
      <c r="F152" s="143" t="s">
        <v>180</v>
      </c>
      <c r="H152" s="142" t="s">
        <v>19</v>
      </c>
      <c r="I152" s="144"/>
      <c r="L152" s="140"/>
      <c r="M152" s="145"/>
      <c r="T152" s="146"/>
      <c r="AT152" s="142" t="s">
        <v>135</v>
      </c>
      <c r="AU152" s="142" t="s">
        <v>131</v>
      </c>
      <c r="AV152" s="12" t="s">
        <v>77</v>
      </c>
      <c r="AW152" s="12" t="s">
        <v>33</v>
      </c>
      <c r="AX152" s="12" t="s">
        <v>72</v>
      </c>
      <c r="AY152" s="142" t="s">
        <v>122</v>
      </c>
    </row>
    <row r="153" spans="2:65" s="13" customFormat="1" ht="22.5">
      <c r="B153" s="147"/>
      <c r="D153" s="141" t="s">
        <v>135</v>
      </c>
      <c r="E153" s="148" t="s">
        <v>19</v>
      </c>
      <c r="F153" s="149" t="s">
        <v>209</v>
      </c>
      <c r="H153" s="150">
        <v>175.72200000000001</v>
      </c>
      <c r="I153" s="151"/>
      <c r="L153" s="147"/>
      <c r="M153" s="152"/>
      <c r="T153" s="153"/>
      <c r="AT153" s="148" t="s">
        <v>135</v>
      </c>
      <c r="AU153" s="148" t="s">
        <v>131</v>
      </c>
      <c r="AV153" s="13" t="s">
        <v>131</v>
      </c>
      <c r="AW153" s="13" t="s">
        <v>33</v>
      </c>
      <c r="AX153" s="13" t="s">
        <v>72</v>
      </c>
      <c r="AY153" s="148" t="s">
        <v>122</v>
      </c>
    </row>
    <row r="154" spans="2:65" s="13" customFormat="1" ht="11.25">
      <c r="B154" s="147"/>
      <c r="D154" s="141" t="s">
        <v>135</v>
      </c>
      <c r="E154" s="148" t="s">
        <v>19</v>
      </c>
      <c r="F154" s="149" t="s">
        <v>210</v>
      </c>
      <c r="H154" s="150">
        <v>-12.6</v>
      </c>
      <c r="I154" s="151"/>
      <c r="L154" s="147"/>
      <c r="M154" s="152"/>
      <c r="T154" s="153"/>
      <c r="AT154" s="148" t="s">
        <v>135</v>
      </c>
      <c r="AU154" s="148" t="s">
        <v>131</v>
      </c>
      <c r="AV154" s="13" t="s">
        <v>131</v>
      </c>
      <c r="AW154" s="13" t="s">
        <v>33</v>
      </c>
      <c r="AX154" s="13" t="s">
        <v>72</v>
      </c>
      <c r="AY154" s="148" t="s">
        <v>122</v>
      </c>
    </row>
    <row r="155" spans="2:65" s="13" customFormat="1" ht="11.25">
      <c r="B155" s="147"/>
      <c r="D155" s="141" t="s">
        <v>135</v>
      </c>
      <c r="E155" s="148" t="s">
        <v>19</v>
      </c>
      <c r="F155" s="149" t="s">
        <v>211</v>
      </c>
      <c r="H155" s="150">
        <v>-5.6</v>
      </c>
      <c r="I155" s="151"/>
      <c r="L155" s="147"/>
      <c r="M155" s="152"/>
      <c r="T155" s="153"/>
      <c r="AT155" s="148" t="s">
        <v>135</v>
      </c>
      <c r="AU155" s="148" t="s">
        <v>131</v>
      </c>
      <c r="AV155" s="13" t="s">
        <v>131</v>
      </c>
      <c r="AW155" s="13" t="s">
        <v>33</v>
      </c>
      <c r="AX155" s="13" t="s">
        <v>72</v>
      </c>
      <c r="AY155" s="148" t="s">
        <v>122</v>
      </c>
    </row>
    <row r="156" spans="2:65" s="13" customFormat="1" ht="11.25">
      <c r="B156" s="147"/>
      <c r="D156" s="141" t="s">
        <v>135</v>
      </c>
      <c r="E156" s="148" t="s">
        <v>19</v>
      </c>
      <c r="F156" s="149" t="s">
        <v>203</v>
      </c>
      <c r="H156" s="150">
        <v>2.6320000000000001</v>
      </c>
      <c r="I156" s="151"/>
      <c r="L156" s="147"/>
      <c r="M156" s="152"/>
      <c r="T156" s="153"/>
      <c r="AT156" s="148" t="s">
        <v>135</v>
      </c>
      <c r="AU156" s="148" t="s">
        <v>131</v>
      </c>
      <c r="AV156" s="13" t="s">
        <v>131</v>
      </c>
      <c r="AW156" s="13" t="s">
        <v>33</v>
      </c>
      <c r="AX156" s="13" t="s">
        <v>72</v>
      </c>
      <c r="AY156" s="148" t="s">
        <v>122</v>
      </c>
    </row>
    <row r="157" spans="2:65" s="13" customFormat="1" ht="11.25">
      <c r="B157" s="147"/>
      <c r="D157" s="141" t="s">
        <v>135</v>
      </c>
      <c r="E157" s="148" t="s">
        <v>19</v>
      </c>
      <c r="F157" s="149" t="s">
        <v>199</v>
      </c>
      <c r="H157" s="150">
        <v>-6.72</v>
      </c>
      <c r="I157" s="151"/>
      <c r="L157" s="147"/>
      <c r="M157" s="152"/>
      <c r="T157" s="153"/>
      <c r="AT157" s="148" t="s">
        <v>135</v>
      </c>
      <c r="AU157" s="148" t="s">
        <v>131</v>
      </c>
      <c r="AV157" s="13" t="s">
        <v>131</v>
      </c>
      <c r="AW157" s="13" t="s">
        <v>33</v>
      </c>
      <c r="AX157" s="13" t="s">
        <v>72</v>
      </c>
      <c r="AY157" s="148" t="s">
        <v>122</v>
      </c>
    </row>
    <row r="158" spans="2:65" s="13" customFormat="1" ht="11.25">
      <c r="B158" s="147"/>
      <c r="D158" s="141" t="s">
        <v>135</v>
      </c>
      <c r="E158" s="148" t="s">
        <v>19</v>
      </c>
      <c r="F158" s="149" t="s">
        <v>200</v>
      </c>
      <c r="H158" s="150">
        <v>-2.3359999999999999</v>
      </c>
      <c r="I158" s="151"/>
      <c r="L158" s="147"/>
      <c r="M158" s="152"/>
      <c r="T158" s="153"/>
      <c r="AT158" s="148" t="s">
        <v>135</v>
      </c>
      <c r="AU158" s="148" t="s">
        <v>131</v>
      </c>
      <c r="AV158" s="13" t="s">
        <v>131</v>
      </c>
      <c r="AW158" s="13" t="s">
        <v>33</v>
      </c>
      <c r="AX158" s="13" t="s">
        <v>72</v>
      </c>
      <c r="AY158" s="148" t="s">
        <v>122</v>
      </c>
    </row>
    <row r="159" spans="2:65" s="13" customFormat="1" ht="11.25">
      <c r="B159" s="147"/>
      <c r="D159" s="141" t="s">
        <v>135</v>
      </c>
      <c r="E159" s="148" t="s">
        <v>19</v>
      </c>
      <c r="F159" s="149" t="s">
        <v>212</v>
      </c>
      <c r="H159" s="150">
        <v>3.3570000000000002</v>
      </c>
      <c r="I159" s="151"/>
      <c r="L159" s="147"/>
      <c r="M159" s="152"/>
      <c r="T159" s="153"/>
      <c r="AT159" s="148" t="s">
        <v>135</v>
      </c>
      <c r="AU159" s="148" t="s">
        <v>131</v>
      </c>
      <c r="AV159" s="13" t="s">
        <v>131</v>
      </c>
      <c r="AW159" s="13" t="s">
        <v>33</v>
      </c>
      <c r="AX159" s="13" t="s">
        <v>72</v>
      </c>
      <c r="AY159" s="148" t="s">
        <v>122</v>
      </c>
    </row>
    <row r="160" spans="2:65" s="15" customFormat="1" ht="11.25">
      <c r="B160" s="161"/>
      <c r="D160" s="141" t="s">
        <v>135</v>
      </c>
      <c r="E160" s="162" t="s">
        <v>19</v>
      </c>
      <c r="F160" s="163" t="s">
        <v>213</v>
      </c>
      <c r="H160" s="164">
        <v>154.45500000000001</v>
      </c>
      <c r="I160" s="165"/>
      <c r="L160" s="161"/>
      <c r="M160" s="166"/>
      <c r="T160" s="167"/>
      <c r="AT160" s="162" t="s">
        <v>135</v>
      </c>
      <c r="AU160" s="162" t="s">
        <v>131</v>
      </c>
      <c r="AV160" s="15" t="s">
        <v>123</v>
      </c>
      <c r="AW160" s="15" t="s">
        <v>33</v>
      </c>
      <c r="AX160" s="15" t="s">
        <v>72</v>
      </c>
      <c r="AY160" s="162" t="s">
        <v>122</v>
      </c>
    </row>
    <row r="161" spans="2:65" s="12" customFormat="1" ht="11.25">
      <c r="B161" s="140"/>
      <c r="D161" s="141" t="s">
        <v>135</v>
      </c>
      <c r="E161" s="142" t="s">
        <v>19</v>
      </c>
      <c r="F161" s="143" t="s">
        <v>182</v>
      </c>
      <c r="H161" s="142" t="s">
        <v>19</v>
      </c>
      <c r="I161" s="144"/>
      <c r="L161" s="140"/>
      <c r="M161" s="145"/>
      <c r="T161" s="146"/>
      <c r="AT161" s="142" t="s">
        <v>135</v>
      </c>
      <c r="AU161" s="142" t="s">
        <v>131</v>
      </c>
      <c r="AV161" s="12" t="s">
        <v>77</v>
      </c>
      <c r="AW161" s="12" t="s">
        <v>33</v>
      </c>
      <c r="AX161" s="12" t="s">
        <v>72</v>
      </c>
      <c r="AY161" s="142" t="s">
        <v>122</v>
      </c>
    </row>
    <row r="162" spans="2:65" s="13" customFormat="1" ht="11.25">
      <c r="B162" s="147"/>
      <c r="D162" s="141" t="s">
        <v>135</v>
      </c>
      <c r="E162" s="148" t="s">
        <v>19</v>
      </c>
      <c r="F162" s="149" t="s">
        <v>214</v>
      </c>
      <c r="H162" s="150">
        <v>154.45500000000001</v>
      </c>
      <c r="I162" s="151"/>
      <c r="L162" s="147"/>
      <c r="M162" s="152"/>
      <c r="T162" s="153"/>
      <c r="AT162" s="148" t="s">
        <v>135</v>
      </c>
      <c r="AU162" s="148" t="s">
        <v>131</v>
      </c>
      <c r="AV162" s="13" t="s">
        <v>131</v>
      </c>
      <c r="AW162" s="13" t="s">
        <v>33</v>
      </c>
      <c r="AX162" s="13" t="s">
        <v>72</v>
      </c>
      <c r="AY162" s="148" t="s">
        <v>122</v>
      </c>
    </row>
    <row r="163" spans="2:65" s="13" customFormat="1" ht="11.25">
      <c r="B163" s="147"/>
      <c r="D163" s="141" t="s">
        <v>135</v>
      </c>
      <c r="E163" s="148" t="s">
        <v>19</v>
      </c>
      <c r="F163" s="149" t="s">
        <v>215</v>
      </c>
      <c r="H163" s="150">
        <v>-19.808</v>
      </c>
      <c r="I163" s="151"/>
      <c r="L163" s="147"/>
      <c r="M163" s="152"/>
      <c r="T163" s="153"/>
      <c r="AT163" s="148" t="s">
        <v>135</v>
      </c>
      <c r="AU163" s="148" t="s">
        <v>131</v>
      </c>
      <c r="AV163" s="13" t="s">
        <v>131</v>
      </c>
      <c r="AW163" s="13" t="s">
        <v>33</v>
      </c>
      <c r="AX163" s="13" t="s">
        <v>72</v>
      </c>
      <c r="AY163" s="148" t="s">
        <v>122</v>
      </c>
    </row>
    <row r="164" spans="2:65" s="15" customFormat="1" ht="11.25">
      <c r="B164" s="161"/>
      <c r="D164" s="141" t="s">
        <v>135</v>
      </c>
      <c r="E164" s="162" t="s">
        <v>19</v>
      </c>
      <c r="F164" s="163" t="s">
        <v>213</v>
      </c>
      <c r="H164" s="164">
        <v>134.64700000000002</v>
      </c>
      <c r="I164" s="165"/>
      <c r="L164" s="161"/>
      <c r="M164" s="166"/>
      <c r="T164" s="167"/>
      <c r="AT164" s="162" t="s">
        <v>135</v>
      </c>
      <c r="AU164" s="162" t="s">
        <v>131</v>
      </c>
      <c r="AV164" s="15" t="s">
        <v>123</v>
      </c>
      <c r="AW164" s="15" t="s">
        <v>33</v>
      </c>
      <c r="AX164" s="15" t="s">
        <v>72</v>
      </c>
      <c r="AY164" s="162" t="s">
        <v>122</v>
      </c>
    </row>
    <row r="165" spans="2:65" s="14" customFormat="1" ht="11.25">
      <c r="B165" s="154"/>
      <c r="D165" s="141" t="s">
        <v>135</v>
      </c>
      <c r="E165" s="155" t="s">
        <v>19</v>
      </c>
      <c r="F165" s="156" t="s">
        <v>141</v>
      </c>
      <c r="H165" s="157">
        <v>289.10200000000003</v>
      </c>
      <c r="I165" s="158"/>
      <c r="L165" s="154"/>
      <c r="M165" s="159"/>
      <c r="T165" s="160"/>
      <c r="AT165" s="155" t="s">
        <v>135</v>
      </c>
      <c r="AU165" s="155" t="s">
        <v>131</v>
      </c>
      <c r="AV165" s="14" t="s">
        <v>130</v>
      </c>
      <c r="AW165" s="14" t="s">
        <v>33</v>
      </c>
      <c r="AX165" s="14" t="s">
        <v>77</v>
      </c>
      <c r="AY165" s="155" t="s">
        <v>122</v>
      </c>
    </row>
    <row r="166" spans="2:65" s="1" customFormat="1" ht="24.2" customHeight="1">
      <c r="B166" s="33"/>
      <c r="C166" s="123" t="s">
        <v>216</v>
      </c>
      <c r="D166" s="123" t="s">
        <v>125</v>
      </c>
      <c r="E166" s="124" t="s">
        <v>217</v>
      </c>
      <c r="F166" s="125" t="s">
        <v>218</v>
      </c>
      <c r="G166" s="126" t="s">
        <v>128</v>
      </c>
      <c r="H166" s="127">
        <v>154.45500000000001</v>
      </c>
      <c r="I166" s="128"/>
      <c r="J166" s="129">
        <f>ROUND(I166*H166,2)</f>
        <v>0</v>
      </c>
      <c r="K166" s="125" t="s">
        <v>129</v>
      </c>
      <c r="L166" s="33"/>
      <c r="M166" s="130" t="s">
        <v>19</v>
      </c>
      <c r="N166" s="131" t="s">
        <v>44</v>
      </c>
      <c r="P166" s="132">
        <f>O166*H166</f>
        <v>0</v>
      </c>
      <c r="Q166" s="132">
        <v>4.3800000000000002E-3</v>
      </c>
      <c r="R166" s="132">
        <f>Q166*H166</f>
        <v>0.67651290000000008</v>
      </c>
      <c r="S166" s="132">
        <v>0</v>
      </c>
      <c r="T166" s="133">
        <f>S166*H166</f>
        <v>0</v>
      </c>
      <c r="AR166" s="134" t="s">
        <v>130</v>
      </c>
      <c r="AT166" s="134" t="s">
        <v>125</v>
      </c>
      <c r="AU166" s="134" t="s">
        <v>131</v>
      </c>
      <c r="AY166" s="18" t="s">
        <v>122</v>
      </c>
      <c r="BE166" s="135">
        <f>IF(N166="základní",J166,0)</f>
        <v>0</v>
      </c>
      <c r="BF166" s="135">
        <f>IF(N166="snížená",J166,0)</f>
        <v>0</v>
      </c>
      <c r="BG166" s="135">
        <f>IF(N166="zákl. přenesená",J166,0)</f>
        <v>0</v>
      </c>
      <c r="BH166" s="135">
        <f>IF(N166="sníž. přenesená",J166,0)</f>
        <v>0</v>
      </c>
      <c r="BI166" s="135">
        <f>IF(N166="nulová",J166,0)</f>
        <v>0</v>
      </c>
      <c r="BJ166" s="18" t="s">
        <v>131</v>
      </c>
      <c r="BK166" s="135">
        <f>ROUND(I166*H166,2)</f>
        <v>0</v>
      </c>
      <c r="BL166" s="18" t="s">
        <v>130</v>
      </c>
      <c r="BM166" s="134" t="s">
        <v>219</v>
      </c>
    </row>
    <row r="167" spans="2:65" s="1" customFormat="1" ht="11.25">
      <c r="B167" s="33"/>
      <c r="D167" s="136" t="s">
        <v>133</v>
      </c>
      <c r="F167" s="137" t="s">
        <v>220</v>
      </c>
      <c r="I167" s="138"/>
      <c r="L167" s="33"/>
      <c r="M167" s="139"/>
      <c r="T167" s="54"/>
      <c r="AT167" s="18" t="s">
        <v>133</v>
      </c>
      <c r="AU167" s="18" t="s">
        <v>131</v>
      </c>
    </row>
    <row r="168" spans="2:65" s="1" customFormat="1" ht="24.2" customHeight="1">
      <c r="B168" s="33"/>
      <c r="C168" s="123" t="s">
        <v>8</v>
      </c>
      <c r="D168" s="123" t="s">
        <v>125</v>
      </c>
      <c r="E168" s="124" t="s">
        <v>221</v>
      </c>
      <c r="F168" s="125" t="s">
        <v>222</v>
      </c>
      <c r="G168" s="126" t="s">
        <v>144</v>
      </c>
      <c r="H168" s="127">
        <v>34.43</v>
      </c>
      <c r="I168" s="128"/>
      <c r="J168" s="129">
        <f>ROUND(I168*H168,2)</f>
        <v>0</v>
      </c>
      <c r="K168" s="125" t="s">
        <v>129</v>
      </c>
      <c r="L168" s="33"/>
      <c r="M168" s="130" t="s">
        <v>19</v>
      </c>
      <c r="N168" s="131" t="s">
        <v>44</v>
      </c>
      <c r="P168" s="132">
        <f>O168*H168</f>
        <v>0</v>
      </c>
      <c r="Q168" s="132">
        <v>0</v>
      </c>
      <c r="R168" s="132">
        <f>Q168*H168</f>
        <v>0</v>
      </c>
      <c r="S168" s="132">
        <v>0</v>
      </c>
      <c r="T168" s="133">
        <f>S168*H168</f>
        <v>0</v>
      </c>
      <c r="AR168" s="134" t="s">
        <v>130</v>
      </c>
      <c r="AT168" s="134" t="s">
        <v>125</v>
      </c>
      <c r="AU168" s="134" t="s">
        <v>131</v>
      </c>
      <c r="AY168" s="18" t="s">
        <v>122</v>
      </c>
      <c r="BE168" s="135">
        <f>IF(N168="základní",J168,0)</f>
        <v>0</v>
      </c>
      <c r="BF168" s="135">
        <f>IF(N168="snížená",J168,0)</f>
        <v>0</v>
      </c>
      <c r="BG168" s="135">
        <f>IF(N168="zákl. přenesená",J168,0)</f>
        <v>0</v>
      </c>
      <c r="BH168" s="135">
        <f>IF(N168="sníž. přenesená",J168,0)</f>
        <v>0</v>
      </c>
      <c r="BI168" s="135">
        <f>IF(N168="nulová",J168,0)</f>
        <v>0</v>
      </c>
      <c r="BJ168" s="18" t="s">
        <v>131</v>
      </c>
      <c r="BK168" s="135">
        <f>ROUND(I168*H168,2)</f>
        <v>0</v>
      </c>
      <c r="BL168" s="18" t="s">
        <v>130</v>
      </c>
      <c r="BM168" s="134" t="s">
        <v>223</v>
      </c>
    </row>
    <row r="169" spans="2:65" s="1" customFormat="1" ht="11.25">
      <c r="B169" s="33"/>
      <c r="D169" s="136" t="s">
        <v>133</v>
      </c>
      <c r="F169" s="137" t="s">
        <v>224</v>
      </c>
      <c r="I169" s="138"/>
      <c r="L169" s="33"/>
      <c r="M169" s="139"/>
      <c r="T169" s="54"/>
      <c r="AT169" s="18" t="s">
        <v>133</v>
      </c>
      <c r="AU169" s="18" t="s">
        <v>131</v>
      </c>
    </row>
    <row r="170" spans="2:65" s="13" customFormat="1" ht="11.25">
      <c r="B170" s="147"/>
      <c r="D170" s="141" t="s">
        <v>135</v>
      </c>
      <c r="E170" s="148" t="s">
        <v>19</v>
      </c>
      <c r="F170" s="149" t="s">
        <v>225</v>
      </c>
      <c r="H170" s="150">
        <v>34.43</v>
      </c>
      <c r="I170" s="151"/>
      <c r="L170" s="147"/>
      <c r="M170" s="152"/>
      <c r="T170" s="153"/>
      <c r="AT170" s="148" t="s">
        <v>135</v>
      </c>
      <c r="AU170" s="148" t="s">
        <v>131</v>
      </c>
      <c r="AV170" s="13" t="s">
        <v>131</v>
      </c>
      <c r="AW170" s="13" t="s">
        <v>33</v>
      </c>
      <c r="AX170" s="13" t="s">
        <v>77</v>
      </c>
      <c r="AY170" s="148" t="s">
        <v>122</v>
      </c>
    </row>
    <row r="171" spans="2:65" s="1" customFormat="1" ht="16.5" customHeight="1">
      <c r="B171" s="33"/>
      <c r="C171" s="168" t="s">
        <v>226</v>
      </c>
      <c r="D171" s="168" t="s">
        <v>227</v>
      </c>
      <c r="E171" s="169" t="s">
        <v>228</v>
      </c>
      <c r="F171" s="170" t="s">
        <v>229</v>
      </c>
      <c r="G171" s="171" t="s">
        <v>144</v>
      </c>
      <c r="H171" s="172">
        <v>39.594999999999999</v>
      </c>
      <c r="I171" s="173"/>
      <c r="J171" s="174">
        <f>ROUND(I171*H171,2)</f>
        <v>0</v>
      </c>
      <c r="K171" s="170" t="s">
        <v>129</v>
      </c>
      <c r="L171" s="175"/>
      <c r="M171" s="176" t="s">
        <v>19</v>
      </c>
      <c r="N171" s="177" t="s">
        <v>44</v>
      </c>
      <c r="P171" s="132">
        <f>O171*H171</f>
        <v>0</v>
      </c>
      <c r="Q171" s="132">
        <v>1.2E-4</v>
      </c>
      <c r="R171" s="132">
        <f>Q171*H171</f>
        <v>4.7514000000000002E-3</v>
      </c>
      <c r="S171" s="132">
        <v>0</v>
      </c>
      <c r="T171" s="133">
        <f>S171*H171</f>
        <v>0</v>
      </c>
      <c r="AR171" s="134" t="s">
        <v>188</v>
      </c>
      <c r="AT171" s="134" t="s">
        <v>227</v>
      </c>
      <c r="AU171" s="134" t="s">
        <v>131</v>
      </c>
      <c r="AY171" s="18" t="s">
        <v>122</v>
      </c>
      <c r="BE171" s="135">
        <f>IF(N171="základní",J171,0)</f>
        <v>0</v>
      </c>
      <c r="BF171" s="135">
        <f>IF(N171="snížená",J171,0)</f>
        <v>0</v>
      </c>
      <c r="BG171" s="135">
        <f>IF(N171="zákl. přenesená",J171,0)</f>
        <v>0</v>
      </c>
      <c r="BH171" s="135">
        <f>IF(N171="sníž. přenesená",J171,0)</f>
        <v>0</v>
      </c>
      <c r="BI171" s="135">
        <f>IF(N171="nulová",J171,0)</f>
        <v>0</v>
      </c>
      <c r="BJ171" s="18" t="s">
        <v>131</v>
      </c>
      <c r="BK171" s="135">
        <f>ROUND(I171*H171,2)</f>
        <v>0</v>
      </c>
      <c r="BL171" s="18" t="s">
        <v>130</v>
      </c>
      <c r="BM171" s="134" t="s">
        <v>230</v>
      </c>
    </row>
    <row r="172" spans="2:65" s="13" customFormat="1" ht="11.25">
      <c r="B172" s="147"/>
      <c r="D172" s="141" t="s">
        <v>135</v>
      </c>
      <c r="F172" s="149" t="s">
        <v>231</v>
      </c>
      <c r="H172" s="150">
        <v>39.594999999999999</v>
      </c>
      <c r="I172" s="151"/>
      <c r="L172" s="147"/>
      <c r="M172" s="152"/>
      <c r="T172" s="153"/>
      <c r="AT172" s="148" t="s">
        <v>135</v>
      </c>
      <c r="AU172" s="148" t="s">
        <v>131</v>
      </c>
      <c r="AV172" s="13" t="s">
        <v>131</v>
      </c>
      <c r="AW172" s="13" t="s">
        <v>4</v>
      </c>
      <c r="AX172" s="13" t="s">
        <v>77</v>
      </c>
      <c r="AY172" s="148" t="s">
        <v>122</v>
      </c>
    </row>
    <row r="173" spans="2:65" s="1" customFormat="1" ht="16.5" customHeight="1">
      <c r="B173" s="33"/>
      <c r="C173" s="123" t="s">
        <v>232</v>
      </c>
      <c r="D173" s="123" t="s">
        <v>125</v>
      </c>
      <c r="E173" s="124" t="s">
        <v>233</v>
      </c>
      <c r="F173" s="125" t="s">
        <v>234</v>
      </c>
      <c r="G173" s="126" t="s">
        <v>128</v>
      </c>
      <c r="H173" s="127">
        <v>134.64699999999999</v>
      </c>
      <c r="I173" s="128"/>
      <c r="J173" s="129">
        <f>ROUND(I173*H173,2)</f>
        <v>0</v>
      </c>
      <c r="K173" s="125" t="s">
        <v>129</v>
      </c>
      <c r="L173" s="33"/>
      <c r="M173" s="130" t="s">
        <v>19</v>
      </c>
      <c r="N173" s="131" t="s">
        <v>44</v>
      </c>
      <c r="P173" s="132">
        <f>O173*H173</f>
        <v>0</v>
      </c>
      <c r="Q173" s="132">
        <v>4.0000000000000001E-3</v>
      </c>
      <c r="R173" s="132">
        <f>Q173*H173</f>
        <v>0.53858799999999996</v>
      </c>
      <c r="S173" s="132">
        <v>0</v>
      </c>
      <c r="T173" s="133">
        <f>S173*H173</f>
        <v>0</v>
      </c>
      <c r="AR173" s="134" t="s">
        <v>130</v>
      </c>
      <c r="AT173" s="134" t="s">
        <v>125</v>
      </c>
      <c r="AU173" s="134" t="s">
        <v>131</v>
      </c>
      <c r="AY173" s="18" t="s">
        <v>122</v>
      </c>
      <c r="BE173" s="135">
        <f>IF(N173="základní",J173,0)</f>
        <v>0</v>
      </c>
      <c r="BF173" s="135">
        <f>IF(N173="snížená",J173,0)</f>
        <v>0</v>
      </c>
      <c r="BG173" s="135">
        <f>IF(N173="zákl. přenesená",J173,0)</f>
        <v>0</v>
      </c>
      <c r="BH173" s="135">
        <f>IF(N173="sníž. přenesená",J173,0)</f>
        <v>0</v>
      </c>
      <c r="BI173" s="135">
        <f>IF(N173="nulová",J173,0)</f>
        <v>0</v>
      </c>
      <c r="BJ173" s="18" t="s">
        <v>131</v>
      </c>
      <c r="BK173" s="135">
        <f>ROUND(I173*H173,2)</f>
        <v>0</v>
      </c>
      <c r="BL173" s="18" t="s">
        <v>130</v>
      </c>
      <c r="BM173" s="134" t="s">
        <v>235</v>
      </c>
    </row>
    <row r="174" spans="2:65" s="1" customFormat="1" ht="11.25">
      <c r="B174" s="33"/>
      <c r="D174" s="136" t="s">
        <v>133</v>
      </c>
      <c r="F174" s="137" t="s">
        <v>236</v>
      </c>
      <c r="I174" s="138"/>
      <c r="L174" s="33"/>
      <c r="M174" s="139"/>
      <c r="T174" s="54"/>
      <c r="AT174" s="18" t="s">
        <v>133</v>
      </c>
      <c r="AU174" s="18" t="s">
        <v>131</v>
      </c>
    </row>
    <row r="175" spans="2:65" s="1" customFormat="1" ht="24.2" customHeight="1">
      <c r="B175" s="33"/>
      <c r="C175" s="123" t="s">
        <v>237</v>
      </c>
      <c r="D175" s="123" t="s">
        <v>125</v>
      </c>
      <c r="E175" s="124" t="s">
        <v>238</v>
      </c>
      <c r="F175" s="125" t="s">
        <v>239</v>
      </c>
      <c r="G175" s="126" t="s">
        <v>150</v>
      </c>
      <c r="H175" s="127">
        <v>3</v>
      </c>
      <c r="I175" s="128"/>
      <c r="J175" s="129">
        <f>ROUND(I175*H175,2)</f>
        <v>0</v>
      </c>
      <c r="K175" s="125" t="s">
        <v>129</v>
      </c>
      <c r="L175" s="33"/>
      <c r="M175" s="130" t="s">
        <v>19</v>
      </c>
      <c r="N175" s="131" t="s">
        <v>44</v>
      </c>
      <c r="P175" s="132">
        <f>O175*H175</f>
        <v>0</v>
      </c>
      <c r="Q175" s="132">
        <v>1.7770000000000001E-2</v>
      </c>
      <c r="R175" s="132">
        <f>Q175*H175</f>
        <v>5.3310000000000003E-2</v>
      </c>
      <c r="S175" s="132">
        <v>0</v>
      </c>
      <c r="T175" s="133">
        <f>S175*H175</f>
        <v>0</v>
      </c>
      <c r="AR175" s="134" t="s">
        <v>130</v>
      </c>
      <c r="AT175" s="134" t="s">
        <v>125</v>
      </c>
      <c r="AU175" s="134" t="s">
        <v>131</v>
      </c>
      <c r="AY175" s="18" t="s">
        <v>122</v>
      </c>
      <c r="BE175" s="135">
        <f>IF(N175="základní",J175,0)</f>
        <v>0</v>
      </c>
      <c r="BF175" s="135">
        <f>IF(N175="snížená",J175,0)</f>
        <v>0</v>
      </c>
      <c r="BG175" s="135">
        <f>IF(N175="zákl. přenesená",J175,0)</f>
        <v>0</v>
      </c>
      <c r="BH175" s="135">
        <f>IF(N175="sníž. přenesená",J175,0)</f>
        <v>0</v>
      </c>
      <c r="BI175" s="135">
        <f>IF(N175="nulová",J175,0)</f>
        <v>0</v>
      </c>
      <c r="BJ175" s="18" t="s">
        <v>131</v>
      </c>
      <c r="BK175" s="135">
        <f>ROUND(I175*H175,2)</f>
        <v>0</v>
      </c>
      <c r="BL175" s="18" t="s">
        <v>130</v>
      </c>
      <c r="BM175" s="134" t="s">
        <v>240</v>
      </c>
    </row>
    <row r="176" spans="2:65" s="1" customFormat="1" ht="11.25">
      <c r="B176" s="33"/>
      <c r="D176" s="136" t="s">
        <v>133</v>
      </c>
      <c r="F176" s="137" t="s">
        <v>241</v>
      </c>
      <c r="I176" s="138"/>
      <c r="L176" s="33"/>
      <c r="M176" s="139"/>
      <c r="T176" s="54"/>
      <c r="AT176" s="18" t="s">
        <v>133</v>
      </c>
      <c r="AU176" s="18" t="s">
        <v>131</v>
      </c>
    </row>
    <row r="177" spans="2:65" s="12" customFormat="1" ht="11.25">
      <c r="B177" s="140"/>
      <c r="D177" s="141" t="s">
        <v>135</v>
      </c>
      <c r="E177" s="142" t="s">
        <v>19</v>
      </c>
      <c r="F177" s="143" t="s">
        <v>242</v>
      </c>
      <c r="H177" s="142" t="s">
        <v>19</v>
      </c>
      <c r="I177" s="144"/>
      <c r="L177" s="140"/>
      <c r="M177" s="145"/>
      <c r="T177" s="146"/>
      <c r="AT177" s="142" t="s">
        <v>135</v>
      </c>
      <c r="AU177" s="142" t="s">
        <v>131</v>
      </c>
      <c r="AV177" s="12" t="s">
        <v>77</v>
      </c>
      <c r="AW177" s="12" t="s">
        <v>33</v>
      </c>
      <c r="AX177" s="12" t="s">
        <v>72</v>
      </c>
      <c r="AY177" s="142" t="s">
        <v>122</v>
      </c>
    </row>
    <row r="178" spans="2:65" s="13" customFormat="1" ht="11.25">
      <c r="B178" s="147"/>
      <c r="D178" s="141" t="s">
        <v>135</v>
      </c>
      <c r="E178" s="148" t="s">
        <v>19</v>
      </c>
      <c r="F178" s="149" t="s">
        <v>123</v>
      </c>
      <c r="H178" s="150">
        <v>3</v>
      </c>
      <c r="I178" s="151"/>
      <c r="L178" s="147"/>
      <c r="M178" s="152"/>
      <c r="T178" s="153"/>
      <c r="AT178" s="148" t="s">
        <v>135</v>
      </c>
      <c r="AU178" s="148" t="s">
        <v>131</v>
      </c>
      <c r="AV178" s="13" t="s">
        <v>131</v>
      </c>
      <c r="AW178" s="13" t="s">
        <v>33</v>
      </c>
      <c r="AX178" s="13" t="s">
        <v>77</v>
      </c>
      <c r="AY178" s="148" t="s">
        <v>122</v>
      </c>
    </row>
    <row r="179" spans="2:65" s="1" customFormat="1" ht="16.5" customHeight="1">
      <c r="B179" s="33"/>
      <c r="C179" s="168" t="s">
        <v>243</v>
      </c>
      <c r="D179" s="168" t="s">
        <v>227</v>
      </c>
      <c r="E179" s="169" t="s">
        <v>244</v>
      </c>
      <c r="F179" s="170" t="s">
        <v>245</v>
      </c>
      <c r="G179" s="171" t="s">
        <v>150</v>
      </c>
      <c r="H179" s="172">
        <v>2</v>
      </c>
      <c r="I179" s="173"/>
      <c r="J179" s="174">
        <f>ROUND(I179*H179,2)</f>
        <v>0</v>
      </c>
      <c r="K179" s="170" t="s">
        <v>129</v>
      </c>
      <c r="L179" s="175"/>
      <c r="M179" s="176" t="s">
        <v>19</v>
      </c>
      <c r="N179" s="177" t="s">
        <v>44</v>
      </c>
      <c r="P179" s="132">
        <f>O179*H179</f>
        <v>0</v>
      </c>
      <c r="Q179" s="132">
        <v>1.4579999999999999E-2</v>
      </c>
      <c r="R179" s="132">
        <f>Q179*H179</f>
        <v>2.9159999999999998E-2</v>
      </c>
      <c r="S179" s="132">
        <v>0</v>
      </c>
      <c r="T179" s="133">
        <f>S179*H179</f>
        <v>0</v>
      </c>
      <c r="AR179" s="134" t="s">
        <v>188</v>
      </c>
      <c r="AT179" s="134" t="s">
        <v>227</v>
      </c>
      <c r="AU179" s="134" t="s">
        <v>131</v>
      </c>
      <c r="AY179" s="18" t="s">
        <v>122</v>
      </c>
      <c r="BE179" s="135">
        <f>IF(N179="základní",J179,0)</f>
        <v>0</v>
      </c>
      <c r="BF179" s="135">
        <f>IF(N179="snížená",J179,0)</f>
        <v>0</v>
      </c>
      <c r="BG179" s="135">
        <f>IF(N179="zákl. přenesená",J179,0)</f>
        <v>0</v>
      </c>
      <c r="BH179" s="135">
        <f>IF(N179="sníž. přenesená",J179,0)</f>
        <v>0</v>
      </c>
      <c r="BI179" s="135">
        <f>IF(N179="nulová",J179,0)</f>
        <v>0</v>
      </c>
      <c r="BJ179" s="18" t="s">
        <v>131</v>
      </c>
      <c r="BK179" s="135">
        <f>ROUND(I179*H179,2)</f>
        <v>0</v>
      </c>
      <c r="BL179" s="18" t="s">
        <v>130</v>
      </c>
      <c r="BM179" s="134" t="s">
        <v>246</v>
      </c>
    </row>
    <row r="180" spans="2:65" s="1" customFormat="1" ht="16.5" customHeight="1">
      <c r="B180" s="33"/>
      <c r="C180" s="168" t="s">
        <v>247</v>
      </c>
      <c r="D180" s="168" t="s">
        <v>227</v>
      </c>
      <c r="E180" s="169" t="s">
        <v>248</v>
      </c>
      <c r="F180" s="170" t="s">
        <v>249</v>
      </c>
      <c r="G180" s="171" t="s">
        <v>150</v>
      </c>
      <c r="H180" s="172">
        <v>1</v>
      </c>
      <c r="I180" s="173"/>
      <c r="J180" s="174">
        <f>ROUND(I180*H180,2)</f>
        <v>0</v>
      </c>
      <c r="K180" s="170" t="s">
        <v>129</v>
      </c>
      <c r="L180" s="175"/>
      <c r="M180" s="176" t="s">
        <v>19</v>
      </c>
      <c r="N180" s="177" t="s">
        <v>44</v>
      </c>
      <c r="P180" s="132">
        <f>O180*H180</f>
        <v>0</v>
      </c>
      <c r="Q180" s="132">
        <v>1.521E-2</v>
      </c>
      <c r="R180" s="132">
        <f>Q180*H180</f>
        <v>1.521E-2</v>
      </c>
      <c r="S180" s="132">
        <v>0</v>
      </c>
      <c r="T180" s="133">
        <f>S180*H180</f>
        <v>0</v>
      </c>
      <c r="AR180" s="134" t="s">
        <v>188</v>
      </c>
      <c r="AT180" s="134" t="s">
        <v>227</v>
      </c>
      <c r="AU180" s="134" t="s">
        <v>131</v>
      </c>
      <c r="AY180" s="18" t="s">
        <v>122</v>
      </c>
      <c r="BE180" s="135">
        <f>IF(N180="základní",J180,0)</f>
        <v>0</v>
      </c>
      <c r="BF180" s="135">
        <f>IF(N180="snížená",J180,0)</f>
        <v>0</v>
      </c>
      <c r="BG180" s="135">
        <f>IF(N180="zákl. přenesená",J180,0)</f>
        <v>0</v>
      </c>
      <c r="BH180" s="135">
        <f>IF(N180="sníž. přenesená",J180,0)</f>
        <v>0</v>
      </c>
      <c r="BI180" s="135">
        <f>IF(N180="nulová",J180,0)</f>
        <v>0</v>
      </c>
      <c r="BJ180" s="18" t="s">
        <v>131</v>
      </c>
      <c r="BK180" s="135">
        <f>ROUND(I180*H180,2)</f>
        <v>0</v>
      </c>
      <c r="BL180" s="18" t="s">
        <v>130</v>
      </c>
      <c r="BM180" s="134" t="s">
        <v>250</v>
      </c>
    </row>
    <row r="181" spans="2:65" s="11" customFormat="1" ht="22.9" customHeight="1">
      <c r="B181" s="111"/>
      <c r="D181" s="112" t="s">
        <v>71</v>
      </c>
      <c r="E181" s="121" t="s">
        <v>193</v>
      </c>
      <c r="F181" s="121" t="s">
        <v>251</v>
      </c>
      <c r="I181" s="114"/>
      <c r="J181" s="122">
        <f>BK181</f>
        <v>0</v>
      </c>
      <c r="L181" s="111"/>
      <c r="M181" s="116"/>
      <c r="P181" s="117">
        <f>SUM(P182:P248)</f>
        <v>0</v>
      </c>
      <c r="R181" s="117">
        <f>SUM(R182:R248)</f>
        <v>9.305289999999999E-3</v>
      </c>
      <c r="T181" s="118">
        <f>SUM(T182:T248)</f>
        <v>3.7356199999999995</v>
      </c>
      <c r="AR181" s="112" t="s">
        <v>77</v>
      </c>
      <c r="AT181" s="119" t="s">
        <v>71</v>
      </c>
      <c r="AU181" s="119" t="s">
        <v>77</v>
      </c>
      <c r="AY181" s="112" t="s">
        <v>122</v>
      </c>
      <c r="BK181" s="120">
        <f>SUM(BK182:BK248)</f>
        <v>0</v>
      </c>
    </row>
    <row r="182" spans="2:65" s="1" customFormat="1" ht="16.5" customHeight="1">
      <c r="B182" s="33"/>
      <c r="C182" s="123" t="s">
        <v>252</v>
      </c>
      <c r="D182" s="123" t="s">
        <v>125</v>
      </c>
      <c r="E182" s="124" t="s">
        <v>253</v>
      </c>
      <c r="F182" s="125" t="s">
        <v>254</v>
      </c>
      <c r="G182" s="126" t="s">
        <v>128</v>
      </c>
      <c r="H182" s="127">
        <v>44.49</v>
      </c>
      <c r="I182" s="128"/>
      <c r="J182" s="129">
        <f>ROUND(I182*H182,2)</f>
        <v>0</v>
      </c>
      <c r="K182" s="125" t="s">
        <v>19</v>
      </c>
      <c r="L182" s="33"/>
      <c r="M182" s="130" t="s">
        <v>19</v>
      </c>
      <c r="N182" s="131" t="s">
        <v>44</v>
      </c>
      <c r="P182" s="132">
        <f>O182*H182</f>
        <v>0</v>
      </c>
      <c r="Q182" s="132">
        <v>0</v>
      </c>
      <c r="R182" s="132">
        <f>Q182*H182</f>
        <v>0</v>
      </c>
      <c r="S182" s="132">
        <v>0</v>
      </c>
      <c r="T182" s="133">
        <f>S182*H182</f>
        <v>0</v>
      </c>
      <c r="AR182" s="134" t="s">
        <v>130</v>
      </c>
      <c r="AT182" s="134" t="s">
        <v>125</v>
      </c>
      <c r="AU182" s="134" t="s">
        <v>131</v>
      </c>
      <c r="AY182" s="18" t="s">
        <v>122</v>
      </c>
      <c r="BE182" s="135">
        <f>IF(N182="základní",J182,0)</f>
        <v>0</v>
      </c>
      <c r="BF182" s="135">
        <f>IF(N182="snížená",J182,0)</f>
        <v>0</v>
      </c>
      <c r="BG182" s="135">
        <f>IF(N182="zákl. přenesená",J182,0)</f>
        <v>0</v>
      </c>
      <c r="BH182" s="135">
        <f>IF(N182="sníž. přenesená",J182,0)</f>
        <v>0</v>
      </c>
      <c r="BI182" s="135">
        <f>IF(N182="nulová",J182,0)</f>
        <v>0</v>
      </c>
      <c r="BJ182" s="18" t="s">
        <v>131</v>
      </c>
      <c r="BK182" s="135">
        <f>ROUND(I182*H182,2)</f>
        <v>0</v>
      </c>
      <c r="BL182" s="18" t="s">
        <v>130</v>
      </c>
      <c r="BM182" s="134" t="s">
        <v>255</v>
      </c>
    </row>
    <row r="183" spans="2:65" s="13" customFormat="1" ht="11.25">
      <c r="B183" s="147"/>
      <c r="D183" s="141" t="s">
        <v>135</v>
      </c>
      <c r="E183" s="148" t="s">
        <v>19</v>
      </c>
      <c r="F183" s="149" t="s">
        <v>164</v>
      </c>
      <c r="H183" s="150">
        <v>15.669</v>
      </c>
      <c r="I183" s="151"/>
      <c r="L183" s="147"/>
      <c r="M183" s="152"/>
      <c r="T183" s="153"/>
      <c r="AT183" s="148" t="s">
        <v>135</v>
      </c>
      <c r="AU183" s="148" t="s">
        <v>131</v>
      </c>
      <c r="AV183" s="13" t="s">
        <v>131</v>
      </c>
      <c r="AW183" s="13" t="s">
        <v>33</v>
      </c>
      <c r="AX183" s="13" t="s">
        <v>72</v>
      </c>
      <c r="AY183" s="148" t="s">
        <v>122</v>
      </c>
    </row>
    <row r="184" spans="2:65" s="13" customFormat="1" ht="11.25">
      <c r="B184" s="147"/>
      <c r="D184" s="141" t="s">
        <v>135</v>
      </c>
      <c r="E184" s="148" t="s">
        <v>19</v>
      </c>
      <c r="F184" s="149" t="s">
        <v>165</v>
      </c>
      <c r="H184" s="150">
        <v>-0.156</v>
      </c>
      <c r="I184" s="151"/>
      <c r="L184" s="147"/>
      <c r="M184" s="152"/>
      <c r="T184" s="153"/>
      <c r="AT184" s="148" t="s">
        <v>135</v>
      </c>
      <c r="AU184" s="148" t="s">
        <v>131</v>
      </c>
      <c r="AV184" s="13" t="s">
        <v>131</v>
      </c>
      <c r="AW184" s="13" t="s">
        <v>33</v>
      </c>
      <c r="AX184" s="13" t="s">
        <v>72</v>
      </c>
      <c r="AY184" s="148" t="s">
        <v>122</v>
      </c>
    </row>
    <row r="185" spans="2:65" s="13" customFormat="1" ht="11.25">
      <c r="B185" s="147"/>
      <c r="D185" s="141" t="s">
        <v>135</v>
      </c>
      <c r="E185" s="148" t="s">
        <v>19</v>
      </c>
      <c r="F185" s="149" t="s">
        <v>166</v>
      </c>
      <c r="H185" s="150">
        <v>17.423999999999999</v>
      </c>
      <c r="I185" s="151"/>
      <c r="L185" s="147"/>
      <c r="M185" s="152"/>
      <c r="T185" s="153"/>
      <c r="AT185" s="148" t="s">
        <v>135</v>
      </c>
      <c r="AU185" s="148" t="s">
        <v>131</v>
      </c>
      <c r="AV185" s="13" t="s">
        <v>131</v>
      </c>
      <c r="AW185" s="13" t="s">
        <v>33</v>
      </c>
      <c r="AX185" s="13" t="s">
        <v>72</v>
      </c>
      <c r="AY185" s="148" t="s">
        <v>122</v>
      </c>
    </row>
    <row r="186" spans="2:65" s="13" customFormat="1" ht="11.25">
      <c r="B186" s="147"/>
      <c r="D186" s="141" t="s">
        <v>135</v>
      </c>
      <c r="E186" s="148" t="s">
        <v>19</v>
      </c>
      <c r="F186" s="149" t="s">
        <v>167</v>
      </c>
      <c r="H186" s="150">
        <v>-0.126</v>
      </c>
      <c r="I186" s="151"/>
      <c r="L186" s="147"/>
      <c r="M186" s="152"/>
      <c r="T186" s="153"/>
      <c r="AT186" s="148" t="s">
        <v>135</v>
      </c>
      <c r="AU186" s="148" t="s">
        <v>131</v>
      </c>
      <c r="AV186" s="13" t="s">
        <v>131</v>
      </c>
      <c r="AW186" s="13" t="s">
        <v>33</v>
      </c>
      <c r="AX186" s="13" t="s">
        <v>72</v>
      </c>
      <c r="AY186" s="148" t="s">
        <v>122</v>
      </c>
    </row>
    <row r="187" spans="2:65" s="13" customFormat="1" ht="11.25">
      <c r="B187" s="147"/>
      <c r="D187" s="141" t="s">
        <v>135</v>
      </c>
      <c r="E187" s="148" t="s">
        <v>19</v>
      </c>
      <c r="F187" s="149" t="s">
        <v>168</v>
      </c>
      <c r="H187" s="150">
        <v>2.444</v>
      </c>
      <c r="I187" s="151"/>
      <c r="L187" s="147"/>
      <c r="M187" s="152"/>
      <c r="T187" s="153"/>
      <c r="AT187" s="148" t="s">
        <v>135</v>
      </c>
      <c r="AU187" s="148" t="s">
        <v>131</v>
      </c>
      <c r="AV187" s="13" t="s">
        <v>131</v>
      </c>
      <c r="AW187" s="13" t="s">
        <v>33</v>
      </c>
      <c r="AX187" s="13" t="s">
        <v>72</v>
      </c>
      <c r="AY187" s="148" t="s">
        <v>122</v>
      </c>
    </row>
    <row r="188" spans="2:65" s="13" customFormat="1" ht="11.25">
      <c r="B188" s="147"/>
      <c r="D188" s="141" t="s">
        <v>135</v>
      </c>
      <c r="E188" s="148" t="s">
        <v>19</v>
      </c>
      <c r="F188" s="149" t="s">
        <v>169</v>
      </c>
      <c r="H188" s="150">
        <v>2.5550000000000002</v>
      </c>
      <c r="I188" s="151"/>
      <c r="L188" s="147"/>
      <c r="M188" s="152"/>
      <c r="T188" s="153"/>
      <c r="AT188" s="148" t="s">
        <v>135</v>
      </c>
      <c r="AU188" s="148" t="s">
        <v>131</v>
      </c>
      <c r="AV188" s="13" t="s">
        <v>131</v>
      </c>
      <c r="AW188" s="13" t="s">
        <v>33</v>
      </c>
      <c r="AX188" s="13" t="s">
        <v>72</v>
      </c>
      <c r="AY188" s="148" t="s">
        <v>122</v>
      </c>
    </row>
    <row r="189" spans="2:65" s="13" customFormat="1" ht="11.25">
      <c r="B189" s="147"/>
      <c r="D189" s="141" t="s">
        <v>135</v>
      </c>
      <c r="E189" s="148" t="s">
        <v>19</v>
      </c>
      <c r="F189" s="149" t="s">
        <v>170</v>
      </c>
      <c r="H189" s="150">
        <v>2.9809999999999999</v>
      </c>
      <c r="I189" s="151"/>
      <c r="L189" s="147"/>
      <c r="M189" s="152"/>
      <c r="T189" s="153"/>
      <c r="AT189" s="148" t="s">
        <v>135</v>
      </c>
      <c r="AU189" s="148" t="s">
        <v>131</v>
      </c>
      <c r="AV189" s="13" t="s">
        <v>131</v>
      </c>
      <c r="AW189" s="13" t="s">
        <v>33</v>
      </c>
      <c r="AX189" s="13" t="s">
        <v>72</v>
      </c>
      <c r="AY189" s="148" t="s">
        <v>122</v>
      </c>
    </row>
    <row r="190" spans="2:65" s="13" customFormat="1" ht="11.25">
      <c r="B190" s="147"/>
      <c r="D190" s="141" t="s">
        <v>135</v>
      </c>
      <c r="E190" s="148" t="s">
        <v>19</v>
      </c>
      <c r="F190" s="149" t="s">
        <v>171</v>
      </c>
      <c r="H190" s="150">
        <v>3.6989999999999998</v>
      </c>
      <c r="I190" s="151"/>
      <c r="L190" s="147"/>
      <c r="M190" s="152"/>
      <c r="T190" s="153"/>
      <c r="AT190" s="148" t="s">
        <v>135</v>
      </c>
      <c r="AU190" s="148" t="s">
        <v>131</v>
      </c>
      <c r="AV190" s="13" t="s">
        <v>131</v>
      </c>
      <c r="AW190" s="13" t="s">
        <v>33</v>
      </c>
      <c r="AX190" s="13" t="s">
        <v>72</v>
      </c>
      <c r="AY190" s="148" t="s">
        <v>122</v>
      </c>
    </row>
    <row r="191" spans="2:65" s="14" customFormat="1" ht="11.25">
      <c r="B191" s="154"/>
      <c r="D191" s="141" t="s">
        <v>135</v>
      </c>
      <c r="E191" s="155" t="s">
        <v>19</v>
      </c>
      <c r="F191" s="156" t="s">
        <v>141</v>
      </c>
      <c r="H191" s="157">
        <v>44.49</v>
      </c>
      <c r="I191" s="158"/>
      <c r="L191" s="154"/>
      <c r="M191" s="159"/>
      <c r="T191" s="160"/>
      <c r="AT191" s="155" t="s">
        <v>135</v>
      </c>
      <c r="AU191" s="155" t="s">
        <v>131</v>
      </c>
      <c r="AV191" s="14" t="s">
        <v>130</v>
      </c>
      <c r="AW191" s="14" t="s">
        <v>33</v>
      </c>
      <c r="AX191" s="14" t="s">
        <v>77</v>
      </c>
      <c r="AY191" s="155" t="s">
        <v>122</v>
      </c>
    </row>
    <row r="192" spans="2:65" s="1" customFormat="1" ht="16.5" customHeight="1">
      <c r="B192" s="33"/>
      <c r="C192" s="123" t="s">
        <v>256</v>
      </c>
      <c r="D192" s="123" t="s">
        <v>125</v>
      </c>
      <c r="E192" s="124" t="s">
        <v>257</v>
      </c>
      <c r="F192" s="125" t="s">
        <v>258</v>
      </c>
      <c r="G192" s="126" t="s">
        <v>128</v>
      </c>
      <c r="H192" s="127">
        <v>1.7689999999999999</v>
      </c>
      <c r="I192" s="128"/>
      <c r="J192" s="129">
        <f>ROUND(I192*H192,2)</f>
        <v>0</v>
      </c>
      <c r="K192" s="125" t="s">
        <v>129</v>
      </c>
      <c r="L192" s="33"/>
      <c r="M192" s="130" t="s">
        <v>19</v>
      </c>
      <c r="N192" s="131" t="s">
        <v>44</v>
      </c>
      <c r="P192" s="132">
        <f>O192*H192</f>
        <v>0</v>
      </c>
      <c r="Q192" s="132">
        <v>0</v>
      </c>
      <c r="R192" s="132">
        <f>Q192*H192</f>
        <v>0</v>
      </c>
      <c r="S192" s="132">
        <v>0.18099999999999999</v>
      </c>
      <c r="T192" s="133">
        <f>S192*H192</f>
        <v>0.32018899999999995</v>
      </c>
      <c r="AR192" s="134" t="s">
        <v>130</v>
      </c>
      <c r="AT192" s="134" t="s">
        <v>125</v>
      </c>
      <c r="AU192" s="134" t="s">
        <v>131</v>
      </c>
      <c r="AY192" s="18" t="s">
        <v>122</v>
      </c>
      <c r="BE192" s="135">
        <f>IF(N192="základní",J192,0)</f>
        <v>0</v>
      </c>
      <c r="BF192" s="135">
        <f>IF(N192="snížená",J192,0)</f>
        <v>0</v>
      </c>
      <c r="BG192" s="135">
        <f>IF(N192="zákl. přenesená",J192,0)</f>
        <v>0</v>
      </c>
      <c r="BH192" s="135">
        <f>IF(N192="sníž. přenesená",J192,0)</f>
        <v>0</v>
      </c>
      <c r="BI192" s="135">
        <f>IF(N192="nulová",J192,0)</f>
        <v>0</v>
      </c>
      <c r="BJ192" s="18" t="s">
        <v>131</v>
      </c>
      <c r="BK192" s="135">
        <f>ROUND(I192*H192,2)</f>
        <v>0</v>
      </c>
      <c r="BL192" s="18" t="s">
        <v>130</v>
      </c>
      <c r="BM192" s="134" t="s">
        <v>259</v>
      </c>
    </row>
    <row r="193" spans="2:65" s="1" customFormat="1" ht="11.25">
      <c r="B193" s="33"/>
      <c r="D193" s="136" t="s">
        <v>133</v>
      </c>
      <c r="F193" s="137" t="s">
        <v>260</v>
      </c>
      <c r="I193" s="138"/>
      <c r="L193" s="33"/>
      <c r="M193" s="139"/>
      <c r="T193" s="54"/>
      <c r="AT193" s="18" t="s">
        <v>133</v>
      </c>
      <c r="AU193" s="18" t="s">
        <v>131</v>
      </c>
    </row>
    <row r="194" spans="2:65" s="12" customFormat="1" ht="11.25">
      <c r="B194" s="140"/>
      <c r="D194" s="141" t="s">
        <v>135</v>
      </c>
      <c r="E194" s="142" t="s">
        <v>19</v>
      </c>
      <c r="F194" s="143" t="s">
        <v>261</v>
      </c>
      <c r="H194" s="142" t="s">
        <v>19</v>
      </c>
      <c r="I194" s="144"/>
      <c r="L194" s="140"/>
      <c r="M194" s="145"/>
      <c r="T194" s="146"/>
      <c r="AT194" s="142" t="s">
        <v>135</v>
      </c>
      <c r="AU194" s="142" t="s">
        <v>131</v>
      </c>
      <c r="AV194" s="12" t="s">
        <v>77</v>
      </c>
      <c r="AW194" s="12" t="s">
        <v>33</v>
      </c>
      <c r="AX194" s="12" t="s">
        <v>72</v>
      </c>
      <c r="AY194" s="142" t="s">
        <v>122</v>
      </c>
    </row>
    <row r="195" spans="2:65" s="13" customFormat="1" ht="11.25">
      <c r="B195" s="147"/>
      <c r="D195" s="141" t="s">
        <v>135</v>
      </c>
      <c r="E195" s="148" t="s">
        <v>19</v>
      </c>
      <c r="F195" s="149" t="s">
        <v>262</v>
      </c>
      <c r="H195" s="150">
        <v>1.5640000000000001</v>
      </c>
      <c r="I195" s="151"/>
      <c r="L195" s="147"/>
      <c r="M195" s="152"/>
      <c r="T195" s="153"/>
      <c r="AT195" s="148" t="s">
        <v>135</v>
      </c>
      <c r="AU195" s="148" t="s">
        <v>131</v>
      </c>
      <c r="AV195" s="13" t="s">
        <v>131</v>
      </c>
      <c r="AW195" s="13" t="s">
        <v>33</v>
      </c>
      <c r="AX195" s="13" t="s">
        <v>72</v>
      </c>
      <c r="AY195" s="148" t="s">
        <v>122</v>
      </c>
    </row>
    <row r="196" spans="2:65" s="12" customFormat="1" ht="11.25">
      <c r="B196" s="140"/>
      <c r="D196" s="141" t="s">
        <v>135</v>
      </c>
      <c r="E196" s="142" t="s">
        <v>19</v>
      </c>
      <c r="F196" s="143" t="s">
        <v>263</v>
      </c>
      <c r="H196" s="142" t="s">
        <v>19</v>
      </c>
      <c r="I196" s="144"/>
      <c r="L196" s="140"/>
      <c r="M196" s="145"/>
      <c r="T196" s="146"/>
      <c r="AT196" s="142" t="s">
        <v>135</v>
      </c>
      <c r="AU196" s="142" t="s">
        <v>131</v>
      </c>
      <c r="AV196" s="12" t="s">
        <v>77</v>
      </c>
      <c r="AW196" s="12" t="s">
        <v>33</v>
      </c>
      <c r="AX196" s="12" t="s">
        <v>72</v>
      </c>
      <c r="AY196" s="142" t="s">
        <v>122</v>
      </c>
    </row>
    <row r="197" spans="2:65" s="13" customFormat="1" ht="11.25">
      <c r="B197" s="147"/>
      <c r="D197" s="141" t="s">
        <v>135</v>
      </c>
      <c r="E197" s="148" t="s">
        <v>19</v>
      </c>
      <c r="F197" s="149" t="s">
        <v>264</v>
      </c>
      <c r="H197" s="150">
        <v>0.20499999999999999</v>
      </c>
      <c r="I197" s="151"/>
      <c r="L197" s="147"/>
      <c r="M197" s="152"/>
      <c r="T197" s="153"/>
      <c r="AT197" s="148" t="s">
        <v>135</v>
      </c>
      <c r="AU197" s="148" t="s">
        <v>131</v>
      </c>
      <c r="AV197" s="13" t="s">
        <v>131</v>
      </c>
      <c r="AW197" s="13" t="s">
        <v>33</v>
      </c>
      <c r="AX197" s="13" t="s">
        <v>72</v>
      </c>
      <c r="AY197" s="148" t="s">
        <v>122</v>
      </c>
    </row>
    <row r="198" spans="2:65" s="14" customFormat="1" ht="11.25">
      <c r="B198" s="154"/>
      <c r="D198" s="141" t="s">
        <v>135</v>
      </c>
      <c r="E198" s="155" t="s">
        <v>19</v>
      </c>
      <c r="F198" s="156" t="s">
        <v>141</v>
      </c>
      <c r="H198" s="157">
        <v>1.7690000000000001</v>
      </c>
      <c r="I198" s="158"/>
      <c r="L198" s="154"/>
      <c r="M198" s="159"/>
      <c r="T198" s="160"/>
      <c r="AT198" s="155" t="s">
        <v>135</v>
      </c>
      <c r="AU198" s="155" t="s">
        <v>131</v>
      </c>
      <c r="AV198" s="14" t="s">
        <v>130</v>
      </c>
      <c r="AW198" s="14" t="s">
        <v>33</v>
      </c>
      <c r="AX198" s="14" t="s">
        <v>77</v>
      </c>
      <c r="AY198" s="155" t="s">
        <v>122</v>
      </c>
    </row>
    <row r="199" spans="2:65" s="1" customFormat="1" ht="16.5" customHeight="1">
      <c r="B199" s="33"/>
      <c r="C199" s="123" t="s">
        <v>265</v>
      </c>
      <c r="D199" s="123" t="s">
        <v>125</v>
      </c>
      <c r="E199" s="124" t="s">
        <v>266</v>
      </c>
      <c r="F199" s="125" t="s">
        <v>267</v>
      </c>
      <c r="G199" s="126" t="s">
        <v>128</v>
      </c>
      <c r="H199" s="127">
        <v>4.649</v>
      </c>
      <c r="I199" s="128"/>
      <c r="J199" s="129">
        <f>ROUND(I199*H199,2)</f>
        <v>0</v>
      </c>
      <c r="K199" s="125" t="s">
        <v>129</v>
      </c>
      <c r="L199" s="33"/>
      <c r="M199" s="130" t="s">
        <v>19</v>
      </c>
      <c r="N199" s="131" t="s">
        <v>44</v>
      </c>
      <c r="P199" s="132">
        <f>O199*H199</f>
        <v>0</v>
      </c>
      <c r="Q199" s="132">
        <v>0</v>
      </c>
      <c r="R199" s="132">
        <f>Q199*H199</f>
        <v>0</v>
      </c>
      <c r="S199" s="132">
        <v>0.26100000000000001</v>
      </c>
      <c r="T199" s="133">
        <f>S199*H199</f>
        <v>1.2133890000000001</v>
      </c>
      <c r="AR199" s="134" t="s">
        <v>130</v>
      </c>
      <c r="AT199" s="134" t="s">
        <v>125</v>
      </c>
      <c r="AU199" s="134" t="s">
        <v>131</v>
      </c>
      <c r="AY199" s="18" t="s">
        <v>122</v>
      </c>
      <c r="BE199" s="135">
        <f>IF(N199="základní",J199,0)</f>
        <v>0</v>
      </c>
      <c r="BF199" s="135">
        <f>IF(N199="snížená",J199,0)</f>
        <v>0</v>
      </c>
      <c r="BG199" s="135">
        <f>IF(N199="zákl. přenesená",J199,0)</f>
        <v>0</v>
      </c>
      <c r="BH199" s="135">
        <f>IF(N199="sníž. přenesená",J199,0)</f>
        <v>0</v>
      </c>
      <c r="BI199" s="135">
        <f>IF(N199="nulová",J199,0)</f>
        <v>0</v>
      </c>
      <c r="BJ199" s="18" t="s">
        <v>131</v>
      </c>
      <c r="BK199" s="135">
        <f>ROUND(I199*H199,2)</f>
        <v>0</v>
      </c>
      <c r="BL199" s="18" t="s">
        <v>130</v>
      </c>
      <c r="BM199" s="134" t="s">
        <v>268</v>
      </c>
    </row>
    <row r="200" spans="2:65" s="1" customFormat="1" ht="11.25">
      <c r="B200" s="33"/>
      <c r="D200" s="136" t="s">
        <v>133</v>
      </c>
      <c r="F200" s="137" t="s">
        <v>269</v>
      </c>
      <c r="I200" s="138"/>
      <c r="L200" s="33"/>
      <c r="M200" s="139"/>
      <c r="T200" s="54"/>
      <c r="AT200" s="18" t="s">
        <v>133</v>
      </c>
      <c r="AU200" s="18" t="s">
        <v>131</v>
      </c>
    </row>
    <row r="201" spans="2:65" s="13" customFormat="1" ht="11.25">
      <c r="B201" s="147"/>
      <c r="D201" s="141" t="s">
        <v>135</v>
      </c>
      <c r="E201" s="148" t="s">
        <v>19</v>
      </c>
      <c r="F201" s="149" t="s">
        <v>270</v>
      </c>
      <c r="H201" s="150">
        <v>9.2490000000000006</v>
      </c>
      <c r="I201" s="151"/>
      <c r="L201" s="147"/>
      <c r="M201" s="152"/>
      <c r="T201" s="153"/>
      <c r="AT201" s="148" t="s">
        <v>135</v>
      </c>
      <c r="AU201" s="148" t="s">
        <v>131</v>
      </c>
      <c r="AV201" s="13" t="s">
        <v>131</v>
      </c>
      <c r="AW201" s="13" t="s">
        <v>33</v>
      </c>
      <c r="AX201" s="13" t="s">
        <v>72</v>
      </c>
      <c r="AY201" s="148" t="s">
        <v>122</v>
      </c>
    </row>
    <row r="202" spans="2:65" s="13" customFormat="1" ht="11.25">
      <c r="B202" s="147"/>
      <c r="D202" s="141" t="s">
        <v>135</v>
      </c>
      <c r="E202" s="148" t="s">
        <v>19</v>
      </c>
      <c r="F202" s="149" t="s">
        <v>271</v>
      </c>
      <c r="H202" s="150">
        <v>-2.8</v>
      </c>
      <c r="I202" s="151"/>
      <c r="L202" s="147"/>
      <c r="M202" s="152"/>
      <c r="T202" s="153"/>
      <c r="AT202" s="148" t="s">
        <v>135</v>
      </c>
      <c r="AU202" s="148" t="s">
        <v>131</v>
      </c>
      <c r="AV202" s="13" t="s">
        <v>131</v>
      </c>
      <c r="AW202" s="13" t="s">
        <v>33</v>
      </c>
      <c r="AX202" s="13" t="s">
        <v>72</v>
      </c>
      <c r="AY202" s="148" t="s">
        <v>122</v>
      </c>
    </row>
    <row r="203" spans="2:65" s="13" customFormat="1" ht="11.25">
      <c r="B203" s="147"/>
      <c r="D203" s="141" t="s">
        <v>135</v>
      </c>
      <c r="E203" s="148" t="s">
        <v>19</v>
      </c>
      <c r="F203" s="149" t="s">
        <v>140</v>
      </c>
      <c r="H203" s="150">
        <v>-1.8</v>
      </c>
      <c r="I203" s="151"/>
      <c r="L203" s="147"/>
      <c r="M203" s="152"/>
      <c r="T203" s="153"/>
      <c r="AT203" s="148" t="s">
        <v>135</v>
      </c>
      <c r="AU203" s="148" t="s">
        <v>131</v>
      </c>
      <c r="AV203" s="13" t="s">
        <v>131</v>
      </c>
      <c r="AW203" s="13" t="s">
        <v>33</v>
      </c>
      <c r="AX203" s="13" t="s">
        <v>72</v>
      </c>
      <c r="AY203" s="148" t="s">
        <v>122</v>
      </c>
    </row>
    <row r="204" spans="2:65" s="14" customFormat="1" ht="11.25">
      <c r="B204" s="154"/>
      <c r="D204" s="141" t="s">
        <v>135</v>
      </c>
      <c r="E204" s="155" t="s">
        <v>19</v>
      </c>
      <c r="F204" s="156" t="s">
        <v>141</v>
      </c>
      <c r="H204" s="157">
        <v>4.6490000000000009</v>
      </c>
      <c r="I204" s="158"/>
      <c r="L204" s="154"/>
      <c r="M204" s="159"/>
      <c r="T204" s="160"/>
      <c r="AT204" s="155" t="s">
        <v>135</v>
      </c>
      <c r="AU204" s="155" t="s">
        <v>131</v>
      </c>
      <c r="AV204" s="14" t="s">
        <v>130</v>
      </c>
      <c r="AW204" s="14" t="s">
        <v>33</v>
      </c>
      <c r="AX204" s="14" t="s">
        <v>77</v>
      </c>
      <c r="AY204" s="155" t="s">
        <v>122</v>
      </c>
    </row>
    <row r="205" spans="2:65" s="1" customFormat="1" ht="16.5" customHeight="1">
      <c r="B205" s="33"/>
      <c r="C205" s="123" t="s">
        <v>7</v>
      </c>
      <c r="D205" s="123" t="s">
        <v>125</v>
      </c>
      <c r="E205" s="124" t="s">
        <v>272</v>
      </c>
      <c r="F205" s="125" t="s">
        <v>273</v>
      </c>
      <c r="G205" s="126" t="s">
        <v>128</v>
      </c>
      <c r="H205" s="127">
        <v>24.349</v>
      </c>
      <c r="I205" s="128"/>
      <c r="J205" s="129">
        <f>ROUND(I205*H205,2)</f>
        <v>0</v>
      </c>
      <c r="K205" s="125" t="s">
        <v>19</v>
      </c>
      <c r="L205" s="33"/>
      <c r="M205" s="130" t="s">
        <v>19</v>
      </c>
      <c r="N205" s="131" t="s">
        <v>44</v>
      </c>
      <c r="P205" s="132">
        <f>O205*H205</f>
        <v>0</v>
      </c>
      <c r="Q205" s="132">
        <v>0</v>
      </c>
      <c r="R205" s="132">
        <f>Q205*H205</f>
        <v>0</v>
      </c>
      <c r="S205" s="132">
        <v>0.05</v>
      </c>
      <c r="T205" s="133">
        <f>S205*H205</f>
        <v>1.2174500000000001</v>
      </c>
      <c r="AR205" s="134" t="s">
        <v>130</v>
      </c>
      <c r="AT205" s="134" t="s">
        <v>125</v>
      </c>
      <c r="AU205" s="134" t="s">
        <v>131</v>
      </c>
      <c r="AY205" s="18" t="s">
        <v>122</v>
      </c>
      <c r="BE205" s="135">
        <f>IF(N205="základní",J205,0)</f>
        <v>0</v>
      </c>
      <c r="BF205" s="135">
        <f>IF(N205="snížená",J205,0)</f>
        <v>0</v>
      </c>
      <c r="BG205" s="135">
        <f>IF(N205="zákl. přenesená",J205,0)</f>
        <v>0</v>
      </c>
      <c r="BH205" s="135">
        <f>IF(N205="sníž. přenesená",J205,0)</f>
        <v>0</v>
      </c>
      <c r="BI205" s="135">
        <f>IF(N205="nulová",J205,0)</f>
        <v>0</v>
      </c>
      <c r="BJ205" s="18" t="s">
        <v>131</v>
      </c>
      <c r="BK205" s="135">
        <f>ROUND(I205*H205,2)</f>
        <v>0</v>
      </c>
      <c r="BL205" s="18" t="s">
        <v>130</v>
      </c>
      <c r="BM205" s="134" t="s">
        <v>274</v>
      </c>
    </row>
    <row r="206" spans="2:65" s="12" customFormat="1" ht="11.25">
      <c r="B206" s="140"/>
      <c r="D206" s="141" t="s">
        <v>135</v>
      </c>
      <c r="E206" s="142" t="s">
        <v>19</v>
      </c>
      <c r="F206" s="143" t="s">
        <v>275</v>
      </c>
      <c r="H206" s="142" t="s">
        <v>19</v>
      </c>
      <c r="I206" s="144"/>
      <c r="L206" s="140"/>
      <c r="M206" s="145"/>
      <c r="T206" s="146"/>
      <c r="AT206" s="142" t="s">
        <v>135</v>
      </c>
      <c r="AU206" s="142" t="s">
        <v>131</v>
      </c>
      <c r="AV206" s="12" t="s">
        <v>77</v>
      </c>
      <c r="AW206" s="12" t="s">
        <v>33</v>
      </c>
      <c r="AX206" s="12" t="s">
        <v>72</v>
      </c>
      <c r="AY206" s="142" t="s">
        <v>122</v>
      </c>
    </row>
    <row r="207" spans="2:65" s="13" customFormat="1" ht="11.25">
      <c r="B207" s="147"/>
      <c r="D207" s="141" t="s">
        <v>135</v>
      </c>
      <c r="E207" s="148" t="s">
        <v>19</v>
      </c>
      <c r="F207" s="149" t="s">
        <v>276</v>
      </c>
      <c r="H207" s="150">
        <v>19.716000000000001</v>
      </c>
      <c r="I207" s="151"/>
      <c r="L207" s="147"/>
      <c r="M207" s="152"/>
      <c r="T207" s="153"/>
      <c r="AT207" s="148" t="s">
        <v>135</v>
      </c>
      <c r="AU207" s="148" t="s">
        <v>131</v>
      </c>
      <c r="AV207" s="13" t="s">
        <v>131</v>
      </c>
      <c r="AW207" s="13" t="s">
        <v>33</v>
      </c>
      <c r="AX207" s="13" t="s">
        <v>72</v>
      </c>
      <c r="AY207" s="148" t="s">
        <v>122</v>
      </c>
    </row>
    <row r="208" spans="2:65" s="13" customFormat="1" ht="11.25">
      <c r="B208" s="147"/>
      <c r="D208" s="141" t="s">
        <v>135</v>
      </c>
      <c r="E208" s="148" t="s">
        <v>19</v>
      </c>
      <c r="F208" s="149" t="s">
        <v>175</v>
      </c>
      <c r="H208" s="150">
        <v>2.0059999999999998</v>
      </c>
      <c r="I208" s="151"/>
      <c r="L208" s="147"/>
      <c r="M208" s="152"/>
      <c r="T208" s="153"/>
      <c r="AT208" s="148" t="s">
        <v>135</v>
      </c>
      <c r="AU208" s="148" t="s">
        <v>131</v>
      </c>
      <c r="AV208" s="13" t="s">
        <v>131</v>
      </c>
      <c r="AW208" s="13" t="s">
        <v>33</v>
      </c>
      <c r="AX208" s="13" t="s">
        <v>72</v>
      </c>
      <c r="AY208" s="148" t="s">
        <v>122</v>
      </c>
    </row>
    <row r="209" spans="2:65" s="13" customFormat="1" ht="11.25">
      <c r="B209" s="147"/>
      <c r="D209" s="141" t="s">
        <v>135</v>
      </c>
      <c r="E209" s="148" t="s">
        <v>19</v>
      </c>
      <c r="F209" s="149" t="s">
        <v>174</v>
      </c>
      <c r="H209" s="150">
        <v>0.89800000000000002</v>
      </c>
      <c r="I209" s="151"/>
      <c r="L209" s="147"/>
      <c r="M209" s="152"/>
      <c r="T209" s="153"/>
      <c r="AT209" s="148" t="s">
        <v>135</v>
      </c>
      <c r="AU209" s="148" t="s">
        <v>131</v>
      </c>
      <c r="AV209" s="13" t="s">
        <v>131</v>
      </c>
      <c r="AW209" s="13" t="s">
        <v>33</v>
      </c>
      <c r="AX209" s="13" t="s">
        <v>72</v>
      </c>
      <c r="AY209" s="148" t="s">
        <v>122</v>
      </c>
    </row>
    <row r="210" spans="2:65" s="13" customFormat="1" ht="11.25">
      <c r="B210" s="147"/>
      <c r="D210" s="141" t="s">
        <v>135</v>
      </c>
      <c r="E210" s="148" t="s">
        <v>19</v>
      </c>
      <c r="F210" s="149" t="s">
        <v>277</v>
      </c>
      <c r="H210" s="150">
        <v>1.329</v>
      </c>
      <c r="I210" s="151"/>
      <c r="L210" s="147"/>
      <c r="M210" s="152"/>
      <c r="T210" s="153"/>
      <c r="AT210" s="148" t="s">
        <v>135</v>
      </c>
      <c r="AU210" s="148" t="s">
        <v>131</v>
      </c>
      <c r="AV210" s="13" t="s">
        <v>131</v>
      </c>
      <c r="AW210" s="13" t="s">
        <v>33</v>
      </c>
      <c r="AX210" s="13" t="s">
        <v>72</v>
      </c>
      <c r="AY210" s="148" t="s">
        <v>122</v>
      </c>
    </row>
    <row r="211" spans="2:65" s="13" customFormat="1" ht="11.25">
      <c r="B211" s="147"/>
      <c r="D211" s="141" t="s">
        <v>135</v>
      </c>
      <c r="E211" s="148" t="s">
        <v>19</v>
      </c>
      <c r="F211" s="149" t="s">
        <v>278</v>
      </c>
      <c r="H211" s="150">
        <v>0.03</v>
      </c>
      <c r="I211" s="151"/>
      <c r="L211" s="147"/>
      <c r="M211" s="152"/>
      <c r="T211" s="153"/>
      <c r="AT211" s="148" t="s">
        <v>135</v>
      </c>
      <c r="AU211" s="148" t="s">
        <v>131</v>
      </c>
      <c r="AV211" s="13" t="s">
        <v>131</v>
      </c>
      <c r="AW211" s="13" t="s">
        <v>33</v>
      </c>
      <c r="AX211" s="13" t="s">
        <v>72</v>
      </c>
      <c r="AY211" s="148" t="s">
        <v>122</v>
      </c>
    </row>
    <row r="212" spans="2:65" s="13" customFormat="1" ht="11.25">
      <c r="B212" s="147"/>
      <c r="D212" s="141" t="s">
        <v>135</v>
      </c>
      <c r="E212" s="148" t="s">
        <v>19</v>
      </c>
      <c r="F212" s="149" t="s">
        <v>279</v>
      </c>
      <c r="H212" s="150">
        <v>0.37</v>
      </c>
      <c r="I212" s="151"/>
      <c r="L212" s="147"/>
      <c r="M212" s="152"/>
      <c r="T212" s="153"/>
      <c r="AT212" s="148" t="s">
        <v>135</v>
      </c>
      <c r="AU212" s="148" t="s">
        <v>131</v>
      </c>
      <c r="AV212" s="13" t="s">
        <v>131</v>
      </c>
      <c r="AW212" s="13" t="s">
        <v>33</v>
      </c>
      <c r="AX212" s="13" t="s">
        <v>72</v>
      </c>
      <c r="AY212" s="148" t="s">
        <v>122</v>
      </c>
    </row>
    <row r="213" spans="2:65" s="14" customFormat="1" ht="11.25">
      <c r="B213" s="154"/>
      <c r="D213" s="141" t="s">
        <v>135</v>
      </c>
      <c r="E213" s="155" t="s">
        <v>19</v>
      </c>
      <c r="F213" s="156" t="s">
        <v>141</v>
      </c>
      <c r="H213" s="157">
        <v>24.349000000000004</v>
      </c>
      <c r="I213" s="158"/>
      <c r="L213" s="154"/>
      <c r="M213" s="159"/>
      <c r="T213" s="160"/>
      <c r="AT213" s="155" t="s">
        <v>135</v>
      </c>
      <c r="AU213" s="155" t="s">
        <v>131</v>
      </c>
      <c r="AV213" s="14" t="s">
        <v>130</v>
      </c>
      <c r="AW213" s="14" t="s">
        <v>33</v>
      </c>
      <c r="AX213" s="14" t="s">
        <v>77</v>
      </c>
      <c r="AY213" s="155" t="s">
        <v>122</v>
      </c>
    </row>
    <row r="214" spans="2:65" s="1" customFormat="1" ht="24.2" customHeight="1">
      <c r="B214" s="33"/>
      <c r="C214" s="123" t="s">
        <v>280</v>
      </c>
      <c r="D214" s="123" t="s">
        <v>125</v>
      </c>
      <c r="E214" s="124" t="s">
        <v>281</v>
      </c>
      <c r="F214" s="125" t="s">
        <v>282</v>
      </c>
      <c r="G214" s="126" t="s">
        <v>128</v>
      </c>
      <c r="H214" s="127">
        <v>4</v>
      </c>
      <c r="I214" s="128"/>
      <c r="J214" s="129">
        <f>ROUND(I214*H214,2)</f>
        <v>0</v>
      </c>
      <c r="K214" s="125" t="s">
        <v>129</v>
      </c>
      <c r="L214" s="33"/>
      <c r="M214" s="130" t="s">
        <v>19</v>
      </c>
      <c r="N214" s="131" t="s">
        <v>44</v>
      </c>
      <c r="P214" s="132">
        <f>O214*H214</f>
        <v>0</v>
      </c>
      <c r="Q214" s="132">
        <v>0</v>
      </c>
      <c r="R214" s="132">
        <f>Q214*H214</f>
        <v>0</v>
      </c>
      <c r="S214" s="132">
        <v>7.5999999999999998E-2</v>
      </c>
      <c r="T214" s="133">
        <f>S214*H214</f>
        <v>0.30399999999999999</v>
      </c>
      <c r="AR214" s="134" t="s">
        <v>130</v>
      </c>
      <c r="AT214" s="134" t="s">
        <v>125</v>
      </c>
      <c r="AU214" s="134" t="s">
        <v>131</v>
      </c>
      <c r="AY214" s="18" t="s">
        <v>122</v>
      </c>
      <c r="BE214" s="135">
        <f>IF(N214="základní",J214,0)</f>
        <v>0</v>
      </c>
      <c r="BF214" s="135">
        <f>IF(N214="snížená",J214,0)</f>
        <v>0</v>
      </c>
      <c r="BG214" s="135">
        <f>IF(N214="zákl. přenesená",J214,0)</f>
        <v>0</v>
      </c>
      <c r="BH214" s="135">
        <f>IF(N214="sníž. přenesená",J214,0)</f>
        <v>0</v>
      </c>
      <c r="BI214" s="135">
        <f>IF(N214="nulová",J214,0)</f>
        <v>0</v>
      </c>
      <c r="BJ214" s="18" t="s">
        <v>131</v>
      </c>
      <c r="BK214" s="135">
        <f>ROUND(I214*H214,2)</f>
        <v>0</v>
      </c>
      <c r="BL214" s="18" t="s">
        <v>130</v>
      </c>
      <c r="BM214" s="134" t="s">
        <v>283</v>
      </c>
    </row>
    <row r="215" spans="2:65" s="1" customFormat="1" ht="11.25">
      <c r="B215" s="33"/>
      <c r="D215" s="136" t="s">
        <v>133</v>
      </c>
      <c r="F215" s="137" t="s">
        <v>284</v>
      </c>
      <c r="I215" s="138"/>
      <c r="L215" s="33"/>
      <c r="M215" s="139"/>
      <c r="T215" s="54"/>
      <c r="AT215" s="18" t="s">
        <v>133</v>
      </c>
      <c r="AU215" s="18" t="s">
        <v>131</v>
      </c>
    </row>
    <row r="216" spans="2:65" s="12" customFormat="1" ht="11.25">
      <c r="B216" s="140"/>
      <c r="D216" s="141" t="s">
        <v>135</v>
      </c>
      <c r="E216" s="142" t="s">
        <v>19</v>
      </c>
      <c r="F216" s="143" t="s">
        <v>285</v>
      </c>
      <c r="H216" s="142" t="s">
        <v>19</v>
      </c>
      <c r="I216" s="144"/>
      <c r="L216" s="140"/>
      <c r="M216" s="145"/>
      <c r="T216" s="146"/>
      <c r="AT216" s="142" t="s">
        <v>135</v>
      </c>
      <c r="AU216" s="142" t="s">
        <v>131</v>
      </c>
      <c r="AV216" s="12" t="s">
        <v>77</v>
      </c>
      <c r="AW216" s="12" t="s">
        <v>33</v>
      </c>
      <c r="AX216" s="12" t="s">
        <v>72</v>
      </c>
      <c r="AY216" s="142" t="s">
        <v>122</v>
      </c>
    </row>
    <row r="217" spans="2:65" s="13" customFormat="1" ht="11.25">
      <c r="B217" s="147"/>
      <c r="D217" s="141" t="s">
        <v>135</v>
      </c>
      <c r="E217" s="148" t="s">
        <v>19</v>
      </c>
      <c r="F217" s="149" t="s">
        <v>286</v>
      </c>
      <c r="H217" s="150">
        <v>2.4</v>
      </c>
      <c r="I217" s="151"/>
      <c r="L217" s="147"/>
      <c r="M217" s="152"/>
      <c r="T217" s="153"/>
      <c r="AT217" s="148" t="s">
        <v>135</v>
      </c>
      <c r="AU217" s="148" t="s">
        <v>131</v>
      </c>
      <c r="AV217" s="13" t="s">
        <v>131</v>
      </c>
      <c r="AW217" s="13" t="s">
        <v>33</v>
      </c>
      <c r="AX217" s="13" t="s">
        <v>72</v>
      </c>
      <c r="AY217" s="148" t="s">
        <v>122</v>
      </c>
    </row>
    <row r="218" spans="2:65" s="13" customFormat="1" ht="11.25">
      <c r="B218" s="147"/>
      <c r="D218" s="141" t="s">
        <v>135</v>
      </c>
      <c r="E218" s="148" t="s">
        <v>19</v>
      </c>
      <c r="F218" s="149" t="s">
        <v>287</v>
      </c>
      <c r="H218" s="150">
        <v>1.6</v>
      </c>
      <c r="I218" s="151"/>
      <c r="L218" s="147"/>
      <c r="M218" s="152"/>
      <c r="T218" s="153"/>
      <c r="AT218" s="148" t="s">
        <v>135</v>
      </c>
      <c r="AU218" s="148" t="s">
        <v>131</v>
      </c>
      <c r="AV218" s="13" t="s">
        <v>131</v>
      </c>
      <c r="AW218" s="13" t="s">
        <v>33</v>
      </c>
      <c r="AX218" s="13" t="s">
        <v>72</v>
      </c>
      <c r="AY218" s="148" t="s">
        <v>122</v>
      </c>
    </row>
    <row r="219" spans="2:65" s="14" customFormat="1" ht="11.25">
      <c r="B219" s="154"/>
      <c r="D219" s="141" t="s">
        <v>135</v>
      </c>
      <c r="E219" s="155" t="s">
        <v>19</v>
      </c>
      <c r="F219" s="156" t="s">
        <v>141</v>
      </c>
      <c r="H219" s="157">
        <v>4</v>
      </c>
      <c r="I219" s="158"/>
      <c r="L219" s="154"/>
      <c r="M219" s="159"/>
      <c r="T219" s="160"/>
      <c r="AT219" s="155" t="s">
        <v>135</v>
      </c>
      <c r="AU219" s="155" t="s">
        <v>131</v>
      </c>
      <c r="AV219" s="14" t="s">
        <v>130</v>
      </c>
      <c r="AW219" s="14" t="s">
        <v>33</v>
      </c>
      <c r="AX219" s="14" t="s">
        <v>77</v>
      </c>
      <c r="AY219" s="155" t="s">
        <v>122</v>
      </c>
    </row>
    <row r="220" spans="2:65" s="1" customFormat="1" ht="21.75" customHeight="1">
      <c r="B220" s="33"/>
      <c r="C220" s="123" t="s">
        <v>288</v>
      </c>
      <c r="D220" s="123" t="s">
        <v>125</v>
      </c>
      <c r="E220" s="124" t="s">
        <v>289</v>
      </c>
      <c r="F220" s="125" t="s">
        <v>290</v>
      </c>
      <c r="G220" s="126" t="s">
        <v>128</v>
      </c>
      <c r="H220" s="127">
        <v>48.128999999999998</v>
      </c>
      <c r="I220" s="128"/>
      <c r="J220" s="129">
        <f>ROUND(I220*H220,2)</f>
        <v>0</v>
      </c>
      <c r="K220" s="125" t="s">
        <v>129</v>
      </c>
      <c r="L220" s="33"/>
      <c r="M220" s="130" t="s">
        <v>19</v>
      </c>
      <c r="N220" s="131" t="s">
        <v>44</v>
      </c>
      <c r="P220" s="132">
        <f>O220*H220</f>
        <v>0</v>
      </c>
      <c r="Q220" s="132">
        <v>0</v>
      </c>
      <c r="R220" s="132">
        <f>Q220*H220</f>
        <v>0</v>
      </c>
      <c r="S220" s="132">
        <v>4.0000000000000001E-3</v>
      </c>
      <c r="T220" s="133">
        <f>S220*H220</f>
        <v>0.19251599999999999</v>
      </c>
      <c r="AR220" s="134" t="s">
        <v>130</v>
      </c>
      <c r="AT220" s="134" t="s">
        <v>125</v>
      </c>
      <c r="AU220" s="134" t="s">
        <v>131</v>
      </c>
      <c r="AY220" s="18" t="s">
        <v>122</v>
      </c>
      <c r="BE220" s="135">
        <f>IF(N220="základní",J220,0)</f>
        <v>0</v>
      </c>
      <c r="BF220" s="135">
        <f>IF(N220="snížená",J220,0)</f>
        <v>0</v>
      </c>
      <c r="BG220" s="135">
        <f>IF(N220="zákl. přenesená",J220,0)</f>
        <v>0</v>
      </c>
      <c r="BH220" s="135">
        <f>IF(N220="sníž. přenesená",J220,0)</f>
        <v>0</v>
      </c>
      <c r="BI220" s="135">
        <f>IF(N220="nulová",J220,0)</f>
        <v>0</v>
      </c>
      <c r="BJ220" s="18" t="s">
        <v>131</v>
      </c>
      <c r="BK220" s="135">
        <f>ROUND(I220*H220,2)</f>
        <v>0</v>
      </c>
      <c r="BL220" s="18" t="s">
        <v>130</v>
      </c>
      <c r="BM220" s="134" t="s">
        <v>291</v>
      </c>
    </row>
    <row r="221" spans="2:65" s="1" customFormat="1" ht="11.25">
      <c r="B221" s="33"/>
      <c r="D221" s="136" t="s">
        <v>133</v>
      </c>
      <c r="F221" s="137" t="s">
        <v>292</v>
      </c>
      <c r="I221" s="138"/>
      <c r="L221" s="33"/>
      <c r="M221" s="139"/>
      <c r="T221" s="54"/>
      <c r="AT221" s="18" t="s">
        <v>133</v>
      </c>
      <c r="AU221" s="18" t="s">
        <v>131</v>
      </c>
    </row>
    <row r="222" spans="2:65" s="13" customFormat="1" ht="11.25">
      <c r="B222" s="147"/>
      <c r="D222" s="141" t="s">
        <v>135</v>
      </c>
      <c r="E222" s="148" t="s">
        <v>19</v>
      </c>
      <c r="F222" s="149" t="s">
        <v>164</v>
      </c>
      <c r="H222" s="150">
        <v>15.669</v>
      </c>
      <c r="I222" s="151"/>
      <c r="L222" s="147"/>
      <c r="M222" s="152"/>
      <c r="T222" s="153"/>
      <c r="AT222" s="148" t="s">
        <v>135</v>
      </c>
      <c r="AU222" s="148" t="s">
        <v>131</v>
      </c>
      <c r="AV222" s="13" t="s">
        <v>131</v>
      </c>
      <c r="AW222" s="13" t="s">
        <v>33</v>
      </c>
      <c r="AX222" s="13" t="s">
        <v>72</v>
      </c>
      <c r="AY222" s="148" t="s">
        <v>122</v>
      </c>
    </row>
    <row r="223" spans="2:65" s="13" customFormat="1" ht="11.25">
      <c r="B223" s="147"/>
      <c r="D223" s="141" t="s">
        <v>135</v>
      </c>
      <c r="E223" s="148" t="s">
        <v>19</v>
      </c>
      <c r="F223" s="149" t="s">
        <v>165</v>
      </c>
      <c r="H223" s="150">
        <v>-0.156</v>
      </c>
      <c r="I223" s="151"/>
      <c r="L223" s="147"/>
      <c r="M223" s="152"/>
      <c r="T223" s="153"/>
      <c r="AT223" s="148" t="s">
        <v>135</v>
      </c>
      <c r="AU223" s="148" t="s">
        <v>131</v>
      </c>
      <c r="AV223" s="13" t="s">
        <v>131</v>
      </c>
      <c r="AW223" s="13" t="s">
        <v>33</v>
      </c>
      <c r="AX223" s="13" t="s">
        <v>72</v>
      </c>
      <c r="AY223" s="148" t="s">
        <v>122</v>
      </c>
    </row>
    <row r="224" spans="2:65" s="13" customFormat="1" ht="11.25">
      <c r="B224" s="147"/>
      <c r="D224" s="141" t="s">
        <v>135</v>
      </c>
      <c r="E224" s="148" t="s">
        <v>19</v>
      </c>
      <c r="F224" s="149" t="s">
        <v>166</v>
      </c>
      <c r="H224" s="150">
        <v>17.423999999999999</v>
      </c>
      <c r="I224" s="151"/>
      <c r="L224" s="147"/>
      <c r="M224" s="152"/>
      <c r="T224" s="153"/>
      <c r="AT224" s="148" t="s">
        <v>135</v>
      </c>
      <c r="AU224" s="148" t="s">
        <v>131</v>
      </c>
      <c r="AV224" s="13" t="s">
        <v>131</v>
      </c>
      <c r="AW224" s="13" t="s">
        <v>33</v>
      </c>
      <c r="AX224" s="13" t="s">
        <v>72</v>
      </c>
      <c r="AY224" s="148" t="s">
        <v>122</v>
      </c>
    </row>
    <row r="225" spans="2:65" s="13" customFormat="1" ht="11.25">
      <c r="B225" s="147"/>
      <c r="D225" s="141" t="s">
        <v>135</v>
      </c>
      <c r="E225" s="148" t="s">
        <v>19</v>
      </c>
      <c r="F225" s="149" t="s">
        <v>167</v>
      </c>
      <c r="H225" s="150">
        <v>-0.126</v>
      </c>
      <c r="I225" s="151"/>
      <c r="L225" s="147"/>
      <c r="M225" s="152"/>
      <c r="T225" s="153"/>
      <c r="AT225" s="148" t="s">
        <v>135</v>
      </c>
      <c r="AU225" s="148" t="s">
        <v>131</v>
      </c>
      <c r="AV225" s="13" t="s">
        <v>131</v>
      </c>
      <c r="AW225" s="13" t="s">
        <v>33</v>
      </c>
      <c r="AX225" s="13" t="s">
        <v>72</v>
      </c>
      <c r="AY225" s="148" t="s">
        <v>122</v>
      </c>
    </row>
    <row r="226" spans="2:65" s="13" customFormat="1" ht="11.25">
      <c r="B226" s="147"/>
      <c r="D226" s="141" t="s">
        <v>135</v>
      </c>
      <c r="E226" s="148" t="s">
        <v>19</v>
      </c>
      <c r="F226" s="149" t="s">
        <v>168</v>
      </c>
      <c r="H226" s="150">
        <v>2.444</v>
      </c>
      <c r="I226" s="151"/>
      <c r="L226" s="147"/>
      <c r="M226" s="152"/>
      <c r="T226" s="153"/>
      <c r="AT226" s="148" t="s">
        <v>135</v>
      </c>
      <c r="AU226" s="148" t="s">
        <v>131</v>
      </c>
      <c r="AV226" s="13" t="s">
        <v>131</v>
      </c>
      <c r="AW226" s="13" t="s">
        <v>33</v>
      </c>
      <c r="AX226" s="13" t="s">
        <v>72</v>
      </c>
      <c r="AY226" s="148" t="s">
        <v>122</v>
      </c>
    </row>
    <row r="227" spans="2:65" s="13" customFormat="1" ht="11.25">
      <c r="B227" s="147"/>
      <c r="D227" s="141" t="s">
        <v>135</v>
      </c>
      <c r="E227" s="148" t="s">
        <v>19</v>
      </c>
      <c r="F227" s="149" t="s">
        <v>169</v>
      </c>
      <c r="H227" s="150">
        <v>2.5550000000000002</v>
      </c>
      <c r="I227" s="151"/>
      <c r="L227" s="147"/>
      <c r="M227" s="152"/>
      <c r="T227" s="153"/>
      <c r="AT227" s="148" t="s">
        <v>135</v>
      </c>
      <c r="AU227" s="148" t="s">
        <v>131</v>
      </c>
      <c r="AV227" s="13" t="s">
        <v>131</v>
      </c>
      <c r="AW227" s="13" t="s">
        <v>33</v>
      </c>
      <c r="AX227" s="13" t="s">
        <v>72</v>
      </c>
      <c r="AY227" s="148" t="s">
        <v>122</v>
      </c>
    </row>
    <row r="228" spans="2:65" s="13" customFormat="1" ht="11.25">
      <c r="B228" s="147"/>
      <c r="D228" s="141" t="s">
        <v>135</v>
      </c>
      <c r="E228" s="148" t="s">
        <v>19</v>
      </c>
      <c r="F228" s="149" t="s">
        <v>170</v>
      </c>
      <c r="H228" s="150">
        <v>2.9809999999999999</v>
      </c>
      <c r="I228" s="151"/>
      <c r="L228" s="147"/>
      <c r="M228" s="152"/>
      <c r="T228" s="153"/>
      <c r="AT228" s="148" t="s">
        <v>135</v>
      </c>
      <c r="AU228" s="148" t="s">
        <v>131</v>
      </c>
      <c r="AV228" s="13" t="s">
        <v>131</v>
      </c>
      <c r="AW228" s="13" t="s">
        <v>33</v>
      </c>
      <c r="AX228" s="13" t="s">
        <v>72</v>
      </c>
      <c r="AY228" s="148" t="s">
        <v>122</v>
      </c>
    </row>
    <row r="229" spans="2:65" s="13" customFormat="1" ht="11.25">
      <c r="B229" s="147"/>
      <c r="D229" s="141" t="s">
        <v>135</v>
      </c>
      <c r="E229" s="148" t="s">
        <v>19</v>
      </c>
      <c r="F229" s="149" t="s">
        <v>171</v>
      </c>
      <c r="H229" s="150">
        <v>3.6989999999999998</v>
      </c>
      <c r="I229" s="151"/>
      <c r="L229" s="147"/>
      <c r="M229" s="152"/>
      <c r="T229" s="153"/>
      <c r="AT229" s="148" t="s">
        <v>135</v>
      </c>
      <c r="AU229" s="148" t="s">
        <v>131</v>
      </c>
      <c r="AV229" s="13" t="s">
        <v>131</v>
      </c>
      <c r="AW229" s="13" t="s">
        <v>33</v>
      </c>
      <c r="AX229" s="13" t="s">
        <v>72</v>
      </c>
      <c r="AY229" s="148" t="s">
        <v>122</v>
      </c>
    </row>
    <row r="230" spans="2:65" s="13" customFormat="1" ht="11.25">
      <c r="B230" s="147"/>
      <c r="D230" s="141" t="s">
        <v>135</v>
      </c>
      <c r="E230" s="148" t="s">
        <v>19</v>
      </c>
      <c r="F230" s="149" t="s">
        <v>172</v>
      </c>
      <c r="H230" s="150">
        <v>0.496</v>
      </c>
      <c r="I230" s="151"/>
      <c r="L230" s="147"/>
      <c r="M230" s="152"/>
      <c r="T230" s="153"/>
      <c r="AT230" s="148" t="s">
        <v>135</v>
      </c>
      <c r="AU230" s="148" t="s">
        <v>131</v>
      </c>
      <c r="AV230" s="13" t="s">
        <v>131</v>
      </c>
      <c r="AW230" s="13" t="s">
        <v>33</v>
      </c>
      <c r="AX230" s="13" t="s">
        <v>72</v>
      </c>
      <c r="AY230" s="148" t="s">
        <v>122</v>
      </c>
    </row>
    <row r="231" spans="2:65" s="13" customFormat="1" ht="11.25">
      <c r="B231" s="147"/>
      <c r="D231" s="141" t="s">
        <v>135</v>
      </c>
      <c r="E231" s="148" t="s">
        <v>19</v>
      </c>
      <c r="F231" s="149" t="s">
        <v>173</v>
      </c>
      <c r="H231" s="150">
        <v>0.23899999999999999</v>
      </c>
      <c r="I231" s="151"/>
      <c r="L231" s="147"/>
      <c r="M231" s="152"/>
      <c r="T231" s="153"/>
      <c r="AT231" s="148" t="s">
        <v>135</v>
      </c>
      <c r="AU231" s="148" t="s">
        <v>131</v>
      </c>
      <c r="AV231" s="13" t="s">
        <v>131</v>
      </c>
      <c r="AW231" s="13" t="s">
        <v>33</v>
      </c>
      <c r="AX231" s="13" t="s">
        <v>72</v>
      </c>
      <c r="AY231" s="148" t="s">
        <v>122</v>
      </c>
    </row>
    <row r="232" spans="2:65" s="13" customFormat="1" ht="11.25">
      <c r="B232" s="147"/>
      <c r="D232" s="141" t="s">
        <v>135</v>
      </c>
      <c r="E232" s="148" t="s">
        <v>19</v>
      </c>
      <c r="F232" s="149" t="s">
        <v>174</v>
      </c>
      <c r="H232" s="150">
        <v>0.89800000000000002</v>
      </c>
      <c r="I232" s="151"/>
      <c r="L232" s="147"/>
      <c r="M232" s="152"/>
      <c r="T232" s="153"/>
      <c r="AT232" s="148" t="s">
        <v>135</v>
      </c>
      <c r="AU232" s="148" t="s">
        <v>131</v>
      </c>
      <c r="AV232" s="13" t="s">
        <v>131</v>
      </c>
      <c r="AW232" s="13" t="s">
        <v>33</v>
      </c>
      <c r="AX232" s="13" t="s">
        <v>72</v>
      </c>
      <c r="AY232" s="148" t="s">
        <v>122</v>
      </c>
    </row>
    <row r="233" spans="2:65" s="13" customFormat="1" ht="11.25">
      <c r="B233" s="147"/>
      <c r="D233" s="141" t="s">
        <v>135</v>
      </c>
      <c r="E233" s="148" t="s">
        <v>19</v>
      </c>
      <c r="F233" s="149" t="s">
        <v>175</v>
      </c>
      <c r="H233" s="150">
        <v>2.0059999999999998</v>
      </c>
      <c r="I233" s="151"/>
      <c r="L233" s="147"/>
      <c r="M233" s="152"/>
      <c r="T233" s="153"/>
      <c r="AT233" s="148" t="s">
        <v>135</v>
      </c>
      <c r="AU233" s="148" t="s">
        <v>131</v>
      </c>
      <c r="AV233" s="13" t="s">
        <v>131</v>
      </c>
      <c r="AW233" s="13" t="s">
        <v>33</v>
      </c>
      <c r="AX233" s="13" t="s">
        <v>72</v>
      </c>
      <c r="AY233" s="148" t="s">
        <v>122</v>
      </c>
    </row>
    <row r="234" spans="2:65" s="14" customFormat="1" ht="11.25">
      <c r="B234" s="154"/>
      <c r="D234" s="141" t="s">
        <v>135</v>
      </c>
      <c r="E234" s="155" t="s">
        <v>19</v>
      </c>
      <c r="F234" s="156" t="s">
        <v>141</v>
      </c>
      <c r="H234" s="157">
        <v>48.129000000000005</v>
      </c>
      <c r="I234" s="158"/>
      <c r="L234" s="154"/>
      <c r="M234" s="159"/>
      <c r="T234" s="160"/>
      <c r="AT234" s="155" t="s">
        <v>135</v>
      </c>
      <c r="AU234" s="155" t="s">
        <v>131</v>
      </c>
      <c r="AV234" s="14" t="s">
        <v>130</v>
      </c>
      <c r="AW234" s="14" t="s">
        <v>33</v>
      </c>
      <c r="AX234" s="14" t="s">
        <v>77</v>
      </c>
      <c r="AY234" s="155" t="s">
        <v>122</v>
      </c>
    </row>
    <row r="235" spans="2:65" s="1" customFormat="1" ht="24.2" customHeight="1">
      <c r="B235" s="33"/>
      <c r="C235" s="123" t="s">
        <v>293</v>
      </c>
      <c r="D235" s="123" t="s">
        <v>125</v>
      </c>
      <c r="E235" s="124" t="s">
        <v>294</v>
      </c>
      <c r="F235" s="125" t="s">
        <v>295</v>
      </c>
      <c r="G235" s="126" t="s">
        <v>128</v>
      </c>
      <c r="H235" s="127">
        <v>122.01900000000001</v>
      </c>
      <c r="I235" s="128"/>
      <c r="J235" s="129">
        <f>ROUND(I235*H235,2)</f>
        <v>0</v>
      </c>
      <c r="K235" s="125" t="s">
        <v>129</v>
      </c>
      <c r="L235" s="33"/>
      <c r="M235" s="130" t="s">
        <v>19</v>
      </c>
      <c r="N235" s="131" t="s">
        <v>44</v>
      </c>
      <c r="P235" s="132">
        <f>O235*H235</f>
        <v>0</v>
      </c>
      <c r="Q235" s="132">
        <v>0</v>
      </c>
      <c r="R235" s="132">
        <f>Q235*H235</f>
        <v>0</v>
      </c>
      <c r="S235" s="132">
        <v>4.0000000000000001E-3</v>
      </c>
      <c r="T235" s="133">
        <f>S235*H235</f>
        <v>0.48807600000000001</v>
      </c>
      <c r="AR235" s="134" t="s">
        <v>130</v>
      </c>
      <c r="AT235" s="134" t="s">
        <v>125</v>
      </c>
      <c r="AU235" s="134" t="s">
        <v>131</v>
      </c>
      <c r="AY235" s="18" t="s">
        <v>122</v>
      </c>
      <c r="BE235" s="135">
        <f>IF(N235="základní",J235,0)</f>
        <v>0</v>
      </c>
      <c r="BF235" s="135">
        <f>IF(N235="snížená",J235,0)</f>
        <v>0</v>
      </c>
      <c r="BG235" s="135">
        <f>IF(N235="zákl. přenesená",J235,0)</f>
        <v>0</v>
      </c>
      <c r="BH235" s="135">
        <f>IF(N235="sníž. přenesená",J235,0)</f>
        <v>0</v>
      </c>
      <c r="BI235" s="135">
        <f>IF(N235="nulová",J235,0)</f>
        <v>0</v>
      </c>
      <c r="BJ235" s="18" t="s">
        <v>131</v>
      </c>
      <c r="BK235" s="135">
        <f>ROUND(I235*H235,2)</f>
        <v>0</v>
      </c>
      <c r="BL235" s="18" t="s">
        <v>130</v>
      </c>
      <c r="BM235" s="134" t="s">
        <v>296</v>
      </c>
    </row>
    <row r="236" spans="2:65" s="1" customFormat="1" ht="11.25">
      <c r="B236" s="33"/>
      <c r="D236" s="136" t="s">
        <v>133</v>
      </c>
      <c r="F236" s="137" t="s">
        <v>297</v>
      </c>
      <c r="I236" s="138"/>
      <c r="L236" s="33"/>
      <c r="M236" s="139"/>
      <c r="T236" s="54"/>
      <c r="AT236" s="18" t="s">
        <v>133</v>
      </c>
      <c r="AU236" s="18" t="s">
        <v>131</v>
      </c>
    </row>
    <row r="237" spans="2:65" s="13" customFormat="1" ht="22.5">
      <c r="B237" s="147"/>
      <c r="D237" s="141" t="s">
        <v>135</v>
      </c>
      <c r="E237" s="148" t="s">
        <v>19</v>
      </c>
      <c r="F237" s="149" t="s">
        <v>198</v>
      </c>
      <c r="H237" s="150">
        <v>133.03</v>
      </c>
      <c r="I237" s="151"/>
      <c r="L237" s="147"/>
      <c r="M237" s="152"/>
      <c r="T237" s="153"/>
      <c r="AT237" s="148" t="s">
        <v>135</v>
      </c>
      <c r="AU237" s="148" t="s">
        <v>131</v>
      </c>
      <c r="AV237" s="13" t="s">
        <v>131</v>
      </c>
      <c r="AW237" s="13" t="s">
        <v>33</v>
      </c>
      <c r="AX237" s="13" t="s">
        <v>72</v>
      </c>
      <c r="AY237" s="148" t="s">
        <v>122</v>
      </c>
    </row>
    <row r="238" spans="2:65" s="13" customFormat="1" ht="11.25">
      <c r="B238" s="147"/>
      <c r="D238" s="141" t="s">
        <v>135</v>
      </c>
      <c r="E238" s="148" t="s">
        <v>19</v>
      </c>
      <c r="F238" s="149" t="s">
        <v>199</v>
      </c>
      <c r="H238" s="150">
        <v>-6.72</v>
      </c>
      <c r="I238" s="151"/>
      <c r="L238" s="147"/>
      <c r="M238" s="152"/>
      <c r="T238" s="153"/>
      <c r="AT238" s="148" t="s">
        <v>135</v>
      </c>
      <c r="AU238" s="148" t="s">
        <v>131</v>
      </c>
      <c r="AV238" s="13" t="s">
        <v>131</v>
      </c>
      <c r="AW238" s="13" t="s">
        <v>33</v>
      </c>
      <c r="AX238" s="13" t="s">
        <v>72</v>
      </c>
      <c r="AY238" s="148" t="s">
        <v>122</v>
      </c>
    </row>
    <row r="239" spans="2:65" s="13" customFormat="1" ht="11.25">
      <c r="B239" s="147"/>
      <c r="D239" s="141" t="s">
        <v>135</v>
      </c>
      <c r="E239" s="148" t="s">
        <v>19</v>
      </c>
      <c r="F239" s="149" t="s">
        <v>200</v>
      </c>
      <c r="H239" s="150">
        <v>-2.3359999999999999</v>
      </c>
      <c r="I239" s="151"/>
      <c r="L239" s="147"/>
      <c r="M239" s="152"/>
      <c r="T239" s="153"/>
      <c r="AT239" s="148" t="s">
        <v>135</v>
      </c>
      <c r="AU239" s="148" t="s">
        <v>131</v>
      </c>
      <c r="AV239" s="13" t="s">
        <v>131</v>
      </c>
      <c r="AW239" s="13" t="s">
        <v>33</v>
      </c>
      <c r="AX239" s="13" t="s">
        <v>72</v>
      </c>
      <c r="AY239" s="148" t="s">
        <v>122</v>
      </c>
    </row>
    <row r="240" spans="2:65" s="13" customFormat="1" ht="11.25">
      <c r="B240" s="147"/>
      <c r="D240" s="141" t="s">
        <v>135</v>
      </c>
      <c r="E240" s="148" t="s">
        <v>19</v>
      </c>
      <c r="F240" s="149" t="s">
        <v>201</v>
      </c>
      <c r="H240" s="150">
        <v>4.4130000000000003</v>
      </c>
      <c r="I240" s="151"/>
      <c r="L240" s="147"/>
      <c r="M240" s="152"/>
      <c r="T240" s="153"/>
      <c r="AT240" s="148" t="s">
        <v>135</v>
      </c>
      <c r="AU240" s="148" t="s">
        <v>131</v>
      </c>
      <c r="AV240" s="13" t="s">
        <v>131</v>
      </c>
      <c r="AW240" s="13" t="s">
        <v>33</v>
      </c>
      <c r="AX240" s="13" t="s">
        <v>72</v>
      </c>
      <c r="AY240" s="148" t="s">
        <v>122</v>
      </c>
    </row>
    <row r="241" spans="2:65" s="13" customFormat="1" ht="11.25">
      <c r="B241" s="147"/>
      <c r="D241" s="141" t="s">
        <v>135</v>
      </c>
      <c r="E241" s="148" t="s">
        <v>19</v>
      </c>
      <c r="F241" s="149" t="s">
        <v>202</v>
      </c>
      <c r="H241" s="150">
        <v>-9</v>
      </c>
      <c r="I241" s="151"/>
      <c r="L241" s="147"/>
      <c r="M241" s="152"/>
      <c r="T241" s="153"/>
      <c r="AT241" s="148" t="s">
        <v>135</v>
      </c>
      <c r="AU241" s="148" t="s">
        <v>131</v>
      </c>
      <c r="AV241" s="13" t="s">
        <v>131</v>
      </c>
      <c r="AW241" s="13" t="s">
        <v>33</v>
      </c>
      <c r="AX241" s="13" t="s">
        <v>72</v>
      </c>
      <c r="AY241" s="148" t="s">
        <v>122</v>
      </c>
    </row>
    <row r="242" spans="2:65" s="13" customFormat="1" ht="11.25">
      <c r="B242" s="147"/>
      <c r="D242" s="141" t="s">
        <v>135</v>
      </c>
      <c r="E242" s="148" t="s">
        <v>19</v>
      </c>
      <c r="F242" s="149" t="s">
        <v>203</v>
      </c>
      <c r="H242" s="150">
        <v>2.6320000000000001</v>
      </c>
      <c r="I242" s="151"/>
      <c r="L242" s="147"/>
      <c r="M242" s="152"/>
      <c r="T242" s="153"/>
      <c r="AT242" s="148" t="s">
        <v>135</v>
      </c>
      <c r="AU242" s="148" t="s">
        <v>131</v>
      </c>
      <c r="AV242" s="13" t="s">
        <v>131</v>
      </c>
      <c r="AW242" s="13" t="s">
        <v>33</v>
      </c>
      <c r="AX242" s="13" t="s">
        <v>72</v>
      </c>
      <c r="AY242" s="148" t="s">
        <v>122</v>
      </c>
    </row>
    <row r="243" spans="2:65" s="14" customFormat="1" ht="11.25">
      <c r="B243" s="154"/>
      <c r="D243" s="141" t="s">
        <v>135</v>
      </c>
      <c r="E243" s="155" t="s">
        <v>19</v>
      </c>
      <c r="F243" s="156" t="s">
        <v>141</v>
      </c>
      <c r="H243" s="157">
        <v>122.01900000000001</v>
      </c>
      <c r="I243" s="158"/>
      <c r="L243" s="154"/>
      <c r="M243" s="159"/>
      <c r="T243" s="160"/>
      <c r="AT243" s="155" t="s">
        <v>135</v>
      </c>
      <c r="AU243" s="155" t="s">
        <v>131</v>
      </c>
      <c r="AV243" s="14" t="s">
        <v>130</v>
      </c>
      <c r="AW243" s="14" t="s">
        <v>33</v>
      </c>
      <c r="AX243" s="14" t="s">
        <v>77</v>
      </c>
      <c r="AY243" s="155" t="s">
        <v>122</v>
      </c>
    </row>
    <row r="244" spans="2:65" s="1" customFormat="1" ht="24.2" customHeight="1">
      <c r="B244" s="33"/>
      <c r="C244" s="123" t="s">
        <v>298</v>
      </c>
      <c r="D244" s="123" t="s">
        <v>125</v>
      </c>
      <c r="E244" s="124" t="s">
        <v>299</v>
      </c>
      <c r="F244" s="125" t="s">
        <v>300</v>
      </c>
      <c r="G244" s="126" t="s">
        <v>128</v>
      </c>
      <c r="H244" s="127">
        <v>54.737000000000002</v>
      </c>
      <c r="I244" s="128"/>
      <c r="J244" s="129">
        <f>ROUND(I244*H244,2)</f>
        <v>0</v>
      </c>
      <c r="K244" s="125" t="s">
        <v>129</v>
      </c>
      <c r="L244" s="33"/>
      <c r="M244" s="130" t="s">
        <v>19</v>
      </c>
      <c r="N244" s="131" t="s">
        <v>44</v>
      </c>
      <c r="P244" s="132">
        <f>O244*H244</f>
        <v>0</v>
      </c>
      <c r="Q244" s="132">
        <v>1.2999999999999999E-4</v>
      </c>
      <c r="R244" s="132">
        <f>Q244*H244</f>
        <v>7.1158099999999993E-3</v>
      </c>
      <c r="S244" s="132">
        <v>0</v>
      </c>
      <c r="T244" s="133">
        <f>S244*H244</f>
        <v>0</v>
      </c>
      <c r="AR244" s="134" t="s">
        <v>130</v>
      </c>
      <c r="AT244" s="134" t="s">
        <v>125</v>
      </c>
      <c r="AU244" s="134" t="s">
        <v>131</v>
      </c>
      <c r="AY244" s="18" t="s">
        <v>122</v>
      </c>
      <c r="BE244" s="135">
        <f>IF(N244="základní",J244,0)</f>
        <v>0</v>
      </c>
      <c r="BF244" s="135">
        <f>IF(N244="snížená",J244,0)</f>
        <v>0</v>
      </c>
      <c r="BG244" s="135">
        <f>IF(N244="zákl. přenesená",J244,0)</f>
        <v>0</v>
      </c>
      <c r="BH244" s="135">
        <f>IF(N244="sníž. přenesená",J244,0)</f>
        <v>0</v>
      </c>
      <c r="BI244" s="135">
        <f>IF(N244="nulová",J244,0)</f>
        <v>0</v>
      </c>
      <c r="BJ244" s="18" t="s">
        <v>131</v>
      </c>
      <c r="BK244" s="135">
        <f>ROUND(I244*H244,2)</f>
        <v>0</v>
      </c>
      <c r="BL244" s="18" t="s">
        <v>130</v>
      </c>
      <c r="BM244" s="134" t="s">
        <v>301</v>
      </c>
    </row>
    <row r="245" spans="2:65" s="1" customFormat="1" ht="11.25">
      <c r="B245" s="33"/>
      <c r="D245" s="136" t="s">
        <v>133</v>
      </c>
      <c r="F245" s="137" t="s">
        <v>302</v>
      </c>
      <c r="I245" s="138"/>
      <c r="L245" s="33"/>
      <c r="M245" s="139"/>
      <c r="T245" s="54"/>
      <c r="AT245" s="18" t="s">
        <v>133</v>
      </c>
      <c r="AU245" s="18" t="s">
        <v>131</v>
      </c>
    </row>
    <row r="246" spans="2:65" s="13" customFormat="1" ht="11.25">
      <c r="B246" s="147"/>
      <c r="D246" s="141" t="s">
        <v>135</v>
      </c>
      <c r="E246" s="148" t="s">
        <v>19</v>
      </c>
      <c r="F246" s="149" t="s">
        <v>303</v>
      </c>
      <c r="H246" s="150">
        <v>54.737000000000002</v>
      </c>
      <c r="I246" s="151"/>
      <c r="L246" s="147"/>
      <c r="M246" s="152"/>
      <c r="T246" s="153"/>
      <c r="AT246" s="148" t="s">
        <v>135</v>
      </c>
      <c r="AU246" s="148" t="s">
        <v>131</v>
      </c>
      <c r="AV246" s="13" t="s">
        <v>131</v>
      </c>
      <c r="AW246" s="13" t="s">
        <v>33</v>
      </c>
      <c r="AX246" s="13" t="s">
        <v>77</v>
      </c>
      <c r="AY246" s="148" t="s">
        <v>122</v>
      </c>
    </row>
    <row r="247" spans="2:65" s="1" customFormat="1" ht="24.2" customHeight="1">
      <c r="B247" s="33"/>
      <c r="C247" s="123" t="s">
        <v>304</v>
      </c>
      <c r="D247" s="123" t="s">
        <v>125</v>
      </c>
      <c r="E247" s="124" t="s">
        <v>305</v>
      </c>
      <c r="F247" s="125" t="s">
        <v>306</v>
      </c>
      <c r="G247" s="126" t="s">
        <v>128</v>
      </c>
      <c r="H247" s="127">
        <v>54.737000000000002</v>
      </c>
      <c r="I247" s="128"/>
      <c r="J247" s="129">
        <f>ROUND(I247*H247,2)</f>
        <v>0</v>
      </c>
      <c r="K247" s="125" t="s">
        <v>129</v>
      </c>
      <c r="L247" s="33"/>
      <c r="M247" s="130" t="s">
        <v>19</v>
      </c>
      <c r="N247" s="131" t="s">
        <v>44</v>
      </c>
      <c r="P247" s="132">
        <f>O247*H247</f>
        <v>0</v>
      </c>
      <c r="Q247" s="132">
        <v>4.0000000000000003E-5</v>
      </c>
      <c r="R247" s="132">
        <f>Q247*H247</f>
        <v>2.1894800000000002E-3</v>
      </c>
      <c r="S247" s="132">
        <v>0</v>
      </c>
      <c r="T247" s="133">
        <f>S247*H247</f>
        <v>0</v>
      </c>
      <c r="AR247" s="134" t="s">
        <v>130</v>
      </c>
      <c r="AT247" s="134" t="s">
        <v>125</v>
      </c>
      <c r="AU247" s="134" t="s">
        <v>131</v>
      </c>
      <c r="AY247" s="18" t="s">
        <v>122</v>
      </c>
      <c r="BE247" s="135">
        <f>IF(N247="základní",J247,0)</f>
        <v>0</v>
      </c>
      <c r="BF247" s="135">
        <f>IF(N247="snížená",J247,0)</f>
        <v>0</v>
      </c>
      <c r="BG247" s="135">
        <f>IF(N247="zákl. přenesená",J247,0)</f>
        <v>0</v>
      </c>
      <c r="BH247" s="135">
        <f>IF(N247="sníž. přenesená",J247,0)</f>
        <v>0</v>
      </c>
      <c r="BI247" s="135">
        <f>IF(N247="nulová",J247,0)</f>
        <v>0</v>
      </c>
      <c r="BJ247" s="18" t="s">
        <v>131</v>
      </c>
      <c r="BK247" s="135">
        <f>ROUND(I247*H247,2)</f>
        <v>0</v>
      </c>
      <c r="BL247" s="18" t="s">
        <v>130</v>
      </c>
      <c r="BM247" s="134" t="s">
        <v>307</v>
      </c>
    </row>
    <row r="248" spans="2:65" s="1" customFormat="1" ht="11.25">
      <c r="B248" s="33"/>
      <c r="D248" s="136" t="s">
        <v>133</v>
      </c>
      <c r="F248" s="137" t="s">
        <v>308</v>
      </c>
      <c r="I248" s="138"/>
      <c r="L248" s="33"/>
      <c r="M248" s="139"/>
      <c r="T248" s="54"/>
      <c r="AT248" s="18" t="s">
        <v>133</v>
      </c>
      <c r="AU248" s="18" t="s">
        <v>131</v>
      </c>
    </row>
    <row r="249" spans="2:65" s="11" customFormat="1" ht="22.9" customHeight="1">
      <c r="B249" s="111"/>
      <c r="D249" s="112" t="s">
        <v>71</v>
      </c>
      <c r="E249" s="121" t="s">
        <v>309</v>
      </c>
      <c r="F249" s="121" t="s">
        <v>310</v>
      </c>
      <c r="I249" s="114"/>
      <c r="J249" s="122">
        <f>BK249</f>
        <v>0</v>
      </c>
      <c r="L249" s="111"/>
      <c r="M249" s="116"/>
      <c r="P249" s="117">
        <f>SUM(P250:P260)</f>
        <v>0</v>
      </c>
      <c r="R249" s="117">
        <f>SUM(R250:R260)</f>
        <v>0</v>
      </c>
      <c r="T249" s="118">
        <f>SUM(T250:T260)</f>
        <v>0</v>
      </c>
      <c r="AR249" s="112" t="s">
        <v>77</v>
      </c>
      <c r="AT249" s="119" t="s">
        <v>71</v>
      </c>
      <c r="AU249" s="119" t="s">
        <v>77</v>
      </c>
      <c r="AY249" s="112" t="s">
        <v>122</v>
      </c>
      <c r="BK249" s="120">
        <f>SUM(BK250:BK260)</f>
        <v>0</v>
      </c>
    </row>
    <row r="250" spans="2:65" s="1" customFormat="1" ht="16.5" customHeight="1">
      <c r="B250" s="33"/>
      <c r="C250" s="123" t="s">
        <v>311</v>
      </c>
      <c r="D250" s="123" t="s">
        <v>125</v>
      </c>
      <c r="E250" s="124" t="s">
        <v>312</v>
      </c>
      <c r="F250" s="125" t="s">
        <v>313</v>
      </c>
      <c r="G250" s="126" t="s">
        <v>314</v>
      </c>
      <c r="H250" s="127">
        <v>5.3849999999999998</v>
      </c>
      <c r="I250" s="128"/>
      <c r="J250" s="129">
        <f>ROUND(I250*H250,2)</f>
        <v>0</v>
      </c>
      <c r="K250" s="125" t="s">
        <v>129</v>
      </c>
      <c r="L250" s="33"/>
      <c r="M250" s="130" t="s">
        <v>19</v>
      </c>
      <c r="N250" s="131" t="s">
        <v>44</v>
      </c>
      <c r="P250" s="132">
        <f>O250*H250</f>
        <v>0</v>
      </c>
      <c r="Q250" s="132">
        <v>0</v>
      </c>
      <c r="R250" s="132">
        <f>Q250*H250</f>
        <v>0</v>
      </c>
      <c r="S250" s="132">
        <v>0</v>
      </c>
      <c r="T250" s="133">
        <f>S250*H250</f>
        <v>0</v>
      </c>
      <c r="AR250" s="134" t="s">
        <v>130</v>
      </c>
      <c r="AT250" s="134" t="s">
        <v>125</v>
      </c>
      <c r="AU250" s="134" t="s">
        <v>131</v>
      </c>
      <c r="AY250" s="18" t="s">
        <v>122</v>
      </c>
      <c r="BE250" s="135">
        <f>IF(N250="základní",J250,0)</f>
        <v>0</v>
      </c>
      <c r="BF250" s="135">
        <f>IF(N250="snížená",J250,0)</f>
        <v>0</v>
      </c>
      <c r="BG250" s="135">
        <f>IF(N250="zákl. přenesená",J250,0)</f>
        <v>0</v>
      </c>
      <c r="BH250" s="135">
        <f>IF(N250="sníž. přenesená",J250,0)</f>
        <v>0</v>
      </c>
      <c r="BI250" s="135">
        <f>IF(N250="nulová",J250,0)</f>
        <v>0</v>
      </c>
      <c r="BJ250" s="18" t="s">
        <v>131</v>
      </c>
      <c r="BK250" s="135">
        <f>ROUND(I250*H250,2)</f>
        <v>0</v>
      </c>
      <c r="BL250" s="18" t="s">
        <v>130</v>
      </c>
      <c r="BM250" s="134" t="s">
        <v>315</v>
      </c>
    </row>
    <row r="251" spans="2:65" s="1" customFormat="1" ht="11.25">
      <c r="B251" s="33"/>
      <c r="D251" s="136" t="s">
        <v>133</v>
      </c>
      <c r="F251" s="137" t="s">
        <v>316</v>
      </c>
      <c r="I251" s="138"/>
      <c r="L251" s="33"/>
      <c r="M251" s="139"/>
      <c r="T251" s="54"/>
      <c r="AT251" s="18" t="s">
        <v>133</v>
      </c>
      <c r="AU251" s="18" t="s">
        <v>131</v>
      </c>
    </row>
    <row r="252" spans="2:65" s="1" customFormat="1" ht="24.2" customHeight="1">
      <c r="B252" s="33"/>
      <c r="C252" s="123" t="s">
        <v>317</v>
      </c>
      <c r="D252" s="123" t="s">
        <v>125</v>
      </c>
      <c r="E252" s="124" t="s">
        <v>318</v>
      </c>
      <c r="F252" s="125" t="s">
        <v>319</v>
      </c>
      <c r="G252" s="126" t="s">
        <v>314</v>
      </c>
      <c r="H252" s="127">
        <v>5.3849999999999998</v>
      </c>
      <c r="I252" s="128"/>
      <c r="J252" s="129">
        <f>ROUND(I252*H252,2)</f>
        <v>0</v>
      </c>
      <c r="K252" s="125" t="s">
        <v>129</v>
      </c>
      <c r="L252" s="33"/>
      <c r="M252" s="130" t="s">
        <v>19</v>
      </c>
      <c r="N252" s="131" t="s">
        <v>44</v>
      </c>
      <c r="P252" s="132">
        <f>O252*H252</f>
        <v>0</v>
      </c>
      <c r="Q252" s="132">
        <v>0</v>
      </c>
      <c r="R252" s="132">
        <f>Q252*H252</f>
        <v>0</v>
      </c>
      <c r="S252" s="132">
        <v>0</v>
      </c>
      <c r="T252" s="133">
        <f>S252*H252</f>
        <v>0</v>
      </c>
      <c r="AR252" s="134" t="s">
        <v>130</v>
      </c>
      <c r="AT252" s="134" t="s">
        <v>125</v>
      </c>
      <c r="AU252" s="134" t="s">
        <v>131</v>
      </c>
      <c r="AY252" s="18" t="s">
        <v>122</v>
      </c>
      <c r="BE252" s="135">
        <f>IF(N252="základní",J252,0)</f>
        <v>0</v>
      </c>
      <c r="BF252" s="135">
        <f>IF(N252="snížená",J252,0)</f>
        <v>0</v>
      </c>
      <c r="BG252" s="135">
        <f>IF(N252="zákl. přenesená",J252,0)</f>
        <v>0</v>
      </c>
      <c r="BH252" s="135">
        <f>IF(N252="sníž. přenesená",J252,0)</f>
        <v>0</v>
      </c>
      <c r="BI252" s="135">
        <f>IF(N252="nulová",J252,0)</f>
        <v>0</v>
      </c>
      <c r="BJ252" s="18" t="s">
        <v>131</v>
      </c>
      <c r="BK252" s="135">
        <f>ROUND(I252*H252,2)</f>
        <v>0</v>
      </c>
      <c r="BL252" s="18" t="s">
        <v>130</v>
      </c>
      <c r="BM252" s="134" t="s">
        <v>320</v>
      </c>
    </row>
    <row r="253" spans="2:65" s="1" customFormat="1" ht="11.25">
      <c r="B253" s="33"/>
      <c r="D253" s="136" t="s">
        <v>133</v>
      </c>
      <c r="F253" s="137" t="s">
        <v>321</v>
      </c>
      <c r="I253" s="138"/>
      <c r="L253" s="33"/>
      <c r="M253" s="139"/>
      <c r="T253" s="54"/>
      <c r="AT253" s="18" t="s">
        <v>133</v>
      </c>
      <c r="AU253" s="18" t="s">
        <v>131</v>
      </c>
    </row>
    <row r="254" spans="2:65" s="1" customFormat="1" ht="21.75" customHeight="1">
      <c r="B254" s="33"/>
      <c r="C254" s="123" t="s">
        <v>322</v>
      </c>
      <c r="D254" s="123" t="s">
        <v>125</v>
      </c>
      <c r="E254" s="124" t="s">
        <v>323</v>
      </c>
      <c r="F254" s="125" t="s">
        <v>324</v>
      </c>
      <c r="G254" s="126" t="s">
        <v>314</v>
      </c>
      <c r="H254" s="127">
        <v>5.3849999999999998</v>
      </c>
      <c r="I254" s="128"/>
      <c r="J254" s="129">
        <f>ROUND(I254*H254,2)</f>
        <v>0</v>
      </c>
      <c r="K254" s="125" t="s">
        <v>129</v>
      </c>
      <c r="L254" s="33"/>
      <c r="M254" s="130" t="s">
        <v>19</v>
      </c>
      <c r="N254" s="131" t="s">
        <v>44</v>
      </c>
      <c r="P254" s="132">
        <f>O254*H254</f>
        <v>0</v>
      </c>
      <c r="Q254" s="132">
        <v>0</v>
      </c>
      <c r="R254" s="132">
        <f>Q254*H254</f>
        <v>0</v>
      </c>
      <c r="S254" s="132">
        <v>0</v>
      </c>
      <c r="T254" s="133">
        <f>S254*H254</f>
        <v>0</v>
      </c>
      <c r="AR254" s="134" t="s">
        <v>130</v>
      </c>
      <c r="AT254" s="134" t="s">
        <v>125</v>
      </c>
      <c r="AU254" s="134" t="s">
        <v>131</v>
      </c>
      <c r="AY254" s="18" t="s">
        <v>122</v>
      </c>
      <c r="BE254" s="135">
        <f>IF(N254="základní",J254,0)</f>
        <v>0</v>
      </c>
      <c r="BF254" s="135">
        <f>IF(N254="snížená",J254,0)</f>
        <v>0</v>
      </c>
      <c r="BG254" s="135">
        <f>IF(N254="zákl. přenesená",J254,0)</f>
        <v>0</v>
      </c>
      <c r="BH254" s="135">
        <f>IF(N254="sníž. přenesená",J254,0)</f>
        <v>0</v>
      </c>
      <c r="BI254" s="135">
        <f>IF(N254="nulová",J254,0)</f>
        <v>0</v>
      </c>
      <c r="BJ254" s="18" t="s">
        <v>131</v>
      </c>
      <c r="BK254" s="135">
        <f>ROUND(I254*H254,2)</f>
        <v>0</v>
      </c>
      <c r="BL254" s="18" t="s">
        <v>130</v>
      </c>
      <c r="BM254" s="134" t="s">
        <v>325</v>
      </c>
    </row>
    <row r="255" spans="2:65" s="1" customFormat="1" ht="11.25">
      <c r="B255" s="33"/>
      <c r="D255" s="136" t="s">
        <v>133</v>
      </c>
      <c r="F255" s="137" t="s">
        <v>326</v>
      </c>
      <c r="I255" s="138"/>
      <c r="L255" s="33"/>
      <c r="M255" s="139"/>
      <c r="T255" s="54"/>
      <c r="AT255" s="18" t="s">
        <v>133</v>
      </c>
      <c r="AU255" s="18" t="s">
        <v>131</v>
      </c>
    </row>
    <row r="256" spans="2:65" s="1" customFormat="1" ht="24.2" customHeight="1">
      <c r="B256" s="33"/>
      <c r="C256" s="123" t="s">
        <v>327</v>
      </c>
      <c r="D256" s="123" t="s">
        <v>125</v>
      </c>
      <c r="E256" s="124" t="s">
        <v>328</v>
      </c>
      <c r="F256" s="125" t="s">
        <v>329</v>
      </c>
      <c r="G256" s="126" t="s">
        <v>314</v>
      </c>
      <c r="H256" s="127">
        <v>59.234999999999999</v>
      </c>
      <c r="I256" s="128"/>
      <c r="J256" s="129">
        <f>ROUND(I256*H256,2)</f>
        <v>0</v>
      </c>
      <c r="K256" s="125" t="s">
        <v>129</v>
      </c>
      <c r="L256" s="33"/>
      <c r="M256" s="130" t="s">
        <v>19</v>
      </c>
      <c r="N256" s="131" t="s">
        <v>44</v>
      </c>
      <c r="P256" s="132">
        <f>O256*H256</f>
        <v>0</v>
      </c>
      <c r="Q256" s="132">
        <v>0</v>
      </c>
      <c r="R256" s="132">
        <f>Q256*H256</f>
        <v>0</v>
      </c>
      <c r="S256" s="132">
        <v>0</v>
      </c>
      <c r="T256" s="133">
        <f>S256*H256</f>
        <v>0</v>
      </c>
      <c r="AR256" s="134" t="s">
        <v>130</v>
      </c>
      <c r="AT256" s="134" t="s">
        <v>125</v>
      </c>
      <c r="AU256" s="134" t="s">
        <v>131</v>
      </c>
      <c r="AY256" s="18" t="s">
        <v>122</v>
      </c>
      <c r="BE256" s="135">
        <f>IF(N256="základní",J256,0)</f>
        <v>0</v>
      </c>
      <c r="BF256" s="135">
        <f>IF(N256="snížená",J256,0)</f>
        <v>0</v>
      </c>
      <c r="BG256" s="135">
        <f>IF(N256="zákl. přenesená",J256,0)</f>
        <v>0</v>
      </c>
      <c r="BH256" s="135">
        <f>IF(N256="sníž. přenesená",J256,0)</f>
        <v>0</v>
      </c>
      <c r="BI256" s="135">
        <f>IF(N256="nulová",J256,0)</f>
        <v>0</v>
      </c>
      <c r="BJ256" s="18" t="s">
        <v>131</v>
      </c>
      <c r="BK256" s="135">
        <f>ROUND(I256*H256,2)</f>
        <v>0</v>
      </c>
      <c r="BL256" s="18" t="s">
        <v>130</v>
      </c>
      <c r="BM256" s="134" t="s">
        <v>330</v>
      </c>
    </row>
    <row r="257" spans="2:65" s="1" customFormat="1" ht="11.25">
      <c r="B257" s="33"/>
      <c r="D257" s="136" t="s">
        <v>133</v>
      </c>
      <c r="F257" s="137" t="s">
        <v>331</v>
      </c>
      <c r="I257" s="138"/>
      <c r="L257" s="33"/>
      <c r="M257" s="139"/>
      <c r="T257" s="54"/>
      <c r="AT257" s="18" t="s">
        <v>133</v>
      </c>
      <c r="AU257" s="18" t="s">
        <v>131</v>
      </c>
    </row>
    <row r="258" spans="2:65" s="13" customFormat="1" ht="11.25">
      <c r="B258" s="147"/>
      <c r="D258" s="141" t="s">
        <v>135</v>
      </c>
      <c r="E258" s="148" t="s">
        <v>19</v>
      </c>
      <c r="F258" s="149" t="s">
        <v>332</v>
      </c>
      <c r="H258" s="150">
        <v>59.234999999999999</v>
      </c>
      <c r="I258" s="151"/>
      <c r="L258" s="147"/>
      <c r="M258" s="152"/>
      <c r="T258" s="153"/>
      <c r="AT258" s="148" t="s">
        <v>135</v>
      </c>
      <c r="AU258" s="148" t="s">
        <v>131</v>
      </c>
      <c r="AV258" s="13" t="s">
        <v>131</v>
      </c>
      <c r="AW258" s="13" t="s">
        <v>33</v>
      </c>
      <c r="AX258" s="13" t="s">
        <v>77</v>
      </c>
      <c r="AY258" s="148" t="s">
        <v>122</v>
      </c>
    </row>
    <row r="259" spans="2:65" s="1" customFormat="1" ht="24.2" customHeight="1">
      <c r="B259" s="33"/>
      <c r="C259" s="123" t="s">
        <v>333</v>
      </c>
      <c r="D259" s="123" t="s">
        <v>125</v>
      </c>
      <c r="E259" s="124" t="s">
        <v>334</v>
      </c>
      <c r="F259" s="125" t="s">
        <v>335</v>
      </c>
      <c r="G259" s="126" t="s">
        <v>314</v>
      </c>
      <c r="H259" s="127">
        <v>5.3849999999999998</v>
      </c>
      <c r="I259" s="128"/>
      <c r="J259" s="129">
        <f>ROUND(I259*H259,2)</f>
        <v>0</v>
      </c>
      <c r="K259" s="125" t="s">
        <v>129</v>
      </c>
      <c r="L259" s="33"/>
      <c r="M259" s="130" t="s">
        <v>19</v>
      </c>
      <c r="N259" s="131" t="s">
        <v>44</v>
      </c>
      <c r="P259" s="132">
        <f>O259*H259</f>
        <v>0</v>
      </c>
      <c r="Q259" s="132">
        <v>0</v>
      </c>
      <c r="R259" s="132">
        <f>Q259*H259</f>
        <v>0</v>
      </c>
      <c r="S259" s="132">
        <v>0</v>
      </c>
      <c r="T259" s="133">
        <f>S259*H259</f>
        <v>0</v>
      </c>
      <c r="AR259" s="134" t="s">
        <v>130</v>
      </c>
      <c r="AT259" s="134" t="s">
        <v>125</v>
      </c>
      <c r="AU259" s="134" t="s">
        <v>131</v>
      </c>
      <c r="AY259" s="18" t="s">
        <v>122</v>
      </c>
      <c r="BE259" s="135">
        <f>IF(N259="základní",J259,0)</f>
        <v>0</v>
      </c>
      <c r="BF259" s="135">
        <f>IF(N259="snížená",J259,0)</f>
        <v>0</v>
      </c>
      <c r="BG259" s="135">
        <f>IF(N259="zákl. přenesená",J259,0)</f>
        <v>0</v>
      </c>
      <c r="BH259" s="135">
        <f>IF(N259="sníž. přenesená",J259,0)</f>
        <v>0</v>
      </c>
      <c r="BI259" s="135">
        <f>IF(N259="nulová",J259,0)</f>
        <v>0</v>
      </c>
      <c r="BJ259" s="18" t="s">
        <v>131</v>
      </c>
      <c r="BK259" s="135">
        <f>ROUND(I259*H259,2)</f>
        <v>0</v>
      </c>
      <c r="BL259" s="18" t="s">
        <v>130</v>
      </c>
      <c r="BM259" s="134" t="s">
        <v>336</v>
      </c>
    </row>
    <row r="260" spans="2:65" s="1" customFormat="1" ht="11.25">
      <c r="B260" s="33"/>
      <c r="D260" s="136" t="s">
        <v>133</v>
      </c>
      <c r="F260" s="137" t="s">
        <v>337</v>
      </c>
      <c r="I260" s="138"/>
      <c r="L260" s="33"/>
      <c r="M260" s="139"/>
      <c r="T260" s="54"/>
      <c r="AT260" s="18" t="s">
        <v>133</v>
      </c>
      <c r="AU260" s="18" t="s">
        <v>131</v>
      </c>
    </row>
    <row r="261" spans="2:65" s="11" customFormat="1" ht="22.9" customHeight="1">
      <c r="B261" s="111"/>
      <c r="D261" s="112" t="s">
        <v>71</v>
      </c>
      <c r="E261" s="121" t="s">
        <v>338</v>
      </c>
      <c r="F261" s="121" t="s">
        <v>339</v>
      </c>
      <c r="I261" s="114"/>
      <c r="J261" s="122">
        <f>BK261</f>
        <v>0</v>
      </c>
      <c r="L261" s="111"/>
      <c r="M261" s="116"/>
      <c r="P261" s="117">
        <f>SUM(P262:P263)</f>
        <v>0</v>
      </c>
      <c r="R261" s="117">
        <f>SUM(R262:R263)</f>
        <v>0</v>
      </c>
      <c r="T261" s="118">
        <f>SUM(T262:T263)</f>
        <v>0</v>
      </c>
      <c r="AR261" s="112" t="s">
        <v>77</v>
      </c>
      <c r="AT261" s="119" t="s">
        <v>71</v>
      </c>
      <c r="AU261" s="119" t="s">
        <v>77</v>
      </c>
      <c r="AY261" s="112" t="s">
        <v>122</v>
      </c>
      <c r="BK261" s="120">
        <f>SUM(BK262:BK263)</f>
        <v>0</v>
      </c>
    </row>
    <row r="262" spans="2:65" s="1" customFormat="1" ht="33" customHeight="1">
      <c r="B262" s="33"/>
      <c r="C262" s="123" t="s">
        <v>340</v>
      </c>
      <c r="D262" s="123" t="s">
        <v>125</v>
      </c>
      <c r="E262" s="124" t="s">
        <v>341</v>
      </c>
      <c r="F262" s="125" t="s">
        <v>342</v>
      </c>
      <c r="G262" s="126" t="s">
        <v>314</v>
      </c>
      <c r="H262" s="127">
        <v>4.0979999999999999</v>
      </c>
      <c r="I262" s="128"/>
      <c r="J262" s="129">
        <f>ROUND(I262*H262,2)</f>
        <v>0</v>
      </c>
      <c r="K262" s="125" t="s">
        <v>129</v>
      </c>
      <c r="L262" s="33"/>
      <c r="M262" s="130" t="s">
        <v>19</v>
      </c>
      <c r="N262" s="131" t="s">
        <v>44</v>
      </c>
      <c r="P262" s="132">
        <f>O262*H262</f>
        <v>0</v>
      </c>
      <c r="Q262" s="132">
        <v>0</v>
      </c>
      <c r="R262" s="132">
        <f>Q262*H262</f>
        <v>0</v>
      </c>
      <c r="S262" s="132">
        <v>0</v>
      </c>
      <c r="T262" s="133">
        <f>S262*H262</f>
        <v>0</v>
      </c>
      <c r="AR262" s="134" t="s">
        <v>130</v>
      </c>
      <c r="AT262" s="134" t="s">
        <v>125</v>
      </c>
      <c r="AU262" s="134" t="s">
        <v>131</v>
      </c>
      <c r="AY262" s="18" t="s">
        <v>122</v>
      </c>
      <c r="BE262" s="135">
        <f>IF(N262="základní",J262,0)</f>
        <v>0</v>
      </c>
      <c r="BF262" s="135">
        <f>IF(N262="snížená",J262,0)</f>
        <v>0</v>
      </c>
      <c r="BG262" s="135">
        <f>IF(N262="zákl. přenesená",J262,0)</f>
        <v>0</v>
      </c>
      <c r="BH262" s="135">
        <f>IF(N262="sníž. přenesená",J262,0)</f>
        <v>0</v>
      </c>
      <c r="BI262" s="135">
        <f>IF(N262="nulová",J262,0)</f>
        <v>0</v>
      </c>
      <c r="BJ262" s="18" t="s">
        <v>131</v>
      </c>
      <c r="BK262" s="135">
        <f>ROUND(I262*H262,2)</f>
        <v>0</v>
      </c>
      <c r="BL262" s="18" t="s">
        <v>130</v>
      </c>
      <c r="BM262" s="134" t="s">
        <v>343</v>
      </c>
    </row>
    <row r="263" spans="2:65" s="1" customFormat="1" ht="11.25">
      <c r="B263" s="33"/>
      <c r="D263" s="136" t="s">
        <v>133</v>
      </c>
      <c r="F263" s="137" t="s">
        <v>344</v>
      </c>
      <c r="I263" s="138"/>
      <c r="L263" s="33"/>
      <c r="M263" s="139"/>
      <c r="T263" s="54"/>
      <c r="AT263" s="18" t="s">
        <v>133</v>
      </c>
      <c r="AU263" s="18" t="s">
        <v>131</v>
      </c>
    </row>
    <row r="264" spans="2:65" s="11" customFormat="1" ht="25.9" customHeight="1">
      <c r="B264" s="111"/>
      <c r="D264" s="112" t="s">
        <v>71</v>
      </c>
      <c r="E264" s="113" t="s">
        <v>345</v>
      </c>
      <c r="F264" s="113" t="s">
        <v>346</v>
      </c>
      <c r="I264" s="114"/>
      <c r="J264" s="115">
        <f>BK264</f>
        <v>0</v>
      </c>
      <c r="L264" s="111"/>
      <c r="M264" s="116"/>
      <c r="P264" s="117">
        <f>P265+P284+P303+P340+P346+P364+P367+P371+P411+P419+P473+P482+P533+P563+P577</f>
        <v>0</v>
      </c>
      <c r="R264" s="117">
        <f>R265+R284+R303+R340+R346+R364+R367+R371+R411+R419+R473+R482+R533+R563+R577</f>
        <v>2.1557096499999999</v>
      </c>
      <c r="T264" s="118">
        <f>T265+T284+T303+T340+T346+T364+T367+T371+T411+T419+T473+T482+T533+T563+T577</f>
        <v>1.64909412</v>
      </c>
      <c r="AR264" s="112" t="s">
        <v>131</v>
      </c>
      <c r="AT264" s="119" t="s">
        <v>71</v>
      </c>
      <c r="AU264" s="119" t="s">
        <v>72</v>
      </c>
      <c r="AY264" s="112" t="s">
        <v>122</v>
      </c>
      <c r="BK264" s="120">
        <f>BK265+BK284+BK303+BK340+BK346+BK364+BK367+BK371+BK411+BK419+BK473+BK482+BK533+BK563+BK577</f>
        <v>0</v>
      </c>
    </row>
    <row r="265" spans="2:65" s="11" customFormat="1" ht="22.9" customHeight="1">
      <c r="B265" s="111"/>
      <c r="D265" s="112" t="s">
        <v>71</v>
      </c>
      <c r="E265" s="121" t="s">
        <v>347</v>
      </c>
      <c r="F265" s="121" t="s">
        <v>348</v>
      </c>
      <c r="I265" s="114"/>
      <c r="J265" s="122">
        <f>BK265</f>
        <v>0</v>
      </c>
      <c r="L265" s="111"/>
      <c r="M265" s="116"/>
      <c r="P265" s="117">
        <f>SUM(P266:P283)</f>
        <v>0</v>
      </c>
      <c r="R265" s="117">
        <f>SUM(R266:R283)</f>
        <v>4.47E-3</v>
      </c>
      <c r="T265" s="118">
        <f>SUM(T266:T283)</f>
        <v>0</v>
      </c>
      <c r="AR265" s="112" t="s">
        <v>131</v>
      </c>
      <c r="AT265" s="119" t="s">
        <v>71</v>
      </c>
      <c r="AU265" s="119" t="s">
        <v>77</v>
      </c>
      <c r="AY265" s="112" t="s">
        <v>122</v>
      </c>
      <c r="BK265" s="120">
        <f>SUM(BK266:BK283)</f>
        <v>0</v>
      </c>
    </row>
    <row r="266" spans="2:65" s="1" customFormat="1" ht="16.5" customHeight="1">
      <c r="B266" s="33"/>
      <c r="C266" s="123" t="s">
        <v>349</v>
      </c>
      <c r="D266" s="123" t="s">
        <v>125</v>
      </c>
      <c r="E266" s="124" t="s">
        <v>350</v>
      </c>
      <c r="F266" s="125" t="s">
        <v>351</v>
      </c>
      <c r="G266" s="126" t="s">
        <v>352</v>
      </c>
      <c r="H266" s="127">
        <v>1</v>
      </c>
      <c r="I266" s="128"/>
      <c r="J266" s="129">
        <f>ROUND(I266*H266,2)</f>
        <v>0</v>
      </c>
      <c r="K266" s="125" t="s">
        <v>19</v>
      </c>
      <c r="L266" s="33"/>
      <c r="M266" s="130" t="s">
        <v>19</v>
      </c>
      <c r="N266" s="131" t="s">
        <v>44</v>
      </c>
      <c r="P266" s="132">
        <f>O266*H266</f>
        <v>0</v>
      </c>
      <c r="Q266" s="132">
        <v>0</v>
      </c>
      <c r="R266" s="132">
        <f>Q266*H266</f>
        <v>0</v>
      </c>
      <c r="S266" s="132">
        <v>0</v>
      </c>
      <c r="T266" s="133">
        <f>S266*H266</f>
        <v>0</v>
      </c>
      <c r="AR266" s="134" t="s">
        <v>243</v>
      </c>
      <c r="AT266" s="134" t="s">
        <v>125</v>
      </c>
      <c r="AU266" s="134" t="s">
        <v>131</v>
      </c>
      <c r="AY266" s="18" t="s">
        <v>122</v>
      </c>
      <c r="BE266" s="135">
        <f>IF(N266="základní",J266,0)</f>
        <v>0</v>
      </c>
      <c r="BF266" s="135">
        <f>IF(N266="snížená",J266,0)</f>
        <v>0</v>
      </c>
      <c r="BG266" s="135">
        <f>IF(N266="zákl. přenesená",J266,0)</f>
        <v>0</v>
      </c>
      <c r="BH266" s="135">
        <f>IF(N266="sníž. přenesená",J266,0)</f>
        <v>0</v>
      </c>
      <c r="BI266" s="135">
        <f>IF(N266="nulová",J266,0)</f>
        <v>0</v>
      </c>
      <c r="BJ266" s="18" t="s">
        <v>131</v>
      </c>
      <c r="BK266" s="135">
        <f>ROUND(I266*H266,2)</f>
        <v>0</v>
      </c>
      <c r="BL266" s="18" t="s">
        <v>243</v>
      </c>
      <c r="BM266" s="134" t="s">
        <v>353</v>
      </c>
    </row>
    <row r="267" spans="2:65" s="1" customFormat="1" ht="16.5" customHeight="1">
      <c r="B267" s="33"/>
      <c r="C267" s="123" t="s">
        <v>354</v>
      </c>
      <c r="D267" s="123" t="s">
        <v>125</v>
      </c>
      <c r="E267" s="124" t="s">
        <v>355</v>
      </c>
      <c r="F267" s="125" t="s">
        <v>356</v>
      </c>
      <c r="G267" s="126" t="s">
        <v>352</v>
      </c>
      <c r="H267" s="127">
        <v>1</v>
      </c>
      <c r="I267" s="128"/>
      <c r="J267" s="129">
        <f>ROUND(I267*H267,2)</f>
        <v>0</v>
      </c>
      <c r="K267" s="125" t="s">
        <v>19</v>
      </c>
      <c r="L267" s="33"/>
      <c r="M267" s="130" t="s">
        <v>19</v>
      </c>
      <c r="N267" s="131" t="s">
        <v>44</v>
      </c>
      <c r="P267" s="132">
        <f>O267*H267</f>
        <v>0</v>
      </c>
      <c r="Q267" s="132">
        <v>0</v>
      </c>
      <c r="R267" s="132">
        <f>Q267*H267</f>
        <v>0</v>
      </c>
      <c r="S267" s="132">
        <v>0</v>
      </c>
      <c r="T267" s="133">
        <f>S267*H267</f>
        <v>0</v>
      </c>
      <c r="AR267" s="134" t="s">
        <v>243</v>
      </c>
      <c r="AT267" s="134" t="s">
        <v>125</v>
      </c>
      <c r="AU267" s="134" t="s">
        <v>131</v>
      </c>
      <c r="AY267" s="18" t="s">
        <v>122</v>
      </c>
      <c r="BE267" s="135">
        <f>IF(N267="základní",J267,0)</f>
        <v>0</v>
      </c>
      <c r="BF267" s="135">
        <f>IF(N267="snížená",J267,0)</f>
        <v>0</v>
      </c>
      <c r="BG267" s="135">
        <f>IF(N267="zákl. přenesená",J267,0)</f>
        <v>0</v>
      </c>
      <c r="BH267" s="135">
        <f>IF(N267="sníž. přenesená",J267,0)</f>
        <v>0</v>
      </c>
      <c r="BI267" s="135">
        <f>IF(N267="nulová",J267,0)</f>
        <v>0</v>
      </c>
      <c r="BJ267" s="18" t="s">
        <v>131</v>
      </c>
      <c r="BK267" s="135">
        <f>ROUND(I267*H267,2)</f>
        <v>0</v>
      </c>
      <c r="BL267" s="18" t="s">
        <v>243</v>
      </c>
      <c r="BM267" s="134" t="s">
        <v>357</v>
      </c>
    </row>
    <row r="268" spans="2:65" s="1" customFormat="1" ht="16.5" customHeight="1">
      <c r="B268" s="33"/>
      <c r="C268" s="123" t="s">
        <v>358</v>
      </c>
      <c r="D268" s="123" t="s">
        <v>125</v>
      </c>
      <c r="E268" s="124" t="s">
        <v>359</v>
      </c>
      <c r="F268" s="125" t="s">
        <v>360</v>
      </c>
      <c r="G268" s="126" t="s">
        <v>144</v>
      </c>
      <c r="H268" s="127">
        <v>5</v>
      </c>
      <c r="I268" s="128"/>
      <c r="J268" s="129">
        <f>ROUND(I268*H268,2)</f>
        <v>0</v>
      </c>
      <c r="K268" s="125" t="s">
        <v>129</v>
      </c>
      <c r="L268" s="33"/>
      <c r="M268" s="130" t="s">
        <v>19</v>
      </c>
      <c r="N268" s="131" t="s">
        <v>44</v>
      </c>
      <c r="P268" s="132">
        <f>O268*H268</f>
        <v>0</v>
      </c>
      <c r="Q268" s="132">
        <v>5.0000000000000001E-4</v>
      </c>
      <c r="R268" s="132">
        <f>Q268*H268</f>
        <v>2.5000000000000001E-3</v>
      </c>
      <c r="S268" s="132">
        <v>0</v>
      </c>
      <c r="T268" s="133">
        <f>S268*H268</f>
        <v>0</v>
      </c>
      <c r="AR268" s="134" t="s">
        <v>243</v>
      </c>
      <c r="AT268" s="134" t="s">
        <v>125</v>
      </c>
      <c r="AU268" s="134" t="s">
        <v>131</v>
      </c>
      <c r="AY268" s="18" t="s">
        <v>122</v>
      </c>
      <c r="BE268" s="135">
        <f>IF(N268="základní",J268,0)</f>
        <v>0</v>
      </c>
      <c r="BF268" s="135">
        <f>IF(N268="snížená",J268,0)</f>
        <v>0</v>
      </c>
      <c r="BG268" s="135">
        <f>IF(N268="zákl. přenesená",J268,0)</f>
        <v>0</v>
      </c>
      <c r="BH268" s="135">
        <f>IF(N268="sníž. přenesená",J268,0)</f>
        <v>0</v>
      </c>
      <c r="BI268" s="135">
        <f>IF(N268="nulová",J268,0)</f>
        <v>0</v>
      </c>
      <c r="BJ268" s="18" t="s">
        <v>131</v>
      </c>
      <c r="BK268" s="135">
        <f>ROUND(I268*H268,2)</f>
        <v>0</v>
      </c>
      <c r="BL268" s="18" t="s">
        <v>243</v>
      </c>
      <c r="BM268" s="134" t="s">
        <v>361</v>
      </c>
    </row>
    <row r="269" spans="2:65" s="1" customFormat="1" ht="11.25">
      <c r="B269" s="33"/>
      <c r="D269" s="136" t="s">
        <v>133</v>
      </c>
      <c r="F269" s="137" t="s">
        <v>362</v>
      </c>
      <c r="I269" s="138"/>
      <c r="L269" s="33"/>
      <c r="M269" s="139"/>
      <c r="T269" s="54"/>
      <c r="AT269" s="18" t="s">
        <v>133</v>
      </c>
      <c r="AU269" s="18" t="s">
        <v>131</v>
      </c>
    </row>
    <row r="270" spans="2:65" s="1" customFormat="1" ht="16.5" customHeight="1">
      <c r="B270" s="33"/>
      <c r="C270" s="123" t="s">
        <v>363</v>
      </c>
      <c r="D270" s="123" t="s">
        <v>125</v>
      </c>
      <c r="E270" s="124" t="s">
        <v>364</v>
      </c>
      <c r="F270" s="125" t="s">
        <v>365</v>
      </c>
      <c r="G270" s="126" t="s">
        <v>144</v>
      </c>
      <c r="H270" s="127">
        <v>1</v>
      </c>
      <c r="I270" s="128"/>
      <c r="J270" s="129">
        <f>ROUND(I270*H270,2)</f>
        <v>0</v>
      </c>
      <c r="K270" s="125" t="s">
        <v>129</v>
      </c>
      <c r="L270" s="33"/>
      <c r="M270" s="130" t="s">
        <v>19</v>
      </c>
      <c r="N270" s="131" t="s">
        <v>44</v>
      </c>
      <c r="P270" s="132">
        <f>O270*H270</f>
        <v>0</v>
      </c>
      <c r="Q270" s="132">
        <v>1.5299999999999999E-3</v>
      </c>
      <c r="R270" s="132">
        <f>Q270*H270</f>
        <v>1.5299999999999999E-3</v>
      </c>
      <c r="S270" s="132">
        <v>0</v>
      </c>
      <c r="T270" s="133">
        <f>S270*H270</f>
        <v>0</v>
      </c>
      <c r="AR270" s="134" t="s">
        <v>243</v>
      </c>
      <c r="AT270" s="134" t="s">
        <v>125</v>
      </c>
      <c r="AU270" s="134" t="s">
        <v>131</v>
      </c>
      <c r="AY270" s="18" t="s">
        <v>122</v>
      </c>
      <c r="BE270" s="135">
        <f>IF(N270="základní",J270,0)</f>
        <v>0</v>
      </c>
      <c r="BF270" s="135">
        <f>IF(N270="snížená",J270,0)</f>
        <v>0</v>
      </c>
      <c r="BG270" s="135">
        <f>IF(N270="zákl. přenesená",J270,0)</f>
        <v>0</v>
      </c>
      <c r="BH270" s="135">
        <f>IF(N270="sníž. přenesená",J270,0)</f>
        <v>0</v>
      </c>
      <c r="BI270" s="135">
        <f>IF(N270="nulová",J270,0)</f>
        <v>0</v>
      </c>
      <c r="BJ270" s="18" t="s">
        <v>131</v>
      </c>
      <c r="BK270" s="135">
        <f>ROUND(I270*H270,2)</f>
        <v>0</v>
      </c>
      <c r="BL270" s="18" t="s">
        <v>243</v>
      </c>
      <c r="BM270" s="134" t="s">
        <v>366</v>
      </c>
    </row>
    <row r="271" spans="2:65" s="1" customFormat="1" ht="11.25">
      <c r="B271" s="33"/>
      <c r="D271" s="136" t="s">
        <v>133</v>
      </c>
      <c r="F271" s="137" t="s">
        <v>367</v>
      </c>
      <c r="I271" s="138"/>
      <c r="L271" s="33"/>
      <c r="M271" s="139"/>
      <c r="T271" s="54"/>
      <c r="AT271" s="18" t="s">
        <v>133</v>
      </c>
      <c r="AU271" s="18" t="s">
        <v>131</v>
      </c>
    </row>
    <row r="272" spans="2:65" s="1" customFormat="1" ht="16.5" customHeight="1">
      <c r="B272" s="33"/>
      <c r="C272" s="123" t="s">
        <v>368</v>
      </c>
      <c r="D272" s="123" t="s">
        <v>125</v>
      </c>
      <c r="E272" s="124" t="s">
        <v>369</v>
      </c>
      <c r="F272" s="125" t="s">
        <v>370</v>
      </c>
      <c r="G272" s="126" t="s">
        <v>150</v>
      </c>
      <c r="H272" s="127">
        <v>5</v>
      </c>
      <c r="I272" s="128"/>
      <c r="J272" s="129">
        <f>ROUND(I272*H272,2)</f>
        <v>0</v>
      </c>
      <c r="K272" s="125" t="s">
        <v>129</v>
      </c>
      <c r="L272" s="33"/>
      <c r="M272" s="130" t="s">
        <v>19</v>
      </c>
      <c r="N272" s="131" t="s">
        <v>44</v>
      </c>
      <c r="P272" s="132">
        <f>O272*H272</f>
        <v>0</v>
      </c>
      <c r="Q272" s="132">
        <v>0</v>
      </c>
      <c r="R272" s="132">
        <f>Q272*H272</f>
        <v>0</v>
      </c>
      <c r="S272" s="132">
        <v>0</v>
      </c>
      <c r="T272" s="133">
        <f>S272*H272</f>
        <v>0</v>
      </c>
      <c r="AR272" s="134" t="s">
        <v>243</v>
      </c>
      <c r="AT272" s="134" t="s">
        <v>125</v>
      </c>
      <c r="AU272" s="134" t="s">
        <v>131</v>
      </c>
      <c r="AY272" s="18" t="s">
        <v>122</v>
      </c>
      <c r="BE272" s="135">
        <f>IF(N272="základní",J272,0)</f>
        <v>0</v>
      </c>
      <c r="BF272" s="135">
        <f>IF(N272="snížená",J272,0)</f>
        <v>0</v>
      </c>
      <c r="BG272" s="135">
        <f>IF(N272="zákl. přenesená",J272,0)</f>
        <v>0</v>
      </c>
      <c r="BH272" s="135">
        <f>IF(N272="sníž. přenesená",J272,0)</f>
        <v>0</v>
      </c>
      <c r="BI272" s="135">
        <f>IF(N272="nulová",J272,0)</f>
        <v>0</v>
      </c>
      <c r="BJ272" s="18" t="s">
        <v>131</v>
      </c>
      <c r="BK272" s="135">
        <f>ROUND(I272*H272,2)</f>
        <v>0</v>
      </c>
      <c r="BL272" s="18" t="s">
        <v>243</v>
      </c>
      <c r="BM272" s="134" t="s">
        <v>371</v>
      </c>
    </row>
    <row r="273" spans="2:65" s="1" customFormat="1" ht="11.25">
      <c r="B273" s="33"/>
      <c r="D273" s="136" t="s">
        <v>133</v>
      </c>
      <c r="F273" s="137" t="s">
        <v>372</v>
      </c>
      <c r="I273" s="138"/>
      <c r="L273" s="33"/>
      <c r="M273" s="139"/>
      <c r="T273" s="54"/>
      <c r="AT273" s="18" t="s">
        <v>133</v>
      </c>
      <c r="AU273" s="18" t="s">
        <v>131</v>
      </c>
    </row>
    <row r="274" spans="2:65" s="1" customFormat="1" ht="16.5" customHeight="1">
      <c r="B274" s="33"/>
      <c r="C274" s="123" t="s">
        <v>373</v>
      </c>
      <c r="D274" s="123" t="s">
        <v>125</v>
      </c>
      <c r="E274" s="124" t="s">
        <v>374</v>
      </c>
      <c r="F274" s="125" t="s">
        <v>375</v>
      </c>
      <c r="G274" s="126" t="s">
        <v>150</v>
      </c>
      <c r="H274" s="127">
        <v>1</v>
      </c>
      <c r="I274" s="128"/>
      <c r="J274" s="129">
        <f>ROUND(I274*H274,2)</f>
        <v>0</v>
      </c>
      <c r="K274" s="125" t="s">
        <v>129</v>
      </c>
      <c r="L274" s="33"/>
      <c r="M274" s="130" t="s">
        <v>19</v>
      </c>
      <c r="N274" s="131" t="s">
        <v>44</v>
      </c>
      <c r="P274" s="132">
        <f>O274*H274</f>
        <v>0</v>
      </c>
      <c r="Q274" s="132">
        <v>0</v>
      </c>
      <c r="R274" s="132">
        <f>Q274*H274</f>
        <v>0</v>
      </c>
      <c r="S274" s="132">
        <v>0</v>
      </c>
      <c r="T274" s="133">
        <f>S274*H274</f>
        <v>0</v>
      </c>
      <c r="AR274" s="134" t="s">
        <v>243</v>
      </c>
      <c r="AT274" s="134" t="s">
        <v>125</v>
      </c>
      <c r="AU274" s="134" t="s">
        <v>131</v>
      </c>
      <c r="AY274" s="18" t="s">
        <v>122</v>
      </c>
      <c r="BE274" s="135">
        <f>IF(N274="základní",J274,0)</f>
        <v>0</v>
      </c>
      <c r="BF274" s="135">
        <f>IF(N274="snížená",J274,0)</f>
        <v>0</v>
      </c>
      <c r="BG274" s="135">
        <f>IF(N274="zákl. přenesená",J274,0)</f>
        <v>0</v>
      </c>
      <c r="BH274" s="135">
        <f>IF(N274="sníž. přenesená",J274,0)</f>
        <v>0</v>
      </c>
      <c r="BI274" s="135">
        <f>IF(N274="nulová",J274,0)</f>
        <v>0</v>
      </c>
      <c r="BJ274" s="18" t="s">
        <v>131</v>
      </c>
      <c r="BK274" s="135">
        <f>ROUND(I274*H274,2)</f>
        <v>0</v>
      </c>
      <c r="BL274" s="18" t="s">
        <v>243</v>
      </c>
      <c r="BM274" s="134" t="s">
        <v>376</v>
      </c>
    </row>
    <row r="275" spans="2:65" s="1" customFormat="1" ht="11.25">
      <c r="B275" s="33"/>
      <c r="D275" s="136" t="s">
        <v>133</v>
      </c>
      <c r="F275" s="137" t="s">
        <v>377</v>
      </c>
      <c r="I275" s="138"/>
      <c r="L275" s="33"/>
      <c r="M275" s="139"/>
      <c r="T275" s="54"/>
      <c r="AT275" s="18" t="s">
        <v>133</v>
      </c>
      <c r="AU275" s="18" t="s">
        <v>131</v>
      </c>
    </row>
    <row r="276" spans="2:65" s="1" customFormat="1" ht="16.5" customHeight="1">
      <c r="B276" s="33"/>
      <c r="C276" s="123" t="s">
        <v>378</v>
      </c>
      <c r="D276" s="123" t="s">
        <v>125</v>
      </c>
      <c r="E276" s="124" t="s">
        <v>379</v>
      </c>
      <c r="F276" s="125" t="s">
        <v>380</v>
      </c>
      <c r="G276" s="126" t="s">
        <v>150</v>
      </c>
      <c r="H276" s="127">
        <v>2</v>
      </c>
      <c r="I276" s="128"/>
      <c r="J276" s="129">
        <f>ROUND(I276*H276,2)</f>
        <v>0</v>
      </c>
      <c r="K276" s="125" t="s">
        <v>129</v>
      </c>
      <c r="L276" s="33"/>
      <c r="M276" s="130" t="s">
        <v>19</v>
      </c>
      <c r="N276" s="131" t="s">
        <v>44</v>
      </c>
      <c r="P276" s="132">
        <f>O276*H276</f>
        <v>0</v>
      </c>
      <c r="Q276" s="132">
        <v>2.2000000000000001E-4</v>
      </c>
      <c r="R276" s="132">
        <f>Q276*H276</f>
        <v>4.4000000000000002E-4</v>
      </c>
      <c r="S276" s="132">
        <v>0</v>
      </c>
      <c r="T276" s="133">
        <f>S276*H276</f>
        <v>0</v>
      </c>
      <c r="AR276" s="134" t="s">
        <v>243</v>
      </c>
      <c r="AT276" s="134" t="s">
        <v>125</v>
      </c>
      <c r="AU276" s="134" t="s">
        <v>131</v>
      </c>
      <c r="AY276" s="18" t="s">
        <v>122</v>
      </c>
      <c r="BE276" s="135">
        <f>IF(N276="základní",J276,0)</f>
        <v>0</v>
      </c>
      <c r="BF276" s="135">
        <f>IF(N276="snížená",J276,0)</f>
        <v>0</v>
      </c>
      <c r="BG276" s="135">
        <f>IF(N276="zákl. přenesená",J276,0)</f>
        <v>0</v>
      </c>
      <c r="BH276" s="135">
        <f>IF(N276="sníž. přenesená",J276,0)</f>
        <v>0</v>
      </c>
      <c r="BI276" s="135">
        <f>IF(N276="nulová",J276,0)</f>
        <v>0</v>
      </c>
      <c r="BJ276" s="18" t="s">
        <v>131</v>
      </c>
      <c r="BK276" s="135">
        <f>ROUND(I276*H276,2)</f>
        <v>0</v>
      </c>
      <c r="BL276" s="18" t="s">
        <v>243</v>
      </c>
      <c r="BM276" s="134" t="s">
        <v>381</v>
      </c>
    </row>
    <row r="277" spans="2:65" s="1" customFormat="1" ht="11.25">
      <c r="B277" s="33"/>
      <c r="D277" s="136" t="s">
        <v>133</v>
      </c>
      <c r="F277" s="137" t="s">
        <v>382</v>
      </c>
      <c r="I277" s="138"/>
      <c r="L277" s="33"/>
      <c r="M277" s="139"/>
      <c r="T277" s="54"/>
      <c r="AT277" s="18" t="s">
        <v>133</v>
      </c>
      <c r="AU277" s="18" t="s">
        <v>131</v>
      </c>
    </row>
    <row r="278" spans="2:65" s="1" customFormat="1" ht="16.5" customHeight="1">
      <c r="B278" s="33"/>
      <c r="C278" s="123" t="s">
        <v>383</v>
      </c>
      <c r="D278" s="123" t="s">
        <v>125</v>
      </c>
      <c r="E278" s="124" t="s">
        <v>384</v>
      </c>
      <c r="F278" s="125" t="s">
        <v>385</v>
      </c>
      <c r="G278" s="126" t="s">
        <v>144</v>
      </c>
      <c r="H278" s="127">
        <v>6</v>
      </c>
      <c r="I278" s="128"/>
      <c r="J278" s="129">
        <f>ROUND(I278*H278,2)</f>
        <v>0</v>
      </c>
      <c r="K278" s="125" t="s">
        <v>129</v>
      </c>
      <c r="L278" s="33"/>
      <c r="M278" s="130" t="s">
        <v>19</v>
      </c>
      <c r="N278" s="131" t="s">
        <v>44</v>
      </c>
      <c r="P278" s="132">
        <f>O278*H278</f>
        <v>0</v>
      </c>
      <c r="Q278" s="132">
        <v>0</v>
      </c>
      <c r="R278" s="132">
        <f>Q278*H278</f>
        <v>0</v>
      </c>
      <c r="S278" s="132">
        <v>0</v>
      </c>
      <c r="T278" s="133">
        <f>S278*H278</f>
        <v>0</v>
      </c>
      <c r="AR278" s="134" t="s">
        <v>243</v>
      </c>
      <c r="AT278" s="134" t="s">
        <v>125</v>
      </c>
      <c r="AU278" s="134" t="s">
        <v>131</v>
      </c>
      <c r="AY278" s="18" t="s">
        <v>122</v>
      </c>
      <c r="BE278" s="135">
        <f>IF(N278="základní",J278,0)</f>
        <v>0</v>
      </c>
      <c r="BF278" s="135">
        <f>IF(N278="snížená",J278,0)</f>
        <v>0</v>
      </c>
      <c r="BG278" s="135">
        <f>IF(N278="zákl. přenesená",J278,0)</f>
        <v>0</v>
      </c>
      <c r="BH278" s="135">
        <f>IF(N278="sníž. přenesená",J278,0)</f>
        <v>0</v>
      </c>
      <c r="BI278" s="135">
        <f>IF(N278="nulová",J278,0)</f>
        <v>0</v>
      </c>
      <c r="BJ278" s="18" t="s">
        <v>131</v>
      </c>
      <c r="BK278" s="135">
        <f>ROUND(I278*H278,2)</f>
        <v>0</v>
      </c>
      <c r="BL278" s="18" t="s">
        <v>243</v>
      </c>
      <c r="BM278" s="134" t="s">
        <v>386</v>
      </c>
    </row>
    <row r="279" spans="2:65" s="1" customFormat="1" ht="11.25">
      <c r="B279" s="33"/>
      <c r="D279" s="136" t="s">
        <v>133</v>
      </c>
      <c r="F279" s="137" t="s">
        <v>387</v>
      </c>
      <c r="I279" s="138"/>
      <c r="L279" s="33"/>
      <c r="M279" s="139"/>
      <c r="T279" s="54"/>
      <c r="AT279" s="18" t="s">
        <v>133</v>
      </c>
      <c r="AU279" s="18" t="s">
        <v>131</v>
      </c>
    </row>
    <row r="280" spans="2:65" s="1" customFormat="1" ht="16.5" customHeight="1">
      <c r="B280" s="33"/>
      <c r="C280" s="123" t="s">
        <v>388</v>
      </c>
      <c r="D280" s="123" t="s">
        <v>125</v>
      </c>
      <c r="E280" s="124" t="s">
        <v>389</v>
      </c>
      <c r="F280" s="125" t="s">
        <v>390</v>
      </c>
      <c r="G280" s="126" t="s">
        <v>352</v>
      </c>
      <c r="H280" s="127">
        <v>1</v>
      </c>
      <c r="I280" s="128"/>
      <c r="J280" s="129">
        <f>ROUND(I280*H280,2)</f>
        <v>0</v>
      </c>
      <c r="K280" s="125" t="s">
        <v>19</v>
      </c>
      <c r="L280" s="33"/>
      <c r="M280" s="130" t="s">
        <v>19</v>
      </c>
      <c r="N280" s="131" t="s">
        <v>44</v>
      </c>
      <c r="P280" s="132">
        <f>O280*H280</f>
        <v>0</v>
      </c>
      <c r="Q280" s="132">
        <v>0</v>
      </c>
      <c r="R280" s="132">
        <f>Q280*H280</f>
        <v>0</v>
      </c>
      <c r="S280" s="132">
        <v>0</v>
      </c>
      <c r="T280" s="133">
        <f>S280*H280</f>
        <v>0</v>
      </c>
      <c r="AR280" s="134" t="s">
        <v>243</v>
      </c>
      <c r="AT280" s="134" t="s">
        <v>125</v>
      </c>
      <c r="AU280" s="134" t="s">
        <v>131</v>
      </c>
      <c r="AY280" s="18" t="s">
        <v>122</v>
      </c>
      <c r="BE280" s="135">
        <f>IF(N280="základní",J280,0)</f>
        <v>0</v>
      </c>
      <c r="BF280" s="135">
        <f>IF(N280="snížená",J280,0)</f>
        <v>0</v>
      </c>
      <c r="BG280" s="135">
        <f>IF(N280="zákl. přenesená",J280,0)</f>
        <v>0</v>
      </c>
      <c r="BH280" s="135">
        <f>IF(N280="sníž. přenesená",J280,0)</f>
        <v>0</v>
      </c>
      <c r="BI280" s="135">
        <f>IF(N280="nulová",J280,0)</f>
        <v>0</v>
      </c>
      <c r="BJ280" s="18" t="s">
        <v>131</v>
      </c>
      <c r="BK280" s="135">
        <f>ROUND(I280*H280,2)</f>
        <v>0</v>
      </c>
      <c r="BL280" s="18" t="s">
        <v>243</v>
      </c>
      <c r="BM280" s="134" t="s">
        <v>391</v>
      </c>
    </row>
    <row r="281" spans="2:65" s="1" customFormat="1" ht="16.5" customHeight="1">
      <c r="B281" s="33"/>
      <c r="C281" s="123" t="s">
        <v>392</v>
      </c>
      <c r="D281" s="123" t="s">
        <v>125</v>
      </c>
      <c r="E281" s="124" t="s">
        <v>393</v>
      </c>
      <c r="F281" s="125" t="s">
        <v>394</v>
      </c>
      <c r="G281" s="126" t="s">
        <v>352</v>
      </c>
      <c r="H281" s="127">
        <v>1</v>
      </c>
      <c r="I281" s="128"/>
      <c r="J281" s="129">
        <f>ROUND(I281*H281,2)</f>
        <v>0</v>
      </c>
      <c r="K281" s="125" t="s">
        <v>19</v>
      </c>
      <c r="L281" s="33"/>
      <c r="M281" s="130" t="s">
        <v>19</v>
      </c>
      <c r="N281" s="131" t="s">
        <v>44</v>
      </c>
      <c r="P281" s="132">
        <f>O281*H281</f>
        <v>0</v>
      </c>
      <c r="Q281" s="132">
        <v>0</v>
      </c>
      <c r="R281" s="132">
        <f>Q281*H281</f>
        <v>0</v>
      </c>
      <c r="S281" s="132">
        <v>0</v>
      </c>
      <c r="T281" s="133">
        <f>S281*H281</f>
        <v>0</v>
      </c>
      <c r="AR281" s="134" t="s">
        <v>243</v>
      </c>
      <c r="AT281" s="134" t="s">
        <v>125</v>
      </c>
      <c r="AU281" s="134" t="s">
        <v>131</v>
      </c>
      <c r="AY281" s="18" t="s">
        <v>122</v>
      </c>
      <c r="BE281" s="135">
        <f>IF(N281="základní",J281,0)</f>
        <v>0</v>
      </c>
      <c r="BF281" s="135">
        <f>IF(N281="snížená",J281,0)</f>
        <v>0</v>
      </c>
      <c r="BG281" s="135">
        <f>IF(N281="zákl. přenesená",J281,0)</f>
        <v>0</v>
      </c>
      <c r="BH281" s="135">
        <f>IF(N281="sníž. přenesená",J281,0)</f>
        <v>0</v>
      </c>
      <c r="BI281" s="135">
        <f>IF(N281="nulová",J281,0)</f>
        <v>0</v>
      </c>
      <c r="BJ281" s="18" t="s">
        <v>131</v>
      </c>
      <c r="BK281" s="135">
        <f>ROUND(I281*H281,2)</f>
        <v>0</v>
      </c>
      <c r="BL281" s="18" t="s">
        <v>243</v>
      </c>
      <c r="BM281" s="134" t="s">
        <v>395</v>
      </c>
    </row>
    <row r="282" spans="2:65" s="1" customFormat="1" ht="24.2" customHeight="1">
      <c r="B282" s="33"/>
      <c r="C282" s="123" t="s">
        <v>396</v>
      </c>
      <c r="D282" s="123" t="s">
        <v>125</v>
      </c>
      <c r="E282" s="124" t="s">
        <v>397</v>
      </c>
      <c r="F282" s="125" t="s">
        <v>398</v>
      </c>
      <c r="G282" s="126" t="s">
        <v>399</v>
      </c>
      <c r="H282" s="178"/>
      <c r="I282" s="128"/>
      <c r="J282" s="129">
        <f>ROUND(I282*H282,2)</f>
        <v>0</v>
      </c>
      <c r="K282" s="125" t="s">
        <v>129</v>
      </c>
      <c r="L282" s="33"/>
      <c r="M282" s="130" t="s">
        <v>19</v>
      </c>
      <c r="N282" s="131" t="s">
        <v>44</v>
      </c>
      <c r="P282" s="132">
        <f>O282*H282</f>
        <v>0</v>
      </c>
      <c r="Q282" s="132">
        <v>0</v>
      </c>
      <c r="R282" s="132">
        <f>Q282*H282</f>
        <v>0</v>
      </c>
      <c r="S282" s="132">
        <v>0</v>
      </c>
      <c r="T282" s="133">
        <f>S282*H282</f>
        <v>0</v>
      </c>
      <c r="AR282" s="134" t="s">
        <v>243</v>
      </c>
      <c r="AT282" s="134" t="s">
        <v>125</v>
      </c>
      <c r="AU282" s="134" t="s">
        <v>131</v>
      </c>
      <c r="AY282" s="18" t="s">
        <v>122</v>
      </c>
      <c r="BE282" s="135">
        <f>IF(N282="základní",J282,0)</f>
        <v>0</v>
      </c>
      <c r="BF282" s="135">
        <f>IF(N282="snížená",J282,0)</f>
        <v>0</v>
      </c>
      <c r="BG282" s="135">
        <f>IF(N282="zákl. přenesená",J282,0)</f>
        <v>0</v>
      </c>
      <c r="BH282" s="135">
        <f>IF(N282="sníž. přenesená",J282,0)</f>
        <v>0</v>
      </c>
      <c r="BI282" s="135">
        <f>IF(N282="nulová",J282,0)</f>
        <v>0</v>
      </c>
      <c r="BJ282" s="18" t="s">
        <v>131</v>
      </c>
      <c r="BK282" s="135">
        <f>ROUND(I282*H282,2)</f>
        <v>0</v>
      </c>
      <c r="BL282" s="18" t="s">
        <v>243</v>
      </c>
      <c r="BM282" s="134" t="s">
        <v>400</v>
      </c>
    </row>
    <row r="283" spans="2:65" s="1" customFormat="1" ht="11.25">
      <c r="B283" s="33"/>
      <c r="D283" s="136" t="s">
        <v>133</v>
      </c>
      <c r="F283" s="137" t="s">
        <v>401</v>
      </c>
      <c r="I283" s="138"/>
      <c r="L283" s="33"/>
      <c r="M283" s="139"/>
      <c r="T283" s="54"/>
      <c r="AT283" s="18" t="s">
        <v>133</v>
      </c>
      <c r="AU283" s="18" t="s">
        <v>131</v>
      </c>
    </row>
    <row r="284" spans="2:65" s="11" customFormat="1" ht="22.9" customHeight="1">
      <c r="B284" s="111"/>
      <c r="D284" s="112" t="s">
        <v>71</v>
      </c>
      <c r="E284" s="121" t="s">
        <v>402</v>
      </c>
      <c r="F284" s="121" t="s">
        <v>403</v>
      </c>
      <c r="I284" s="114"/>
      <c r="J284" s="122">
        <f>BK284</f>
        <v>0</v>
      </c>
      <c r="L284" s="111"/>
      <c r="M284" s="116"/>
      <c r="P284" s="117">
        <f>SUM(P285:P302)</f>
        <v>0</v>
      </c>
      <c r="R284" s="117">
        <f>SUM(R285:R302)</f>
        <v>1.5140000000000001E-2</v>
      </c>
      <c r="T284" s="118">
        <f>SUM(T285:T302)</f>
        <v>0</v>
      </c>
      <c r="AR284" s="112" t="s">
        <v>131</v>
      </c>
      <c r="AT284" s="119" t="s">
        <v>71</v>
      </c>
      <c r="AU284" s="119" t="s">
        <v>77</v>
      </c>
      <c r="AY284" s="112" t="s">
        <v>122</v>
      </c>
      <c r="BK284" s="120">
        <f>SUM(BK285:BK302)</f>
        <v>0</v>
      </c>
    </row>
    <row r="285" spans="2:65" s="1" customFormat="1" ht="16.5" customHeight="1">
      <c r="B285" s="33"/>
      <c r="C285" s="123" t="s">
        <v>404</v>
      </c>
      <c r="D285" s="123" t="s">
        <v>125</v>
      </c>
      <c r="E285" s="124" t="s">
        <v>405</v>
      </c>
      <c r="F285" s="125" t="s">
        <v>406</v>
      </c>
      <c r="G285" s="126" t="s">
        <v>352</v>
      </c>
      <c r="H285" s="127">
        <v>1</v>
      </c>
      <c r="I285" s="128"/>
      <c r="J285" s="129">
        <f>ROUND(I285*H285,2)</f>
        <v>0</v>
      </c>
      <c r="K285" s="125" t="s">
        <v>19</v>
      </c>
      <c r="L285" s="33"/>
      <c r="M285" s="130" t="s">
        <v>19</v>
      </c>
      <c r="N285" s="131" t="s">
        <v>44</v>
      </c>
      <c r="P285" s="132">
        <f>O285*H285</f>
        <v>0</v>
      </c>
      <c r="Q285" s="132">
        <v>0</v>
      </c>
      <c r="R285" s="132">
        <f>Q285*H285</f>
        <v>0</v>
      </c>
      <c r="S285" s="132">
        <v>0</v>
      </c>
      <c r="T285" s="133">
        <f>S285*H285</f>
        <v>0</v>
      </c>
      <c r="AR285" s="134" t="s">
        <v>243</v>
      </c>
      <c r="AT285" s="134" t="s">
        <v>125</v>
      </c>
      <c r="AU285" s="134" t="s">
        <v>131</v>
      </c>
      <c r="AY285" s="18" t="s">
        <v>122</v>
      </c>
      <c r="BE285" s="135">
        <f>IF(N285="základní",J285,0)</f>
        <v>0</v>
      </c>
      <c r="BF285" s="135">
        <f>IF(N285="snížená",J285,0)</f>
        <v>0</v>
      </c>
      <c r="BG285" s="135">
        <f>IF(N285="zákl. přenesená",J285,0)</f>
        <v>0</v>
      </c>
      <c r="BH285" s="135">
        <f>IF(N285="sníž. přenesená",J285,0)</f>
        <v>0</v>
      </c>
      <c r="BI285" s="135">
        <f>IF(N285="nulová",J285,0)</f>
        <v>0</v>
      </c>
      <c r="BJ285" s="18" t="s">
        <v>131</v>
      </c>
      <c r="BK285" s="135">
        <f>ROUND(I285*H285,2)</f>
        <v>0</v>
      </c>
      <c r="BL285" s="18" t="s">
        <v>243</v>
      </c>
      <c r="BM285" s="134" t="s">
        <v>407</v>
      </c>
    </row>
    <row r="286" spans="2:65" s="1" customFormat="1" ht="16.5" customHeight="1">
      <c r="B286" s="33"/>
      <c r="C286" s="123" t="s">
        <v>408</v>
      </c>
      <c r="D286" s="123" t="s">
        <v>125</v>
      </c>
      <c r="E286" s="124" t="s">
        <v>409</v>
      </c>
      <c r="F286" s="125" t="s">
        <v>410</v>
      </c>
      <c r="G286" s="126" t="s">
        <v>352</v>
      </c>
      <c r="H286" s="127">
        <v>1</v>
      </c>
      <c r="I286" s="128"/>
      <c r="J286" s="129">
        <f>ROUND(I286*H286,2)</f>
        <v>0</v>
      </c>
      <c r="K286" s="125" t="s">
        <v>19</v>
      </c>
      <c r="L286" s="33"/>
      <c r="M286" s="130" t="s">
        <v>19</v>
      </c>
      <c r="N286" s="131" t="s">
        <v>44</v>
      </c>
      <c r="P286" s="132">
        <f>O286*H286</f>
        <v>0</v>
      </c>
      <c r="Q286" s="132">
        <v>0</v>
      </c>
      <c r="R286" s="132">
        <f>Q286*H286</f>
        <v>0</v>
      </c>
      <c r="S286" s="132">
        <v>0</v>
      </c>
      <c r="T286" s="133">
        <f>S286*H286</f>
        <v>0</v>
      </c>
      <c r="AR286" s="134" t="s">
        <v>243</v>
      </c>
      <c r="AT286" s="134" t="s">
        <v>125</v>
      </c>
      <c r="AU286" s="134" t="s">
        <v>131</v>
      </c>
      <c r="AY286" s="18" t="s">
        <v>122</v>
      </c>
      <c r="BE286" s="135">
        <f>IF(N286="základní",J286,0)</f>
        <v>0</v>
      </c>
      <c r="BF286" s="135">
        <f>IF(N286="snížená",J286,0)</f>
        <v>0</v>
      </c>
      <c r="BG286" s="135">
        <f>IF(N286="zákl. přenesená",J286,0)</f>
        <v>0</v>
      </c>
      <c r="BH286" s="135">
        <f>IF(N286="sníž. přenesená",J286,0)</f>
        <v>0</v>
      </c>
      <c r="BI286" s="135">
        <f>IF(N286="nulová",J286,0)</f>
        <v>0</v>
      </c>
      <c r="BJ286" s="18" t="s">
        <v>131</v>
      </c>
      <c r="BK286" s="135">
        <f>ROUND(I286*H286,2)</f>
        <v>0</v>
      </c>
      <c r="BL286" s="18" t="s">
        <v>243</v>
      </c>
      <c r="BM286" s="134" t="s">
        <v>411</v>
      </c>
    </row>
    <row r="287" spans="2:65" s="1" customFormat="1" ht="16.5" customHeight="1">
      <c r="B287" s="33"/>
      <c r="C287" s="123" t="s">
        <v>412</v>
      </c>
      <c r="D287" s="123" t="s">
        <v>125</v>
      </c>
      <c r="E287" s="124" t="s">
        <v>413</v>
      </c>
      <c r="F287" s="125" t="s">
        <v>414</v>
      </c>
      <c r="G287" s="126" t="s">
        <v>144</v>
      </c>
      <c r="H287" s="127">
        <v>10</v>
      </c>
      <c r="I287" s="128"/>
      <c r="J287" s="129">
        <f>ROUND(I287*H287,2)</f>
        <v>0</v>
      </c>
      <c r="K287" s="125" t="s">
        <v>129</v>
      </c>
      <c r="L287" s="33"/>
      <c r="M287" s="130" t="s">
        <v>19</v>
      </c>
      <c r="N287" s="131" t="s">
        <v>44</v>
      </c>
      <c r="P287" s="132">
        <f>O287*H287</f>
        <v>0</v>
      </c>
      <c r="Q287" s="132">
        <v>1.2600000000000001E-3</v>
      </c>
      <c r="R287" s="132">
        <f>Q287*H287</f>
        <v>1.26E-2</v>
      </c>
      <c r="S287" s="132">
        <v>0</v>
      </c>
      <c r="T287" s="133">
        <f>S287*H287</f>
        <v>0</v>
      </c>
      <c r="AR287" s="134" t="s">
        <v>243</v>
      </c>
      <c r="AT287" s="134" t="s">
        <v>125</v>
      </c>
      <c r="AU287" s="134" t="s">
        <v>131</v>
      </c>
      <c r="AY287" s="18" t="s">
        <v>122</v>
      </c>
      <c r="BE287" s="135">
        <f>IF(N287="základní",J287,0)</f>
        <v>0</v>
      </c>
      <c r="BF287" s="135">
        <f>IF(N287="snížená",J287,0)</f>
        <v>0</v>
      </c>
      <c r="BG287" s="135">
        <f>IF(N287="zákl. přenesená",J287,0)</f>
        <v>0</v>
      </c>
      <c r="BH287" s="135">
        <f>IF(N287="sníž. přenesená",J287,0)</f>
        <v>0</v>
      </c>
      <c r="BI287" s="135">
        <f>IF(N287="nulová",J287,0)</f>
        <v>0</v>
      </c>
      <c r="BJ287" s="18" t="s">
        <v>131</v>
      </c>
      <c r="BK287" s="135">
        <f>ROUND(I287*H287,2)</f>
        <v>0</v>
      </c>
      <c r="BL287" s="18" t="s">
        <v>243</v>
      </c>
      <c r="BM287" s="134" t="s">
        <v>415</v>
      </c>
    </row>
    <row r="288" spans="2:65" s="1" customFormat="1" ht="11.25">
      <c r="B288" s="33"/>
      <c r="D288" s="136" t="s">
        <v>133</v>
      </c>
      <c r="F288" s="137" t="s">
        <v>416</v>
      </c>
      <c r="I288" s="138"/>
      <c r="L288" s="33"/>
      <c r="M288" s="139"/>
      <c r="T288" s="54"/>
      <c r="AT288" s="18" t="s">
        <v>133</v>
      </c>
      <c r="AU288" s="18" t="s">
        <v>131</v>
      </c>
    </row>
    <row r="289" spans="2:65" s="1" customFormat="1" ht="33" customHeight="1">
      <c r="B289" s="33"/>
      <c r="C289" s="123" t="s">
        <v>417</v>
      </c>
      <c r="D289" s="123" t="s">
        <v>125</v>
      </c>
      <c r="E289" s="124" t="s">
        <v>418</v>
      </c>
      <c r="F289" s="125" t="s">
        <v>419</v>
      </c>
      <c r="G289" s="126" t="s">
        <v>144</v>
      </c>
      <c r="H289" s="127">
        <v>10</v>
      </c>
      <c r="I289" s="128"/>
      <c r="J289" s="129">
        <f>ROUND(I289*H289,2)</f>
        <v>0</v>
      </c>
      <c r="K289" s="125" t="s">
        <v>129</v>
      </c>
      <c r="L289" s="33"/>
      <c r="M289" s="130" t="s">
        <v>19</v>
      </c>
      <c r="N289" s="131" t="s">
        <v>44</v>
      </c>
      <c r="P289" s="132">
        <f>O289*H289</f>
        <v>0</v>
      </c>
      <c r="Q289" s="132">
        <v>1.1E-4</v>
      </c>
      <c r="R289" s="132">
        <f>Q289*H289</f>
        <v>1.1000000000000001E-3</v>
      </c>
      <c r="S289" s="132">
        <v>0</v>
      </c>
      <c r="T289" s="133">
        <f>S289*H289</f>
        <v>0</v>
      </c>
      <c r="AR289" s="134" t="s">
        <v>243</v>
      </c>
      <c r="AT289" s="134" t="s">
        <v>125</v>
      </c>
      <c r="AU289" s="134" t="s">
        <v>131</v>
      </c>
      <c r="AY289" s="18" t="s">
        <v>122</v>
      </c>
      <c r="BE289" s="135">
        <f>IF(N289="základní",J289,0)</f>
        <v>0</v>
      </c>
      <c r="BF289" s="135">
        <f>IF(N289="snížená",J289,0)</f>
        <v>0</v>
      </c>
      <c r="BG289" s="135">
        <f>IF(N289="zákl. přenesená",J289,0)</f>
        <v>0</v>
      </c>
      <c r="BH289" s="135">
        <f>IF(N289="sníž. přenesená",J289,0)</f>
        <v>0</v>
      </c>
      <c r="BI289" s="135">
        <f>IF(N289="nulová",J289,0)</f>
        <v>0</v>
      </c>
      <c r="BJ289" s="18" t="s">
        <v>131</v>
      </c>
      <c r="BK289" s="135">
        <f>ROUND(I289*H289,2)</f>
        <v>0</v>
      </c>
      <c r="BL289" s="18" t="s">
        <v>243</v>
      </c>
      <c r="BM289" s="134" t="s">
        <v>420</v>
      </c>
    </row>
    <row r="290" spans="2:65" s="1" customFormat="1" ht="11.25">
      <c r="B290" s="33"/>
      <c r="D290" s="136" t="s">
        <v>133</v>
      </c>
      <c r="F290" s="137" t="s">
        <v>421</v>
      </c>
      <c r="I290" s="138"/>
      <c r="L290" s="33"/>
      <c r="M290" s="139"/>
      <c r="T290" s="54"/>
      <c r="AT290" s="18" t="s">
        <v>133</v>
      </c>
      <c r="AU290" s="18" t="s">
        <v>131</v>
      </c>
    </row>
    <row r="291" spans="2:65" s="1" customFormat="1" ht="16.5" customHeight="1">
      <c r="B291" s="33"/>
      <c r="C291" s="123" t="s">
        <v>422</v>
      </c>
      <c r="D291" s="123" t="s">
        <v>125</v>
      </c>
      <c r="E291" s="124" t="s">
        <v>423</v>
      </c>
      <c r="F291" s="125" t="s">
        <v>424</v>
      </c>
      <c r="G291" s="126" t="s">
        <v>150</v>
      </c>
      <c r="H291" s="127">
        <v>3</v>
      </c>
      <c r="I291" s="128"/>
      <c r="J291" s="129">
        <f>ROUND(I291*H291,2)</f>
        <v>0</v>
      </c>
      <c r="K291" s="125" t="s">
        <v>129</v>
      </c>
      <c r="L291" s="33"/>
      <c r="M291" s="130" t="s">
        <v>19</v>
      </c>
      <c r="N291" s="131" t="s">
        <v>44</v>
      </c>
      <c r="P291" s="132">
        <f>O291*H291</f>
        <v>0</v>
      </c>
      <c r="Q291" s="132">
        <v>1.7000000000000001E-4</v>
      </c>
      <c r="R291" s="132">
        <f>Q291*H291</f>
        <v>5.1000000000000004E-4</v>
      </c>
      <c r="S291" s="132">
        <v>0</v>
      </c>
      <c r="T291" s="133">
        <f>S291*H291</f>
        <v>0</v>
      </c>
      <c r="AR291" s="134" t="s">
        <v>243</v>
      </c>
      <c r="AT291" s="134" t="s">
        <v>125</v>
      </c>
      <c r="AU291" s="134" t="s">
        <v>131</v>
      </c>
      <c r="AY291" s="18" t="s">
        <v>122</v>
      </c>
      <c r="BE291" s="135">
        <f>IF(N291="základní",J291,0)</f>
        <v>0</v>
      </c>
      <c r="BF291" s="135">
        <f>IF(N291="snížená",J291,0)</f>
        <v>0</v>
      </c>
      <c r="BG291" s="135">
        <f>IF(N291="zákl. přenesená",J291,0)</f>
        <v>0</v>
      </c>
      <c r="BH291" s="135">
        <f>IF(N291="sníž. přenesená",J291,0)</f>
        <v>0</v>
      </c>
      <c r="BI291" s="135">
        <f>IF(N291="nulová",J291,0)</f>
        <v>0</v>
      </c>
      <c r="BJ291" s="18" t="s">
        <v>131</v>
      </c>
      <c r="BK291" s="135">
        <f>ROUND(I291*H291,2)</f>
        <v>0</v>
      </c>
      <c r="BL291" s="18" t="s">
        <v>243</v>
      </c>
      <c r="BM291" s="134" t="s">
        <v>425</v>
      </c>
    </row>
    <row r="292" spans="2:65" s="1" customFormat="1" ht="11.25">
      <c r="B292" s="33"/>
      <c r="D292" s="136" t="s">
        <v>133</v>
      </c>
      <c r="F292" s="137" t="s">
        <v>426</v>
      </c>
      <c r="I292" s="138"/>
      <c r="L292" s="33"/>
      <c r="M292" s="139"/>
      <c r="T292" s="54"/>
      <c r="AT292" s="18" t="s">
        <v>133</v>
      </c>
      <c r="AU292" s="18" t="s">
        <v>131</v>
      </c>
    </row>
    <row r="293" spans="2:65" s="1" customFormat="1" ht="16.5" customHeight="1">
      <c r="B293" s="33"/>
      <c r="C293" s="123" t="s">
        <v>427</v>
      </c>
      <c r="D293" s="123" t="s">
        <v>125</v>
      </c>
      <c r="E293" s="124" t="s">
        <v>428</v>
      </c>
      <c r="F293" s="125" t="s">
        <v>429</v>
      </c>
      <c r="G293" s="126" t="s">
        <v>352</v>
      </c>
      <c r="H293" s="127">
        <v>3</v>
      </c>
      <c r="I293" s="128"/>
      <c r="J293" s="129">
        <f>ROUND(I293*H293,2)</f>
        <v>0</v>
      </c>
      <c r="K293" s="125" t="s">
        <v>129</v>
      </c>
      <c r="L293" s="33"/>
      <c r="M293" s="130" t="s">
        <v>19</v>
      </c>
      <c r="N293" s="131" t="s">
        <v>44</v>
      </c>
      <c r="P293" s="132">
        <f>O293*H293</f>
        <v>0</v>
      </c>
      <c r="Q293" s="132">
        <v>2.1000000000000001E-4</v>
      </c>
      <c r="R293" s="132">
        <f>Q293*H293</f>
        <v>6.3000000000000003E-4</v>
      </c>
      <c r="S293" s="132">
        <v>0</v>
      </c>
      <c r="T293" s="133">
        <f>S293*H293</f>
        <v>0</v>
      </c>
      <c r="AR293" s="134" t="s">
        <v>243</v>
      </c>
      <c r="AT293" s="134" t="s">
        <v>125</v>
      </c>
      <c r="AU293" s="134" t="s">
        <v>131</v>
      </c>
      <c r="AY293" s="18" t="s">
        <v>122</v>
      </c>
      <c r="BE293" s="135">
        <f>IF(N293="základní",J293,0)</f>
        <v>0</v>
      </c>
      <c r="BF293" s="135">
        <f>IF(N293="snížená",J293,0)</f>
        <v>0</v>
      </c>
      <c r="BG293" s="135">
        <f>IF(N293="zákl. přenesená",J293,0)</f>
        <v>0</v>
      </c>
      <c r="BH293" s="135">
        <f>IF(N293="sníž. přenesená",J293,0)</f>
        <v>0</v>
      </c>
      <c r="BI293" s="135">
        <f>IF(N293="nulová",J293,0)</f>
        <v>0</v>
      </c>
      <c r="BJ293" s="18" t="s">
        <v>131</v>
      </c>
      <c r="BK293" s="135">
        <f>ROUND(I293*H293,2)</f>
        <v>0</v>
      </c>
      <c r="BL293" s="18" t="s">
        <v>243</v>
      </c>
      <c r="BM293" s="134" t="s">
        <v>430</v>
      </c>
    </row>
    <row r="294" spans="2:65" s="1" customFormat="1" ht="11.25">
      <c r="B294" s="33"/>
      <c r="D294" s="136" t="s">
        <v>133</v>
      </c>
      <c r="F294" s="137" t="s">
        <v>431</v>
      </c>
      <c r="I294" s="138"/>
      <c r="L294" s="33"/>
      <c r="M294" s="139"/>
      <c r="T294" s="54"/>
      <c r="AT294" s="18" t="s">
        <v>133</v>
      </c>
      <c r="AU294" s="18" t="s">
        <v>131</v>
      </c>
    </row>
    <row r="295" spans="2:65" s="1" customFormat="1" ht="21.75" customHeight="1">
      <c r="B295" s="33"/>
      <c r="C295" s="123" t="s">
        <v>432</v>
      </c>
      <c r="D295" s="123" t="s">
        <v>125</v>
      </c>
      <c r="E295" s="124" t="s">
        <v>433</v>
      </c>
      <c r="F295" s="125" t="s">
        <v>434</v>
      </c>
      <c r="G295" s="126" t="s">
        <v>144</v>
      </c>
      <c r="H295" s="127">
        <v>10</v>
      </c>
      <c r="I295" s="128"/>
      <c r="J295" s="129">
        <f>ROUND(I295*H295,2)</f>
        <v>0</v>
      </c>
      <c r="K295" s="125" t="s">
        <v>129</v>
      </c>
      <c r="L295" s="33"/>
      <c r="M295" s="130" t="s">
        <v>19</v>
      </c>
      <c r="N295" s="131" t="s">
        <v>44</v>
      </c>
      <c r="P295" s="132">
        <f>O295*H295</f>
        <v>0</v>
      </c>
      <c r="Q295" s="132">
        <v>1.0000000000000001E-5</v>
      </c>
      <c r="R295" s="132">
        <f>Q295*H295</f>
        <v>1E-4</v>
      </c>
      <c r="S295" s="132">
        <v>0</v>
      </c>
      <c r="T295" s="133">
        <f>S295*H295</f>
        <v>0</v>
      </c>
      <c r="AR295" s="134" t="s">
        <v>243</v>
      </c>
      <c r="AT295" s="134" t="s">
        <v>125</v>
      </c>
      <c r="AU295" s="134" t="s">
        <v>131</v>
      </c>
      <c r="AY295" s="18" t="s">
        <v>122</v>
      </c>
      <c r="BE295" s="135">
        <f>IF(N295="základní",J295,0)</f>
        <v>0</v>
      </c>
      <c r="BF295" s="135">
        <f>IF(N295="snížená",J295,0)</f>
        <v>0</v>
      </c>
      <c r="BG295" s="135">
        <f>IF(N295="zákl. přenesená",J295,0)</f>
        <v>0</v>
      </c>
      <c r="BH295" s="135">
        <f>IF(N295="sníž. přenesená",J295,0)</f>
        <v>0</v>
      </c>
      <c r="BI295" s="135">
        <f>IF(N295="nulová",J295,0)</f>
        <v>0</v>
      </c>
      <c r="BJ295" s="18" t="s">
        <v>131</v>
      </c>
      <c r="BK295" s="135">
        <f>ROUND(I295*H295,2)</f>
        <v>0</v>
      </c>
      <c r="BL295" s="18" t="s">
        <v>243</v>
      </c>
      <c r="BM295" s="134" t="s">
        <v>435</v>
      </c>
    </row>
    <row r="296" spans="2:65" s="1" customFormat="1" ht="11.25">
      <c r="B296" s="33"/>
      <c r="D296" s="136" t="s">
        <v>133</v>
      </c>
      <c r="F296" s="137" t="s">
        <v>436</v>
      </c>
      <c r="I296" s="138"/>
      <c r="L296" s="33"/>
      <c r="M296" s="139"/>
      <c r="T296" s="54"/>
      <c r="AT296" s="18" t="s">
        <v>133</v>
      </c>
      <c r="AU296" s="18" t="s">
        <v>131</v>
      </c>
    </row>
    <row r="297" spans="2:65" s="1" customFormat="1" ht="24.2" customHeight="1">
      <c r="B297" s="33"/>
      <c r="C297" s="123" t="s">
        <v>437</v>
      </c>
      <c r="D297" s="123" t="s">
        <v>125</v>
      </c>
      <c r="E297" s="124" t="s">
        <v>438</v>
      </c>
      <c r="F297" s="125" t="s">
        <v>439</v>
      </c>
      <c r="G297" s="126" t="s">
        <v>144</v>
      </c>
      <c r="H297" s="127">
        <v>10</v>
      </c>
      <c r="I297" s="128"/>
      <c r="J297" s="129">
        <f>ROUND(I297*H297,2)</f>
        <v>0</v>
      </c>
      <c r="K297" s="125" t="s">
        <v>129</v>
      </c>
      <c r="L297" s="33"/>
      <c r="M297" s="130" t="s">
        <v>19</v>
      </c>
      <c r="N297" s="131" t="s">
        <v>44</v>
      </c>
      <c r="P297" s="132">
        <f>O297*H297</f>
        <v>0</v>
      </c>
      <c r="Q297" s="132">
        <v>2.0000000000000002E-5</v>
      </c>
      <c r="R297" s="132">
        <f>Q297*H297</f>
        <v>2.0000000000000001E-4</v>
      </c>
      <c r="S297" s="132">
        <v>0</v>
      </c>
      <c r="T297" s="133">
        <f>S297*H297</f>
        <v>0</v>
      </c>
      <c r="AR297" s="134" t="s">
        <v>243</v>
      </c>
      <c r="AT297" s="134" t="s">
        <v>125</v>
      </c>
      <c r="AU297" s="134" t="s">
        <v>131</v>
      </c>
      <c r="AY297" s="18" t="s">
        <v>122</v>
      </c>
      <c r="BE297" s="135">
        <f>IF(N297="základní",J297,0)</f>
        <v>0</v>
      </c>
      <c r="BF297" s="135">
        <f>IF(N297="snížená",J297,0)</f>
        <v>0</v>
      </c>
      <c r="BG297" s="135">
        <f>IF(N297="zákl. přenesená",J297,0)</f>
        <v>0</v>
      </c>
      <c r="BH297" s="135">
        <f>IF(N297="sníž. přenesená",J297,0)</f>
        <v>0</v>
      </c>
      <c r="BI297" s="135">
        <f>IF(N297="nulová",J297,0)</f>
        <v>0</v>
      </c>
      <c r="BJ297" s="18" t="s">
        <v>131</v>
      </c>
      <c r="BK297" s="135">
        <f>ROUND(I297*H297,2)</f>
        <v>0</v>
      </c>
      <c r="BL297" s="18" t="s">
        <v>243</v>
      </c>
      <c r="BM297" s="134" t="s">
        <v>440</v>
      </c>
    </row>
    <row r="298" spans="2:65" s="1" customFormat="1" ht="11.25">
      <c r="B298" s="33"/>
      <c r="D298" s="136" t="s">
        <v>133</v>
      </c>
      <c r="F298" s="137" t="s">
        <v>441</v>
      </c>
      <c r="I298" s="138"/>
      <c r="L298" s="33"/>
      <c r="M298" s="139"/>
      <c r="T298" s="54"/>
      <c r="AT298" s="18" t="s">
        <v>133</v>
      </c>
      <c r="AU298" s="18" t="s">
        <v>131</v>
      </c>
    </row>
    <row r="299" spans="2:65" s="1" customFormat="1" ht="16.5" customHeight="1">
      <c r="B299" s="33"/>
      <c r="C299" s="123" t="s">
        <v>442</v>
      </c>
      <c r="D299" s="123" t="s">
        <v>125</v>
      </c>
      <c r="E299" s="124" t="s">
        <v>443</v>
      </c>
      <c r="F299" s="125" t="s">
        <v>390</v>
      </c>
      <c r="G299" s="126" t="s">
        <v>352</v>
      </c>
      <c r="H299" s="127">
        <v>1</v>
      </c>
      <c r="I299" s="128"/>
      <c r="J299" s="129">
        <f>ROUND(I299*H299,2)</f>
        <v>0</v>
      </c>
      <c r="K299" s="125" t="s">
        <v>19</v>
      </c>
      <c r="L299" s="33"/>
      <c r="M299" s="130" t="s">
        <v>19</v>
      </c>
      <c r="N299" s="131" t="s">
        <v>44</v>
      </c>
      <c r="P299" s="132">
        <f>O299*H299</f>
        <v>0</v>
      </c>
      <c r="Q299" s="132">
        <v>0</v>
      </c>
      <c r="R299" s="132">
        <f>Q299*H299</f>
        <v>0</v>
      </c>
      <c r="S299" s="132">
        <v>0</v>
      </c>
      <c r="T299" s="133">
        <f>S299*H299</f>
        <v>0</v>
      </c>
      <c r="AR299" s="134" t="s">
        <v>243</v>
      </c>
      <c r="AT299" s="134" t="s">
        <v>125</v>
      </c>
      <c r="AU299" s="134" t="s">
        <v>131</v>
      </c>
      <c r="AY299" s="18" t="s">
        <v>122</v>
      </c>
      <c r="BE299" s="135">
        <f>IF(N299="základní",J299,0)</f>
        <v>0</v>
      </c>
      <c r="BF299" s="135">
        <f>IF(N299="snížená",J299,0)</f>
        <v>0</v>
      </c>
      <c r="BG299" s="135">
        <f>IF(N299="zákl. přenesená",J299,0)</f>
        <v>0</v>
      </c>
      <c r="BH299" s="135">
        <f>IF(N299="sníž. přenesená",J299,0)</f>
        <v>0</v>
      </c>
      <c r="BI299" s="135">
        <f>IF(N299="nulová",J299,0)</f>
        <v>0</v>
      </c>
      <c r="BJ299" s="18" t="s">
        <v>131</v>
      </c>
      <c r="BK299" s="135">
        <f>ROUND(I299*H299,2)</f>
        <v>0</v>
      </c>
      <c r="BL299" s="18" t="s">
        <v>243</v>
      </c>
      <c r="BM299" s="134" t="s">
        <v>444</v>
      </c>
    </row>
    <row r="300" spans="2:65" s="1" customFormat="1" ht="16.5" customHeight="1">
      <c r="B300" s="33"/>
      <c r="C300" s="123" t="s">
        <v>445</v>
      </c>
      <c r="D300" s="123" t="s">
        <v>125</v>
      </c>
      <c r="E300" s="124" t="s">
        <v>446</v>
      </c>
      <c r="F300" s="125" t="s">
        <v>394</v>
      </c>
      <c r="G300" s="126" t="s">
        <v>352</v>
      </c>
      <c r="H300" s="127">
        <v>1</v>
      </c>
      <c r="I300" s="128"/>
      <c r="J300" s="129">
        <f>ROUND(I300*H300,2)</f>
        <v>0</v>
      </c>
      <c r="K300" s="125" t="s">
        <v>19</v>
      </c>
      <c r="L300" s="33"/>
      <c r="M300" s="130" t="s">
        <v>19</v>
      </c>
      <c r="N300" s="131" t="s">
        <v>44</v>
      </c>
      <c r="P300" s="132">
        <f>O300*H300</f>
        <v>0</v>
      </c>
      <c r="Q300" s="132">
        <v>0</v>
      </c>
      <c r="R300" s="132">
        <f>Q300*H300</f>
        <v>0</v>
      </c>
      <c r="S300" s="132">
        <v>0</v>
      </c>
      <c r="T300" s="133">
        <f>S300*H300</f>
        <v>0</v>
      </c>
      <c r="AR300" s="134" t="s">
        <v>243</v>
      </c>
      <c r="AT300" s="134" t="s">
        <v>125</v>
      </c>
      <c r="AU300" s="134" t="s">
        <v>131</v>
      </c>
      <c r="AY300" s="18" t="s">
        <v>122</v>
      </c>
      <c r="BE300" s="135">
        <f>IF(N300="základní",J300,0)</f>
        <v>0</v>
      </c>
      <c r="BF300" s="135">
        <f>IF(N300="snížená",J300,0)</f>
        <v>0</v>
      </c>
      <c r="BG300" s="135">
        <f>IF(N300="zákl. přenesená",J300,0)</f>
        <v>0</v>
      </c>
      <c r="BH300" s="135">
        <f>IF(N300="sníž. přenesená",J300,0)</f>
        <v>0</v>
      </c>
      <c r="BI300" s="135">
        <f>IF(N300="nulová",J300,0)</f>
        <v>0</v>
      </c>
      <c r="BJ300" s="18" t="s">
        <v>131</v>
      </c>
      <c r="BK300" s="135">
        <f>ROUND(I300*H300,2)</f>
        <v>0</v>
      </c>
      <c r="BL300" s="18" t="s">
        <v>243</v>
      </c>
      <c r="BM300" s="134" t="s">
        <v>447</v>
      </c>
    </row>
    <row r="301" spans="2:65" s="1" customFormat="1" ht="24.2" customHeight="1">
      <c r="B301" s="33"/>
      <c r="C301" s="123" t="s">
        <v>448</v>
      </c>
      <c r="D301" s="123" t="s">
        <v>125</v>
      </c>
      <c r="E301" s="124" t="s">
        <v>449</v>
      </c>
      <c r="F301" s="125" t="s">
        <v>450</v>
      </c>
      <c r="G301" s="126" t="s">
        <v>399</v>
      </c>
      <c r="H301" s="178"/>
      <c r="I301" s="128"/>
      <c r="J301" s="129">
        <f>ROUND(I301*H301,2)</f>
        <v>0</v>
      </c>
      <c r="K301" s="125" t="s">
        <v>129</v>
      </c>
      <c r="L301" s="33"/>
      <c r="M301" s="130" t="s">
        <v>19</v>
      </c>
      <c r="N301" s="131" t="s">
        <v>44</v>
      </c>
      <c r="P301" s="132">
        <f>O301*H301</f>
        <v>0</v>
      </c>
      <c r="Q301" s="132">
        <v>0</v>
      </c>
      <c r="R301" s="132">
        <f>Q301*H301</f>
        <v>0</v>
      </c>
      <c r="S301" s="132">
        <v>0</v>
      </c>
      <c r="T301" s="133">
        <f>S301*H301</f>
        <v>0</v>
      </c>
      <c r="AR301" s="134" t="s">
        <v>243</v>
      </c>
      <c r="AT301" s="134" t="s">
        <v>125</v>
      </c>
      <c r="AU301" s="134" t="s">
        <v>131</v>
      </c>
      <c r="AY301" s="18" t="s">
        <v>122</v>
      </c>
      <c r="BE301" s="135">
        <f>IF(N301="základní",J301,0)</f>
        <v>0</v>
      </c>
      <c r="BF301" s="135">
        <f>IF(N301="snížená",J301,0)</f>
        <v>0</v>
      </c>
      <c r="BG301" s="135">
        <f>IF(N301="zákl. přenesená",J301,0)</f>
        <v>0</v>
      </c>
      <c r="BH301" s="135">
        <f>IF(N301="sníž. přenesená",J301,0)</f>
        <v>0</v>
      </c>
      <c r="BI301" s="135">
        <f>IF(N301="nulová",J301,0)</f>
        <v>0</v>
      </c>
      <c r="BJ301" s="18" t="s">
        <v>131</v>
      </c>
      <c r="BK301" s="135">
        <f>ROUND(I301*H301,2)</f>
        <v>0</v>
      </c>
      <c r="BL301" s="18" t="s">
        <v>243</v>
      </c>
      <c r="BM301" s="134" t="s">
        <v>451</v>
      </c>
    </row>
    <row r="302" spans="2:65" s="1" customFormat="1" ht="11.25">
      <c r="B302" s="33"/>
      <c r="D302" s="136" t="s">
        <v>133</v>
      </c>
      <c r="F302" s="137" t="s">
        <v>452</v>
      </c>
      <c r="I302" s="138"/>
      <c r="L302" s="33"/>
      <c r="M302" s="139"/>
      <c r="T302" s="54"/>
      <c r="AT302" s="18" t="s">
        <v>133</v>
      </c>
      <c r="AU302" s="18" t="s">
        <v>131</v>
      </c>
    </row>
    <row r="303" spans="2:65" s="11" customFormat="1" ht="22.9" customHeight="1">
      <c r="B303" s="111"/>
      <c r="D303" s="112" t="s">
        <v>71</v>
      </c>
      <c r="E303" s="121" t="s">
        <v>453</v>
      </c>
      <c r="F303" s="121" t="s">
        <v>454</v>
      </c>
      <c r="I303" s="114"/>
      <c r="J303" s="122">
        <f>BK303</f>
        <v>0</v>
      </c>
      <c r="L303" s="111"/>
      <c r="M303" s="116"/>
      <c r="P303" s="117">
        <f>SUM(P304:P339)</f>
        <v>0</v>
      </c>
      <c r="R303" s="117">
        <f>SUM(R304:R339)</f>
        <v>7.9000000000000001E-2</v>
      </c>
      <c r="T303" s="118">
        <f>SUM(T304:T339)</f>
        <v>0.10073</v>
      </c>
      <c r="AR303" s="112" t="s">
        <v>131</v>
      </c>
      <c r="AT303" s="119" t="s">
        <v>71</v>
      </c>
      <c r="AU303" s="119" t="s">
        <v>77</v>
      </c>
      <c r="AY303" s="112" t="s">
        <v>122</v>
      </c>
      <c r="BK303" s="120">
        <f>SUM(BK304:BK339)</f>
        <v>0</v>
      </c>
    </row>
    <row r="304" spans="2:65" s="1" customFormat="1" ht="16.5" customHeight="1">
      <c r="B304" s="33"/>
      <c r="C304" s="123" t="s">
        <v>455</v>
      </c>
      <c r="D304" s="123" t="s">
        <v>125</v>
      </c>
      <c r="E304" s="124" t="s">
        <v>456</v>
      </c>
      <c r="F304" s="125" t="s">
        <v>457</v>
      </c>
      <c r="G304" s="126" t="s">
        <v>352</v>
      </c>
      <c r="H304" s="127">
        <v>1</v>
      </c>
      <c r="I304" s="128"/>
      <c r="J304" s="129">
        <f>ROUND(I304*H304,2)</f>
        <v>0</v>
      </c>
      <c r="K304" s="125" t="s">
        <v>129</v>
      </c>
      <c r="L304" s="33"/>
      <c r="M304" s="130" t="s">
        <v>19</v>
      </c>
      <c r="N304" s="131" t="s">
        <v>44</v>
      </c>
      <c r="P304" s="132">
        <f>O304*H304</f>
        <v>0</v>
      </c>
      <c r="Q304" s="132">
        <v>0</v>
      </c>
      <c r="R304" s="132">
        <f>Q304*H304</f>
        <v>0</v>
      </c>
      <c r="S304" s="132">
        <v>3.4200000000000001E-2</v>
      </c>
      <c r="T304" s="133">
        <f>S304*H304</f>
        <v>3.4200000000000001E-2</v>
      </c>
      <c r="AR304" s="134" t="s">
        <v>243</v>
      </c>
      <c r="AT304" s="134" t="s">
        <v>125</v>
      </c>
      <c r="AU304" s="134" t="s">
        <v>131</v>
      </c>
      <c r="AY304" s="18" t="s">
        <v>122</v>
      </c>
      <c r="BE304" s="135">
        <f>IF(N304="základní",J304,0)</f>
        <v>0</v>
      </c>
      <c r="BF304" s="135">
        <f>IF(N304="snížená",J304,0)</f>
        <v>0</v>
      </c>
      <c r="BG304" s="135">
        <f>IF(N304="zákl. přenesená",J304,0)</f>
        <v>0</v>
      </c>
      <c r="BH304" s="135">
        <f>IF(N304="sníž. přenesená",J304,0)</f>
        <v>0</v>
      </c>
      <c r="BI304" s="135">
        <f>IF(N304="nulová",J304,0)</f>
        <v>0</v>
      </c>
      <c r="BJ304" s="18" t="s">
        <v>131</v>
      </c>
      <c r="BK304" s="135">
        <f>ROUND(I304*H304,2)</f>
        <v>0</v>
      </c>
      <c r="BL304" s="18" t="s">
        <v>243</v>
      </c>
      <c r="BM304" s="134" t="s">
        <v>458</v>
      </c>
    </row>
    <row r="305" spans="2:65" s="1" customFormat="1" ht="11.25">
      <c r="B305" s="33"/>
      <c r="D305" s="136" t="s">
        <v>133</v>
      </c>
      <c r="F305" s="137" t="s">
        <v>459</v>
      </c>
      <c r="I305" s="138"/>
      <c r="L305" s="33"/>
      <c r="M305" s="139"/>
      <c r="T305" s="54"/>
      <c r="AT305" s="18" t="s">
        <v>133</v>
      </c>
      <c r="AU305" s="18" t="s">
        <v>131</v>
      </c>
    </row>
    <row r="306" spans="2:65" s="1" customFormat="1" ht="16.5" customHeight="1">
      <c r="B306" s="33"/>
      <c r="C306" s="123" t="s">
        <v>460</v>
      </c>
      <c r="D306" s="123" t="s">
        <v>125</v>
      </c>
      <c r="E306" s="124" t="s">
        <v>461</v>
      </c>
      <c r="F306" s="125" t="s">
        <v>462</v>
      </c>
      <c r="G306" s="126" t="s">
        <v>352</v>
      </c>
      <c r="H306" s="127">
        <v>1</v>
      </c>
      <c r="I306" s="128"/>
      <c r="J306" s="129">
        <f>ROUND(I306*H306,2)</f>
        <v>0</v>
      </c>
      <c r="K306" s="125" t="s">
        <v>129</v>
      </c>
      <c r="L306" s="33"/>
      <c r="M306" s="130" t="s">
        <v>19</v>
      </c>
      <c r="N306" s="131" t="s">
        <v>44</v>
      </c>
      <c r="P306" s="132">
        <f>O306*H306</f>
        <v>0</v>
      </c>
      <c r="Q306" s="132">
        <v>0</v>
      </c>
      <c r="R306" s="132">
        <f>Q306*H306</f>
        <v>0</v>
      </c>
      <c r="S306" s="132">
        <v>1.9460000000000002E-2</v>
      </c>
      <c r="T306" s="133">
        <f>S306*H306</f>
        <v>1.9460000000000002E-2</v>
      </c>
      <c r="AR306" s="134" t="s">
        <v>243</v>
      </c>
      <c r="AT306" s="134" t="s">
        <v>125</v>
      </c>
      <c r="AU306" s="134" t="s">
        <v>131</v>
      </c>
      <c r="AY306" s="18" t="s">
        <v>122</v>
      </c>
      <c r="BE306" s="135">
        <f>IF(N306="základní",J306,0)</f>
        <v>0</v>
      </c>
      <c r="BF306" s="135">
        <f>IF(N306="snížená",J306,0)</f>
        <v>0</v>
      </c>
      <c r="BG306" s="135">
        <f>IF(N306="zákl. přenesená",J306,0)</f>
        <v>0</v>
      </c>
      <c r="BH306" s="135">
        <f>IF(N306="sníž. přenesená",J306,0)</f>
        <v>0</v>
      </c>
      <c r="BI306" s="135">
        <f>IF(N306="nulová",J306,0)</f>
        <v>0</v>
      </c>
      <c r="BJ306" s="18" t="s">
        <v>131</v>
      </c>
      <c r="BK306" s="135">
        <f>ROUND(I306*H306,2)</f>
        <v>0</v>
      </c>
      <c r="BL306" s="18" t="s">
        <v>243</v>
      </c>
      <c r="BM306" s="134" t="s">
        <v>463</v>
      </c>
    </row>
    <row r="307" spans="2:65" s="1" customFormat="1" ht="11.25">
      <c r="B307" s="33"/>
      <c r="D307" s="136" t="s">
        <v>133</v>
      </c>
      <c r="F307" s="137" t="s">
        <v>464</v>
      </c>
      <c r="I307" s="138"/>
      <c r="L307" s="33"/>
      <c r="M307" s="139"/>
      <c r="T307" s="54"/>
      <c r="AT307" s="18" t="s">
        <v>133</v>
      </c>
      <c r="AU307" s="18" t="s">
        <v>131</v>
      </c>
    </row>
    <row r="308" spans="2:65" s="1" customFormat="1" ht="16.5" customHeight="1">
      <c r="B308" s="33"/>
      <c r="C308" s="123" t="s">
        <v>465</v>
      </c>
      <c r="D308" s="123" t="s">
        <v>125</v>
      </c>
      <c r="E308" s="124" t="s">
        <v>466</v>
      </c>
      <c r="F308" s="125" t="s">
        <v>467</v>
      </c>
      <c r="G308" s="126" t="s">
        <v>352</v>
      </c>
      <c r="H308" s="127">
        <v>1</v>
      </c>
      <c r="I308" s="128"/>
      <c r="J308" s="129">
        <f>ROUND(I308*H308,2)</f>
        <v>0</v>
      </c>
      <c r="K308" s="125" t="s">
        <v>129</v>
      </c>
      <c r="L308" s="33"/>
      <c r="M308" s="130" t="s">
        <v>19</v>
      </c>
      <c r="N308" s="131" t="s">
        <v>44</v>
      </c>
      <c r="P308" s="132">
        <f>O308*H308</f>
        <v>0</v>
      </c>
      <c r="Q308" s="132">
        <v>0</v>
      </c>
      <c r="R308" s="132">
        <f>Q308*H308</f>
        <v>0</v>
      </c>
      <c r="S308" s="132">
        <v>3.2899999999999999E-2</v>
      </c>
      <c r="T308" s="133">
        <f>S308*H308</f>
        <v>3.2899999999999999E-2</v>
      </c>
      <c r="AR308" s="134" t="s">
        <v>243</v>
      </c>
      <c r="AT308" s="134" t="s">
        <v>125</v>
      </c>
      <c r="AU308" s="134" t="s">
        <v>131</v>
      </c>
      <c r="AY308" s="18" t="s">
        <v>122</v>
      </c>
      <c r="BE308" s="135">
        <f>IF(N308="základní",J308,0)</f>
        <v>0</v>
      </c>
      <c r="BF308" s="135">
        <f>IF(N308="snížená",J308,0)</f>
        <v>0</v>
      </c>
      <c r="BG308" s="135">
        <f>IF(N308="zákl. přenesená",J308,0)</f>
        <v>0</v>
      </c>
      <c r="BH308" s="135">
        <f>IF(N308="sníž. přenesená",J308,0)</f>
        <v>0</v>
      </c>
      <c r="BI308" s="135">
        <f>IF(N308="nulová",J308,0)</f>
        <v>0</v>
      </c>
      <c r="BJ308" s="18" t="s">
        <v>131</v>
      </c>
      <c r="BK308" s="135">
        <f>ROUND(I308*H308,2)</f>
        <v>0</v>
      </c>
      <c r="BL308" s="18" t="s">
        <v>243</v>
      </c>
      <c r="BM308" s="134" t="s">
        <v>468</v>
      </c>
    </row>
    <row r="309" spans="2:65" s="1" customFormat="1" ht="11.25">
      <c r="B309" s="33"/>
      <c r="D309" s="136" t="s">
        <v>133</v>
      </c>
      <c r="F309" s="137" t="s">
        <v>469</v>
      </c>
      <c r="I309" s="138"/>
      <c r="L309" s="33"/>
      <c r="M309" s="139"/>
      <c r="T309" s="54"/>
      <c r="AT309" s="18" t="s">
        <v>133</v>
      </c>
      <c r="AU309" s="18" t="s">
        <v>131</v>
      </c>
    </row>
    <row r="310" spans="2:65" s="1" customFormat="1" ht="16.5" customHeight="1">
      <c r="B310" s="33"/>
      <c r="C310" s="123" t="s">
        <v>470</v>
      </c>
      <c r="D310" s="123" t="s">
        <v>125</v>
      </c>
      <c r="E310" s="124" t="s">
        <v>471</v>
      </c>
      <c r="F310" s="125" t="s">
        <v>472</v>
      </c>
      <c r="G310" s="126" t="s">
        <v>352</v>
      </c>
      <c r="H310" s="127">
        <v>1</v>
      </c>
      <c r="I310" s="128"/>
      <c r="J310" s="129">
        <f>ROUND(I310*H310,2)</f>
        <v>0</v>
      </c>
      <c r="K310" s="125" t="s">
        <v>129</v>
      </c>
      <c r="L310" s="33"/>
      <c r="M310" s="130" t="s">
        <v>19</v>
      </c>
      <c r="N310" s="131" t="s">
        <v>44</v>
      </c>
      <c r="P310" s="132">
        <f>O310*H310</f>
        <v>0</v>
      </c>
      <c r="Q310" s="132">
        <v>0</v>
      </c>
      <c r="R310" s="132">
        <f>Q310*H310</f>
        <v>0</v>
      </c>
      <c r="S310" s="132">
        <v>9.1999999999999998E-3</v>
      </c>
      <c r="T310" s="133">
        <f>S310*H310</f>
        <v>9.1999999999999998E-3</v>
      </c>
      <c r="AR310" s="134" t="s">
        <v>243</v>
      </c>
      <c r="AT310" s="134" t="s">
        <v>125</v>
      </c>
      <c r="AU310" s="134" t="s">
        <v>131</v>
      </c>
      <c r="AY310" s="18" t="s">
        <v>122</v>
      </c>
      <c r="BE310" s="135">
        <f>IF(N310="základní",J310,0)</f>
        <v>0</v>
      </c>
      <c r="BF310" s="135">
        <f>IF(N310="snížená",J310,0)</f>
        <v>0</v>
      </c>
      <c r="BG310" s="135">
        <f>IF(N310="zákl. přenesená",J310,0)</f>
        <v>0</v>
      </c>
      <c r="BH310" s="135">
        <f>IF(N310="sníž. přenesená",J310,0)</f>
        <v>0</v>
      </c>
      <c r="BI310" s="135">
        <f>IF(N310="nulová",J310,0)</f>
        <v>0</v>
      </c>
      <c r="BJ310" s="18" t="s">
        <v>131</v>
      </c>
      <c r="BK310" s="135">
        <f>ROUND(I310*H310,2)</f>
        <v>0</v>
      </c>
      <c r="BL310" s="18" t="s">
        <v>243</v>
      </c>
      <c r="BM310" s="134" t="s">
        <v>473</v>
      </c>
    </row>
    <row r="311" spans="2:65" s="1" customFormat="1" ht="11.25">
      <c r="B311" s="33"/>
      <c r="D311" s="136" t="s">
        <v>133</v>
      </c>
      <c r="F311" s="137" t="s">
        <v>474</v>
      </c>
      <c r="I311" s="138"/>
      <c r="L311" s="33"/>
      <c r="M311" s="139"/>
      <c r="T311" s="54"/>
      <c r="AT311" s="18" t="s">
        <v>133</v>
      </c>
      <c r="AU311" s="18" t="s">
        <v>131</v>
      </c>
    </row>
    <row r="312" spans="2:65" s="1" customFormat="1" ht="16.5" customHeight="1">
      <c r="B312" s="33"/>
      <c r="C312" s="123" t="s">
        <v>475</v>
      </c>
      <c r="D312" s="123" t="s">
        <v>125</v>
      </c>
      <c r="E312" s="124" t="s">
        <v>476</v>
      </c>
      <c r="F312" s="125" t="s">
        <v>477</v>
      </c>
      <c r="G312" s="126" t="s">
        <v>352</v>
      </c>
      <c r="H312" s="127">
        <v>1</v>
      </c>
      <c r="I312" s="128"/>
      <c r="J312" s="129">
        <f>ROUND(I312*H312,2)</f>
        <v>0</v>
      </c>
      <c r="K312" s="125" t="s">
        <v>129</v>
      </c>
      <c r="L312" s="33"/>
      <c r="M312" s="130" t="s">
        <v>19</v>
      </c>
      <c r="N312" s="131" t="s">
        <v>44</v>
      </c>
      <c r="P312" s="132">
        <f>O312*H312</f>
        <v>0</v>
      </c>
      <c r="Q312" s="132">
        <v>0</v>
      </c>
      <c r="R312" s="132">
        <f>Q312*H312</f>
        <v>0</v>
      </c>
      <c r="S312" s="132">
        <v>1.56E-3</v>
      </c>
      <c r="T312" s="133">
        <f>S312*H312</f>
        <v>1.56E-3</v>
      </c>
      <c r="AR312" s="134" t="s">
        <v>243</v>
      </c>
      <c r="AT312" s="134" t="s">
        <v>125</v>
      </c>
      <c r="AU312" s="134" t="s">
        <v>131</v>
      </c>
      <c r="AY312" s="18" t="s">
        <v>122</v>
      </c>
      <c r="BE312" s="135">
        <f>IF(N312="základní",J312,0)</f>
        <v>0</v>
      </c>
      <c r="BF312" s="135">
        <f>IF(N312="snížená",J312,0)</f>
        <v>0</v>
      </c>
      <c r="BG312" s="135">
        <f>IF(N312="zákl. přenesená",J312,0)</f>
        <v>0</v>
      </c>
      <c r="BH312" s="135">
        <f>IF(N312="sníž. přenesená",J312,0)</f>
        <v>0</v>
      </c>
      <c r="BI312" s="135">
        <f>IF(N312="nulová",J312,0)</f>
        <v>0</v>
      </c>
      <c r="BJ312" s="18" t="s">
        <v>131</v>
      </c>
      <c r="BK312" s="135">
        <f>ROUND(I312*H312,2)</f>
        <v>0</v>
      </c>
      <c r="BL312" s="18" t="s">
        <v>243</v>
      </c>
      <c r="BM312" s="134" t="s">
        <v>478</v>
      </c>
    </row>
    <row r="313" spans="2:65" s="1" customFormat="1" ht="11.25">
      <c r="B313" s="33"/>
      <c r="D313" s="136" t="s">
        <v>133</v>
      </c>
      <c r="F313" s="137" t="s">
        <v>479</v>
      </c>
      <c r="I313" s="138"/>
      <c r="L313" s="33"/>
      <c r="M313" s="139"/>
      <c r="T313" s="54"/>
      <c r="AT313" s="18" t="s">
        <v>133</v>
      </c>
      <c r="AU313" s="18" t="s">
        <v>131</v>
      </c>
    </row>
    <row r="314" spans="2:65" s="1" customFormat="1" ht="16.5" customHeight="1">
      <c r="B314" s="33"/>
      <c r="C314" s="123" t="s">
        <v>480</v>
      </c>
      <c r="D314" s="123" t="s">
        <v>125</v>
      </c>
      <c r="E314" s="124" t="s">
        <v>481</v>
      </c>
      <c r="F314" s="125" t="s">
        <v>482</v>
      </c>
      <c r="G314" s="126" t="s">
        <v>352</v>
      </c>
      <c r="H314" s="127">
        <v>1</v>
      </c>
      <c r="I314" s="128"/>
      <c r="J314" s="129">
        <f>ROUND(I314*H314,2)</f>
        <v>0</v>
      </c>
      <c r="K314" s="125" t="s">
        <v>129</v>
      </c>
      <c r="L314" s="33"/>
      <c r="M314" s="130" t="s">
        <v>19</v>
      </c>
      <c r="N314" s="131" t="s">
        <v>44</v>
      </c>
      <c r="P314" s="132">
        <f>O314*H314</f>
        <v>0</v>
      </c>
      <c r="Q314" s="132">
        <v>0</v>
      </c>
      <c r="R314" s="132">
        <f>Q314*H314</f>
        <v>0</v>
      </c>
      <c r="S314" s="132">
        <v>8.5999999999999998E-4</v>
      </c>
      <c r="T314" s="133">
        <f>S314*H314</f>
        <v>8.5999999999999998E-4</v>
      </c>
      <c r="AR314" s="134" t="s">
        <v>243</v>
      </c>
      <c r="AT314" s="134" t="s">
        <v>125</v>
      </c>
      <c r="AU314" s="134" t="s">
        <v>131</v>
      </c>
      <c r="AY314" s="18" t="s">
        <v>122</v>
      </c>
      <c r="BE314" s="135">
        <f>IF(N314="základní",J314,0)</f>
        <v>0</v>
      </c>
      <c r="BF314" s="135">
        <f>IF(N314="snížená",J314,0)</f>
        <v>0</v>
      </c>
      <c r="BG314" s="135">
        <f>IF(N314="zákl. přenesená",J314,0)</f>
        <v>0</v>
      </c>
      <c r="BH314" s="135">
        <f>IF(N314="sníž. přenesená",J314,0)</f>
        <v>0</v>
      </c>
      <c r="BI314" s="135">
        <f>IF(N314="nulová",J314,0)</f>
        <v>0</v>
      </c>
      <c r="BJ314" s="18" t="s">
        <v>131</v>
      </c>
      <c r="BK314" s="135">
        <f>ROUND(I314*H314,2)</f>
        <v>0</v>
      </c>
      <c r="BL314" s="18" t="s">
        <v>243</v>
      </c>
      <c r="BM314" s="134" t="s">
        <v>483</v>
      </c>
    </row>
    <row r="315" spans="2:65" s="1" customFormat="1" ht="11.25">
      <c r="B315" s="33"/>
      <c r="D315" s="136" t="s">
        <v>133</v>
      </c>
      <c r="F315" s="137" t="s">
        <v>484</v>
      </c>
      <c r="I315" s="138"/>
      <c r="L315" s="33"/>
      <c r="M315" s="139"/>
      <c r="T315" s="54"/>
      <c r="AT315" s="18" t="s">
        <v>133</v>
      </c>
      <c r="AU315" s="18" t="s">
        <v>131</v>
      </c>
    </row>
    <row r="316" spans="2:65" s="1" customFormat="1" ht="16.5" customHeight="1">
      <c r="B316" s="33"/>
      <c r="C316" s="123" t="s">
        <v>485</v>
      </c>
      <c r="D316" s="123" t="s">
        <v>125</v>
      </c>
      <c r="E316" s="124" t="s">
        <v>486</v>
      </c>
      <c r="F316" s="125" t="s">
        <v>487</v>
      </c>
      <c r="G316" s="126" t="s">
        <v>150</v>
      </c>
      <c r="H316" s="127">
        <v>3</v>
      </c>
      <c r="I316" s="128"/>
      <c r="J316" s="129">
        <f>ROUND(I316*H316,2)</f>
        <v>0</v>
      </c>
      <c r="K316" s="125" t="s">
        <v>129</v>
      </c>
      <c r="L316" s="33"/>
      <c r="M316" s="130" t="s">
        <v>19</v>
      </c>
      <c r="N316" s="131" t="s">
        <v>44</v>
      </c>
      <c r="P316" s="132">
        <f>O316*H316</f>
        <v>0</v>
      </c>
      <c r="Q316" s="132">
        <v>0</v>
      </c>
      <c r="R316" s="132">
        <f>Q316*H316</f>
        <v>0</v>
      </c>
      <c r="S316" s="132">
        <v>8.4999999999999995E-4</v>
      </c>
      <c r="T316" s="133">
        <f>S316*H316</f>
        <v>2.5499999999999997E-3</v>
      </c>
      <c r="AR316" s="134" t="s">
        <v>243</v>
      </c>
      <c r="AT316" s="134" t="s">
        <v>125</v>
      </c>
      <c r="AU316" s="134" t="s">
        <v>131</v>
      </c>
      <c r="AY316" s="18" t="s">
        <v>122</v>
      </c>
      <c r="BE316" s="135">
        <f>IF(N316="základní",J316,0)</f>
        <v>0</v>
      </c>
      <c r="BF316" s="135">
        <f>IF(N316="snížená",J316,0)</f>
        <v>0</v>
      </c>
      <c r="BG316" s="135">
        <f>IF(N316="zákl. přenesená",J316,0)</f>
        <v>0</v>
      </c>
      <c r="BH316" s="135">
        <f>IF(N316="sníž. přenesená",J316,0)</f>
        <v>0</v>
      </c>
      <c r="BI316" s="135">
        <f>IF(N316="nulová",J316,0)</f>
        <v>0</v>
      </c>
      <c r="BJ316" s="18" t="s">
        <v>131</v>
      </c>
      <c r="BK316" s="135">
        <f>ROUND(I316*H316,2)</f>
        <v>0</v>
      </c>
      <c r="BL316" s="18" t="s">
        <v>243</v>
      </c>
      <c r="BM316" s="134" t="s">
        <v>488</v>
      </c>
    </row>
    <row r="317" spans="2:65" s="1" customFormat="1" ht="11.25">
      <c r="B317" s="33"/>
      <c r="D317" s="136" t="s">
        <v>133</v>
      </c>
      <c r="F317" s="137" t="s">
        <v>489</v>
      </c>
      <c r="I317" s="138"/>
      <c r="L317" s="33"/>
      <c r="M317" s="139"/>
      <c r="T317" s="54"/>
      <c r="AT317" s="18" t="s">
        <v>133</v>
      </c>
      <c r="AU317" s="18" t="s">
        <v>131</v>
      </c>
    </row>
    <row r="318" spans="2:65" s="1" customFormat="1" ht="16.5" customHeight="1">
      <c r="B318" s="33"/>
      <c r="C318" s="123" t="s">
        <v>490</v>
      </c>
      <c r="D318" s="123" t="s">
        <v>125</v>
      </c>
      <c r="E318" s="124" t="s">
        <v>491</v>
      </c>
      <c r="F318" s="125" t="s">
        <v>492</v>
      </c>
      <c r="G318" s="126" t="s">
        <v>352</v>
      </c>
      <c r="H318" s="127">
        <v>1</v>
      </c>
      <c r="I318" s="128"/>
      <c r="J318" s="129">
        <f>ROUND(I318*H318,2)</f>
        <v>0</v>
      </c>
      <c r="K318" s="125" t="s">
        <v>19</v>
      </c>
      <c r="L318" s="33"/>
      <c r="M318" s="130" t="s">
        <v>19</v>
      </c>
      <c r="N318" s="131" t="s">
        <v>44</v>
      </c>
      <c r="P318" s="132">
        <f>O318*H318</f>
        <v>0</v>
      </c>
      <c r="Q318" s="132">
        <v>2.9440000000000001E-2</v>
      </c>
      <c r="R318" s="132">
        <f>Q318*H318</f>
        <v>2.9440000000000001E-2</v>
      </c>
      <c r="S318" s="132">
        <v>0</v>
      </c>
      <c r="T318" s="133">
        <f>S318*H318</f>
        <v>0</v>
      </c>
      <c r="AR318" s="134" t="s">
        <v>243</v>
      </c>
      <c r="AT318" s="134" t="s">
        <v>125</v>
      </c>
      <c r="AU318" s="134" t="s">
        <v>131</v>
      </c>
      <c r="AY318" s="18" t="s">
        <v>122</v>
      </c>
      <c r="BE318" s="135">
        <f>IF(N318="základní",J318,0)</f>
        <v>0</v>
      </c>
      <c r="BF318" s="135">
        <f>IF(N318="snížená",J318,0)</f>
        <v>0</v>
      </c>
      <c r="BG318" s="135">
        <f>IF(N318="zákl. přenesená",J318,0)</f>
        <v>0</v>
      </c>
      <c r="BH318" s="135">
        <f>IF(N318="sníž. přenesená",J318,0)</f>
        <v>0</v>
      </c>
      <c r="BI318" s="135">
        <f>IF(N318="nulová",J318,0)</f>
        <v>0</v>
      </c>
      <c r="BJ318" s="18" t="s">
        <v>131</v>
      </c>
      <c r="BK318" s="135">
        <f>ROUND(I318*H318,2)</f>
        <v>0</v>
      </c>
      <c r="BL318" s="18" t="s">
        <v>243</v>
      </c>
      <c r="BM318" s="134" t="s">
        <v>493</v>
      </c>
    </row>
    <row r="319" spans="2:65" s="1" customFormat="1" ht="24.2" customHeight="1">
      <c r="B319" s="33"/>
      <c r="C319" s="123" t="s">
        <v>494</v>
      </c>
      <c r="D319" s="123" t="s">
        <v>125</v>
      </c>
      <c r="E319" s="124" t="s">
        <v>495</v>
      </c>
      <c r="F319" s="125" t="s">
        <v>496</v>
      </c>
      <c r="G319" s="126" t="s">
        <v>352</v>
      </c>
      <c r="H319" s="127">
        <v>1</v>
      </c>
      <c r="I319" s="128"/>
      <c r="J319" s="129">
        <f>ROUND(I319*H319,2)</f>
        <v>0</v>
      </c>
      <c r="K319" s="125" t="s">
        <v>129</v>
      </c>
      <c r="L319" s="33"/>
      <c r="M319" s="130" t="s">
        <v>19</v>
      </c>
      <c r="N319" s="131" t="s">
        <v>44</v>
      </c>
      <c r="P319" s="132">
        <f>O319*H319</f>
        <v>0</v>
      </c>
      <c r="Q319" s="132">
        <v>1.6969999999999999E-2</v>
      </c>
      <c r="R319" s="132">
        <f>Q319*H319</f>
        <v>1.6969999999999999E-2</v>
      </c>
      <c r="S319" s="132">
        <v>0</v>
      </c>
      <c r="T319" s="133">
        <f>S319*H319</f>
        <v>0</v>
      </c>
      <c r="AR319" s="134" t="s">
        <v>243</v>
      </c>
      <c r="AT319" s="134" t="s">
        <v>125</v>
      </c>
      <c r="AU319" s="134" t="s">
        <v>131</v>
      </c>
      <c r="AY319" s="18" t="s">
        <v>122</v>
      </c>
      <c r="BE319" s="135">
        <f>IF(N319="základní",J319,0)</f>
        <v>0</v>
      </c>
      <c r="BF319" s="135">
        <f>IF(N319="snížená",J319,0)</f>
        <v>0</v>
      </c>
      <c r="BG319" s="135">
        <f>IF(N319="zákl. přenesená",J319,0)</f>
        <v>0</v>
      </c>
      <c r="BH319" s="135">
        <f>IF(N319="sníž. přenesená",J319,0)</f>
        <v>0</v>
      </c>
      <c r="BI319" s="135">
        <f>IF(N319="nulová",J319,0)</f>
        <v>0</v>
      </c>
      <c r="BJ319" s="18" t="s">
        <v>131</v>
      </c>
      <c r="BK319" s="135">
        <f>ROUND(I319*H319,2)</f>
        <v>0</v>
      </c>
      <c r="BL319" s="18" t="s">
        <v>243</v>
      </c>
      <c r="BM319" s="134" t="s">
        <v>497</v>
      </c>
    </row>
    <row r="320" spans="2:65" s="1" customFormat="1" ht="11.25">
      <c r="B320" s="33"/>
      <c r="D320" s="136" t="s">
        <v>133</v>
      </c>
      <c r="F320" s="137" t="s">
        <v>498</v>
      </c>
      <c r="I320" s="138"/>
      <c r="L320" s="33"/>
      <c r="M320" s="139"/>
      <c r="T320" s="54"/>
      <c r="AT320" s="18" t="s">
        <v>133</v>
      </c>
      <c r="AU320" s="18" t="s">
        <v>131</v>
      </c>
    </row>
    <row r="321" spans="2:65" s="1" customFormat="1" ht="16.5" customHeight="1">
      <c r="B321" s="33"/>
      <c r="C321" s="123" t="s">
        <v>499</v>
      </c>
      <c r="D321" s="123" t="s">
        <v>125</v>
      </c>
      <c r="E321" s="124" t="s">
        <v>500</v>
      </c>
      <c r="F321" s="125" t="s">
        <v>501</v>
      </c>
      <c r="G321" s="126" t="s">
        <v>352</v>
      </c>
      <c r="H321" s="127">
        <v>1</v>
      </c>
      <c r="I321" s="128"/>
      <c r="J321" s="129">
        <f>ROUND(I321*H321,2)</f>
        <v>0</v>
      </c>
      <c r="K321" s="125" t="s">
        <v>129</v>
      </c>
      <c r="L321" s="33"/>
      <c r="M321" s="130" t="s">
        <v>19</v>
      </c>
      <c r="N321" s="131" t="s">
        <v>44</v>
      </c>
      <c r="P321" s="132">
        <f>O321*H321</f>
        <v>0</v>
      </c>
      <c r="Q321" s="132">
        <v>1.8E-3</v>
      </c>
      <c r="R321" s="132">
        <f>Q321*H321</f>
        <v>1.8E-3</v>
      </c>
      <c r="S321" s="132">
        <v>0</v>
      </c>
      <c r="T321" s="133">
        <f>S321*H321</f>
        <v>0</v>
      </c>
      <c r="AR321" s="134" t="s">
        <v>243</v>
      </c>
      <c r="AT321" s="134" t="s">
        <v>125</v>
      </c>
      <c r="AU321" s="134" t="s">
        <v>131</v>
      </c>
      <c r="AY321" s="18" t="s">
        <v>122</v>
      </c>
      <c r="BE321" s="135">
        <f>IF(N321="základní",J321,0)</f>
        <v>0</v>
      </c>
      <c r="BF321" s="135">
        <f>IF(N321="snížená",J321,0)</f>
        <v>0</v>
      </c>
      <c r="BG321" s="135">
        <f>IF(N321="zákl. přenesená",J321,0)</f>
        <v>0</v>
      </c>
      <c r="BH321" s="135">
        <f>IF(N321="sníž. přenesená",J321,0)</f>
        <v>0</v>
      </c>
      <c r="BI321" s="135">
        <f>IF(N321="nulová",J321,0)</f>
        <v>0</v>
      </c>
      <c r="BJ321" s="18" t="s">
        <v>131</v>
      </c>
      <c r="BK321" s="135">
        <f>ROUND(I321*H321,2)</f>
        <v>0</v>
      </c>
      <c r="BL321" s="18" t="s">
        <v>243</v>
      </c>
      <c r="BM321" s="134" t="s">
        <v>502</v>
      </c>
    </row>
    <row r="322" spans="2:65" s="1" customFormat="1" ht="11.25">
      <c r="B322" s="33"/>
      <c r="D322" s="136" t="s">
        <v>133</v>
      </c>
      <c r="F322" s="137" t="s">
        <v>503</v>
      </c>
      <c r="I322" s="138"/>
      <c r="L322" s="33"/>
      <c r="M322" s="139"/>
      <c r="T322" s="54"/>
      <c r="AT322" s="18" t="s">
        <v>133</v>
      </c>
      <c r="AU322" s="18" t="s">
        <v>131</v>
      </c>
    </row>
    <row r="323" spans="2:65" s="1" customFormat="1" ht="16.5" customHeight="1">
      <c r="B323" s="33"/>
      <c r="C323" s="123" t="s">
        <v>504</v>
      </c>
      <c r="D323" s="123" t="s">
        <v>125</v>
      </c>
      <c r="E323" s="124" t="s">
        <v>505</v>
      </c>
      <c r="F323" s="125" t="s">
        <v>506</v>
      </c>
      <c r="G323" s="126" t="s">
        <v>150</v>
      </c>
      <c r="H323" s="127">
        <v>1</v>
      </c>
      <c r="I323" s="128"/>
      <c r="J323" s="129">
        <f>ROUND(I323*H323,2)</f>
        <v>0</v>
      </c>
      <c r="K323" s="125" t="s">
        <v>129</v>
      </c>
      <c r="L323" s="33"/>
      <c r="M323" s="130" t="s">
        <v>19</v>
      </c>
      <c r="N323" s="131" t="s">
        <v>44</v>
      </c>
      <c r="P323" s="132">
        <f>O323*H323</f>
        <v>0</v>
      </c>
      <c r="Q323" s="132">
        <v>2.4000000000000001E-4</v>
      </c>
      <c r="R323" s="132">
        <f>Q323*H323</f>
        <v>2.4000000000000001E-4</v>
      </c>
      <c r="S323" s="132">
        <v>0</v>
      </c>
      <c r="T323" s="133">
        <f>S323*H323</f>
        <v>0</v>
      </c>
      <c r="AR323" s="134" t="s">
        <v>243</v>
      </c>
      <c r="AT323" s="134" t="s">
        <v>125</v>
      </c>
      <c r="AU323" s="134" t="s">
        <v>131</v>
      </c>
      <c r="AY323" s="18" t="s">
        <v>122</v>
      </c>
      <c r="BE323" s="135">
        <f>IF(N323="základní",J323,0)</f>
        <v>0</v>
      </c>
      <c r="BF323" s="135">
        <f>IF(N323="snížená",J323,0)</f>
        <v>0</v>
      </c>
      <c r="BG323" s="135">
        <f>IF(N323="zákl. přenesená",J323,0)</f>
        <v>0</v>
      </c>
      <c r="BH323" s="135">
        <f>IF(N323="sníž. přenesená",J323,0)</f>
        <v>0</v>
      </c>
      <c r="BI323" s="135">
        <f>IF(N323="nulová",J323,0)</f>
        <v>0</v>
      </c>
      <c r="BJ323" s="18" t="s">
        <v>131</v>
      </c>
      <c r="BK323" s="135">
        <f>ROUND(I323*H323,2)</f>
        <v>0</v>
      </c>
      <c r="BL323" s="18" t="s">
        <v>243</v>
      </c>
      <c r="BM323" s="134" t="s">
        <v>507</v>
      </c>
    </row>
    <row r="324" spans="2:65" s="1" customFormat="1" ht="11.25">
      <c r="B324" s="33"/>
      <c r="D324" s="136" t="s">
        <v>133</v>
      </c>
      <c r="F324" s="137" t="s">
        <v>508</v>
      </c>
      <c r="I324" s="138"/>
      <c r="L324" s="33"/>
      <c r="M324" s="139"/>
      <c r="T324" s="54"/>
      <c r="AT324" s="18" t="s">
        <v>133</v>
      </c>
      <c r="AU324" s="18" t="s">
        <v>131</v>
      </c>
    </row>
    <row r="325" spans="2:65" s="1" customFormat="1" ht="21.75" customHeight="1">
      <c r="B325" s="33"/>
      <c r="C325" s="123" t="s">
        <v>509</v>
      </c>
      <c r="D325" s="123" t="s">
        <v>125</v>
      </c>
      <c r="E325" s="124" t="s">
        <v>510</v>
      </c>
      <c r="F325" s="125" t="s">
        <v>511</v>
      </c>
      <c r="G325" s="126" t="s">
        <v>352</v>
      </c>
      <c r="H325" s="127">
        <v>1</v>
      </c>
      <c r="I325" s="128"/>
      <c r="J325" s="129">
        <f>ROUND(I325*H325,2)</f>
        <v>0</v>
      </c>
      <c r="K325" s="125" t="s">
        <v>19</v>
      </c>
      <c r="L325" s="33"/>
      <c r="M325" s="130" t="s">
        <v>19</v>
      </c>
      <c r="N325" s="131" t="s">
        <v>44</v>
      </c>
      <c r="P325" s="132">
        <f>O325*H325</f>
        <v>0</v>
      </c>
      <c r="Q325" s="132">
        <v>1.8069999999999999E-2</v>
      </c>
      <c r="R325" s="132">
        <f>Q325*H325</f>
        <v>1.8069999999999999E-2</v>
      </c>
      <c r="S325" s="132">
        <v>0</v>
      </c>
      <c r="T325" s="133">
        <f>S325*H325</f>
        <v>0</v>
      </c>
      <c r="AR325" s="134" t="s">
        <v>243</v>
      </c>
      <c r="AT325" s="134" t="s">
        <v>125</v>
      </c>
      <c r="AU325" s="134" t="s">
        <v>131</v>
      </c>
      <c r="AY325" s="18" t="s">
        <v>122</v>
      </c>
      <c r="BE325" s="135">
        <f>IF(N325="základní",J325,0)</f>
        <v>0</v>
      </c>
      <c r="BF325" s="135">
        <f>IF(N325="snížená",J325,0)</f>
        <v>0</v>
      </c>
      <c r="BG325" s="135">
        <f>IF(N325="zákl. přenesená",J325,0)</f>
        <v>0</v>
      </c>
      <c r="BH325" s="135">
        <f>IF(N325="sníž. přenesená",J325,0)</f>
        <v>0</v>
      </c>
      <c r="BI325" s="135">
        <f>IF(N325="nulová",J325,0)</f>
        <v>0</v>
      </c>
      <c r="BJ325" s="18" t="s">
        <v>131</v>
      </c>
      <c r="BK325" s="135">
        <f>ROUND(I325*H325,2)</f>
        <v>0</v>
      </c>
      <c r="BL325" s="18" t="s">
        <v>243</v>
      </c>
      <c r="BM325" s="134" t="s">
        <v>512</v>
      </c>
    </row>
    <row r="326" spans="2:65" s="1" customFormat="1" ht="16.5" customHeight="1">
      <c r="B326" s="33"/>
      <c r="C326" s="123" t="s">
        <v>513</v>
      </c>
      <c r="D326" s="123" t="s">
        <v>125</v>
      </c>
      <c r="E326" s="124" t="s">
        <v>514</v>
      </c>
      <c r="F326" s="125" t="s">
        <v>515</v>
      </c>
      <c r="G326" s="126" t="s">
        <v>352</v>
      </c>
      <c r="H326" s="127">
        <v>1</v>
      </c>
      <c r="I326" s="128"/>
      <c r="J326" s="129">
        <f>ROUND(I326*H326,2)</f>
        <v>0</v>
      </c>
      <c r="K326" s="125" t="s">
        <v>129</v>
      </c>
      <c r="L326" s="33"/>
      <c r="M326" s="130" t="s">
        <v>19</v>
      </c>
      <c r="N326" s="131" t="s">
        <v>44</v>
      </c>
      <c r="P326" s="132">
        <f>O326*H326</f>
        <v>0</v>
      </c>
      <c r="Q326" s="132">
        <v>1.9599999999999999E-3</v>
      </c>
      <c r="R326" s="132">
        <f>Q326*H326</f>
        <v>1.9599999999999999E-3</v>
      </c>
      <c r="S326" s="132">
        <v>0</v>
      </c>
      <c r="T326" s="133">
        <f>S326*H326</f>
        <v>0</v>
      </c>
      <c r="AR326" s="134" t="s">
        <v>243</v>
      </c>
      <c r="AT326" s="134" t="s">
        <v>125</v>
      </c>
      <c r="AU326" s="134" t="s">
        <v>131</v>
      </c>
      <c r="AY326" s="18" t="s">
        <v>122</v>
      </c>
      <c r="BE326" s="135">
        <f>IF(N326="základní",J326,0)</f>
        <v>0</v>
      </c>
      <c r="BF326" s="135">
        <f>IF(N326="snížená",J326,0)</f>
        <v>0</v>
      </c>
      <c r="BG326" s="135">
        <f>IF(N326="zákl. přenesená",J326,0)</f>
        <v>0</v>
      </c>
      <c r="BH326" s="135">
        <f>IF(N326="sníž. přenesená",J326,0)</f>
        <v>0</v>
      </c>
      <c r="BI326" s="135">
        <f>IF(N326="nulová",J326,0)</f>
        <v>0</v>
      </c>
      <c r="BJ326" s="18" t="s">
        <v>131</v>
      </c>
      <c r="BK326" s="135">
        <f>ROUND(I326*H326,2)</f>
        <v>0</v>
      </c>
      <c r="BL326" s="18" t="s">
        <v>243</v>
      </c>
      <c r="BM326" s="134" t="s">
        <v>516</v>
      </c>
    </row>
    <row r="327" spans="2:65" s="1" customFormat="1" ht="11.25">
      <c r="B327" s="33"/>
      <c r="D327" s="136" t="s">
        <v>133</v>
      </c>
      <c r="F327" s="137" t="s">
        <v>517</v>
      </c>
      <c r="I327" s="138"/>
      <c r="L327" s="33"/>
      <c r="M327" s="139"/>
      <c r="T327" s="54"/>
      <c r="AT327" s="18" t="s">
        <v>133</v>
      </c>
      <c r="AU327" s="18" t="s">
        <v>131</v>
      </c>
    </row>
    <row r="328" spans="2:65" s="1" customFormat="1" ht="24.2" customHeight="1">
      <c r="B328" s="33"/>
      <c r="C328" s="123" t="s">
        <v>518</v>
      </c>
      <c r="D328" s="123" t="s">
        <v>125</v>
      </c>
      <c r="E328" s="124" t="s">
        <v>519</v>
      </c>
      <c r="F328" s="125" t="s">
        <v>520</v>
      </c>
      <c r="G328" s="126" t="s">
        <v>352</v>
      </c>
      <c r="H328" s="127">
        <v>1</v>
      </c>
      <c r="I328" s="128"/>
      <c r="J328" s="129">
        <f>ROUND(I328*H328,2)</f>
        <v>0</v>
      </c>
      <c r="K328" s="125" t="s">
        <v>129</v>
      </c>
      <c r="L328" s="33"/>
      <c r="M328" s="130" t="s">
        <v>19</v>
      </c>
      <c r="N328" s="131" t="s">
        <v>44</v>
      </c>
      <c r="P328" s="132">
        <f>O328*H328</f>
        <v>0</v>
      </c>
      <c r="Q328" s="132">
        <v>5.0600000000000003E-3</v>
      </c>
      <c r="R328" s="132">
        <f>Q328*H328</f>
        <v>5.0600000000000003E-3</v>
      </c>
      <c r="S328" s="132">
        <v>0</v>
      </c>
      <c r="T328" s="133">
        <f>S328*H328</f>
        <v>0</v>
      </c>
      <c r="AR328" s="134" t="s">
        <v>243</v>
      </c>
      <c r="AT328" s="134" t="s">
        <v>125</v>
      </c>
      <c r="AU328" s="134" t="s">
        <v>131</v>
      </c>
      <c r="AY328" s="18" t="s">
        <v>122</v>
      </c>
      <c r="BE328" s="135">
        <f>IF(N328="základní",J328,0)</f>
        <v>0</v>
      </c>
      <c r="BF328" s="135">
        <f>IF(N328="snížená",J328,0)</f>
        <v>0</v>
      </c>
      <c r="BG328" s="135">
        <f>IF(N328="zákl. přenesená",J328,0)</f>
        <v>0</v>
      </c>
      <c r="BH328" s="135">
        <f>IF(N328="sníž. přenesená",J328,0)</f>
        <v>0</v>
      </c>
      <c r="BI328" s="135">
        <f>IF(N328="nulová",J328,0)</f>
        <v>0</v>
      </c>
      <c r="BJ328" s="18" t="s">
        <v>131</v>
      </c>
      <c r="BK328" s="135">
        <f>ROUND(I328*H328,2)</f>
        <v>0</v>
      </c>
      <c r="BL328" s="18" t="s">
        <v>243</v>
      </c>
      <c r="BM328" s="134" t="s">
        <v>521</v>
      </c>
    </row>
    <row r="329" spans="2:65" s="1" customFormat="1" ht="11.25">
      <c r="B329" s="33"/>
      <c r="D329" s="136" t="s">
        <v>133</v>
      </c>
      <c r="F329" s="137" t="s">
        <v>522</v>
      </c>
      <c r="I329" s="138"/>
      <c r="L329" s="33"/>
      <c r="M329" s="139"/>
      <c r="T329" s="54"/>
      <c r="AT329" s="18" t="s">
        <v>133</v>
      </c>
      <c r="AU329" s="18" t="s">
        <v>131</v>
      </c>
    </row>
    <row r="330" spans="2:65" s="1" customFormat="1" ht="16.5" customHeight="1">
      <c r="B330" s="33"/>
      <c r="C330" s="123" t="s">
        <v>523</v>
      </c>
      <c r="D330" s="123" t="s">
        <v>125</v>
      </c>
      <c r="E330" s="124" t="s">
        <v>524</v>
      </c>
      <c r="F330" s="125" t="s">
        <v>525</v>
      </c>
      <c r="G330" s="126" t="s">
        <v>352</v>
      </c>
      <c r="H330" s="127">
        <v>1</v>
      </c>
      <c r="I330" s="128"/>
      <c r="J330" s="129">
        <f>ROUND(I330*H330,2)</f>
        <v>0</v>
      </c>
      <c r="K330" s="125" t="s">
        <v>129</v>
      </c>
      <c r="L330" s="33"/>
      <c r="M330" s="130" t="s">
        <v>19</v>
      </c>
      <c r="N330" s="131" t="s">
        <v>44</v>
      </c>
      <c r="P330" s="132">
        <f>O330*H330</f>
        <v>0</v>
      </c>
      <c r="Q330" s="132">
        <v>1.8E-3</v>
      </c>
      <c r="R330" s="132">
        <f>Q330*H330</f>
        <v>1.8E-3</v>
      </c>
      <c r="S330" s="132">
        <v>0</v>
      </c>
      <c r="T330" s="133">
        <f>S330*H330</f>
        <v>0</v>
      </c>
      <c r="AR330" s="134" t="s">
        <v>243</v>
      </c>
      <c r="AT330" s="134" t="s">
        <v>125</v>
      </c>
      <c r="AU330" s="134" t="s">
        <v>131</v>
      </c>
      <c r="AY330" s="18" t="s">
        <v>122</v>
      </c>
      <c r="BE330" s="135">
        <f>IF(N330="základní",J330,0)</f>
        <v>0</v>
      </c>
      <c r="BF330" s="135">
        <f>IF(N330="snížená",J330,0)</f>
        <v>0</v>
      </c>
      <c r="BG330" s="135">
        <f>IF(N330="zákl. přenesená",J330,0)</f>
        <v>0</v>
      </c>
      <c r="BH330" s="135">
        <f>IF(N330="sníž. přenesená",J330,0)</f>
        <v>0</v>
      </c>
      <c r="BI330" s="135">
        <f>IF(N330="nulová",J330,0)</f>
        <v>0</v>
      </c>
      <c r="BJ330" s="18" t="s">
        <v>131</v>
      </c>
      <c r="BK330" s="135">
        <f>ROUND(I330*H330,2)</f>
        <v>0</v>
      </c>
      <c r="BL330" s="18" t="s">
        <v>243</v>
      </c>
      <c r="BM330" s="134" t="s">
        <v>526</v>
      </c>
    </row>
    <row r="331" spans="2:65" s="1" customFormat="1" ht="11.25">
      <c r="B331" s="33"/>
      <c r="D331" s="136" t="s">
        <v>133</v>
      </c>
      <c r="F331" s="137" t="s">
        <v>527</v>
      </c>
      <c r="I331" s="138"/>
      <c r="L331" s="33"/>
      <c r="M331" s="139"/>
      <c r="T331" s="54"/>
      <c r="AT331" s="18" t="s">
        <v>133</v>
      </c>
      <c r="AU331" s="18" t="s">
        <v>131</v>
      </c>
    </row>
    <row r="332" spans="2:65" s="1" customFormat="1" ht="16.5" customHeight="1">
      <c r="B332" s="33"/>
      <c r="C332" s="123" t="s">
        <v>528</v>
      </c>
      <c r="D332" s="123" t="s">
        <v>125</v>
      </c>
      <c r="E332" s="124" t="s">
        <v>529</v>
      </c>
      <c r="F332" s="125" t="s">
        <v>530</v>
      </c>
      <c r="G332" s="126" t="s">
        <v>150</v>
      </c>
      <c r="H332" s="127">
        <v>1</v>
      </c>
      <c r="I332" s="128"/>
      <c r="J332" s="129">
        <f>ROUND(I332*H332,2)</f>
        <v>0</v>
      </c>
      <c r="K332" s="125" t="s">
        <v>129</v>
      </c>
      <c r="L332" s="33"/>
      <c r="M332" s="130" t="s">
        <v>19</v>
      </c>
      <c r="N332" s="131" t="s">
        <v>44</v>
      </c>
      <c r="P332" s="132">
        <f>O332*H332</f>
        <v>0</v>
      </c>
      <c r="Q332" s="132">
        <v>2.7999999999999998E-4</v>
      </c>
      <c r="R332" s="132">
        <f>Q332*H332</f>
        <v>2.7999999999999998E-4</v>
      </c>
      <c r="S332" s="132">
        <v>0</v>
      </c>
      <c r="T332" s="133">
        <f>S332*H332</f>
        <v>0</v>
      </c>
      <c r="AR332" s="134" t="s">
        <v>243</v>
      </c>
      <c r="AT332" s="134" t="s">
        <v>125</v>
      </c>
      <c r="AU332" s="134" t="s">
        <v>131</v>
      </c>
      <c r="AY332" s="18" t="s">
        <v>122</v>
      </c>
      <c r="BE332" s="135">
        <f>IF(N332="základní",J332,0)</f>
        <v>0</v>
      </c>
      <c r="BF332" s="135">
        <f>IF(N332="snížená",J332,0)</f>
        <v>0</v>
      </c>
      <c r="BG332" s="135">
        <f>IF(N332="zákl. přenesená",J332,0)</f>
        <v>0</v>
      </c>
      <c r="BH332" s="135">
        <f>IF(N332="sníž. přenesená",J332,0)</f>
        <v>0</v>
      </c>
      <c r="BI332" s="135">
        <f>IF(N332="nulová",J332,0)</f>
        <v>0</v>
      </c>
      <c r="BJ332" s="18" t="s">
        <v>131</v>
      </c>
      <c r="BK332" s="135">
        <f>ROUND(I332*H332,2)</f>
        <v>0</v>
      </c>
      <c r="BL332" s="18" t="s">
        <v>243</v>
      </c>
      <c r="BM332" s="134" t="s">
        <v>531</v>
      </c>
    </row>
    <row r="333" spans="2:65" s="1" customFormat="1" ht="11.25">
      <c r="B333" s="33"/>
      <c r="D333" s="136" t="s">
        <v>133</v>
      </c>
      <c r="F333" s="137" t="s">
        <v>532</v>
      </c>
      <c r="I333" s="138"/>
      <c r="L333" s="33"/>
      <c r="M333" s="139"/>
      <c r="T333" s="54"/>
      <c r="AT333" s="18" t="s">
        <v>133</v>
      </c>
      <c r="AU333" s="18" t="s">
        <v>131</v>
      </c>
    </row>
    <row r="334" spans="2:65" s="1" customFormat="1" ht="16.5" customHeight="1">
      <c r="B334" s="33"/>
      <c r="C334" s="123" t="s">
        <v>533</v>
      </c>
      <c r="D334" s="123" t="s">
        <v>125</v>
      </c>
      <c r="E334" s="124" t="s">
        <v>534</v>
      </c>
      <c r="F334" s="125" t="s">
        <v>535</v>
      </c>
      <c r="G334" s="126" t="s">
        <v>352</v>
      </c>
      <c r="H334" s="127">
        <v>5</v>
      </c>
      <c r="I334" s="128"/>
      <c r="J334" s="129">
        <f>ROUND(I334*H334,2)</f>
        <v>0</v>
      </c>
      <c r="K334" s="125" t="s">
        <v>129</v>
      </c>
      <c r="L334" s="33"/>
      <c r="M334" s="130" t="s">
        <v>19</v>
      </c>
      <c r="N334" s="131" t="s">
        <v>44</v>
      </c>
      <c r="P334" s="132">
        <f>O334*H334</f>
        <v>0</v>
      </c>
      <c r="Q334" s="132">
        <v>2.4000000000000001E-4</v>
      </c>
      <c r="R334" s="132">
        <f>Q334*H334</f>
        <v>1.2000000000000001E-3</v>
      </c>
      <c r="S334" s="132">
        <v>0</v>
      </c>
      <c r="T334" s="133">
        <f>S334*H334</f>
        <v>0</v>
      </c>
      <c r="AR334" s="134" t="s">
        <v>243</v>
      </c>
      <c r="AT334" s="134" t="s">
        <v>125</v>
      </c>
      <c r="AU334" s="134" t="s">
        <v>131</v>
      </c>
      <c r="AY334" s="18" t="s">
        <v>122</v>
      </c>
      <c r="BE334" s="135">
        <f>IF(N334="základní",J334,0)</f>
        <v>0</v>
      </c>
      <c r="BF334" s="135">
        <f>IF(N334="snížená",J334,0)</f>
        <v>0</v>
      </c>
      <c r="BG334" s="135">
        <f>IF(N334="zákl. přenesená",J334,0)</f>
        <v>0</v>
      </c>
      <c r="BH334" s="135">
        <f>IF(N334="sníž. přenesená",J334,0)</f>
        <v>0</v>
      </c>
      <c r="BI334" s="135">
        <f>IF(N334="nulová",J334,0)</f>
        <v>0</v>
      </c>
      <c r="BJ334" s="18" t="s">
        <v>131</v>
      </c>
      <c r="BK334" s="135">
        <f>ROUND(I334*H334,2)</f>
        <v>0</v>
      </c>
      <c r="BL334" s="18" t="s">
        <v>243</v>
      </c>
      <c r="BM334" s="134" t="s">
        <v>536</v>
      </c>
    </row>
    <row r="335" spans="2:65" s="1" customFormat="1" ht="11.25">
      <c r="B335" s="33"/>
      <c r="D335" s="136" t="s">
        <v>133</v>
      </c>
      <c r="F335" s="137" t="s">
        <v>537</v>
      </c>
      <c r="I335" s="138"/>
      <c r="L335" s="33"/>
      <c r="M335" s="139"/>
      <c r="T335" s="54"/>
      <c r="AT335" s="18" t="s">
        <v>133</v>
      </c>
      <c r="AU335" s="18" t="s">
        <v>131</v>
      </c>
    </row>
    <row r="336" spans="2:65" s="1" customFormat="1" ht="16.5" customHeight="1">
      <c r="B336" s="33"/>
      <c r="C336" s="123" t="s">
        <v>538</v>
      </c>
      <c r="D336" s="123" t="s">
        <v>125</v>
      </c>
      <c r="E336" s="124" t="s">
        <v>539</v>
      </c>
      <c r="F336" s="125" t="s">
        <v>540</v>
      </c>
      <c r="G336" s="126" t="s">
        <v>150</v>
      </c>
      <c r="H336" s="127">
        <v>2</v>
      </c>
      <c r="I336" s="128"/>
      <c r="J336" s="129">
        <f>ROUND(I336*H336,2)</f>
        <v>0</v>
      </c>
      <c r="K336" s="125" t="s">
        <v>129</v>
      </c>
      <c r="L336" s="33"/>
      <c r="M336" s="130" t="s">
        <v>19</v>
      </c>
      <c r="N336" s="131" t="s">
        <v>44</v>
      </c>
      <c r="P336" s="132">
        <f>O336*H336</f>
        <v>0</v>
      </c>
      <c r="Q336" s="132">
        <v>1.09E-3</v>
      </c>
      <c r="R336" s="132">
        <f>Q336*H336</f>
        <v>2.1800000000000001E-3</v>
      </c>
      <c r="S336" s="132">
        <v>0</v>
      </c>
      <c r="T336" s="133">
        <f>S336*H336</f>
        <v>0</v>
      </c>
      <c r="AR336" s="134" t="s">
        <v>243</v>
      </c>
      <c r="AT336" s="134" t="s">
        <v>125</v>
      </c>
      <c r="AU336" s="134" t="s">
        <v>131</v>
      </c>
      <c r="AY336" s="18" t="s">
        <v>122</v>
      </c>
      <c r="BE336" s="135">
        <f>IF(N336="základní",J336,0)</f>
        <v>0</v>
      </c>
      <c r="BF336" s="135">
        <f>IF(N336="snížená",J336,0)</f>
        <v>0</v>
      </c>
      <c r="BG336" s="135">
        <f>IF(N336="zákl. přenesená",J336,0)</f>
        <v>0</v>
      </c>
      <c r="BH336" s="135">
        <f>IF(N336="sníž. přenesená",J336,0)</f>
        <v>0</v>
      </c>
      <c r="BI336" s="135">
        <f>IF(N336="nulová",J336,0)</f>
        <v>0</v>
      </c>
      <c r="BJ336" s="18" t="s">
        <v>131</v>
      </c>
      <c r="BK336" s="135">
        <f>ROUND(I336*H336,2)</f>
        <v>0</v>
      </c>
      <c r="BL336" s="18" t="s">
        <v>243</v>
      </c>
      <c r="BM336" s="134" t="s">
        <v>541</v>
      </c>
    </row>
    <row r="337" spans="2:65" s="1" customFormat="1" ht="11.25">
      <c r="B337" s="33"/>
      <c r="D337" s="136" t="s">
        <v>133</v>
      </c>
      <c r="F337" s="137" t="s">
        <v>542</v>
      </c>
      <c r="I337" s="138"/>
      <c r="L337" s="33"/>
      <c r="M337" s="139"/>
      <c r="T337" s="54"/>
      <c r="AT337" s="18" t="s">
        <v>133</v>
      </c>
      <c r="AU337" s="18" t="s">
        <v>131</v>
      </c>
    </row>
    <row r="338" spans="2:65" s="1" customFormat="1" ht="24.2" customHeight="1">
      <c r="B338" s="33"/>
      <c r="C338" s="123" t="s">
        <v>543</v>
      </c>
      <c r="D338" s="123" t="s">
        <v>125</v>
      </c>
      <c r="E338" s="124" t="s">
        <v>544</v>
      </c>
      <c r="F338" s="125" t="s">
        <v>545</v>
      </c>
      <c r="G338" s="126" t="s">
        <v>399</v>
      </c>
      <c r="H338" s="178"/>
      <c r="I338" s="128"/>
      <c r="J338" s="129">
        <f>ROUND(I338*H338,2)</f>
        <v>0</v>
      </c>
      <c r="K338" s="125" t="s">
        <v>129</v>
      </c>
      <c r="L338" s="33"/>
      <c r="M338" s="130" t="s">
        <v>19</v>
      </c>
      <c r="N338" s="131" t="s">
        <v>44</v>
      </c>
      <c r="P338" s="132">
        <f>O338*H338</f>
        <v>0</v>
      </c>
      <c r="Q338" s="132">
        <v>0</v>
      </c>
      <c r="R338" s="132">
        <f>Q338*H338</f>
        <v>0</v>
      </c>
      <c r="S338" s="132">
        <v>0</v>
      </c>
      <c r="T338" s="133">
        <f>S338*H338</f>
        <v>0</v>
      </c>
      <c r="AR338" s="134" t="s">
        <v>243</v>
      </c>
      <c r="AT338" s="134" t="s">
        <v>125</v>
      </c>
      <c r="AU338" s="134" t="s">
        <v>131</v>
      </c>
      <c r="AY338" s="18" t="s">
        <v>122</v>
      </c>
      <c r="BE338" s="135">
        <f>IF(N338="základní",J338,0)</f>
        <v>0</v>
      </c>
      <c r="BF338" s="135">
        <f>IF(N338="snížená",J338,0)</f>
        <v>0</v>
      </c>
      <c r="BG338" s="135">
        <f>IF(N338="zákl. přenesená",J338,0)</f>
        <v>0</v>
      </c>
      <c r="BH338" s="135">
        <f>IF(N338="sníž. přenesená",J338,0)</f>
        <v>0</v>
      </c>
      <c r="BI338" s="135">
        <f>IF(N338="nulová",J338,0)</f>
        <v>0</v>
      </c>
      <c r="BJ338" s="18" t="s">
        <v>131</v>
      </c>
      <c r="BK338" s="135">
        <f>ROUND(I338*H338,2)</f>
        <v>0</v>
      </c>
      <c r="BL338" s="18" t="s">
        <v>243</v>
      </c>
      <c r="BM338" s="134" t="s">
        <v>546</v>
      </c>
    </row>
    <row r="339" spans="2:65" s="1" customFormat="1" ht="11.25">
      <c r="B339" s="33"/>
      <c r="D339" s="136" t="s">
        <v>133</v>
      </c>
      <c r="F339" s="137" t="s">
        <v>547</v>
      </c>
      <c r="I339" s="138"/>
      <c r="L339" s="33"/>
      <c r="M339" s="139"/>
      <c r="T339" s="54"/>
      <c r="AT339" s="18" t="s">
        <v>133</v>
      </c>
      <c r="AU339" s="18" t="s">
        <v>131</v>
      </c>
    </row>
    <row r="340" spans="2:65" s="11" customFormat="1" ht="22.9" customHeight="1">
      <c r="B340" s="111"/>
      <c r="D340" s="112" t="s">
        <v>71</v>
      </c>
      <c r="E340" s="121" t="s">
        <v>548</v>
      </c>
      <c r="F340" s="121" t="s">
        <v>549</v>
      </c>
      <c r="I340" s="114"/>
      <c r="J340" s="122">
        <f>BK340</f>
        <v>0</v>
      </c>
      <c r="L340" s="111"/>
      <c r="M340" s="116"/>
      <c r="P340" s="117">
        <f>SUM(P341:P345)</f>
        <v>0</v>
      </c>
      <c r="R340" s="117">
        <f>SUM(R341:R345)</f>
        <v>6.0000000000000008E-5</v>
      </c>
      <c r="T340" s="118">
        <f>SUM(T341:T345)</f>
        <v>0</v>
      </c>
      <c r="AR340" s="112" t="s">
        <v>131</v>
      </c>
      <c r="AT340" s="119" t="s">
        <v>71</v>
      </c>
      <c r="AU340" s="119" t="s">
        <v>77</v>
      </c>
      <c r="AY340" s="112" t="s">
        <v>122</v>
      </c>
      <c r="BK340" s="120">
        <f>SUM(BK341:BK345)</f>
        <v>0</v>
      </c>
    </row>
    <row r="341" spans="2:65" s="1" customFormat="1" ht="21.75" customHeight="1">
      <c r="B341" s="33"/>
      <c r="C341" s="123" t="s">
        <v>550</v>
      </c>
      <c r="D341" s="123" t="s">
        <v>125</v>
      </c>
      <c r="E341" s="124" t="s">
        <v>551</v>
      </c>
      <c r="F341" s="125" t="s">
        <v>552</v>
      </c>
      <c r="G341" s="126" t="s">
        <v>150</v>
      </c>
      <c r="H341" s="127">
        <v>6</v>
      </c>
      <c r="I341" s="128"/>
      <c r="J341" s="129">
        <f>ROUND(I341*H341,2)</f>
        <v>0</v>
      </c>
      <c r="K341" s="125" t="s">
        <v>129</v>
      </c>
      <c r="L341" s="33"/>
      <c r="M341" s="130" t="s">
        <v>19</v>
      </c>
      <c r="N341" s="131" t="s">
        <v>44</v>
      </c>
      <c r="P341" s="132">
        <f>O341*H341</f>
        <v>0</v>
      </c>
      <c r="Q341" s="132">
        <v>1.0000000000000001E-5</v>
      </c>
      <c r="R341" s="132">
        <f>Q341*H341</f>
        <v>6.0000000000000008E-5</v>
      </c>
      <c r="S341" s="132">
        <v>0</v>
      </c>
      <c r="T341" s="133">
        <f>S341*H341</f>
        <v>0</v>
      </c>
      <c r="AR341" s="134" t="s">
        <v>243</v>
      </c>
      <c r="AT341" s="134" t="s">
        <v>125</v>
      </c>
      <c r="AU341" s="134" t="s">
        <v>131</v>
      </c>
      <c r="AY341" s="18" t="s">
        <v>122</v>
      </c>
      <c r="BE341" s="135">
        <f>IF(N341="základní",J341,0)</f>
        <v>0</v>
      </c>
      <c r="BF341" s="135">
        <f>IF(N341="snížená",J341,0)</f>
        <v>0</v>
      </c>
      <c r="BG341" s="135">
        <f>IF(N341="zákl. přenesená",J341,0)</f>
        <v>0</v>
      </c>
      <c r="BH341" s="135">
        <f>IF(N341="sníž. přenesená",J341,0)</f>
        <v>0</v>
      </c>
      <c r="BI341" s="135">
        <f>IF(N341="nulová",J341,0)</f>
        <v>0</v>
      </c>
      <c r="BJ341" s="18" t="s">
        <v>131</v>
      </c>
      <c r="BK341" s="135">
        <f>ROUND(I341*H341,2)</f>
        <v>0</v>
      </c>
      <c r="BL341" s="18" t="s">
        <v>243</v>
      </c>
      <c r="BM341" s="134" t="s">
        <v>553</v>
      </c>
    </row>
    <row r="342" spans="2:65" s="1" customFormat="1" ht="11.25">
      <c r="B342" s="33"/>
      <c r="D342" s="136" t="s">
        <v>133</v>
      </c>
      <c r="F342" s="137" t="s">
        <v>554</v>
      </c>
      <c r="I342" s="138"/>
      <c r="L342" s="33"/>
      <c r="M342" s="139"/>
      <c r="T342" s="54"/>
      <c r="AT342" s="18" t="s">
        <v>133</v>
      </c>
      <c r="AU342" s="18" t="s">
        <v>131</v>
      </c>
    </row>
    <row r="343" spans="2:65" s="1" customFormat="1" ht="16.5" customHeight="1">
      <c r="B343" s="33"/>
      <c r="C343" s="123" t="s">
        <v>555</v>
      </c>
      <c r="D343" s="123" t="s">
        <v>125</v>
      </c>
      <c r="E343" s="124" t="s">
        <v>556</v>
      </c>
      <c r="F343" s="125" t="s">
        <v>557</v>
      </c>
      <c r="G343" s="126" t="s">
        <v>352</v>
      </c>
      <c r="H343" s="127">
        <v>3</v>
      </c>
      <c r="I343" s="128"/>
      <c r="J343" s="129">
        <f>ROUND(I343*H343,2)</f>
        <v>0</v>
      </c>
      <c r="K343" s="125" t="s">
        <v>19</v>
      </c>
      <c r="L343" s="33"/>
      <c r="M343" s="130" t="s">
        <v>19</v>
      </c>
      <c r="N343" s="131" t="s">
        <v>44</v>
      </c>
      <c r="P343" s="132">
        <f>O343*H343</f>
        <v>0</v>
      </c>
      <c r="Q343" s="132">
        <v>0</v>
      </c>
      <c r="R343" s="132">
        <f>Q343*H343</f>
        <v>0</v>
      </c>
      <c r="S343" s="132">
        <v>0</v>
      </c>
      <c r="T343" s="133">
        <f>S343*H343</f>
        <v>0</v>
      </c>
      <c r="AR343" s="134" t="s">
        <v>243</v>
      </c>
      <c r="AT343" s="134" t="s">
        <v>125</v>
      </c>
      <c r="AU343" s="134" t="s">
        <v>131</v>
      </c>
      <c r="AY343" s="18" t="s">
        <v>122</v>
      </c>
      <c r="BE343" s="135">
        <f>IF(N343="základní",J343,0)</f>
        <v>0</v>
      </c>
      <c r="BF343" s="135">
        <f>IF(N343="snížená",J343,0)</f>
        <v>0</v>
      </c>
      <c r="BG343" s="135">
        <f>IF(N343="zákl. přenesená",J343,0)</f>
        <v>0</v>
      </c>
      <c r="BH343" s="135">
        <f>IF(N343="sníž. přenesená",J343,0)</f>
        <v>0</v>
      </c>
      <c r="BI343" s="135">
        <f>IF(N343="nulová",J343,0)</f>
        <v>0</v>
      </c>
      <c r="BJ343" s="18" t="s">
        <v>131</v>
      </c>
      <c r="BK343" s="135">
        <f>ROUND(I343*H343,2)</f>
        <v>0</v>
      </c>
      <c r="BL343" s="18" t="s">
        <v>243</v>
      </c>
      <c r="BM343" s="134" t="s">
        <v>558</v>
      </c>
    </row>
    <row r="344" spans="2:65" s="1" customFormat="1" ht="24.2" customHeight="1">
      <c r="B344" s="33"/>
      <c r="C344" s="123" t="s">
        <v>559</v>
      </c>
      <c r="D344" s="123" t="s">
        <v>125</v>
      </c>
      <c r="E344" s="124" t="s">
        <v>560</v>
      </c>
      <c r="F344" s="125" t="s">
        <v>561</v>
      </c>
      <c r="G344" s="126" t="s">
        <v>399</v>
      </c>
      <c r="H344" s="178"/>
      <c r="I344" s="128"/>
      <c r="J344" s="129">
        <f>ROUND(I344*H344,2)</f>
        <v>0</v>
      </c>
      <c r="K344" s="125" t="s">
        <v>129</v>
      </c>
      <c r="L344" s="33"/>
      <c r="M344" s="130" t="s">
        <v>19</v>
      </c>
      <c r="N344" s="131" t="s">
        <v>44</v>
      </c>
      <c r="P344" s="132">
        <f>O344*H344</f>
        <v>0</v>
      </c>
      <c r="Q344" s="132">
        <v>0</v>
      </c>
      <c r="R344" s="132">
        <f>Q344*H344</f>
        <v>0</v>
      </c>
      <c r="S344" s="132">
        <v>0</v>
      </c>
      <c r="T344" s="133">
        <f>S344*H344</f>
        <v>0</v>
      </c>
      <c r="AR344" s="134" t="s">
        <v>243</v>
      </c>
      <c r="AT344" s="134" t="s">
        <v>125</v>
      </c>
      <c r="AU344" s="134" t="s">
        <v>131</v>
      </c>
      <c r="AY344" s="18" t="s">
        <v>122</v>
      </c>
      <c r="BE344" s="135">
        <f>IF(N344="základní",J344,0)</f>
        <v>0</v>
      </c>
      <c r="BF344" s="135">
        <f>IF(N344="snížená",J344,0)</f>
        <v>0</v>
      </c>
      <c r="BG344" s="135">
        <f>IF(N344="zákl. přenesená",J344,0)</f>
        <v>0</v>
      </c>
      <c r="BH344" s="135">
        <f>IF(N344="sníž. přenesená",J344,0)</f>
        <v>0</v>
      </c>
      <c r="BI344" s="135">
        <f>IF(N344="nulová",J344,0)</f>
        <v>0</v>
      </c>
      <c r="BJ344" s="18" t="s">
        <v>131</v>
      </c>
      <c r="BK344" s="135">
        <f>ROUND(I344*H344,2)</f>
        <v>0</v>
      </c>
      <c r="BL344" s="18" t="s">
        <v>243</v>
      </c>
      <c r="BM344" s="134" t="s">
        <v>562</v>
      </c>
    </row>
    <row r="345" spans="2:65" s="1" customFormat="1" ht="11.25">
      <c r="B345" s="33"/>
      <c r="D345" s="136" t="s">
        <v>133</v>
      </c>
      <c r="F345" s="137" t="s">
        <v>563</v>
      </c>
      <c r="I345" s="138"/>
      <c r="L345" s="33"/>
      <c r="M345" s="139"/>
      <c r="T345" s="54"/>
      <c r="AT345" s="18" t="s">
        <v>133</v>
      </c>
      <c r="AU345" s="18" t="s">
        <v>131</v>
      </c>
    </row>
    <row r="346" spans="2:65" s="11" customFormat="1" ht="22.9" customHeight="1">
      <c r="B346" s="111"/>
      <c r="D346" s="112" t="s">
        <v>71</v>
      </c>
      <c r="E346" s="121" t="s">
        <v>564</v>
      </c>
      <c r="F346" s="121" t="s">
        <v>565</v>
      </c>
      <c r="I346" s="114"/>
      <c r="J346" s="122">
        <f>BK346</f>
        <v>0</v>
      </c>
      <c r="L346" s="111"/>
      <c r="M346" s="116"/>
      <c r="P346" s="117">
        <f>SUM(P347:P363)</f>
        <v>0</v>
      </c>
      <c r="R346" s="117">
        <f>SUM(R347:R363)</f>
        <v>9.7159999999999996E-2</v>
      </c>
      <c r="T346" s="118">
        <f>SUM(T347:T363)</f>
        <v>0</v>
      </c>
      <c r="AR346" s="112" t="s">
        <v>131</v>
      </c>
      <c r="AT346" s="119" t="s">
        <v>71</v>
      </c>
      <c r="AU346" s="119" t="s">
        <v>77</v>
      </c>
      <c r="AY346" s="112" t="s">
        <v>122</v>
      </c>
      <c r="BK346" s="120">
        <f>SUM(BK347:BK363)</f>
        <v>0</v>
      </c>
    </row>
    <row r="347" spans="2:65" s="1" customFormat="1" ht="24.2" customHeight="1">
      <c r="B347" s="33"/>
      <c r="C347" s="123" t="s">
        <v>566</v>
      </c>
      <c r="D347" s="123" t="s">
        <v>125</v>
      </c>
      <c r="E347" s="124" t="s">
        <v>567</v>
      </c>
      <c r="F347" s="125" t="s">
        <v>568</v>
      </c>
      <c r="G347" s="126" t="s">
        <v>150</v>
      </c>
      <c r="H347" s="127">
        <v>1</v>
      </c>
      <c r="I347" s="128"/>
      <c r="J347" s="129">
        <f>ROUND(I347*H347,2)</f>
        <v>0</v>
      </c>
      <c r="K347" s="125" t="s">
        <v>129</v>
      </c>
      <c r="L347" s="33"/>
      <c r="M347" s="130" t="s">
        <v>19</v>
      </c>
      <c r="N347" s="131" t="s">
        <v>44</v>
      </c>
      <c r="P347" s="132">
        <f>O347*H347</f>
        <v>0</v>
      </c>
      <c r="Q347" s="132">
        <v>2.5159999999999998E-2</v>
      </c>
      <c r="R347" s="132">
        <f>Q347*H347</f>
        <v>2.5159999999999998E-2</v>
      </c>
      <c r="S347" s="132">
        <v>0</v>
      </c>
      <c r="T347" s="133">
        <f>S347*H347</f>
        <v>0</v>
      </c>
      <c r="AR347" s="134" t="s">
        <v>243</v>
      </c>
      <c r="AT347" s="134" t="s">
        <v>125</v>
      </c>
      <c r="AU347" s="134" t="s">
        <v>131</v>
      </c>
      <c r="AY347" s="18" t="s">
        <v>122</v>
      </c>
      <c r="BE347" s="135">
        <f>IF(N347="základní",J347,0)</f>
        <v>0</v>
      </c>
      <c r="BF347" s="135">
        <f>IF(N347="snížená",J347,0)</f>
        <v>0</v>
      </c>
      <c r="BG347" s="135">
        <f>IF(N347="zákl. přenesená",J347,0)</f>
        <v>0</v>
      </c>
      <c r="BH347" s="135">
        <f>IF(N347="sníž. přenesená",J347,0)</f>
        <v>0</v>
      </c>
      <c r="BI347" s="135">
        <f>IF(N347="nulová",J347,0)</f>
        <v>0</v>
      </c>
      <c r="BJ347" s="18" t="s">
        <v>131</v>
      </c>
      <c r="BK347" s="135">
        <f>ROUND(I347*H347,2)</f>
        <v>0</v>
      </c>
      <c r="BL347" s="18" t="s">
        <v>243</v>
      </c>
      <c r="BM347" s="134" t="s">
        <v>569</v>
      </c>
    </row>
    <row r="348" spans="2:65" s="1" customFormat="1" ht="11.25">
      <c r="B348" s="33"/>
      <c r="D348" s="136" t="s">
        <v>133</v>
      </c>
      <c r="F348" s="137" t="s">
        <v>570</v>
      </c>
      <c r="I348" s="138"/>
      <c r="L348" s="33"/>
      <c r="M348" s="139"/>
      <c r="T348" s="54"/>
      <c r="AT348" s="18" t="s">
        <v>133</v>
      </c>
      <c r="AU348" s="18" t="s">
        <v>131</v>
      </c>
    </row>
    <row r="349" spans="2:65" s="1" customFormat="1" ht="24.2" customHeight="1">
      <c r="B349" s="33"/>
      <c r="C349" s="123" t="s">
        <v>571</v>
      </c>
      <c r="D349" s="123" t="s">
        <v>125</v>
      </c>
      <c r="E349" s="124" t="s">
        <v>572</v>
      </c>
      <c r="F349" s="125" t="s">
        <v>573</v>
      </c>
      <c r="G349" s="126" t="s">
        <v>150</v>
      </c>
      <c r="H349" s="127">
        <v>1</v>
      </c>
      <c r="I349" s="128"/>
      <c r="J349" s="129">
        <f>ROUND(I349*H349,2)</f>
        <v>0</v>
      </c>
      <c r="K349" s="125" t="s">
        <v>129</v>
      </c>
      <c r="L349" s="33"/>
      <c r="M349" s="130" t="s">
        <v>19</v>
      </c>
      <c r="N349" s="131" t="s">
        <v>44</v>
      </c>
      <c r="P349" s="132">
        <f>O349*H349</f>
        <v>0</v>
      </c>
      <c r="Q349" s="132">
        <v>3.4799999999999998E-2</v>
      </c>
      <c r="R349" s="132">
        <f>Q349*H349</f>
        <v>3.4799999999999998E-2</v>
      </c>
      <c r="S349" s="132">
        <v>0</v>
      </c>
      <c r="T349" s="133">
        <f>S349*H349</f>
        <v>0</v>
      </c>
      <c r="AR349" s="134" t="s">
        <v>243</v>
      </c>
      <c r="AT349" s="134" t="s">
        <v>125</v>
      </c>
      <c r="AU349" s="134" t="s">
        <v>131</v>
      </c>
      <c r="AY349" s="18" t="s">
        <v>122</v>
      </c>
      <c r="BE349" s="135">
        <f>IF(N349="základní",J349,0)</f>
        <v>0</v>
      </c>
      <c r="BF349" s="135">
        <f>IF(N349="snížená",J349,0)</f>
        <v>0</v>
      </c>
      <c r="BG349" s="135">
        <f>IF(N349="zákl. přenesená",J349,0)</f>
        <v>0</v>
      </c>
      <c r="BH349" s="135">
        <f>IF(N349="sníž. přenesená",J349,0)</f>
        <v>0</v>
      </c>
      <c r="BI349" s="135">
        <f>IF(N349="nulová",J349,0)</f>
        <v>0</v>
      </c>
      <c r="BJ349" s="18" t="s">
        <v>131</v>
      </c>
      <c r="BK349" s="135">
        <f>ROUND(I349*H349,2)</f>
        <v>0</v>
      </c>
      <c r="BL349" s="18" t="s">
        <v>243</v>
      </c>
      <c r="BM349" s="134" t="s">
        <v>574</v>
      </c>
    </row>
    <row r="350" spans="2:65" s="1" customFormat="1" ht="11.25">
      <c r="B350" s="33"/>
      <c r="D350" s="136" t="s">
        <v>133</v>
      </c>
      <c r="F350" s="137" t="s">
        <v>575</v>
      </c>
      <c r="I350" s="138"/>
      <c r="L350" s="33"/>
      <c r="M350" s="139"/>
      <c r="T350" s="54"/>
      <c r="AT350" s="18" t="s">
        <v>133</v>
      </c>
      <c r="AU350" s="18" t="s">
        <v>131</v>
      </c>
    </row>
    <row r="351" spans="2:65" s="1" customFormat="1" ht="24.2" customHeight="1">
      <c r="B351" s="33"/>
      <c r="C351" s="123" t="s">
        <v>576</v>
      </c>
      <c r="D351" s="123" t="s">
        <v>125</v>
      </c>
      <c r="E351" s="124" t="s">
        <v>577</v>
      </c>
      <c r="F351" s="125" t="s">
        <v>578</v>
      </c>
      <c r="G351" s="126" t="s">
        <v>150</v>
      </c>
      <c r="H351" s="127">
        <v>1</v>
      </c>
      <c r="I351" s="128"/>
      <c r="J351" s="129">
        <f>ROUND(I351*H351,2)</f>
        <v>0</v>
      </c>
      <c r="K351" s="125" t="s">
        <v>129</v>
      </c>
      <c r="L351" s="33"/>
      <c r="M351" s="130" t="s">
        <v>19</v>
      </c>
      <c r="N351" s="131" t="s">
        <v>44</v>
      </c>
      <c r="P351" s="132">
        <f>O351*H351</f>
        <v>0</v>
      </c>
      <c r="Q351" s="132">
        <v>3.7199999999999997E-2</v>
      </c>
      <c r="R351" s="132">
        <f>Q351*H351</f>
        <v>3.7199999999999997E-2</v>
      </c>
      <c r="S351" s="132">
        <v>0</v>
      </c>
      <c r="T351" s="133">
        <f>S351*H351</f>
        <v>0</v>
      </c>
      <c r="AR351" s="134" t="s">
        <v>243</v>
      </c>
      <c r="AT351" s="134" t="s">
        <v>125</v>
      </c>
      <c r="AU351" s="134" t="s">
        <v>131</v>
      </c>
      <c r="AY351" s="18" t="s">
        <v>122</v>
      </c>
      <c r="BE351" s="135">
        <f>IF(N351="základní",J351,0)</f>
        <v>0</v>
      </c>
      <c r="BF351" s="135">
        <f>IF(N351="snížená",J351,0)</f>
        <v>0</v>
      </c>
      <c r="BG351" s="135">
        <f>IF(N351="zákl. přenesená",J351,0)</f>
        <v>0</v>
      </c>
      <c r="BH351" s="135">
        <f>IF(N351="sníž. přenesená",J351,0)</f>
        <v>0</v>
      </c>
      <c r="BI351" s="135">
        <f>IF(N351="nulová",J351,0)</f>
        <v>0</v>
      </c>
      <c r="BJ351" s="18" t="s">
        <v>131</v>
      </c>
      <c r="BK351" s="135">
        <f>ROUND(I351*H351,2)</f>
        <v>0</v>
      </c>
      <c r="BL351" s="18" t="s">
        <v>243</v>
      </c>
      <c r="BM351" s="134" t="s">
        <v>579</v>
      </c>
    </row>
    <row r="352" spans="2:65" s="1" customFormat="1" ht="11.25">
      <c r="B352" s="33"/>
      <c r="D352" s="136" t="s">
        <v>133</v>
      </c>
      <c r="F352" s="137" t="s">
        <v>580</v>
      </c>
      <c r="I352" s="138"/>
      <c r="L352" s="33"/>
      <c r="M352" s="139"/>
      <c r="T352" s="54"/>
      <c r="AT352" s="18" t="s">
        <v>133</v>
      </c>
      <c r="AU352" s="18" t="s">
        <v>131</v>
      </c>
    </row>
    <row r="353" spans="2:65" s="1" customFormat="1" ht="16.5" customHeight="1">
      <c r="B353" s="33"/>
      <c r="C353" s="123" t="s">
        <v>581</v>
      </c>
      <c r="D353" s="123" t="s">
        <v>125</v>
      </c>
      <c r="E353" s="124" t="s">
        <v>582</v>
      </c>
      <c r="F353" s="125" t="s">
        <v>583</v>
      </c>
      <c r="G353" s="126" t="s">
        <v>150</v>
      </c>
      <c r="H353" s="127">
        <v>3</v>
      </c>
      <c r="I353" s="128"/>
      <c r="J353" s="129">
        <f>ROUND(I353*H353,2)</f>
        <v>0</v>
      </c>
      <c r="K353" s="125" t="s">
        <v>129</v>
      </c>
      <c r="L353" s="33"/>
      <c r="M353" s="130" t="s">
        <v>19</v>
      </c>
      <c r="N353" s="131" t="s">
        <v>44</v>
      </c>
      <c r="P353" s="132">
        <f>O353*H353</f>
        <v>0</v>
      </c>
      <c r="Q353" s="132">
        <v>0</v>
      </c>
      <c r="R353" s="132">
        <f>Q353*H353</f>
        <v>0</v>
      </c>
      <c r="S353" s="132">
        <v>0</v>
      </c>
      <c r="T353" s="133">
        <f>S353*H353</f>
        <v>0</v>
      </c>
      <c r="AR353" s="134" t="s">
        <v>243</v>
      </c>
      <c r="AT353" s="134" t="s">
        <v>125</v>
      </c>
      <c r="AU353" s="134" t="s">
        <v>131</v>
      </c>
      <c r="AY353" s="18" t="s">
        <v>122</v>
      </c>
      <c r="BE353" s="135">
        <f>IF(N353="základní",J353,0)</f>
        <v>0</v>
      </c>
      <c r="BF353" s="135">
        <f>IF(N353="snížená",J353,0)</f>
        <v>0</v>
      </c>
      <c r="BG353" s="135">
        <f>IF(N353="zákl. přenesená",J353,0)</f>
        <v>0</v>
      </c>
      <c r="BH353" s="135">
        <f>IF(N353="sníž. přenesená",J353,0)</f>
        <v>0</v>
      </c>
      <c r="BI353" s="135">
        <f>IF(N353="nulová",J353,0)</f>
        <v>0</v>
      </c>
      <c r="BJ353" s="18" t="s">
        <v>131</v>
      </c>
      <c r="BK353" s="135">
        <f>ROUND(I353*H353,2)</f>
        <v>0</v>
      </c>
      <c r="BL353" s="18" t="s">
        <v>243</v>
      </c>
      <c r="BM353" s="134" t="s">
        <v>584</v>
      </c>
    </row>
    <row r="354" spans="2:65" s="1" customFormat="1" ht="11.25">
      <c r="B354" s="33"/>
      <c r="D354" s="136" t="s">
        <v>133</v>
      </c>
      <c r="F354" s="137" t="s">
        <v>585</v>
      </c>
      <c r="I354" s="138"/>
      <c r="L354" s="33"/>
      <c r="M354" s="139"/>
      <c r="T354" s="54"/>
      <c r="AT354" s="18" t="s">
        <v>133</v>
      </c>
      <c r="AU354" s="18" t="s">
        <v>131</v>
      </c>
    </row>
    <row r="355" spans="2:65" s="1" customFormat="1" ht="24.2" customHeight="1">
      <c r="B355" s="33"/>
      <c r="C355" s="123" t="s">
        <v>586</v>
      </c>
      <c r="D355" s="123" t="s">
        <v>125</v>
      </c>
      <c r="E355" s="124" t="s">
        <v>587</v>
      </c>
      <c r="F355" s="125" t="s">
        <v>588</v>
      </c>
      <c r="G355" s="126" t="s">
        <v>128</v>
      </c>
      <c r="H355" s="127">
        <v>1.74</v>
      </c>
      <c r="I355" s="128"/>
      <c r="J355" s="129">
        <f>ROUND(I355*H355,2)</f>
        <v>0</v>
      </c>
      <c r="K355" s="125" t="s">
        <v>129</v>
      </c>
      <c r="L355" s="33"/>
      <c r="M355" s="130" t="s">
        <v>19</v>
      </c>
      <c r="N355" s="131" t="s">
        <v>44</v>
      </c>
      <c r="P355" s="132">
        <f>O355*H355</f>
        <v>0</v>
      </c>
      <c r="Q355" s="132">
        <v>0</v>
      </c>
      <c r="R355" s="132">
        <f>Q355*H355</f>
        <v>0</v>
      </c>
      <c r="S355" s="132">
        <v>0</v>
      </c>
      <c r="T355" s="133">
        <f>S355*H355</f>
        <v>0</v>
      </c>
      <c r="AR355" s="134" t="s">
        <v>243</v>
      </c>
      <c r="AT355" s="134" t="s">
        <v>125</v>
      </c>
      <c r="AU355" s="134" t="s">
        <v>131</v>
      </c>
      <c r="AY355" s="18" t="s">
        <v>122</v>
      </c>
      <c r="BE355" s="135">
        <f>IF(N355="základní",J355,0)</f>
        <v>0</v>
      </c>
      <c r="BF355" s="135">
        <f>IF(N355="snížená",J355,0)</f>
        <v>0</v>
      </c>
      <c r="BG355" s="135">
        <f>IF(N355="zákl. přenesená",J355,0)</f>
        <v>0</v>
      </c>
      <c r="BH355" s="135">
        <f>IF(N355="sníž. přenesená",J355,0)</f>
        <v>0</v>
      </c>
      <c r="BI355" s="135">
        <f>IF(N355="nulová",J355,0)</f>
        <v>0</v>
      </c>
      <c r="BJ355" s="18" t="s">
        <v>131</v>
      </c>
      <c r="BK355" s="135">
        <f>ROUND(I355*H355,2)</f>
        <v>0</v>
      </c>
      <c r="BL355" s="18" t="s">
        <v>243</v>
      </c>
      <c r="BM355" s="134" t="s">
        <v>589</v>
      </c>
    </row>
    <row r="356" spans="2:65" s="1" customFormat="1" ht="11.25">
      <c r="B356" s="33"/>
      <c r="D356" s="136" t="s">
        <v>133</v>
      </c>
      <c r="F356" s="137" t="s">
        <v>590</v>
      </c>
      <c r="I356" s="138"/>
      <c r="L356" s="33"/>
      <c r="M356" s="139"/>
      <c r="T356" s="54"/>
      <c r="AT356" s="18" t="s">
        <v>133</v>
      </c>
      <c r="AU356" s="18" t="s">
        <v>131</v>
      </c>
    </row>
    <row r="357" spans="2:65" s="13" customFormat="1" ht="11.25">
      <c r="B357" s="147"/>
      <c r="D357" s="141" t="s">
        <v>135</v>
      </c>
      <c r="E357" s="148" t="s">
        <v>19</v>
      </c>
      <c r="F357" s="149" t="s">
        <v>591</v>
      </c>
      <c r="H357" s="150">
        <v>0.48</v>
      </c>
      <c r="I357" s="151"/>
      <c r="L357" s="147"/>
      <c r="M357" s="152"/>
      <c r="T357" s="153"/>
      <c r="AT357" s="148" t="s">
        <v>135</v>
      </c>
      <c r="AU357" s="148" t="s">
        <v>131</v>
      </c>
      <c r="AV357" s="13" t="s">
        <v>131</v>
      </c>
      <c r="AW357" s="13" t="s">
        <v>33</v>
      </c>
      <c r="AX357" s="13" t="s">
        <v>72</v>
      </c>
      <c r="AY357" s="148" t="s">
        <v>122</v>
      </c>
    </row>
    <row r="358" spans="2:65" s="13" customFormat="1" ht="11.25">
      <c r="B358" s="147"/>
      <c r="D358" s="141" t="s">
        <v>135</v>
      </c>
      <c r="E358" s="148" t="s">
        <v>19</v>
      </c>
      <c r="F358" s="149" t="s">
        <v>592</v>
      </c>
      <c r="H358" s="150">
        <v>0.6</v>
      </c>
      <c r="I358" s="151"/>
      <c r="L358" s="147"/>
      <c r="M358" s="152"/>
      <c r="T358" s="153"/>
      <c r="AT358" s="148" t="s">
        <v>135</v>
      </c>
      <c r="AU358" s="148" t="s">
        <v>131</v>
      </c>
      <c r="AV358" s="13" t="s">
        <v>131</v>
      </c>
      <c r="AW358" s="13" t="s">
        <v>33</v>
      </c>
      <c r="AX358" s="13" t="s">
        <v>72</v>
      </c>
      <c r="AY358" s="148" t="s">
        <v>122</v>
      </c>
    </row>
    <row r="359" spans="2:65" s="13" customFormat="1" ht="11.25">
      <c r="B359" s="147"/>
      <c r="D359" s="141" t="s">
        <v>135</v>
      </c>
      <c r="E359" s="148" t="s">
        <v>19</v>
      </c>
      <c r="F359" s="149" t="s">
        <v>593</v>
      </c>
      <c r="H359" s="150">
        <v>0.66</v>
      </c>
      <c r="I359" s="151"/>
      <c r="L359" s="147"/>
      <c r="M359" s="152"/>
      <c r="T359" s="153"/>
      <c r="AT359" s="148" t="s">
        <v>135</v>
      </c>
      <c r="AU359" s="148" t="s">
        <v>131</v>
      </c>
      <c r="AV359" s="13" t="s">
        <v>131</v>
      </c>
      <c r="AW359" s="13" t="s">
        <v>33</v>
      </c>
      <c r="AX359" s="13" t="s">
        <v>72</v>
      </c>
      <c r="AY359" s="148" t="s">
        <v>122</v>
      </c>
    </row>
    <row r="360" spans="2:65" s="14" customFormat="1" ht="11.25">
      <c r="B360" s="154"/>
      <c r="D360" s="141" t="s">
        <v>135</v>
      </c>
      <c r="E360" s="155" t="s">
        <v>19</v>
      </c>
      <c r="F360" s="156" t="s">
        <v>141</v>
      </c>
      <c r="H360" s="157">
        <v>1.7400000000000002</v>
      </c>
      <c r="I360" s="158"/>
      <c r="L360" s="154"/>
      <c r="M360" s="159"/>
      <c r="T360" s="160"/>
      <c r="AT360" s="155" t="s">
        <v>135</v>
      </c>
      <c r="AU360" s="155" t="s">
        <v>131</v>
      </c>
      <c r="AV360" s="14" t="s">
        <v>130</v>
      </c>
      <c r="AW360" s="14" t="s">
        <v>33</v>
      </c>
      <c r="AX360" s="14" t="s">
        <v>77</v>
      </c>
      <c r="AY360" s="155" t="s">
        <v>122</v>
      </c>
    </row>
    <row r="361" spans="2:65" s="1" customFormat="1" ht="16.5" customHeight="1">
      <c r="B361" s="33"/>
      <c r="C361" s="123" t="s">
        <v>594</v>
      </c>
      <c r="D361" s="123" t="s">
        <v>125</v>
      </c>
      <c r="E361" s="124" t="s">
        <v>595</v>
      </c>
      <c r="F361" s="125" t="s">
        <v>596</v>
      </c>
      <c r="G361" s="126" t="s">
        <v>150</v>
      </c>
      <c r="H361" s="127">
        <v>3</v>
      </c>
      <c r="I361" s="128"/>
      <c r="J361" s="129">
        <f>ROUND(I361*H361,2)</f>
        <v>0</v>
      </c>
      <c r="K361" s="125" t="s">
        <v>19</v>
      </c>
      <c r="L361" s="33"/>
      <c r="M361" s="130" t="s">
        <v>19</v>
      </c>
      <c r="N361" s="131" t="s">
        <v>44</v>
      </c>
      <c r="P361" s="132">
        <f>O361*H361</f>
        <v>0</v>
      </c>
      <c r="Q361" s="132">
        <v>0</v>
      </c>
      <c r="R361" s="132">
        <f>Q361*H361</f>
        <v>0</v>
      </c>
      <c r="S361" s="132">
        <v>0</v>
      </c>
      <c r="T361" s="133">
        <f>S361*H361</f>
        <v>0</v>
      </c>
      <c r="AR361" s="134" t="s">
        <v>243</v>
      </c>
      <c r="AT361" s="134" t="s">
        <v>125</v>
      </c>
      <c r="AU361" s="134" t="s">
        <v>131</v>
      </c>
      <c r="AY361" s="18" t="s">
        <v>122</v>
      </c>
      <c r="BE361" s="135">
        <f>IF(N361="základní",J361,0)</f>
        <v>0</v>
      </c>
      <c r="BF361" s="135">
        <f>IF(N361="snížená",J361,0)</f>
        <v>0</v>
      </c>
      <c r="BG361" s="135">
        <f>IF(N361="zákl. přenesená",J361,0)</f>
        <v>0</v>
      </c>
      <c r="BH361" s="135">
        <f>IF(N361="sníž. přenesená",J361,0)</f>
        <v>0</v>
      </c>
      <c r="BI361" s="135">
        <f>IF(N361="nulová",J361,0)</f>
        <v>0</v>
      </c>
      <c r="BJ361" s="18" t="s">
        <v>131</v>
      </c>
      <c r="BK361" s="135">
        <f>ROUND(I361*H361,2)</f>
        <v>0</v>
      </c>
      <c r="BL361" s="18" t="s">
        <v>243</v>
      </c>
      <c r="BM361" s="134" t="s">
        <v>597</v>
      </c>
    </row>
    <row r="362" spans="2:65" s="1" customFormat="1" ht="24.2" customHeight="1">
      <c r="B362" s="33"/>
      <c r="C362" s="123" t="s">
        <v>598</v>
      </c>
      <c r="D362" s="123" t="s">
        <v>125</v>
      </c>
      <c r="E362" s="124" t="s">
        <v>599</v>
      </c>
      <c r="F362" s="125" t="s">
        <v>600</v>
      </c>
      <c r="G362" s="126" t="s">
        <v>399</v>
      </c>
      <c r="H362" s="178"/>
      <c r="I362" s="128"/>
      <c r="J362" s="129">
        <f>ROUND(I362*H362,2)</f>
        <v>0</v>
      </c>
      <c r="K362" s="125" t="s">
        <v>129</v>
      </c>
      <c r="L362" s="33"/>
      <c r="M362" s="130" t="s">
        <v>19</v>
      </c>
      <c r="N362" s="131" t="s">
        <v>44</v>
      </c>
      <c r="P362" s="132">
        <f>O362*H362</f>
        <v>0</v>
      </c>
      <c r="Q362" s="132">
        <v>0</v>
      </c>
      <c r="R362" s="132">
        <f>Q362*H362</f>
        <v>0</v>
      </c>
      <c r="S362" s="132">
        <v>0</v>
      </c>
      <c r="T362" s="133">
        <f>S362*H362</f>
        <v>0</v>
      </c>
      <c r="AR362" s="134" t="s">
        <v>243</v>
      </c>
      <c r="AT362" s="134" t="s">
        <v>125</v>
      </c>
      <c r="AU362" s="134" t="s">
        <v>131</v>
      </c>
      <c r="AY362" s="18" t="s">
        <v>122</v>
      </c>
      <c r="BE362" s="135">
        <f>IF(N362="základní",J362,0)</f>
        <v>0</v>
      </c>
      <c r="BF362" s="135">
        <f>IF(N362="snížená",J362,0)</f>
        <v>0</v>
      </c>
      <c r="BG362" s="135">
        <f>IF(N362="zákl. přenesená",J362,0)</f>
        <v>0</v>
      </c>
      <c r="BH362" s="135">
        <f>IF(N362="sníž. přenesená",J362,0)</f>
        <v>0</v>
      </c>
      <c r="BI362" s="135">
        <f>IF(N362="nulová",J362,0)</f>
        <v>0</v>
      </c>
      <c r="BJ362" s="18" t="s">
        <v>131</v>
      </c>
      <c r="BK362" s="135">
        <f>ROUND(I362*H362,2)</f>
        <v>0</v>
      </c>
      <c r="BL362" s="18" t="s">
        <v>243</v>
      </c>
      <c r="BM362" s="134" t="s">
        <v>601</v>
      </c>
    </row>
    <row r="363" spans="2:65" s="1" customFormat="1" ht="11.25">
      <c r="B363" s="33"/>
      <c r="D363" s="136" t="s">
        <v>133</v>
      </c>
      <c r="F363" s="137" t="s">
        <v>602</v>
      </c>
      <c r="I363" s="138"/>
      <c r="L363" s="33"/>
      <c r="M363" s="139"/>
      <c r="T363" s="54"/>
      <c r="AT363" s="18" t="s">
        <v>133</v>
      </c>
      <c r="AU363" s="18" t="s">
        <v>131</v>
      </c>
    </row>
    <row r="364" spans="2:65" s="11" customFormat="1" ht="22.9" customHeight="1">
      <c r="B364" s="111"/>
      <c r="D364" s="112" t="s">
        <v>71</v>
      </c>
      <c r="E364" s="121" t="s">
        <v>603</v>
      </c>
      <c r="F364" s="121" t="s">
        <v>604</v>
      </c>
      <c r="I364" s="114"/>
      <c r="J364" s="122">
        <f>BK364</f>
        <v>0</v>
      </c>
      <c r="L364" s="111"/>
      <c r="M364" s="116"/>
      <c r="P364" s="117">
        <f>SUM(P365:P366)</f>
        <v>0</v>
      </c>
      <c r="R364" s="117">
        <f>SUM(R365:R366)</f>
        <v>0</v>
      </c>
      <c r="T364" s="118">
        <f>SUM(T365:T366)</f>
        <v>0</v>
      </c>
      <c r="AR364" s="112" t="s">
        <v>131</v>
      </c>
      <c r="AT364" s="119" t="s">
        <v>71</v>
      </c>
      <c r="AU364" s="119" t="s">
        <v>77</v>
      </c>
      <c r="AY364" s="112" t="s">
        <v>122</v>
      </c>
      <c r="BK364" s="120">
        <f>SUM(BK365:BK366)</f>
        <v>0</v>
      </c>
    </row>
    <row r="365" spans="2:65" s="1" customFormat="1" ht="16.5" customHeight="1">
      <c r="B365" s="33"/>
      <c r="C365" s="123" t="s">
        <v>605</v>
      </c>
      <c r="D365" s="123" t="s">
        <v>125</v>
      </c>
      <c r="E365" s="124" t="s">
        <v>606</v>
      </c>
      <c r="F365" s="125" t="s">
        <v>607</v>
      </c>
      <c r="G365" s="126" t="s">
        <v>352</v>
      </c>
      <c r="H365" s="127">
        <v>1</v>
      </c>
      <c r="I365" s="128"/>
      <c r="J365" s="129">
        <f>ROUND(I365*H365,2)</f>
        <v>0</v>
      </c>
      <c r="K365" s="125" t="s">
        <v>19</v>
      </c>
      <c r="L365" s="33"/>
      <c r="M365" s="130" t="s">
        <v>19</v>
      </c>
      <c r="N365" s="131" t="s">
        <v>44</v>
      </c>
      <c r="P365" s="132">
        <f>O365*H365</f>
        <v>0</v>
      </c>
      <c r="Q365" s="132">
        <v>0</v>
      </c>
      <c r="R365" s="132">
        <f>Q365*H365</f>
        <v>0</v>
      </c>
      <c r="S365" s="132">
        <v>0</v>
      </c>
      <c r="T365" s="133">
        <f>S365*H365</f>
        <v>0</v>
      </c>
      <c r="AR365" s="134" t="s">
        <v>243</v>
      </c>
      <c r="AT365" s="134" t="s">
        <v>125</v>
      </c>
      <c r="AU365" s="134" t="s">
        <v>131</v>
      </c>
      <c r="AY365" s="18" t="s">
        <v>122</v>
      </c>
      <c r="BE365" s="135">
        <f>IF(N365="základní",J365,0)</f>
        <v>0</v>
      </c>
      <c r="BF365" s="135">
        <f>IF(N365="snížená",J365,0)</f>
        <v>0</v>
      </c>
      <c r="BG365" s="135">
        <f>IF(N365="zákl. přenesená",J365,0)</f>
        <v>0</v>
      </c>
      <c r="BH365" s="135">
        <f>IF(N365="sníž. přenesená",J365,0)</f>
        <v>0</v>
      </c>
      <c r="BI365" s="135">
        <f>IF(N365="nulová",J365,0)</f>
        <v>0</v>
      </c>
      <c r="BJ365" s="18" t="s">
        <v>131</v>
      </c>
      <c r="BK365" s="135">
        <f>ROUND(I365*H365,2)</f>
        <v>0</v>
      </c>
      <c r="BL365" s="18" t="s">
        <v>243</v>
      </c>
      <c r="BM365" s="134" t="s">
        <v>608</v>
      </c>
    </row>
    <row r="366" spans="2:65" s="1" customFormat="1" ht="44.25" customHeight="1">
      <c r="B366" s="33"/>
      <c r="C366" s="123" t="s">
        <v>609</v>
      </c>
      <c r="D366" s="123" t="s">
        <v>125</v>
      </c>
      <c r="E366" s="124" t="s">
        <v>610</v>
      </c>
      <c r="F366" s="125" t="s">
        <v>611</v>
      </c>
      <c r="G366" s="126" t="s">
        <v>352</v>
      </c>
      <c r="H366" s="127">
        <v>1</v>
      </c>
      <c r="I366" s="128"/>
      <c r="J366" s="129">
        <f>ROUND(I366*H366,2)</f>
        <v>0</v>
      </c>
      <c r="K366" s="125" t="s">
        <v>19</v>
      </c>
      <c r="L366" s="33"/>
      <c r="M366" s="130" t="s">
        <v>19</v>
      </c>
      <c r="N366" s="131" t="s">
        <v>44</v>
      </c>
      <c r="P366" s="132">
        <f>O366*H366</f>
        <v>0</v>
      </c>
      <c r="Q366" s="132">
        <v>0</v>
      </c>
      <c r="R366" s="132">
        <f>Q366*H366</f>
        <v>0</v>
      </c>
      <c r="S366" s="132">
        <v>0</v>
      </c>
      <c r="T366" s="133">
        <f>S366*H366</f>
        <v>0</v>
      </c>
      <c r="AR366" s="134" t="s">
        <v>243</v>
      </c>
      <c r="AT366" s="134" t="s">
        <v>125</v>
      </c>
      <c r="AU366" s="134" t="s">
        <v>131</v>
      </c>
      <c r="AY366" s="18" t="s">
        <v>122</v>
      </c>
      <c r="BE366" s="135">
        <f>IF(N366="základní",J366,0)</f>
        <v>0</v>
      </c>
      <c r="BF366" s="135">
        <f>IF(N366="snížená",J366,0)</f>
        <v>0</v>
      </c>
      <c r="BG366" s="135">
        <f>IF(N366="zákl. přenesená",J366,0)</f>
        <v>0</v>
      </c>
      <c r="BH366" s="135">
        <f>IF(N366="sníž. přenesená",J366,0)</f>
        <v>0</v>
      </c>
      <c r="BI366" s="135">
        <f>IF(N366="nulová",J366,0)</f>
        <v>0</v>
      </c>
      <c r="BJ366" s="18" t="s">
        <v>131</v>
      </c>
      <c r="BK366" s="135">
        <f>ROUND(I366*H366,2)</f>
        <v>0</v>
      </c>
      <c r="BL366" s="18" t="s">
        <v>243</v>
      </c>
      <c r="BM366" s="134" t="s">
        <v>612</v>
      </c>
    </row>
    <row r="367" spans="2:65" s="11" customFormat="1" ht="22.9" customHeight="1">
      <c r="B367" s="111"/>
      <c r="D367" s="112" t="s">
        <v>71</v>
      </c>
      <c r="E367" s="121" t="s">
        <v>613</v>
      </c>
      <c r="F367" s="121" t="s">
        <v>614</v>
      </c>
      <c r="I367" s="114"/>
      <c r="J367" s="122">
        <f>BK367</f>
        <v>0</v>
      </c>
      <c r="L367" s="111"/>
      <c r="M367" s="116"/>
      <c r="P367" s="117">
        <f>SUM(P368:P370)</f>
        <v>0</v>
      </c>
      <c r="R367" s="117">
        <f>SUM(R368:R370)</f>
        <v>0</v>
      </c>
      <c r="T367" s="118">
        <f>SUM(T368:T370)</f>
        <v>0</v>
      </c>
      <c r="AR367" s="112" t="s">
        <v>131</v>
      </c>
      <c r="AT367" s="119" t="s">
        <v>71</v>
      </c>
      <c r="AU367" s="119" t="s">
        <v>77</v>
      </c>
      <c r="AY367" s="112" t="s">
        <v>122</v>
      </c>
      <c r="BK367" s="120">
        <f>SUM(BK368:BK370)</f>
        <v>0</v>
      </c>
    </row>
    <row r="368" spans="2:65" s="1" customFormat="1" ht="16.5" customHeight="1">
      <c r="B368" s="33"/>
      <c r="C368" s="123" t="s">
        <v>615</v>
      </c>
      <c r="D368" s="123" t="s">
        <v>125</v>
      </c>
      <c r="E368" s="124" t="s">
        <v>616</v>
      </c>
      <c r="F368" s="125" t="s">
        <v>617</v>
      </c>
      <c r="G368" s="126" t="s">
        <v>352</v>
      </c>
      <c r="H368" s="127">
        <v>1</v>
      </c>
      <c r="I368" s="128"/>
      <c r="J368" s="129">
        <f>ROUND(I368*H368,2)</f>
        <v>0</v>
      </c>
      <c r="K368" s="125" t="s">
        <v>19</v>
      </c>
      <c r="L368" s="33"/>
      <c r="M368" s="130" t="s">
        <v>19</v>
      </c>
      <c r="N368" s="131" t="s">
        <v>44</v>
      </c>
      <c r="P368" s="132">
        <f>O368*H368</f>
        <v>0</v>
      </c>
      <c r="Q368" s="132">
        <v>0</v>
      </c>
      <c r="R368" s="132">
        <f>Q368*H368</f>
        <v>0</v>
      </c>
      <c r="S368" s="132">
        <v>0</v>
      </c>
      <c r="T368" s="133">
        <f>S368*H368</f>
        <v>0</v>
      </c>
      <c r="AR368" s="134" t="s">
        <v>243</v>
      </c>
      <c r="AT368" s="134" t="s">
        <v>125</v>
      </c>
      <c r="AU368" s="134" t="s">
        <v>131</v>
      </c>
      <c r="AY368" s="18" t="s">
        <v>122</v>
      </c>
      <c r="BE368" s="135">
        <f>IF(N368="základní",J368,0)</f>
        <v>0</v>
      </c>
      <c r="BF368" s="135">
        <f>IF(N368="snížená",J368,0)</f>
        <v>0</v>
      </c>
      <c r="BG368" s="135">
        <f>IF(N368="zákl. přenesená",J368,0)</f>
        <v>0</v>
      </c>
      <c r="BH368" s="135">
        <f>IF(N368="sníž. přenesená",J368,0)</f>
        <v>0</v>
      </c>
      <c r="BI368" s="135">
        <f>IF(N368="nulová",J368,0)</f>
        <v>0</v>
      </c>
      <c r="BJ368" s="18" t="s">
        <v>131</v>
      </c>
      <c r="BK368" s="135">
        <f>ROUND(I368*H368,2)</f>
        <v>0</v>
      </c>
      <c r="BL368" s="18" t="s">
        <v>243</v>
      </c>
      <c r="BM368" s="134" t="s">
        <v>618</v>
      </c>
    </row>
    <row r="369" spans="2:65" s="1" customFormat="1" ht="24.2" customHeight="1">
      <c r="B369" s="33"/>
      <c r="C369" s="123" t="s">
        <v>619</v>
      </c>
      <c r="D369" s="123" t="s">
        <v>125</v>
      </c>
      <c r="E369" s="124" t="s">
        <v>620</v>
      </c>
      <c r="F369" s="125" t="s">
        <v>621</v>
      </c>
      <c r="G369" s="126" t="s">
        <v>399</v>
      </c>
      <c r="H369" s="178"/>
      <c r="I369" s="128"/>
      <c r="J369" s="129">
        <f>ROUND(I369*H369,2)</f>
        <v>0</v>
      </c>
      <c r="K369" s="125" t="s">
        <v>129</v>
      </c>
      <c r="L369" s="33"/>
      <c r="M369" s="130" t="s">
        <v>19</v>
      </c>
      <c r="N369" s="131" t="s">
        <v>44</v>
      </c>
      <c r="P369" s="132">
        <f>O369*H369</f>
        <v>0</v>
      </c>
      <c r="Q369" s="132">
        <v>0</v>
      </c>
      <c r="R369" s="132">
        <f>Q369*H369</f>
        <v>0</v>
      </c>
      <c r="S369" s="132">
        <v>0</v>
      </c>
      <c r="T369" s="133">
        <f>S369*H369</f>
        <v>0</v>
      </c>
      <c r="AR369" s="134" t="s">
        <v>243</v>
      </c>
      <c r="AT369" s="134" t="s">
        <v>125</v>
      </c>
      <c r="AU369" s="134" t="s">
        <v>131</v>
      </c>
      <c r="AY369" s="18" t="s">
        <v>122</v>
      </c>
      <c r="BE369" s="135">
        <f>IF(N369="základní",J369,0)</f>
        <v>0</v>
      </c>
      <c r="BF369" s="135">
        <f>IF(N369="snížená",J369,0)</f>
        <v>0</v>
      </c>
      <c r="BG369" s="135">
        <f>IF(N369="zákl. přenesená",J369,0)</f>
        <v>0</v>
      </c>
      <c r="BH369" s="135">
        <f>IF(N369="sníž. přenesená",J369,0)</f>
        <v>0</v>
      </c>
      <c r="BI369" s="135">
        <f>IF(N369="nulová",J369,0)</f>
        <v>0</v>
      </c>
      <c r="BJ369" s="18" t="s">
        <v>131</v>
      </c>
      <c r="BK369" s="135">
        <f>ROUND(I369*H369,2)</f>
        <v>0</v>
      </c>
      <c r="BL369" s="18" t="s">
        <v>243</v>
      </c>
      <c r="BM369" s="134" t="s">
        <v>622</v>
      </c>
    </row>
    <row r="370" spans="2:65" s="1" customFormat="1" ht="11.25">
      <c r="B370" s="33"/>
      <c r="D370" s="136" t="s">
        <v>133</v>
      </c>
      <c r="F370" s="137" t="s">
        <v>623</v>
      </c>
      <c r="I370" s="138"/>
      <c r="L370" s="33"/>
      <c r="M370" s="139"/>
      <c r="T370" s="54"/>
      <c r="AT370" s="18" t="s">
        <v>133</v>
      </c>
      <c r="AU370" s="18" t="s">
        <v>131</v>
      </c>
    </row>
    <row r="371" spans="2:65" s="11" customFormat="1" ht="22.9" customHeight="1">
      <c r="B371" s="111"/>
      <c r="D371" s="112" t="s">
        <v>71</v>
      </c>
      <c r="E371" s="121" t="s">
        <v>624</v>
      </c>
      <c r="F371" s="121" t="s">
        <v>625</v>
      </c>
      <c r="I371" s="114"/>
      <c r="J371" s="122">
        <f>BK371</f>
        <v>0</v>
      </c>
      <c r="L371" s="111"/>
      <c r="M371" s="116"/>
      <c r="P371" s="117">
        <f>SUM(P372:P410)</f>
        <v>0</v>
      </c>
      <c r="R371" s="117">
        <f>SUM(R372:R410)</f>
        <v>0.10990999999999998</v>
      </c>
      <c r="T371" s="118">
        <f>SUM(T372:T410)</f>
        <v>7.2000000000000008E-2</v>
      </c>
      <c r="AR371" s="112" t="s">
        <v>131</v>
      </c>
      <c r="AT371" s="119" t="s">
        <v>71</v>
      </c>
      <c r="AU371" s="119" t="s">
        <v>77</v>
      </c>
      <c r="AY371" s="112" t="s">
        <v>122</v>
      </c>
      <c r="BK371" s="120">
        <f>SUM(BK372:BK410)</f>
        <v>0</v>
      </c>
    </row>
    <row r="372" spans="2:65" s="1" customFormat="1" ht="16.5" customHeight="1">
      <c r="B372" s="33"/>
      <c r="C372" s="123" t="s">
        <v>626</v>
      </c>
      <c r="D372" s="123" t="s">
        <v>125</v>
      </c>
      <c r="E372" s="124" t="s">
        <v>627</v>
      </c>
      <c r="F372" s="125" t="s">
        <v>628</v>
      </c>
      <c r="G372" s="126" t="s">
        <v>150</v>
      </c>
      <c r="H372" s="127">
        <v>3</v>
      </c>
      <c r="I372" s="128"/>
      <c r="J372" s="129">
        <f>ROUND(I372*H372,2)</f>
        <v>0</v>
      </c>
      <c r="K372" s="125" t="s">
        <v>129</v>
      </c>
      <c r="L372" s="33"/>
      <c r="M372" s="130" t="s">
        <v>19</v>
      </c>
      <c r="N372" s="131" t="s">
        <v>44</v>
      </c>
      <c r="P372" s="132">
        <f>O372*H372</f>
        <v>0</v>
      </c>
      <c r="Q372" s="132">
        <v>0</v>
      </c>
      <c r="R372" s="132">
        <f>Q372*H372</f>
        <v>0</v>
      </c>
      <c r="S372" s="132">
        <v>2.4E-2</v>
      </c>
      <c r="T372" s="133">
        <f>S372*H372</f>
        <v>7.2000000000000008E-2</v>
      </c>
      <c r="AR372" s="134" t="s">
        <v>243</v>
      </c>
      <c r="AT372" s="134" t="s">
        <v>125</v>
      </c>
      <c r="AU372" s="134" t="s">
        <v>131</v>
      </c>
      <c r="AY372" s="18" t="s">
        <v>122</v>
      </c>
      <c r="BE372" s="135">
        <f>IF(N372="základní",J372,0)</f>
        <v>0</v>
      </c>
      <c r="BF372" s="135">
        <f>IF(N372="snížená",J372,0)</f>
        <v>0</v>
      </c>
      <c r="BG372" s="135">
        <f>IF(N372="zákl. přenesená",J372,0)</f>
        <v>0</v>
      </c>
      <c r="BH372" s="135">
        <f>IF(N372="sníž. přenesená",J372,0)</f>
        <v>0</v>
      </c>
      <c r="BI372" s="135">
        <f>IF(N372="nulová",J372,0)</f>
        <v>0</v>
      </c>
      <c r="BJ372" s="18" t="s">
        <v>131</v>
      </c>
      <c r="BK372" s="135">
        <f>ROUND(I372*H372,2)</f>
        <v>0</v>
      </c>
      <c r="BL372" s="18" t="s">
        <v>243</v>
      </c>
      <c r="BM372" s="134" t="s">
        <v>629</v>
      </c>
    </row>
    <row r="373" spans="2:65" s="1" customFormat="1" ht="11.25">
      <c r="B373" s="33"/>
      <c r="D373" s="136" t="s">
        <v>133</v>
      </c>
      <c r="F373" s="137" t="s">
        <v>630</v>
      </c>
      <c r="I373" s="138"/>
      <c r="L373" s="33"/>
      <c r="M373" s="139"/>
      <c r="T373" s="54"/>
      <c r="AT373" s="18" t="s">
        <v>133</v>
      </c>
      <c r="AU373" s="18" t="s">
        <v>131</v>
      </c>
    </row>
    <row r="374" spans="2:65" s="12" customFormat="1" ht="11.25">
      <c r="B374" s="140"/>
      <c r="D374" s="141" t="s">
        <v>135</v>
      </c>
      <c r="E374" s="142" t="s">
        <v>19</v>
      </c>
      <c r="F374" s="143" t="s">
        <v>631</v>
      </c>
      <c r="H374" s="142" t="s">
        <v>19</v>
      </c>
      <c r="I374" s="144"/>
      <c r="L374" s="140"/>
      <c r="M374" s="145"/>
      <c r="T374" s="146"/>
      <c r="AT374" s="142" t="s">
        <v>135</v>
      </c>
      <c r="AU374" s="142" t="s">
        <v>131</v>
      </c>
      <c r="AV374" s="12" t="s">
        <v>77</v>
      </c>
      <c r="AW374" s="12" t="s">
        <v>33</v>
      </c>
      <c r="AX374" s="12" t="s">
        <v>72</v>
      </c>
      <c r="AY374" s="142" t="s">
        <v>122</v>
      </c>
    </row>
    <row r="375" spans="2:65" s="13" customFormat="1" ht="11.25">
      <c r="B375" s="147"/>
      <c r="D375" s="141" t="s">
        <v>135</v>
      </c>
      <c r="E375" s="148" t="s">
        <v>19</v>
      </c>
      <c r="F375" s="149" t="s">
        <v>123</v>
      </c>
      <c r="H375" s="150">
        <v>3</v>
      </c>
      <c r="I375" s="151"/>
      <c r="L375" s="147"/>
      <c r="M375" s="152"/>
      <c r="T375" s="153"/>
      <c r="AT375" s="148" t="s">
        <v>135</v>
      </c>
      <c r="AU375" s="148" t="s">
        <v>131</v>
      </c>
      <c r="AV375" s="13" t="s">
        <v>131</v>
      </c>
      <c r="AW375" s="13" t="s">
        <v>33</v>
      </c>
      <c r="AX375" s="13" t="s">
        <v>77</v>
      </c>
      <c r="AY375" s="148" t="s">
        <v>122</v>
      </c>
    </row>
    <row r="376" spans="2:65" s="1" customFormat="1" ht="24.2" customHeight="1">
      <c r="B376" s="33"/>
      <c r="C376" s="123" t="s">
        <v>632</v>
      </c>
      <c r="D376" s="123" t="s">
        <v>125</v>
      </c>
      <c r="E376" s="124" t="s">
        <v>633</v>
      </c>
      <c r="F376" s="125" t="s">
        <v>634</v>
      </c>
      <c r="G376" s="126" t="s">
        <v>150</v>
      </c>
      <c r="H376" s="127">
        <v>5</v>
      </c>
      <c r="I376" s="128"/>
      <c r="J376" s="129">
        <f>ROUND(I376*H376,2)</f>
        <v>0</v>
      </c>
      <c r="K376" s="125" t="s">
        <v>129</v>
      </c>
      <c r="L376" s="33"/>
      <c r="M376" s="130" t="s">
        <v>19</v>
      </c>
      <c r="N376" s="131" t="s">
        <v>44</v>
      </c>
      <c r="P376" s="132">
        <f>O376*H376</f>
        <v>0</v>
      </c>
      <c r="Q376" s="132">
        <v>0</v>
      </c>
      <c r="R376" s="132">
        <f>Q376*H376</f>
        <v>0</v>
      </c>
      <c r="S376" s="132">
        <v>0</v>
      </c>
      <c r="T376" s="133">
        <f>S376*H376</f>
        <v>0</v>
      </c>
      <c r="AR376" s="134" t="s">
        <v>243</v>
      </c>
      <c r="AT376" s="134" t="s">
        <v>125</v>
      </c>
      <c r="AU376" s="134" t="s">
        <v>131</v>
      </c>
      <c r="AY376" s="18" t="s">
        <v>122</v>
      </c>
      <c r="BE376" s="135">
        <f>IF(N376="základní",J376,0)</f>
        <v>0</v>
      </c>
      <c r="BF376" s="135">
        <f>IF(N376="snížená",J376,0)</f>
        <v>0</v>
      </c>
      <c r="BG376" s="135">
        <f>IF(N376="zákl. přenesená",J376,0)</f>
        <v>0</v>
      </c>
      <c r="BH376" s="135">
        <f>IF(N376="sníž. přenesená",J376,0)</f>
        <v>0</v>
      </c>
      <c r="BI376" s="135">
        <f>IF(N376="nulová",J376,0)</f>
        <v>0</v>
      </c>
      <c r="BJ376" s="18" t="s">
        <v>131</v>
      </c>
      <c r="BK376" s="135">
        <f>ROUND(I376*H376,2)</f>
        <v>0</v>
      </c>
      <c r="BL376" s="18" t="s">
        <v>243</v>
      </c>
      <c r="BM376" s="134" t="s">
        <v>635</v>
      </c>
    </row>
    <row r="377" spans="2:65" s="1" customFormat="1" ht="11.25">
      <c r="B377" s="33"/>
      <c r="D377" s="136" t="s">
        <v>133</v>
      </c>
      <c r="F377" s="137" t="s">
        <v>636</v>
      </c>
      <c r="I377" s="138"/>
      <c r="L377" s="33"/>
      <c r="M377" s="139"/>
      <c r="T377" s="54"/>
      <c r="AT377" s="18" t="s">
        <v>133</v>
      </c>
      <c r="AU377" s="18" t="s">
        <v>131</v>
      </c>
    </row>
    <row r="378" spans="2:65" s="1" customFormat="1" ht="16.5" customHeight="1">
      <c r="B378" s="33"/>
      <c r="C378" s="168" t="s">
        <v>637</v>
      </c>
      <c r="D378" s="168" t="s">
        <v>227</v>
      </c>
      <c r="E378" s="169" t="s">
        <v>638</v>
      </c>
      <c r="F378" s="170" t="s">
        <v>639</v>
      </c>
      <c r="G378" s="171" t="s">
        <v>150</v>
      </c>
      <c r="H378" s="172">
        <v>2</v>
      </c>
      <c r="I378" s="173"/>
      <c r="J378" s="174">
        <f>ROUND(I378*H378,2)</f>
        <v>0</v>
      </c>
      <c r="K378" s="170" t="s">
        <v>129</v>
      </c>
      <c r="L378" s="175"/>
      <c r="M378" s="176" t="s">
        <v>19</v>
      </c>
      <c r="N378" s="177" t="s">
        <v>44</v>
      </c>
      <c r="P378" s="132">
        <f>O378*H378</f>
        <v>0</v>
      </c>
      <c r="Q378" s="132">
        <v>1.2999999999999999E-2</v>
      </c>
      <c r="R378" s="132">
        <f>Q378*H378</f>
        <v>2.5999999999999999E-2</v>
      </c>
      <c r="S378" s="132">
        <v>0</v>
      </c>
      <c r="T378" s="133">
        <f>S378*H378</f>
        <v>0</v>
      </c>
      <c r="AR378" s="134" t="s">
        <v>340</v>
      </c>
      <c r="AT378" s="134" t="s">
        <v>227</v>
      </c>
      <c r="AU378" s="134" t="s">
        <v>131</v>
      </c>
      <c r="AY378" s="18" t="s">
        <v>122</v>
      </c>
      <c r="BE378" s="135">
        <f>IF(N378="základní",J378,0)</f>
        <v>0</v>
      </c>
      <c r="BF378" s="135">
        <f>IF(N378="snížená",J378,0)</f>
        <v>0</v>
      </c>
      <c r="BG378" s="135">
        <f>IF(N378="zákl. přenesená",J378,0)</f>
        <v>0</v>
      </c>
      <c r="BH378" s="135">
        <f>IF(N378="sníž. přenesená",J378,0)</f>
        <v>0</v>
      </c>
      <c r="BI378" s="135">
        <f>IF(N378="nulová",J378,0)</f>
        <v>0</v>
      </c>
      <c r="BJ378" s="18" t="s">
        <v>131</v>
      </c>
      <c r="BK378" s="135">
        <f>ROUND(I378*H378,2)</f>
        <v>0</v>
      </c>
      <c r="BL378" s="18" t="s">
        <v>243</v>
      </c>
      <c r="BM378" s="134" t="s">
        <v>640</v>
      </c>
    </row>
    <row r="379" spans="2:65" s="1" customFormat="1" ht="19.5">
      <c r="B379" s="33"/>
      <c r="D379" s="141" t="s">
        <v>641</v>
      </c>
      <c r="F379" s="179" t="s">
        <v>642</v>
      </c>
      <c r="I379" s="138"/>
      <c r="L379" s="33"/>
      <c r="M379" s="139"/>
      <c r="T379" s="54"/>
      <c r="AT379" s="18" t="s">
        <v>641</v>
      </c>
      <c r="AU379" s="18" t="s">
        <v>131</v>
      </c>
    </row>
    <row r="380" spans="2:65" s="1" customFormat="1" ht="16.5" customHeight="1">
      <c r="B380" s="33"/>
      <c r="C380" s="168" t="s">
        <v>643</v>
      </c>
      <c r="D380" s="168" t="s">
        <v>227</v>
      </c>
      <c r="E380" s="169" t="s">
        <v>644</v>
      </c>
      <c r="F380" s="170" t="s">
        <v>645</v>
      </c>
      <c r="G380" s="171" t="s">
        <v>150</v>
      </c>
      <c r="H380" s="172">
        <v>3</v>
      </c>
      <c r="I380" s="173"/>
      <c r="J380" s="174">
        <f>ROUND(I380*H380,2)</f>
        <v>0</v>
      </c>
      <c r="K380" s="170" t="s">
        <v>129</v>
      </c>
      <c r="L380" s="175"/>
      <c r="M380" s="176" t="s">
        <v>19</v>
      </c>
      <c r="N380" s="177" t="s">
        <v>44</v>
      </c>
      <c r="P380" s="132">
        <f>O380*H380</f>
        <v>0</v>
      </c>
      <c r="Q380" s="132">
        <v>1.6E-2</v>
      </c>
      <c r="R380" s="132">
        <f>Q380*H380</f>
        <v>4.8000000000000001E-2</v>
      </c>
      <c r="S380" s="132">
        <v>0</v>
      </c>
      <c r="T380" s="133">
        <f>S380*H380</f>
        <v>0</v>
      </c>
      <c r="AR380" s="134" t="s">
        <v>340</v>
      </c>
      <c r="AT380" s="134" t="s">
        <v>227</v>
      </c>
      <c r="AU380" s="134" t="s">
        <v>131</v>
      </c>
      <c r="AY380" s="18" t="s">
        <v>122</v>
      </c>
      <c r="BE380" s="135">
        <f>IF(N380="základní",J380,0)</f>
        <v>0</v>
      </c>
      <c r="BF380" s="135">
        <f>IF(N380="snížená",J380,0)</f>
        <v>0</v>
      </c>
      <c r="BG380" s="135">
        <f>IF(N380="zákl. přenesená",J380,0)</f>
        <v>0</v>
      </c>
      <c r="BH380" s="135">
        <f>IF(N380="sníž. přenesená",J380,0)</f>
        <v>0</v>
      </c>
      <c r="BI380" s="135">
        <f>IF(N380="nulová",J380,0)</f>
        <v>0</v>
      </c>
      <c r="BJ380" s="18" t="s">
        <v>131</v>
      </c>
      <c r="BK380" s="135">
        <f>ROUND(I380*H380,2)</f>
        <v>0</v>
      </c>
      <c r="BL380" s="18" t="s">
        <v>243</v>
      </c>
      <c r="BM380" s="134" t="s">
        <v>646</v>
      </c>
    </row>
    <row r="381" spans="2:65" s="1" customFormat="1" ht="19.5">
      <c r="B381" s="33"/>
      <c r="D381" s="141" t="s">
        <v>641</v>
      </c>
      <c r="F381" s="179" t="s">
        <v>642</v>
      </c>
      <c r="I381" s="138"/>
      <c r="L381" s="33"/>
      <c r="M381" s="139"/>
      <c r="T381" s="54"/>
      <c r="AT381" s="18" t="s">
        <v>641</v>
      </c>
      <c r="AU381" s="18" t="s">
        <v>131</v>
      </c>
    </row>
    <row r="382" spans="2:65" s="1" customFormat="1" ht="24.2" customHeight="1">
      <c r="B382" s="33"/>
      <c r="C382" s="123" t="s">
        <v>647</v>
      </c>
      <c r="D382" s="123" t="s">
        <v>125</v>
      </c>
      <c r="E382" s="124" t="s">
        <v>648</v>
      </c>
      <c r="F382" s="125" t="s">
        <v>649</v>
      </c>
      <c r="G382" s="126" t="s">
        <v>150</v>
      </c>
      <c r="H382" s="127">
        <v>1</v>
      </c>
      <c r="I382" s="128"/>
      <c r="J382" s="129">
        <f>ROUND(I382*H382,2)</f>
        <v>0</v>
      </c>
      <c r="K382" s="125" t="s">
        <v>129</v>
      </c>
      <c r="L382" s="33"/>
      <c r="M382" s="130" t="s">
        <v>19</v>
      </c>
      <c r="N382" s="131" t="s">
        <v>44</v>
      </c>
      <c r="P382" s="132">
        <f>O382*H382</f>
        <v>0</v>
      </c>
      <c r="Q382" s="132">
        <v>0</v>
      </c>
      <c r="R382" s="132">
        <f>Q382*H382</f>
        <v>0</v>
      </c>
      <c r="S382" s="132">
        <v>0</v>
      </c>
      <c r="T382" s="133">
        <f>S382*H382</f>
        <v>0</v>
      </c>
      <c r="AR382" s="134" t="s">
        <v>243</v>
      </c>
      <c r="AT382" s="134" t="s">
        <v>125</v>
      </c>
      <c r="AU382" s="134" t="s">
        <v>131</v>
      </c>
      <c r="AY382" s="18" t="s">
        <v>122</v>
      </c>
      <c r="BE382" s="135">
        <f>IF(N382="základní",J382,0)</f>
        <v>0</v>
      </c>
      <c r="BF382" s="135">
        <f>IF(N382="snížená",J382,0)</f>
        <v>0</v>
      </c>
      <c r="BG382" s="135">
        <f>IF(N382="zákl. přenesená",J382,0)</f>
        <v>0</v>
      </c>
      <c r="BH382" s="135">
        <f>IF(N382="sníž. přenesená",J382,0)</f>
        <v>0</v>
      </c>
      <c r="BI382" s="135">
        <f>IF(N382="nulová",J382,0)</f>
        <v>0</v>
      </c>
      <c r="BJ382" s="18" t="s">
        <v>131</v>
      </c>
      <c r="BK382" s="135">
        <f>ROUND(I382*H382,2)</f>
        <v>0</v>
      </c>
      <c r="BL382" s="18" t="s">
        <v>243</v>
      </c>
      <c r="BM382" s="134" t="s">
        <v>650</v>
      </c>
    </row>
    <row r="383" spans="2:65" s="1" customFormat="1" ht="11.25">
      <c r="B383" s="33"/>
      <c r="D383" s="136" t="s">
        <v>133</v>
      </c>
      <c r="F383" s="137" t="s">
        <v>651</v>
      </c>
      <c r="I383" s="138"/>
      <c r="L383" s="33"/>
      <c r="M383" s="139"/>
      <c r="T383" s="54"/>
      <c r="AT383" s="18" t="s">
        <v>133</v>
      </c>
      <c r="AU383" s="18" t="s">
        <v>131</v>
      </c>
    </row>
    <row r="384" spans="2:65" s="1" customFormat="1" ht="21.75" customHeight="1">
      <c r="B384" s="33"/>
      <c r="C384" s="168" t="s">
        <v>652</v>
      </c>
      <c r="D384" s="168" t="s">
        <v>227</v>
      </c>
      <c r="E384" s="169" t="s">
        <v>653</v>
      </c>
      <c r="F384" s="170" t="s">
        <v>654</v>
      </c>
      <c r="G384" s="171" t="s">
        <v>150</v>
      </c>
      <c r="H384" s="172">
        <v>1</v>
      </c>
      <c r="I384" s="173"/>
      <c r="J384" s="174">
        <f>ROUND(I384*H384,2)</f>
        <v>0</v>
      </c>
      <c r="K384" s="170" t="s">
        <v>129</v>
      </c>
      <c r="L384" s="175"/>
      <c r="M384" s="176" t="s">
        <v>19</v>
      </c>
      <c r="N384" s="177" t="s">
        <v>44</v>
      </c>
      <c r="P384" s="132">
        <f>O384*H384</f>
        <v>0</v>
      </c>
      <c r="Q384" s="132">
        <v>2.1600000000000001E-2</v>
      </c>
      <c r="R384" s="132">
        <f>Q384*H384</f>
        <v>2.1600000000000001E-2</v>
      </c>
      <c r="S384" s="132">
        <v>0</v>
      </c>
      <c r="T384" s="133">
        <f>S384*H384</f>
        <v>0</v>
      </c>
      <c r="AR384" s="134" t="s">
        <v>340</v>
      </c>
      <c r="AT384" s="134" t="s">
        <v>227</v>
      </c>
      <c r="AU384" s="134" t="s">
        <v>131</v>
      </c>
      <c r="AY384" s="18" t="s">
        <v>122</v>
      </c>
      <c r="BE384" s="135">
        <f>IF(N384="základní",J384,0)</f>
        <v>0</v>
      </c>
      <c r="BF384" s="135">
        <f>IF(N384="snížená",J384,0)</f>
        <v>0</v>
      </c>
      <c r="BG384" s="135">
        <f>IF(N384="zákl. přenesená",J384,0)</f>
        <v>0</v>
      </c>
      <c r="BH384" s="135">
        <f>IF(N384="sníž. přenesená",J384,0)</f>
        <v>0</v>
      </c>
      <c r="BI384" s="135">
        <f>IF(N384="nulová",J384,0)</f>
        <v>0</v>
      </c>
      <c r="BJ384" s="18" t="s">
        <v>131</v>
      </c>
      <c r="BK384" s="135">
        <f>ROUND(I384*H384,2)</f>
        <v>0</v>
      </c>
      <c r="BL384" s="18" t="s">
        <v>243</v>
      </c>
      <c r="BM384" s="134" t="s">
        <v>655</v>
      </c>
    </row>
    <row r="385" spans="2:65" s="1" customFormat="1" ht="19.5">
      <c r="B385" s="33"/>
      <c r="D385" s="141" t="s">
        <v>641</v>
      </c>
      <c r="F385" s="179" t="s">
        <v>642</v>
      </c>
      <c r="I385" s="138"/>
      <c r="L385" s="33"/>
      <c r="M385" s="139"/>
      <c r="T385" s="54"/>
      <c r="AT385" s="18" t="s">
        <v>641</v>
      </c>
      <c r="AU385" s="18" t="s">
        <v>131</v>
      </c>
    </row>
    <row r="386" spans="2:65" s="1" customFormat="1" ht="16.5" customHeight="1">
      <c r="B386" s="33"/>
      <c r="C386" s="123" t="s">
        <v>656</v>
      </c>
      <c r="D386" s="123" t="s">
        <v>125</v>
      </c>
      <c r="E386" s="124" t="s">
        <v>657</v>
      </c>
      <c r="F386" s="125" t="s">
        <v>658</v>
      </c>
      <c r="G386" s="126" t="s">
        <v>150</v>
      </c>
      <c r="H386" s="127">
        <v>3</v>
      </c>
      <c r="I386" s="128"/>
      <c r="J386" s="129">
        <f>ROUND(I386*H386,2)</f>
        <v>0</v>
      </c>
      <c r="K386" s="125" t="s">
        <v>129</v>
      </c>
      <c r="L386" s="33"/>
      <c r="M386" s="130" t="s">
        <v>19</v>
      </c>
      <c r="N386" s="131" t="s">
        <v>44</v>
      </c>
      <c r="P386" s="132">
        <f>O386*H386</f>
        <v>0</v>
      </c>
      <c r="Q386" s="132">
        <v>0</v>
      </c>
      <c r="R386" s="132">
        <f>Q386*H386</f>
        <v>0</v>
      </c>
      <c r="S386" s="132">
        <v>0</v>
      </c>
      <c r="T386" s="133">
        <f>S386*H386</f>
        <v>0</v>
      </c>
      <c r="AR386" s="134" t="s">
        <v>243</v>
      </c>
      <c r="AT386" s="134" t="s">
        <v>125</v>
      </c>
      <c r="AU386" s="134" t="s">
        <v>131</v>
      </c>
      <c r="AY386" s="18" t="s">
        <v>122</v>
      </c>
      <c r="BE386" s="135">
        <f>IF(N386="základní",J386,0)</f>
        <v>0</v>
      </c>
      <c r="BF386" s="135">
        <f>IF(N386="snížená",J386,0)</f>
        <v>0</v>
      </c>
      <c r="BG386" s="135">
        <f>IF(N386="zákl. přenesená",J386,0)</f>
        <v>0</v>
      </c>
      <c r="BH386" s="135">
        <f>IF(N386="sníž. přenesená",J386,0)</f>
        <v>0</v>
      </c>
      <c r="BI386" s="135">
        <f>IF(N386="nulová",J386,0)</f>
        <v>0</v>
      </c>
      <c r="BJ386" s="18" t="s">
        <v>131</v>
      </c>
      <c r="BK386" s="135">
        <f>ROUND(I386*H386,2)</f>
        <v>0</v>
      </c>
      <c r="BL386" s="18" t="s">
        <v>243</v>
      </c>
      <c r="BM386" s="134" t="s">
        <v>659</v>
      </c>
    </row>
    <row r="387" spans="2:65" s="1" customFormat="1" ht="11.25">
      <c r="B387" s="33"/>
      <c r="D387" s="136" t="s">
        <v>133</v>
      </c>
      <c r="F387" s="137" t="s">
        <v>660</v>
      </c>
      <c r="I387" s="138"/>
      <c r="L387" s="33"/>
      <c r="M387" s="139"/>
      <c r="T387" s="54"/>
      <c r="AT387" s="18" t="s">
        <v>133</v>
      </c>
      <c r="AU387" s="18" t="s">
        <v>131</v>
      </c>
    </row>
    <row r="388" spans="2:65" s="1" customFormat="1" ht="16.5" customHeight="1">
      <c r="B388" s="33"/>
      <c r="C388" s="168" t="s">
        <v>661</v>
      </c>
      <c r="D388" s="168" t="s">
        <v>227</v>
      </c>
      <c r="E388" s="169" t="s">
        <v>662</v>
      </c>
      <c r="F388" s="170" t="s">
        <v>663</v>
      </c>
      <c r="G388" s="171" t="s">
        <v>150</v>
      </c>
      <c r="H388" s="172">
        <v>3</v>
      </c>
      <c r="I388" s="173"/>
      <c r="J388" s="174">
        <f>ROUND(I388*H388,2)</f>
        <v>0</v>
      </c>
      <c r="K388" s="170" t="s">
        <v>129</v>
      </c>
      <c r="L388" s="175"/>
      <c r="M388" s="176" t="s">
        <v>19</v>
      </c>
      <c r="N388" s="177" t="s">
        <v>44</v>
      </c>
      <c r="P388" s="132">
        <f>O388*H388</f>
        <v>0</v>
      </c>
      <c r="Q388" s="132">
        <v>2.2000000000000001E-3</v>
      </c>
      <c r="R388" s="132">
        <f>Q388*H388</f>
        <v>6.6E-3</v>
      </c>
      <c r="S388" s="132">
        <v>0</v>
      </c>
      <c r="T388" s="133">
        <f>S388*H388</f>
        <v>0</v>
      </c>
      <c r="AR388" s="134" t="s">
        <v>340</v>
      </c>
      <c r="AT388" s="134" t="s">
        <v>227</v>
      </c>
      <c r="AU388" s="134" t="s">
        <v>131</v>
      </c>
      <c r="AY388" s="18" t="s">
        <v>122</v>
      </c>
      <c r="BE388" s="135">
        <f>IF(N388="základní",J388,0)</f>
        <v>0</v>
      </c>
      <c r="BF388" s="135">
        <f>IF(N388="snížená",J388,0)</f>
        <v>0</v>
      </c>
      <c r="BG388" s="135">
        <f>IF(N388="zákl. přenesená",J388,0)</f>
        <v>0</v>
      </c>
      <c r="BH388" s="135">
        <f>IF(N388="sníž. přenesená",J388,0)</f>
        <v>0</v>
      </c>
      <c r="BI388" s="135">
        <f>IF(N388="nulová",J388,0)</f>
        <v>0</v>
      </c>
      <c r="BJ388" s="18" t="s">
        <v>131</v>
      </c>
      <c r="BK388" s="135">
        <f>ROUND(I388*H388,2)</f>
        <v>0</v>
      </c>
      <c r="BL388" s="18" t="s">
        <v>243</v>
      </c>
      <c r="BM388" s="134" t="s">
        <v>664</v>
      </c>
    </row>
    <row r="389" spans="2:65" s="1" customFormat="1" ht="19.5">
      <c r="B389" s="33"/>
      <c r="D389" s="141" t="s">
        <v>641</v>
      </c>
      <c r="F389" s="179" t="s">
        <v>642</v>
      </c>
      <c r="I389" s="138"/>
      <c r="L389" s="33"/>
      <c r="M389" s="139"/>
      <c r="T389" s="54"/>
      <c r="AT389" s="18" t="s">
        <v>641</v>
      </c>
      <c r="AU389" s="18" t="s">
        <v>131</v>
      </c>
    </row>
    <row r="390" spans="2:65" s="1" customFormat="1" ht="16.5" customHeight="1">
      <c r="B390" s="33"/>
      <c r="C390" s="123" t="s">
        <v>665</v>
      </c>
      <c r="D390" s="123" t="s">
        <v>125</v>
      </c>
      <c r="E390" s="124" t="s">
        <v>666</v>
      </c>
      <c r="F390" s="125" t="s">
        <v>667</v>
      </c>
      <c r="G390" s="126" t="s">
        <v>150</v>
      </c>
      <c r="H390" s="127">
        <v>2</v>
      </c>
      <c r="I390" s="128"/>
      <c r="J390" s="129">
        <f>ROUND(I390*H390,2)</f>
        <v>0</v>
      </c>
      <c r="K390" s="125" t="s">
        <v>129</v>
      </c>
      <c r="L390" s="33"/>
      <c r="M390" s="130" t="s">
        <v>19</v>
      </c>
      <c r="N390" s="131" t="s">
        <v>44</v>
      </c>
      <c r="P390" s="132">
        <f>O390*H390</f>
        <v>0</v>
      </c>
      <c r="Q390" s="132">
        <v>0</v>
      </c>
      <c r="R390" s="132">
        <f>Q390*H390</f>
        <v>0</v>
      </c>
      <c r="S390" s="132">
        <v>0</v>
      </c>
      <c r="T390" s="133">
        <f>S390*H390</f>
        <v>0</v>
      </c>
      <c r="AR390" s="134" t="s">
        <v>243</v>
      </c>
      <c r="AT390" s="134" t="s">
        <v>125</v>
      </c>
      <c r="AU390" s="134" t="s">
        <v>131</v>
      </c>
      <c r="AY390" s="18" t="s">
        <v>122</v>
      </c>
      <c r="BE390" s="135">
        <f>IF(N390="základní",J390,0)</f>
        <v>0</v>
      </c>
      <c r="BF390" s="135">
        <f>IF(N390="snížená",J390,0)</f>
        <v>0</v>
      </c>
      <c r="BG390" s="135">
        <f>IF(N390="zákl. přenesená",J390,0)</f>
        <v>0</v>
      </c>
      <c r="BH390" s="135">
        <f>IF(N390="sníž. přenesená",J390,0)</f>
        <v>0</v>
      </c>
      <c r="BI390" s="135">
        <f>IF(N390="nulová",J390,0)</f>
        <v>0</v>
      </c>
      <c r="BJ390" s="18" t="s">
        <v>131</v>
      </c>
      <c r="BK390" s="135">
        <f>ROUND(I390*H390,2)</f>
        <v>0</v>
      </c>
      <c r="BL390" s="18" t="s">
        <v>243</v>
      </c>
      <c r="BM390" s="134" t="s">
        <v>668</v>
      </c>
    </row>
    <row r="391" spans="2:65" s="1" customFormat="1" ht="11.25">
      <c r="B391" s="33"/>
      <c r="D391" s="136" t="s">
        <v>133</v>
      </c>
      <c r="F391" s="137" t="s">
        <v>669</v>
      </c>
      <c r="I391" s="138"/>
      <c r="L391" s="33"/>
      <c r="M391" s="139"/>
      <c r="T391" s="54"/>
      <c r="AT391" s="18" t="s">
        <v>133</v>
      </c>
      <c r="AU391" s="18" t="s">
        <v>131</v>
      </c>
    </row>
    <row r="392" spans="2:65" s="1" customFormat="1" ht="16.5" customHeight="1">
      <c r="B392" s="33"/>
      <c r="C392" s="168" t="s">
        <v>670</v>
      </c>
      <c r="D392" s="168" t="s">
        <v>227</v>
      </c>
      <c r="E392" s="169" t="s">
        <v>671</v>
      </c>
      <c r="F392" s="170" t="s">
        <v>672</v>
      </c>
      <c r="G392" s="171" t="s">
        <v>150</v>
      </c>
      <c r="H392" s="172">
        <v>2</v>
      </c>
      <c r="I392" s="173"/>
      <c r="J392" s="174">
        <f>ROUND(I392*H392,2)</f>
        <v>0</v>
      </c>
      <c r="K392" s="170" t="s">
        <v>129</v>
      </c>
      <c r="L392" s="175"/>
      <c r="M392" s="176" t="s">
        <v>19</v>
      </c>
      <c r="N392" s="177" t="s">
        <v>44</v>
      </c>
      <c r="P392" s="132">
        <f>O392*H392</f>
        <v>0</v>
      </c>
      <c r="Q392" s="132">
        <v>2.2000000000000001E-3</v>
      </c>
      <c r="R392" s="132">
        <f>Q392*H392</f>
        <v>4.4000000000000003E-3</v>
      </c>
      <c r="S392" s="132">
        <v>0</v>
      </c>
      <c r="T392" s="133">
        <f>S392*H392</f>
        <v>0</v>
      </c>
      <c r="AR392" s="134" t="s">
        <v>340</v>
      </c>
      <c r="AT392" s="134" t="s">
        <v>227</v>
      </c>
      <c r="AU392" s="134" t="s">
        <v>131</v>
      </c>
      <c r="AY392" s="18" t="s">
        <v>122</v>
      </c>
      <c r="BE392" s="135">
        <f>IF(N392="základní",J392,0)</f>
        <v>0</v>
      </c>
      <c r="BF392" s="135">
        <f>IF(N392="snížená",J392,0)</f>
        <v>0</v>
      </c>
      <c r="BG392" s="135">
        <f>IF(N392="zákl. přenesená",J392,0)</f>
        <v>0</v>
      </c>
      <c r="BH392" s="135">
        <f>IF(N392="sníž. přenesená",J392,0)</f>
        <v>0</v>
      </c>
      <c r="BI392" s="135">
        <f>IF(N392="nulová",J392,0)</f>
        <v>0</v>
      </c>
      <c r="BJ392" s="18" t="s">
        <v>131</v>
      </c>
      <c r="BK392" s="135">
        <f>ROUND(I392*H392,2)</f>
        <v>0</v>
      </c>
      <c r="BL392" s="18" t="s">
        <v>243</v>
      </c>
      <c r="BM392" s="134" t="s">
        <v>673</v>
      </c>
    </row>
    <row r="393" spans="2:65" s="1" customFormat="1" ht="19.5">
      <c r="B393" s="33"/>
      <c r="D393" s="141" t="s">
        <v>641</v>
      </c>
      <c r="F393" s="179" t="s">
        <v>642</v>
      </c>
      <c r="I393" s="138"/>
      <c r="L393" s="33"/>
      <c r="M393" s="139"/>
      <c r="T393" s="54"/>
      <c r="AT393" s="18" t="s">
        <v>641</v>
      </c>
      <c r="AU393" s="18" t="s">
        <v>131</v>
      </c>
    </row>
    <row r="394" spans="2:65" s="1" customFormat="1" ht="16.5" customHeight="1">
      <c r="B394" s="33"/>
      <c r="C394" s="123" t="s">
        <v>674</v>
      </c>
      <c r="D394" s="123" t="s">
        <v>125</v>
      </c>
      <c r="E394" s="124" t="s">
        <v>675</v>
      </c>
      <c r="F394" s="125" t="s">
        <v>676</v>
      </c>
      <c r="G394" s="126" t="s">
        <v>150</v>
      </c>
      <c r="H394" s="127">
        <v>1</v>
      </c>
      <c r="I394" s="128"/>
      <c r="J394" s="129">
        <f>ROUND(I394*H394,2)</f>
        <v>0</v>
      </c>
      <c r="K394" s="125" t="s">
        <v>129</v>
      </c>
      <c r="L394" s="33"/>
      <c r="M394" s="130" t="s">
        <v>19</v>
      </c>
      <c r="N394" s="131" t="s">
        <v>44</v>
      </c>
      <c r="P394" s="132">
        <f>O394*H394</f>
        <v>0</v>
      </c>
      <c r="Q394" s="132">
        <v>0</v>
      </c>
      <c r="R394" s="132">
        <f>Q394*H394</f>
        <v>0</v>
      </c>
      <c r="S394" s="132">
        <v>0</v>
      </c>
      <c r="T394" s="133">
        <f>S394*H394</f>
        <v>0</v>
      </c>
      <c r="AR394" s="134" t="s">
        <v>243</v>
      </c>
      <c r="AT394" s="134" t="s">
        <v>125</v>
      </c>
      <c r="AU394" s="134" t="s">
        <v>131</v>
      </c>
      <c r="AY394" s="18" t="s">
        <v>122</v>
      </c>
      <c r="BE394" s="135">
        <f>IF(N394="základní",J394,0)</f>
        <v>0</v>
      </c>
      <c r="BF394" s="135">
        <f>IF(N394="snížená",J394,0)</f>
        <v>0</v>
      </c>
      <c r="BG394" s="135">
        <f>IF(N394="zákl. přenesená",J394,0)</f>
        <v>0</v>
      </c>
      <c r="BH394" s="135">
        <f>IF(N394="sníž. přenesená",J394,0)</f>
        <v>0</v>
      </c>
      <c r="BI394" s="135">
        <f>IF(N394="nulová",J394,0)</f>
        <v>0</v>
      </c>
      <c r="BJ394" s="18" t="s">
        <v>131</v>
      </c>
      <c r="BK394" s="135">
        <f>ROUND(I394*H394,2)</f>
        <v>0</v>
      </c>
      <c r="BL394" s="18" t="s">
        <v>243</v>
      </c>
      <c r="BM394" s="134" t="s">
        <v>677</v>
      </c>
    </row>
    <row r="395" spans="2:65" s="1" customFormat="1" ht="11.25">
      <c r="B395" s="33"/>
      <c r="D395" s="136" t="s">
        <v>133</v>
      </c>
      <c r="F395" s="137" t="s">
        <v>678</v>
      </c>
      <c r="I395" s="138"/>
      <c r="L395" s="33"/>
      <c r="M395" s="139"/>
      <c r="T395" s="54"/>
      <c r="AT395" s="18" t="s">
        <v>133</v>
      </c>
      <c r="AU395" s="18" t="s">
        <v>131</v>
      </c>
    </row>
    <row r="396" spans="2:65" s="1" customFormat="1" ht="16.5" customHeight="1">
      <c r="B396" s="33"/>
      <c r="C396" s="168" t="s">
        <v>679</v>
      </c>
      <c r="D396" s="168" t="s">
        <v>227</v>
      </c>
      <c r="E396" s="169" t="s">
        <v>680</v>
      </c>
      <c r="F396" s="170" t="s">
        <v>681</v>
      </c>
      <c r="G396" s="171" t="s">
        <v>150</v>
      </c>
      <c r="H396" s="172">
        <v>1</v>
      </c>
      <c r="I396" s="173"/>
      <c r="J396" s="174">
        <f>ROUND(I396*H396,2)</f>
        <v>0</v>
      </c>
      <c r="K396" s="170" t="s">
        <v>19</v>
      </c>
      <c r="L396" s="175"/>
      <c r="M396" s="176" t="s">
        <v>19</v>
      </c>
      <c r="N396" s="177" t="s">
        <v>44</v>
      </c>
      <c r="P396" s="132">
        <f>O396*H396</f>
        <v>0</v>
      </c>
      <c r="Q396" s="132">
        <v>1.4999999999999999E-4</v>
      </c>
      <c r="R396" s="132">
        <f>Q396*H396</f>
        <v>1.4999999999999999E-4</v>
      </c>
      <c r="S396" s="132">
        <v>0</v>
      </c>
      <c r="T396" s="133">
        <f>S396*H396</f>
        <v>0</v>
      </c>
      <c r="AR396" s="134" t="s">
        <v>340</v>
      </c>
      <c r="AT396" s="134" t="s">
        <v>227</v>
      </c>
      <c r="AU396" s="134" t="s">
        <v>131</v>
      </c>
      <c r="AY396" s="18" t="s">
        <v>122</v>
      </c>
      <c r="BE396" s="135">
        <f>IF(N396="základní",J396,0)</f>
        <v>0</v>
      </c>
      <c r="BF396" s="135">
        <f>IF(N396="snížená",J396,0)</f>
        <v>0</v>
      </c>
      <c r="BG396" s="135">
        <f>IF(N396="zákl. přenesená",J396,0)</f>
        <v>0</v>
      </c>
      <c r="BH396" s="135">
        <f>IF(N396="sníž. přenesená",J396,0)</f>
        <v>0</v>
      </c>
      <c r="BI396" s="135">
        <f>IF(N396="nulová",J396,0)</f>
        <v>0</v>
      </c>
      <c r="BJ396" s="18" t="s">
        <v>131</v>
      </c>
      <c r="BK396" s="135">
        <f>ROUND(I396*H396,2)</f>
        <v>0</v>
      </c>
      <c r="BL396" s="18" t="s">
        <v>243</v>
      </c>
      <c r="BM396" s="134" t="s">
        <v>682</v>
      </c>
    </row>
    <row r="397" spans="2:65" s="1" customFormat="1" ht="19.5">
      <c r="B397" s="33"/>
      <c r="D397" s="141" t="s">
        <v>641</v>
      </c>
      <c r="F397" s="179" t="s">
        <v>642</v>
      </c>
      <c r="I397" s="138"/>
      <c r="L397" s="33"/>
      <c r="M397" s="139"/>
      <c r="T397" s="54"/>
      <c r="AT397" s="18" t="s">
        <v>641</v>
      </c>
      <c r="AU397" s="18" t="s">
        <v>131</v>
      </c>
    </row>
    <row r="398" spans="2:65" s="1" customFormat="1" ht="16.5" customHeight="1">
      <c r="B398" s="33"/>
      <c r="C398" s="123" t="s">
        <v>683</v>
      </c>
      <c r="D398" s="123" t="s">
        <v>125</v>
      </c>
      <c r="E398" s="124" t="s">
        <v>684</v>
      </c>
      <c r="F398" s="125" t="s">
        <v>685</v>
      </c>
      <c r="G398" s="126" t="s">
        <v>150</v>
      </c>
      <c r="H398" s="127">
        <v>1</v>
      </c>
      <c r="I398" s="128"/>
      <c r="J398" s="129">
        <f>ROUND(I398*H398,2)</f>
        <v>0</v>
      </c>
      <c r="K398" s="125" t="s">
        <v>129</v>
      </c>
      <c r="L398" s="33"/>
      <c r="M398" s="130" t="s">
        <v>19</v>
      </c>
      <c r="N398" s="131" t="s">
        <v>44</v>
      </c>
      <c r="P398" s="132">
        <f>O398*H398</f>
        <v>0</v>
      </c>
      <c r="Q398" s="132">
        <v>0</v>
      </c>
      <c r="R398" s="132">
        <f>Q398*H398</f>
        <v>0</v>
      </c>
      <c r="S398" s="132">
        <v>0</v>
      </c>
      <c r="T398" s="133">
        <f>S398*H398</f>
        <v>0</v>
      </c>
      <c r="AR398" s="134" t="s">
        <v>243</v>
      </c>
      <c r="AT398" s="134" t="s">
        <v>125</v>
      </c>
      <c r="AU398" s="134" t="s">
        <v>131</v>
      </c>
      <c r="AY398" s="18" t="s">
        <v>122</v>
      </c>
      <c r="BE398" s="135">
        <f>IF(N398="základní",J398,0)</f>
        <v>0</v>
      </c>
      <c r="BF398" s="135">
        <f>IF(N398="snížená",J398,0)</f>
        <v>0</v>
      </c>
      <c r="BG398" s="135">
        <f>IF(N398="zákl. přenesená",J398,0)</f>
        <v>0</v>
      </c>
      <c r="BH398" s="135">
        <f>IF(N398="sníž. přenesená",J398,0)</f>
        <v>0</v>
      </c>
      <c r="BI398" s="135">
        <f>IF(N398="nulová",J398,0)</f>
        <v>0</v>
      </c>
      <c r="BJ398" s="18" t="s">
        <v>131</v>
      </c>
      <c r="BK398" s="135">
        <f>ROUND(I398*H398,2)</f>
        <v>0</v>
      </c>
      <c r="BL398" s="18" t="s">
        <v>243</v>
      </c>
      <c r="BM398" s="134" t="s">
        <v>686</v>
      </c>
    </row>
    <row r="399" spans="2:65" s="1" customFormat="1" ht="11.25">
      <c r="B399" s="33"/>
      <c r="D399" s="136" t="s">
        <v>133</v>
      </c>
      <c r="F399" s="137" t="s">
        <v>687</v>
      </c>
      <c r="I399" s="138"/>
      <c r="L399" s="33"/>
      <c r="M399" s="139"/>
      <c r="T399" s="54"/>
      <c r="AT399" s="18" t="s">
        <v>133</v>
      </c>
      <c r="AU399" s="18" t="s">
        <v>131</v>
      </c>
    </row>
    <row r="400" spans="2:65" s="1" customFormat="1" ht="16.5" customHeight="1">
      <c r="B400" s="33"/>
      <c r="C400" s="168" t="s">
        <v>688</v>
      </c>
      <c r="D400" s="168" t="s">
        <v>227</v>
      </c>
      <c r="E400" s="169" t="s">
        <v>689</v>
      </c>
      <c r="F400" s="170" t="s">
        <v>690</v>
      </c>
      <c r="G400" s="171" t="s">
        <v>150</v>
      </c>
      <c r="H400" s="172">
        <v>1</v>
      </c>
      <c r="I400" s="173"/>
      <c r="J400" s="174">
        <f>ROUND(I400*H400,2)</f>
        <v>0</v>
      </c>
      <c r="K400" s="170" t="s">
        <v>19</v>
      </c>
      <c r="L400" s="175"/>
      <c r="M400" s="176" t="s">
        <v>19</v>
      </c>
      <c r="N400" s="177" t="s">
        <v>44</v>
      </c>
      <c r="P400" s="132">
        <f>O400*H400</f>
        <v>0</v>
      </c>
      <c r="Q400" s="132">
        <v>2.2000000000000001E-3</v>
      </c>
      <c r="R400" s="132">
        <f>Q400*H400</f>
        <v>2.2000000000000001E-3</v>
      </c>
      <c r="S400" s="132">
        <v>0</v>
      </c>
      <c r="T400" s="133">
        <f>S400*H400</f>
        <v>0</v>
      </c>
      <c r="AR400" s="134" t="s">
        <v>340</v>
      </c>
      <c r="AT400" s="134" t="s">
        <v>227</v>
      </c>
      <c r="AU400" s="134" t="s">
        <v>131</v>
      </c>
      <c r="AY400" s="18" t="s">
        <v>122</v>
      </c>
      <c r="BE400" s="135">
        <f>IF(N400="základní",J400,0)</f>
        <v>0</v>
      </c>
      <c r="BF400" s="135">
        <f>IF(N400="snížená",J400,0)</f>
        <v>0</v>
      </c>
      <c r="BG400" s="135">
        <f>IF(N400="zákl. přenesená",J400,0)</f>
        <v>0</v>
      </c>
      <c r="BH400" s="135">
        <f>IF(N400="sníž. přenesená",J400,0)</f>
        <v>0</v>
      </c>
      <c r="BI400" s="135">
        <f>IF(N400="nulová",J400,0)</f>
        <v>0</v>
      </c>
      <c r="BJ400" s="18" t="s">
        <v>131</v>
      </c>
      <c r="BK400" s="135">
        <f>ROUND(I400*H400,2)</f>
        <v>0</v>
      </c>
      <c r="BL400" s="18" t="s">
        <v>243</v>
      </c>
      <c r="BM400" s="134" t="s">
        <v>691</v>
      </c>
    </row>
    <row r="401" spans="2:65" s="1" customFormat="1" ht="19.5">
      <c r="B401" s="33"/>
      <c r="D401" s="141" t="s">
        <v>641</v>
      </c>
      <c r="F401" s="179" t="s">
        <v>642</v>
      </c>
      <c r="I401" s="138"/>
      <c r="L401" s="33"/>
      <c r="M401" s="139"/>
      <c r="T401" s="54"/>
      <c r="AT401" s="18" t="s">
        <v>641</v>
      </c>
      <c r="AU401" s="18" t="s">
        <v>131</v>
      </c>
    </row>
    <row r="402" spans="2:65" s="1" customFormat="1" ht="16.5" customHeight="1">
      <c r="B402" s="33"/>
      <c r="C402" s="123" t="s">
        <v>692</v>
      </c>
      <c r="D402" s="123" t="s">
        <v>125</v>
      </c>
      <c r="E402" s="124" t="s">
        <v>693</v>
      </c>
      <c r="F402" s="125" t="s">
        <v>694</v>
      </c>
      <c r="G402" s="126" t="s">
        <v>150</v>
      </c>
      <c r="H402" s="127">
        <v>1</v>
      </c>
      <c r="I402" s="128"/>
      <c r="J402" s="129">
        <f>ROUND(I402*H402,2)</f>
        <v>0</v>
      </c>
      <c r="K402" s="125" t="s">
        <v>129</v>
      </c>
      <c r="L402" s="33"/>
      <c r="M402" s="130" t="s">
        <v>19</v>
      </c>
      <c r="N402" s="131" t="s">
        <v>44</v>
      </c>
      <c r="P402" s="132">
        <f>O402*H402</f>
        <v>0</v>
      </c>
      <c r="Q402" s="132">
        <v>0</v>
      </c>
      <c r="R402" s="132">
        <f>Q402*H402</f>
        <v>0</v>
      </c>
      <c r="S402" s="132">
        <v>0</v>
      </c>
      <c r="T402" s="133">
        <f>S402*H402</f>
        <v>0</v>
      </c>
      <c r="AR402" s="134" t="s">
        <v>243</v>
      </c>
      <c r="AT402" s="134" t="s">
        <v>125</v>
      </c>
      <c r="AU402" s="134" t="s">
        <v>131</v>
      </c>
      <c r="AY402" s="18" t="s">
        <v>122</v>
      </c>
      <c r="BE402" s="135">
        <f>IF(N402="základní",J402,0)</f>
        <v>0</v>
      </c>
      <c r="BF402" s="135">
        <f>IF(N402="snížená",J402,0)</f>
        <v>0</v>
      </c>
      <c r="BG402" s="135">
        <f>IF(N402="zákl. přenesená",J402,0)</f>
        <v>0</v>
      </c>
      <c r="BH402" s="135">
        <f>IF(N402="sníž. přenesená",J402,0)</f>
        <v>0</v>
      </c>
      <c r="BI402" s="135">
        <f>IF(N402="nulová",J402,0)</f>
        <v>0</v>
      </c>
      <c r="BJ402" s="18" t="s">
        <v>131</v>
      </c>
      <c r="BK402" s="135">
        <f>ROUND(I402*H402,2)</f>
        <v>0</v>
      </c>
      <c r="BL402" s="18" t="s">
        <v>243</v>
      </c>
      <c r="BM402" s="134" t="s">
        <v>695</v>
      </c>
    </row>
    <row r="403" spans="2:65" s="1" customFormat="1" ht="11.25">
      <c r="B403" s="33"/>
      <c r="D403" s="136" t="s">
        <v>133</v>
      </c>
      <c r="F403" s="137" t="s">
        <v>696</v>
      </c>
      <c r="I403" s="138"/>
      <c r="L403" s="33"/>
      <c r="M403" s="139"/>
      <c r="T403" s="54"/>
      <c r="AT403" s="18" t="s">
        <v>133</v>
      </c>
      <c r="AU403" s="18" t="s">
        <v>131</v>
      </c>
    </row>
    <row r="404" spans="2:65" s="1" customFormat="1" ht="16.5" customHeight="1">
      <c r="B404" s="33"/>
      <c r="C404" s="168" t="s">
        <v>697</v>
      </c>
      <c r="D404" s="168" t="s">
        <v>227</v>
      </c>
      <c r="E404" s="169" t="s">
        <v>698</v>
      </c>
      <c r="F404" s="170" t="s">
        <v>699</v>
      </c>
      <c r="G404" s="171" t="s">
        <v>150</v>
      </c>
      <c r="H404" s="172">
        <v>1</v>
      </c>
      <c r="I404" s="173"/>
      <c r="J404" s="174">
        <f>ROUND(I404*H404,2)</f>
        <v>0</v>
      </c>
      <c r="K404" s="170" t="s">
        <v>129</v>
      </c>
      <c r="L404" s="175"/>
      <c r="M404" s="176" t="s">
        <v>19</v>
      </c>
      <c r="N404" s="177" t="s">
        <v>44</v>
      </c>
      <c r="P404" s="132">
        <f>O404*H404</f>
        <v>0</v>
      </c>
      <c r="Q404" s="132">
        <v>1E-4</v>
      </c>
      <c r="R404" s="132">
        <f>Q404*H404</f>
        <v>1E-4</v>
      </c>
      <c r="S404" s="132">
        <v>0</v>
      </c>
      <c r="T404" s="133">
        <f>S404*H404</f>
        <v>0</v>
      </c>
      <c r="AR404" s="134" t="s">
        <v>340</v>
      </c>
      <c r="AT404" s="134" t="s">
        <v>227</v>
      </c>
      <c r="AU404" s="134" t="s">
        <v>131</v>
      </c>
      <c r="AY404" s="18" t="s">
        <v>122</v>
      </c>
      <c r="BE404" s="135">
        <f>IF(N404="základní",J404,0)</f>
        <v>0</v>
      </c>
      <c r="BF404" s="135">
        <f>IF(N404="snížená",J404,0)</f>
        <v>0</v>
      </c>
      <c r="BG404" s="135">
        <f>IF(N404="zákl. přenesená",J404,0)</f>
        <v>0</v>
      </c>
      <c r="BH404" s="135">
        <f>IF(N404="sníž. přenesená",J404,0)</f>
        <v>0</v>
      </c>
      <c r="BI404" s="135">
        <f>IF(N404="nulová",J404,0)</f>
        <v>0</v>
      </c>
      <c r="BJ404" s="18" t="s">
        <v>131</v>
      </c>
      <c r="BK404" s="135">
        <f>ROUND(I404*H404,2)</f>
        <v>0</v>
      </c>
      <c r="BL404" s="18" t="s">
        <v>243</v>
      </c>
      <c r="BM404" s="134" t="s">
        <v>700</v>
      </c>
    </row>
    <row r="405" spans="2:65" s="1" customFormat="1" ht="16.5" customHeight="1">
      <c r="B405" s="33"/>
      <c r="C405" s="123" t="s">
        <v>701</v>
      </c>
      <c r="D405" s="123" t="s">
        <v>125</v>
      </c>
      <c r="E405" s="124" t="s">
        <v>702</v>
      </c>
      <c r="F405" s="125" t="s">
        <v>703</v>
      </c>
      <c r="G405" s="126" t="s">
        <v>150</v>
      </c>
      <c r="H405" s="127">
        <v>1</v>
      </c>
      <c r="I405" s="128"/>
      <c r="J405" s="129">
        <f>ROUND(I405*H405,2)</f>
        <v>0</v>
      </c>
      <c r="K405" s="125" t="s">
        <v>129</v>
      </c>
      <c r="L405" s="33"/>
      <c r="M405" s="130" t="s">
        <v>19</v>
      </c>
      <c r="N405" s="131" t="s">
        <v>44</v>
      </c>
      <c r="P405" s="132">
        <f>O405*H405</f>
        <v>0</v>
      </c>
      <c r="Q405" s="132">
        <v>0</v>
      </c>
      <c r="R405" s="132">
        <f>Q405*H405</f>
        <v>0</v>
      </c>
      <c r="S405" s="132">
        <v>0</v>
      </c>
      <c r="T405" s="133">
        <f>S405*H405</f>
        <v>0</v>
      </c>
      <c r="AR405" s="134" t="s">
        <v>243</v>
      </c>
      <c r="AT405" s="134" t="s">
        <v>125</v>
      </c>
      <c r="AU405" s="134" t="s">
        <v>131</v>
      </c>
      <c r="AY405" s="18" t="s">
        <v>122</v>
      </c>
      <c r="BE405" s="135">
        <f>IF(N405="základní",J405,0)</f>
        <v>0</v>
      </c>
      <c r="BF405" s="135">
        <f>IF(N405="snížená",J405,0)</f>
        <v>0</v>
      </c>
      <c r="BG405" s="135">
        <f>IF(N405="zákl. přenesená",J405,0)</f>
        <v>0</v>
      </c>
      <c r="BH405" s="135">
        <f>IF(N405="sníž. přenesená",J405,0)</f>
        <v>0</v>
      </c>
      <c r="BI405" s="135">
        <f>IF(N405="nulová",J405,0)</f>
        <v>0</v>
      </c>
      <c r="BJ405" s="18" t="s">
        <v>131</v>
      </c>
      <c r="BK405" s="135">
        <f>ROUND(I405*H405,2)</f>
        <v>0</v>
      </c>
      <c r="BL405" s="18" t="s">
        <v>243</v>
      </c>
      <c r="BM405" s="134" t="s">
        <v>704</v>
      </c>
    </row>
    <row r="406" spans="2:65" s="1" customFormat="1" ht="11.25">
      <c r="B406" s="33"/>
      <c r="D406" s="136" t="s">
        <v>133</v>
      </c>
      <c r="F406" s="137" t="s">
        <v>705</v>
      </c>
      <c r="I406" s="138"/>
      <c r="L406" s="33"/>
      <c r="M406" s="139"/>
      <c r="T406" s="54"/>
      <c r="AT406" s="18" t="s">
        <v>133</v>
      </c>
      <c r="AU406" s="18" t="s">
        <v>131</v>
      </c>
    </row>
    <row r="407" spans="2:65" s="1" customFormat="1" ht="16.5" customHeight="1">
      <c r="B407" s="33"/>
      <c r="C407" s="168" t="s">
        <v>706</v>
      </c>
      <c r="D407" s="168" t="s">
        <v>227</v>
      </c>
      <c r="E407" s="169" t="s">
        <v>707</v>
      </c>
      <c r="F407" s="170" t="s">
        <v>708</v>
      </c>
      <c r="G407" s="171" t="s">
        <v>150</v>
      </c>
      <c r="H407" s="172">
        <v>1</v>
      </c>
      <c r="I407" s="173"/>
      <c r="J407" s="174">
        <f>ROUND(I407*H407,2)</f>
        <v>0</v>
      </c>
      <c r="K407" s="170" t="s">
        <v>129</v>
      </c>
      <c r="L407" s="175"/>
      <c r="M407" s="176" t="s">
        <v>19</v>
      </c>
      <c r="N407" s="177" t="s">
        <v>44</v>
      </c>
      <c r="P407" s="132">
        <f>O407*H407</f>
        <v>0</v>
      </c>
      <c r="Q407" s="132">
        <v>8.5999999999999998E-4</v>
      </c>
      <c r="R407" s="132">
        <f>Q407*H407</f>
        <v>8.5999999999999998E-4</v>
      </c>
      <c r="S407" s="132">
        <v>0</v>
      </c>
      <c r="T407" s="133">
        <f>S407*H407</f>
        <v>0</v>
      </c>
      <c r="AR407" s="134" t="s">
        <v>340</v>
      </c>
      <c r="AT407" s="134" t="s">
        <v>227</v>
      </c>
      <c r="AU407" s="134" t="s">
        <v>131</v>
      </c>
      <c r="AY407" s="18" t="s">
        <v>122</v>
      </c>
      <c r="BE407" s="135">
        <f>IF(N407="základní",J407,0)</f>
        <v>0</v>
      </c>
      <c r="BF407" s="135">
        <f>IF(N407="snížená",J407,0)</f>
        <v>0</v>
      </c>
      <c r="BG407" s="135">
        <f>IF(N407="zákl. přenesená",J407,0)</f>
        <v>0</v>
      </c>
      <c r="BH407" s="135">
        <f>IF(N407="sníž. přenesená",J407,0)</f>
        <v>0</v>
      </c>
      <c r="BI407" s="135">
        <f>IF(N407="nulová",J407,0)</f>
        <v>0</v>
      </c>
      <c r="BJ407" s="18" t="s">
        <v>131</v>
      </c>
      <c r="BK407" s="135">
        <f>ROUND(I407*H407,2)</f>
        <v>0</v>
      </c>
      <c r="BL407" s="18" t="s">
        <v>243</v>
      </c>
      <c r="BM407" s="134" t="s">
        <v>709</v>
      </c>
    </row>
    <row r="408" spans="2:65" s="1" customFormat="1" ht="16.5" customHeight="1">
      <c r="B408" s="33"/>
      <c r="C408" s="123" t="s">
        <v>710</v>
      </c>
      <c r="D408" s="123" t="s">
        <v>125</v>
      </c>
      <c r="E408" s="124" t="s">
        <v>711</v>
      </c>
      <c r="F408" s="125" t="s">
        <v>712</v>
      </c>
      <c r="G408" s="126" t="s">
        <v>352</v>
      </c>
      <c r="H408" s="127">
        <v>1</v>
      </c>
      <c r="I408" s="128"/>
      <c r="J408" s="129">
        <f>ROUND(I408*H408,2)</f>
        <v>0</v>
      </c>
      <c r="K408" s="125" t="s">
        <v>19</v>
      </c>
      <c r="L408" s="33"/>
      <c r="M408" s="130" t="s">
        <v>19</v>
      </c>
      <c r="N408" s="131" t="s">
        <v>44</v>
      </c>
      <c r="P408" s="132">
        <f>O408*H408</f>
        <v>0</v>
      </c>
      <c r="Q408" s="132">
        <v>0</v>
      </c>
      <c r="R408" s="132">
        <f>Q408*H408</f>
        <v>0</v>
      </c>
      <c r="S408" s="132">
        <v>0</v>
      </c>
      <c r="T408" s="133">
        <f>S408*H408</f>
        <v>0</v>
      </c>
      <c r="AR408" s="134" t="s">
        <v>243</v>
      </c>
      <c r="AT408" s="134" t="s">
        <v>125</v>
      </c>
      <c r="AU408" s="134" t="s">
        <v>131</v>
      </c>
      <c r="AY408" s="18" t="s">
        <v>122</v>
      </c>
      <c r="BE408" s="135">
        <f>IF(N408="základní",J408,0)</f>
        <v>0</v>
      </c>
      <c r="BF408" s="135">
        <f>IF(N408="snížená",J408,0)</f>
        <v>0</v>
      </c>
      <c r="BG408" s="135">
        <f>IF(N408="zákl. přenesená",J408,0)</f>
        <v>0</v>
      </c>
      <c r="BH408" s="135">
        <f>IF(N408="sníž. přenesená",J408,0)</f>
        <v>0</v>
      </c>
      <c r="BI408" s="135">
        <f>IF(N408="nulová",J408,0)</f>
        <v>0</v>
      </c>
      <c r="BJ408" s="18" t="s">
        <v>131</v>
      </c>
      <c r="BK408" s="135">
        <f>ROUND(I408*H408,2)</f>
        <v>0</v>
      </c>
      <c r="BL408" s="18" t="s">
        <v>243</v>
      </c>
      <c r="BM408" s="134" t="s">
        <v>713</v>
      </c>
    </row>
    <row r="409" spans="2:65" s="1" customFormat="1" ht="24.2" customHeight="1">
      <c r="B409" s="33"/>
      <c r="C409" s="123" t="s">
        <v>714</v>
      </c>
      <c r="D409" s="123" t="s">
        <v>125</v>
      </c>
      <c r="E409" s="124" t="s">
        <v>715</v>
      </c>
      <c r="F409" s="125" t="s">
        <v>716</v>
      </c>
      <c r="G409" s="126" t="s">
        <v>399</v>
      </c>
      <c r="H409" s="178"/>
      <c r="I409" s="128"/>
      <c r="J409" s="129">
        <f>ROUND(I409*H409,2)</f>
        <v>0</v>
      </c>
      <c r="K409" s="125" t="s">
        <v>129</v>
      </c>
      <c r="L409" s="33"/>
      <c r="M409" s="130" t="s">
        <v>19</v>
      </c>
      <c r="N409" s="131" t="s">
        <v>44</v>
      </c>
      <c r="P409" s="132">
        <f>O409*H409</f>
        <v>0</v>
      </c>
      <c r="Q409" s="132">
        <v>0</v>
      </c>
      <c r="R409" s="132">
        <f>Q409*H409</f>
        <v>0</v>
      </c>
      <c r="S409" s="132">
        <v>0</v>
      </c>
      <c r="T409" s="133">
        <f>S409*H409</f>
        <v>0</v>
      </c>
      <c r="AR409" s="134" t="s">
        <v>243</v>
      </c>
      <c r="AT409" s="134" t="s">
        <v>125</v>
      </c>
      <c r="AU409" s="134" t="s">
        <v>131</v>
      </c>
      <c r="AY409" s="18" t="s">
        <v>122</v>
      </c>
      <c r="BE409" s="135">
        <f>IF(N409="základní",J409,0)</f>
        <v>0</v>
      </c>
      <c r="BF409" s="135">
        <f>IF(N409="snížená",J409,0)</f>
        <v>0</v>
      </c>
      <c r="BG409" s="135">
        <f>IF(N409="zákl. přenesená",J409,0)</f>
        <v>0</v>
      </c>
      <c r="BH409" s="135">
        <f>IF(N409="sníž. přenesená",J409,0)</f>
        <v>0</v>
      </c>
      <c r="BI409" s="135">
        <f>IF(N409="nulová",J409,0)</f>
        <v>0</v>
      </c>
      <c r="BJ409" s="18" t="s">
        <v>131</v>
      </c>
      <c r="BK409" s="135">
        <f>ROUND(I409*H409,2)</f>
        <v>0</v>
      </c>
      <c r="BL409" s="18" t="s">
        <v>243</v>
      </c>
      <c r="BM409" s="134" t="s">
        <v>717</v>
      </c>
    </row>
    <row r="410" spans="2:65" s="1" customFormat="1" ht="11.25">
      <c r="B410" s="33"/>
      <c r="D410" s="136" t="s">
        <v>133</v>
      </c>
      <c r="F410" s="137" t="s">
        <v>718</v>
      </c>
      <c r="I410" s="138"/>
      <c r="L410" s="33"/>
      <c r="M410" s="139"/>
      <c r="T410" s="54"/>
      <c r="AT410" s="18" t="s">
        <v>133</v>
      </c>
      <c r="AU410" s="18" t="s">
        <v>131</v>
      </c>
    </row>
    <row r="411" spans="2:65" s="11" customFormat="1" ht="22.9" customHeight="1">
      <c r="B411" s="111"/>
      <c r="D411" s="112" t="s">
        <v>71</v>
      </c>
      <c r="E411" s="121" t="s">
        <v>719</v>
      </c>
      <c r="F411" s="121" t="s">
        <v>720</v>
      </c>
      <c r="I411" s="114"/>
      <c r="J411" s="122">
        <f>BK411</f>
        <v>0</v>
      </c>
      <c r="L411" s="111"/>
      <c r="M411" s="116"/>
      <c r="P411" s="117">
        <f>SUM(P412:P418)</f>
        <v>0</v>
      </c>
      <c r="R411" s="117">
        <f>SUM(R412:R418)</f>
        <v>2.1800000000000001E-3</v>
      </c>
      <c r="T411" s="118">
        <f>SUM(T412:T418)</f>
        <v>0</v>
      </c>
      <c r="AR411" s="112" t="s">
        <v>131</v>
      </c>
      <c r="AT411" s="119" t="s">
        <v>71</v>
      </c>
      <c r="AU411" s="119" t="s">
        <v>77</v>
      </c>
      <c r="AY411" s="112" t="s">
        <v>122</v>
      </c>
      <c r="BK411" s="120">
        <f>SUM(BK412:BK418)</f>
        <v>0</v>
      </c>
    </row>
    <row r="412" spans="2:65" s="1" customFormat="1" ht="24.2" customHeight="1">
      <c r="B412" s="33"/>
      <c r="C412" s="123" t="s">
        <v>721</v>
      </c>
      <c r="D412" s="123" t="s">
        <v>125</v>
      </c>
      <c r="E412" s="124" t="s">
        <v>722</v>
      </c>
      <c r="F412" s="125" t="s">
        <v>723</v>
      </c>
      <c r="G412" s="126" t="s">
        <v>128</v>
      </c>
      <c r="H412" s="127">
        <v>1</v>
      </c>
      <c r="I412" s="128"/>
      <c r="J412" s="129">
        <f>ROUND(I412*H412,2)</f>
        <v>0</v>
      </c>
      <c r="K412" s="125" t="s">
        <v>129</v>
      </c>
      <c r="L412" s="33"/>
      <c r="M412" s="130" t="s">
        <v>19</v>
      </c>
      <c r="N412" s="131" t="s">
        <v>44</v>
      </c>
      <c r="P412" s="132">
        <f>O412*H412</f>
        <v>0</v>
      </c>
      <c r="Q412" s="132">
        <v>1.2E-4</v>
      </c>
      <c r="R412" s="132">
        <f>Q412*H412</f>
        <v>1.2E-4</v>
      </c>
      <c r="S412" s="132">
        <v>0</v>
      </c>
      <c r="T412" s="133">
        <f>S412*H412</f>
        <v>0</v>
      </c>
      <c r="AR412" s="134" t="s">
        <v>243</v>
      </c>
      <c r="AT412" s="134" t="s">
        <v>125</v>
      </c>
      <c r="AU412" s="134" t="s">
        <v>131</v>
      </c>
      <c r="AY412" s="18" t="s">
        <v>122</v>
      </c>
      <c r="BE412" s="135">
        <f>IF(N412="základní",J412,0)</f>
        <v>0</v>
      </c>
      <c r="BF412" s="135">
        <f>IF(N412="snížená",J412,0)</f>
        <v>0</v>
      </c>
      <c r="BG412" s="135">
        <f>IF(N412="zákl. přenesená",J412,0)</f>
        <v>0</v>
      </c>
      <c r="BH412" s="135">
        <f>IF(N412="sníž. přenesená",J412,0)</f>
        <v>0</v>
      </c>
      <c r="BI412" s="135">
        <f>IF(N412="nulová",J412,0)</f>
        <v>0</v>
      </c>
      <c r="BJ412" s="18" t="s">
        <v>131</v>
      </c>
      <c r="BK412" s="135">
        <f>ROUND(I412*H412,2)</f>
        <v>0</v>
      </c>
      <c r="BL412" s="18" t="s">
        <v>243</v>
      </c>
      <c r="BM412" s="134" t="s">
        <v>724</v>
      </c>
    </row>
    <row r="413" spans="2:65" s="1" customFormat="1" ht="11.25">
      <c r="B413" s="33"/>
      <c r="D413" s="136" t="s">
        <v>133</v>
      </c>
      <c r="F413" s="137" t="s">
        <v>725</v>
      </c>
      <c r="I413" s="138"/>
      <c r="L413" s="33"/>
      <c r="M413" s="139"/>
      <c r="T413" s="54"/>
      <c r="AT413" s="18" t="s">
        <v>133</v>
      </c>
      <c r="AU413" s="18" t="s">
        <v>131</v>
      </c>
    </row>
    <row r="414" spans="2:65" s="12" customFormat="1" ht="11.25">
      <c r="B414" s="140"/>
      <c r="D414" s="141" t="s">
        <v>135</v>
      </c>
      <c r="E414" s="142" t="s">
        <v>19</v>
      </c>
      <c r="F414" s="143" t="s">
        <v>726</v>
      </c>
      <c r="H414" s="142" t="s">
        <v>19</v>
      </c>
      <c r="I414" s="144"/>
      <c r="L414" s="140"/>
      <c r="M414" s="145"/>
      <c r="T414" s="146"/>
      <c r="AT414" s="142" t="s">
        <v>135</v>
      </c>
      <c r="AU414" s="142" t="s">
        <v>131</v>
      </c>
      <c r="AV414" s="12" t="s">
        <v>77</v>
      </c>
      <c r="AW414" s="12" t="s">
        <v>33</v>
      </c>
      <c r="AX414" s="12" t="s">
        <v>72</v>
      </c>
      <c r="AY414" s="142" t="s">
        <v>122</v>
      </c>
    </row>
    <row r="415" spans="2:65" s="13" customFormat="1" ht="11.25">
      <c r="B415" s="147"/>
      <c r="D415" s="141" t="s">
        <v>135</v>
      </c>
      <c r="E415" s="148" t="s">
        <v>19</v>
      </c>
      <c r="F415" s="149" t="s">
        <v>77</v>
      </c>
      <c r="H415" s="150">
        <v>1</v>
      </c>
      <c r="I415" s="151"/>
      <c r="L415" s="147"/>
      <c r="M415" s="152"/>
      <c r="T415" s="153"/>
      <c r="AT415" s="148" t="s">
        <v>135</v>
      </c>
      <c r="AU415" s="148" t="s">
        <v>131</v>
      </c>
      <c r="AV415" s="13" t="s">
        <v>131</v>
      </c>
      <c r="AW415" s="13" t="s">
        <v>33</v>
      </c>
      <c r="AX415" s="13" t="s">
        <v>77</v>
      </c>
      <c r="AY415" s="148" t="s">
        <v>122</v>
      </c>
    </row>
    <row r="416" spans="2:65" s="1" customFormat="1" ht="16.5" customHeight="1">
      <c r="B416" s="33"/>
      <c r="C416" s="168" t="s">
        <v>727</v>
      </c>
      <c r="D416" s="168" t="s">
        <v>227</v>
      </c>
      <c r="E416" s="169" t="s">
        <v>728</v>
      </c>
      <c r="F416" s="170" t="s">
        <v>729</v>
      </c>
      <c r="G416" s="171" t="s">
        <v>150</v>
      </c>
      <c r="H416" s="172">
        <v>1</v>
      </c>
      <c r="I416" s="173"/>
      <c r="J416" s="174">
        <f>ROUND(I416*H416,2)</f>
        <v>0</v>
      </c>
      <c r="K416" s="170" t="s">
        <v>129</v>
      </c>
      <c r="L416" s="175"/>
      <c r="M416" s="176" t="s">
        <v>19</v>
      </c>
      <c r="N416" s="177" t="s">
        <v>44</v>
      </c>
      <c r="P416" s="132">
        <f>O416*H416</f>
        <v>0</v>
      </c>
      <c r="Q416" s="132">
        <v>2.0600000000000002E-3</v>
      </c>
      <c r="R416" s="132">
        <f>Q416*H416</f>
        <v>2.0600000000000002E-3</v>
      </c>
      <c r="S416" s="132">
        <v>0</v>
      </c>
      <c r="T416" s="133">
        <f>S416*H416</f>
        <v>0</v>
      </c>
      <c r="AR416" s="134" t="s">
        <v>340</v>
      </c>
      <c r="AT416" s="134" t="s">
        <v>227</v>
      </c>
      <c r="AU416" s="134" t="s">
        <v>131</v>
      </c>
      <c r="AY416" s="18" t="s">
        <v>122</v>
      </c>
      <c r="BE416" s="135">
        <f>IF(N416="základní",J416,0)</f>
        <v>0</v>
      </c>
      <c r="BF416" s="135">
        <f>IF(N416="snížená",J416,0)</f>
        <v>0</v>
      </c>
      <c r="BG416" s="135">
        <f>IF(N416="zákl. přenesená",J416,0)</f>
        <v>0</v>
      </c>
      <c r="BH416" s="135">
        <f>IF(N416="sníž. přenesená",J416,0)</f>
        <v>0</v>
      </c>
      <c r="BI416" s="135">
        <f>IF(N416="nulová",J416,0)</f>
        <v>0</v>
      </c>
      <c r="BJ416" s="18" t="s">
        <v>131</v>
      </c>
      <c r="BK416" s="135">
        <f>ROUND(I416*H416,2)</f>
        <v>0</v>
      </c>
      <c r="BL416" s="18" t="s">
        <v>243</v>
      </c>
      <c r="BM416" s="134" t="s">
        <v>730</v>
      </c>
    </row>
    <row r="417" spans="2:65" s="1" customFormat="1" ht="24.2" customHeight="1">
      <c r="B417" s="33"/>
      <c r="C417" s="123" t="s">
        <v>731</v>
      </c>
      <c r="D417" s="123" t="s">
        <v>125</v>
      </c>
      <c r="E417" s="124" t="s">
        <v>732</v>
      </c>
      <c r="F417" s="125" t="s">
        <v>733</v>
      </c>
      <c r="G417" s="126" t="s">
        <v>399</v>
      </c>
      <c r="H417" s="178"/>
      <c r="I417" s="128"/>
      <c r="J417" s="129">
        <f>ROUND(I417*H417,2)</f>
        <v>0</v>
      </c>
      <c r="K417" s="125" t="s">
        <v>129</v>
      </c>
      <c r="L417" s="33"/>
      <c r="M417" s="130" t="s">
        <v>19</v>
      </c>
      <c r="N417" s="131" t="s">
        <v>44</v>
      </c>
      <c r="P417" s="132">
        <f>O417*H417</f>
        <v>0</v>
      </c>
      <c r="Q417" s="132">
        <v>0</v>
      </c>
      <c r="R417" s="132">
        <f>Q417*H417</f>
        <v>0</v>
      </c>
      <c r="S417" s="132">
        <v>0</v>
      </c>
      <c r="T417" s="133">
        <f>S417*H417</f>
        <v>0</v>
      </c>
      <c r="AR417" s="134" t="s">
        <v>243</v>
      </c>
      <c r="AT417" s="134" t="s">
        <v>125</v>
      </c>
      <c r="AU417" s="134" t="s">
        <v>131</v>
      </c>
      <c r="AY417" s="18" t="s">
        <v>122</v>
      </c>
      <c r="BE417" s="135">
        <f>IF(N417="základní",J417,0)</f>
        <v>0</v>
      </c>
      <c r="BF417" s="135">
        <f>IF(N417="snížená",J417,0)</f>
        <v>0</v>
      </c>
      <c r="BG417" s="135">
        <f>IF(N417="zákl. přenesená",J417,0)</f>
        <v>0</v>
      </c>
      <c r="BH417" s="135">
        <f>IF(N417="sníž. přenesená",J417,0)</f>
        <v>0</v>
      </c>
      <c r="BI417" s="135">
        <f>IF(N417="nulová",J417,0)</f>
        <v>0</v>
      </c>
      <c r="BJ417" s="18" t="s">
        <v>131</v>
      </c>
      <c r="BK417" s="135">
        <f>ROUND(I417*H417,2)</f>
        <v>0</v>
      </c>
      <c r="BL417" s="18" t="s">
        <v>243</v>
      </c>
      <c r="BM417" s="134" t="s">
        <v>734</v>
      </c>
    </row>
    <row r="418" spans="2:65" s="1" customFormat="1" ht="11.25">
      <c r="B418" s="33"/>
      <c r="D418" s="136" t="s">
        <v>133</v>
      </c>
      <c r="F418" s="137" t="s">
        <v>735</v>
      </c>
      <c r="I418" s="138"/>
      <c r="L418" s="33"/>
      <c r="M418" s="139"/>
      <c r="T418" s="54"/>
      <c r="AT418" s="18" t="s">
        <v>133</v>
      </c>
      <c r="AU418" s="18" t="s">
        <v>131</v>
      </c>
    </row>
    <row r="419" spans="2:65" s="11" customFormat="1" ht="22.9" customHeight="1">
      <c r="B419" s="111"/>
      <c r="D419" s="112" t="s">
        <v>71</v>
      </c>
      <c r="E419" s="121" t="s">
        <v>736</v>
      </c>
      <c r="F419" s="121" t="s">
        <v>737</v>
      </c>
      <c r="I419" s="114"/>
      <c r="J419" s="122">
        <f>BK419</f>
        <v>0</v>
      </c>
      <c r="L419" s="111"/>
      <c r="M419" s="116"/>
      <c r="P419" s="117">
        <f>SUM(P420:P472)</f>
        <v>0</v>
      </c>
      <c r="R419" s="117">
        <f>SUM(R420:R472)</f>
        <v>0.17736260000000001</v>
      </c>
      <c r="T419" s="118">
        <f>SUM(T420:T472)</f>
        <v>0.58545049999999998</v>
      </c>
      <c r="AR419" s="112" t="s">
        <v>131</v>
      </c>
      <c r="AT419" s="119" t="s">
        <v>71</v>
      </c>
      <c r="AU419" s="119" t="s">
        <v>77</v>
      </c>
      <c r="AY419" s="112" t="s">
        <v>122</v>
      </c>
      <c r="BK419" s="120">
        <f>SUM(BK420:BK472)</f>
        <v>0</v>
      </c>
    </row>
    <row r="420" spans="2:65" s="1" customFormat="1" ht="16.5" customHeight="1">
      <c r="B420" s="33"/>
      <c r="C420" s="123" t="s">
        <v>738</v>
      </c>
      <c r="D420" s="123" t="s">
        <v>125</v>
      </c>
      <c r="E420" s="124" t="s">
        <v>739</v>
      </c>
      <c r="F420" s="125" t="s">
        <v>740</v>
      </c>
      <c r="G420" s="126" t="s">
        <v>128</v>
      </c>
      <c r="H420" s="127">
        <v>16.585000000000001</v>
      </c>
      <c r="I420" s="128"/>
      <c r="J420" s="129">
        <f>ROUND(I420*H420,2)</f>
        <v>0</v>
      </c>
      <c r="K420" s="125" t="s">
        <v>129</v>
      </c>
      <c r="L420" s="33"/>
      <c r="M420" s="130" t="s">
        <v>19</v>
      </c>
      <c r="N420" s="131" t="s">
        <v>44</v>
      </c>
      <c r="P420" s="132">
        <f>O420*H420</f>
        <v>0</v>
      </c>
      <c r="Q420" s="132">
        <v>0</v>
      </c>
      <c r="R420" s="132">
        <f>Q420*H420</f>
        <v>0</v>
      </c>
      <c r="S420" s="132">
        <v>3.5299999999999998E-2</v>
      </c>
      <c r="T420" s="133">
        <f>S420*H420</f>
        <v>0.58545049999999998</v>
      </c>
      <c r="AR420" s="134" t="s">
        <v>243</v>
      </c>
      <c r="AT420" s="134" t="s">
        <v>125</v>
      </c>
      <c r="AU420" s="134" t="s">
        <v>131</v>
      </c>
      <c r="AY420" s="18" t="s">
        <v>122</v>
      </c>
      <c r="BE420" s="135">
        <f>IF(N420="základní",J420,0)</f>
        <v>0</v>
      </c>
      <c r="BF420" s="135">
        <f>IF(N420="snížená",J420,0)</f>
        <v>0</v>
      </c>
      <c r="BG420" s="135">
        <f>IF(N420="zákl. přenesená",J420,0)</f>
        <v>0</v>
      </c>
      <c r="BH420" s="135">
        <f>IF(N420="sníž. přenesená",J420,0)</f>
        <v>0</v>
      </c>
      <c r="BI420" s="135">
        <f>IF(N420="nulová",J420,0)</f>
        <v>0</v>
      </c>
      <c r="BJ420" s="18" t="s">
        <v>131</v>
      </c>
      <c r="BK420" s="135">
        <f>ROUND(I420*H420,2)</f>
        <v>0</v>
      </c>
      <c r="BL420" s="18" t="s">
        <v>243</v>
      </c>
      <c r="BM420" s="134" t="s">
        <v>741</v>
      </c>
    </row>
    <row r="421" spans="2:65" s="1" customFormat="1" ht="11.25">
      <c r="B421" s="33"/>
      <c r="D421" s="136" t="s">
        <v>133</v>
      </c>
      <c r="F421" s="137" t="s">
        <v>742</v>
      </c>
      <c r="I421" s="138"/>
      <c r="L421" s="33"/>
      <c r="M421" s="139"/>
      <c r="T421" s="54"/>
      <c r="AT421" s="18" t="s">
        <v>133</v>
      </c>
      <c r="AU421" s="18" t="s">
        <v>131</v>
      </c>
    </row>
    <row r="422" spans="2:65" s="13" customFormat="1" ht="11.25">
      <c r="B422" s="147"/>
      <c r="D422" s="141" t="s">
        <v>135</v>
      </c>
      <c r="E422" s="148" t="s">
        <v>19</v>
      </c>
      <c r="F422" s="149" t="s">
        <v>171</v>
      </c>
      <c r="H422" s="150">
        <v>3.6989999999999998</v>
      </c>
      <c r="I422" s="151"/>
      <c r="L422" s="147"/>
      <c r="M422" s="152"/>
      <c r="T422" s="153"/>
      <c r="AT422" s="148" t="s">
        <v>135</v>
      </c>
      <c r="AU422" s="148" t="s">
        <v>131</v>
      </c>
      <c r="AV422" s="13" t="s">
        <v>131</v>
      </c>
      <c r="AW422" s="13" t="s">
        <v>33</v>
      </c>
      <c r="AX422" s="13" t="s">
        <v>72</v>
      </c>
      <c r="AY422" s="148" t="s">
        <v>122</v>
      </c>
    </row>
    <row r="423" spans="2:65" s="13" customFormat="1" ht="11.25">
      <c r="B423" s="147"/>
      <c r="D423" s="141" t="s">
        <v>135</v>
      </c>
      <c r="E423" s="148" t="s">
        <v>19</v>
      </c>
      <c r="F423" s="149" t="s">
        <v>743</v>
      </c>
      <c r="H423" s="150">
        <v>0.14000000000000001</v>
      </c>
      <c r="I423" s="151"/>
      <c r="L423" s="147"/>
      <c r="M423" s="152"/>
      <c r="T423" s="153"/>
      <c r="AT423" s="148" t="s">
        <v>135</v>
      </c>
      <c r="AU423" s="148" t="s">
        <v>131</v>
      </c>
      <c r="AV423" s="13" t="s">
        <v>131</v>
      </c>
      <c r="AW423" s="13" t="s">
        <v>33</v>
      </c>
      <c r="AX423" s="13" t="s">
        <v>72</v>
      </c>
      <c r="AY423" s="148" t="s">
        <v>122</v>
      </c>
    </row>
    <row r="424" spans="2:65" s="13" customFormat="1" ht="11.25">
      <c r="B424" s="147"/>
      <c r="D424" s="141" t="s">
        <v>135</v>
      </c>
      <c r="E424" s="148" t="s">
        <v>19</v>
      </c>
      <c r="F424" s="149" t="s">
        <v>744</v>
      </c>
      <c r="H424" s="150">
        <v>0.252</v>
      </c>
      <c r="I424" s="151"/>
      <c r="L424" s="147"/>
      <c r="M424" s="152"/>
      <c r="T424" s="153"/>
      <c r="AT424" s="148" t="s">
        <v>135</v>
      </c>
      <c r="AU424" s="148" t="s">
        <v>131</v>
      </c>
      <c r="AV424" s="13" t="s">
        <v>131</v>
      </c>
      <c r="AW424" s="13" t="s">
        <v>33</v>
      </c>
      <c r="AX424" s="13" t="s">
        <v>72</v>
      </c>
      <c r="AY424" s="148" t="s">
        <v>122</v>
      </c>
    </row>
    <row r="425" spans="2:65" s="13" customFormat="1" ht="11.25">
      <c r="B425" s="147"/>
      <c r="D425" s="141" t="s">
        <v>135</v>
      </c>
      <c r="E425" s="148" t="s">
        <v>19</v>
      </c>
      <c r="F425" s="149" t="s">
        <v>745</v>
      </c>
      <c r="H425" s="150">
        <v>1.9610000000000001</v>
      </c>
      <c r="I425" s="151"/>
      <c r="L425" s="147"/>
      <c r="M425" s="152"/>
      <c r="T425" s="153"/>
      <c r="AT425" s="148" t="s">
        <v>135</v>
      </c>
      <c r="AU425" s="148" t="s">
        <v>131</v>
      </c>
      <c r="AV425" s="13" t="s">
        <v>131</v>
      </c>
      <c r="AW425" s="13" t="s">
        <v>33</v>
      </c>
      <c r="AX425" s="13" t="s">
        <v>72</v>
      </c>
      <c r="AY425" s="148" t="s">
        <v>122</v>
      </c>
    </row>
    <row r="426" spans="2:65" s="13" customFormat="1" ht="11.25">
      <c r="B426" s="147"/>
      <c r="D426" s="141" t="s">
        <v>135</v>
      </c>
      <c r="E426" s="148" t="s">
        <v>19</v>
      </c>
      <c r="F426" s="149" t="s">
        <v>174</v>
      </c>
      <c r="H426" s="150">
        <v>0.89800000000000002</v>
      </c>
      <c r="I426" s="151"/>
      <c r="L426" s="147"/>
      <c r="M426" s="152"/>
      <c r="T426" s="153"/>
      <c r="AT426" s="148" t="s">
        <v>135</v>
      </c>
      <c r="AU426" s="148" t="s">
        <v>131</v>
      </c>
      <c r="AV426" s="13" t="s">
        <v>131</v>
      </c>
      <c r="AW426" s="13" t="s">
        <v>33</v>
      </c>
      <c r="AX426" s="13" t="s">
        <v>72</v>
      </c>
      <c r="AY426" s="148" t="s">
        <v>122</v>
      </c>
    </row>
    <row r="427" spans="2:65" s="13" customFormat="1" ht="11.25">
      <c r="B427" s="147"/>
      <c r="D427" s="141" t="s">
        <v>135</v>
      </c>
      <c r="E427" s="148" t="s">
        <v>19</v>
      </c>
      <c r="F427" s="149" t="s">
        <v>277</v>
      </c>
      <c r="H427" s="150">
        <v>1.329</v>
      </c>
      <c r="I427" s="151"/>
      <c r="L427" s="147"/>
      <c r="M427" s="152"/>
      <c r="T427" s="153"/>
      <c r="AT427" s="148" t="s">
        <v>135</v>
      </c>
      <c r="AU427" s="148" t="s">
        <v>131</v>
      </c>
      <c r="AV427" s="13" t="s">
        <v>131</v>
      </c>
      <c r="AW427" s="13" t="s">
        <v>33</v>
      </c>
      <c r="AX427" s="13" t="s">
        <v>72</v>
      </c>
      <c r="AY427" s="148" t="s">
        <v>122</v>
      </c>
    </row>
    <row r="428" spans="2:65" s="13" customFormat="1" ht="11.25">
      <c r="B428" s="147"/>
      <c r="D428" s="141" t="s">
        <v>135</v>
      </c>
      <c r="E428" s="148" t="s">
        <v>19</v>
      </c>
      <c r="F428" s="149" t="s">
        <v>746</v>
      </c>
      <c r="H428" s="150">
        <v>0.03</v>
      </c>
      <c r="I428" s="151"/>
      <c r="L428" s="147"/>
      <c r="M428" s="152"/>
      <c r="T428" s="153"/>
      <c r="AT428" s="148" t="s">
        <v>135</v>
      </c>
      <c r="AU428" s="148" t="s">
        <v>131</v>
      </c>
      <c r="AV428" s="13" t="s">
        <v>131</v>
      </c>
      <c r="AW428" s="13" t="s">
        <v>33</v>
      </c>
      <c r="AX428" s="13" t="s">
        <v>72</v>
      </c>
      <c r="AY428" s="148" t="s">
        <v>122</v>
      </c>
    </row>
    <row r="429" spans="2:65" s="13" customFormat="1" ht="11.25">
      <c r="B429" s="147"/>
      <c r="D429" s="141" t="s">
        <v>135</v>
      </c>
      <c r="E429" s="148" t="s">
        <v>19</v>
      </c>
      <c r="F429" s="149" t="s">
        <v>747</v>
      </c>
      <c r="H429" s="150">
        <v>8.69</v>
      </c>
      <c r="I429" s="151"/>
      <c r="L429" s="147"/>
      <c r="M429" s="152"/>
      <c r="T429" s="153"/>
      <c r="AT429" s="148" t="s">
        <v>135</v>
      </c>
      <c r="AU429" s="148" t="s">
        <v>131</v>
      </c>
      <c r="AV429" s="13" t="s">
        <v>131</v>
      </c>
      <c r="AW429" s="13" t="s">
        <v>33</v>
      </c>
      <c r="AX429" s="13" t="s">
        <v>72</v>
      </c>
      <c r="AY429" s="148" t="s">
        <v>122</v>
      </c>
    </row>
    <row r="430" spans="2:65" s="13" customFormat="1" ht="11.25">
      <c r="B430" s="147"/>
      <c r="D430" s="141" t="s">
        <v>135</v>
      </c>
      <c r="E430" s="148" t="s">
        <v>19</v>
      </c>
      <c r="F430" s="149" t="s">
        <v>748</v>
      </c>
      <c r="H430" s="150">
        <v>-0.23899999999999999</v>
      </c>
      <c r="I430" s="151"/>
      <c r="L430" s="147"/>
      <c r="M430" s="152"/>
      <c r="T430" s="153"/>
      <c r="AT430" s="148" t="s">
        <v>135</v>
      </c>
      <c r="AU430" s="148" t="s">
        <v>131</v>
      </c>
      <c r="AV430" s="13" t="s">
        <v>131</v>
      </c>
      <c r="AW430" s="13" t="s">
        <v>33</v>
      </c>
      <c r="AX430" s="13" t="s">
        <v>72</v>
      </c>
      <c r="AY430" s="148" t="s">
        <v>122</v>
      </c>
    </row>
    <row r="431" spans="2:65" s="13" customFormat="1" ht="11.25">
      <c r="B431" s="147"/>
      <c r="D431" s="141" t="s">
        <v>135</v>
      </c>
      <c r="E431" s="148" t="s">
        <v>19</v>
      </c>
      <c r="F431" s="149" t="s">
        <v>749</v>
      </c>
      <c r="H431" s="150">
        <v>-0.496</v>
      </c>
      <c r="I431" s="151"/>
      <c r="L431" s="147"/>
      <c r="M431" s="152"/>
      <c r="T431" s="153"/>
      <c r="AT431" s="148" t="s">
        <v>135</v>
      </c>
      <c r="AU431" s="148" t="s">
        <v>131</v>
      </c>
      <c r="AV431" s="13" t="s">
        <v>131</v>
      </c>
      <c r="AW431" s="13" t="s">
        <v>33</v>
      </c>
      <c r="AX431" s="13" t="s">
        <v>72</v>
      </c>
      <c r="AY431" s="148" t="s">
        <v>122</v>
      </c>
    </row>
    <row r="432" spans="2:65" s="13" customFormat="1" ht="11.25">
      <c r="B432" s="147"/>
      <c r="D432" s="141" t="s">
        <v>135</v>
      </c>
      <c r="E432" s="148" t="s">
        <v>19</v>
      </c>
      <c r="F432" s="149" t="s">
        <v>750</v>
      </c>
      <c r="H432" s="150">
        <v>0.32100000000000001</v>
      </c>
      <c r="I432" s="151"/>
      <c r="L432" s="147"/>
      <c r="M432" s="152"/>
      <c r="T432" s="153"/>
      <c r="AT432" s="148" t="s">
        <v>135</v>
      </c>
      <c r="AU432" s="148" t="s">
        <v>131</v>
      </c>
      <c r="AV432" s="13" t="s">
        <v>131</v>
      </c>
      <c r="AW432" s="13" t="s">
        <v>33</v>
      </c>
      <c r="AX432" s="13" t="s">
        <v>72</v>
      </c>
      <c r="AY432" s="148" t="s">
        <v>122</v>
      </c>
    </row>
    <row r="433" spans="2:65" s="14" customFormat="1" ht="11.25">
      <c r="B433" s="154"/>
      <c r="D433" s="141" t="s">
        <v>135</v>
      </c>
      <c r="E433" s="155" t="s">
        <v>19</v>
      </c>
      <c r="F433" s="156" t="s">
        <v>141</v>
      </c>
      <c r="H433" s="157">
        <v>16.585000000000001</v>
      </c>
      <c r="I433" s="158"/>
      <c r="L433" s="154"/>
      <c r="M433" s="159"/>
      <c r="T433" s="160"/>
      <c r="AT433" s="155" t="s">
        <v>135</v>
      </c>
      <c r="AU433" s="155" t="s">
        <v>131</v>
      </c>
      <c r="AV433" s="14" t="s">
        <v>130</v>
      </c>
      <c r="AW433" s="14" t="s">
        <v>33</v>
      </c>
      <c r="AX433" s="14" t="s">
        <v>77</v>
      </c>
      <c r="AY433" s="155" t="s">
        <v>122</v>
      </c>
    </row>
    <row r="434" spans="2:65" s="1" customFormat="1" ht="24.2" customHeight="1">
      <c r="B434" s="33"/>
      <c r="C434" s="123" t="s">
        <v>751</v>
      </c>
      <c r="D434" s="123" t="s">
        <v>125</v>
      </c>
      <c r="E434" s="124" t="s">
        <v>752</v>
      </c>
      <c r="F434" s="125" t="s">
        <v>753</v>
      </c>
      <c r="G434" s="126" t="s">
        <v>128</v>
      </c>
      <c r="H434" s="127">
        <v>2.859</v>
      </c>
      <c r="I434" s="128"/>
      <c r="J434" s="129">
        <f>ROUND(I434*H434,2)</f>
        <v>0</v>
      </c>
      <c r="K434" s="125" t="s">
        <v>129</v>
      </c>
      <c r="L434" s="33"/>
      <c r="M434" s="130" t="s">
        <v>19</v>
      </c>
      <c r="N434" s="131" t="s">
        <v>44</v>
      </c>
      <c r="P434" s="132">
        <f>O434*H434</f>
        <v>0</v>
      </c>
      <c r="Q434" s="132">
        <v>0</v>
      </c>
      <c r="R434" s="132">
        <f>Q434*H434</f>
        <v>0</v>
      </c>
      <c r="S434" s="132">
        <v>0</v>
      </c>
      <c r="T434" s="133">
        <f>S434*H434</f>
        <v>0</v>
      </c>
      <c r="AR434" s="134" t="s">
        <v>243</v>
      </c>
      <c r="AT434" s="134" t="s">
        <v>125</v>
      </c>
      <c r="AU434" s="134" t="s">
        <v>131</v>
      </c>
      <c r="AY434" s="18" t="s">
        <v>122</v>
      </c>
      <c r="BE434" s="135">
        <f>IF(N434="základní",J434,0)</f>
        <v>0</v>
      </c>
      <c r="BF434" s="135">
        <f>IF(N434="snížená",J434,0)</f>
        <v>0</v>
      </c>
      <c r="BG434" s="135">
        <f>IF(N434="zákl. přenesená",J434,0)</f>
        <v>0</v>
      </c>
      <c r="BH434" s="135">
        <f>IF(N434="sníž. přenesená",J434,0)</f>
        <v>0</v>
      </c>
      <c r="BI434" s="135">
        <f>IF(N434="nulová",J434,0)</f>
        <v>0</v>
      </c>
      <c r="BJ434" s="18" t="s">
        <v>131</v>
      </c>
      <c r="BK434" s="135">
        <f>ROUND(I434*H434,2)</f>
        <v>0</v>
      </c>
      <c r="BL434" s="18" t="s">
        <v>243</v>
      </c>
      <c r="BM434" s="134" t="s">
        <v>754</v>
      </c>
    </row>
    <row r="435" spans="2:65" s="1" customFormat="1" ht="11.25">
      <c r="B435" s="33"/>
      <c r="D435" s="136" t="s">
        <v>133</v>
      </c>
      <c r="F435" s="137" t="s">
        <v>755</v>
      </c>
      <c r="I435" s="138"/>
      <c r="L435" s="33"/>
      <c r="M435" s="139"/>
      <c r="T435" s="54"/>
      <c r="AT435" s="18" t="s">
        <v>133</v>
      </c>
      <c r="AU435" s="18" t="s">
        <v>131</v>
      </c>
    </row>
    <row r="436" spans="2:65" s="12" customFormat="1" ht="11.25">
      <c r="B436" s="140"/>
      <c r="D436" s="141" t="s">
        <v>135</v>
      </c>
      <c r="E436" s="142" t="s">
        <v>19</v>
      </c>
      <c r="F436" s="143" t="s">
        <v>756</v>
      </c>
      <c r="H436" s="142" t="s">
        <v>19</v>
      </c>
      <c r="I436" s="144"/>
      <c r="L436" s="140"/>
      <c r="M436" s="145"/>
      <c r="T436" s="146"/>
      <c r="AT436" s="142" t="s">
        <v>135</v>
      </c>
      <c r="AU436" s="142" t="s">
        <v>131</v>
      </c>
      <c r="AV436" s="12" t="s">
        <v>77</v>
      </c>
      <c r="AW436" s="12" t="s">
        <v>33</v>
      </c>
      <c r="AX436" s="12" t="s">
        <v>72</v>
      </c>
      <c r="AY436" s="142" t="s">
        <v>122</v>
      </c>
    </row>
    <row r="437" spans="2:65" s="13" customFormat="1" ht="11.25">
      <c r="B437" s="147"/>
      <c r="D437" s="141" t="s">
        <v>135</v>
      </c>
      <c r="E437" s="148" t="s">
        <v>19</v>
      </c>
      <c r="F437" s="149" t="s">
        <v>745</v>
      </c>
      <c r="H437" s="150">
        <v>1.9610000000000001</v>
      </c>
      <c r="I437" s="151"/>
      <c r="L437" s="147"/>
      <c r="M437" s="152"/>
      <c r="T437" s="153"/>
      <c r="AT437" s="148" t="s">
        <v>135</v>
      </c>
      <c r="AU437" s="148" t="s">
        <v>131</v>
      </c>
      <c r="AV437" s="13" t="s">
        <v>131</v>
      </c>
      <c r="AW437" s="13" t="s">
        <v>33</v>
      </c>
      <c r="AX437" s="13" t="s">
        <v>72</v>
      </c>
      <c r="AY437" s="148" t="s">
        <v>122</v>
      </c>
    </row>
    <row r="438" spans="2:65" s="13" customFormat="1" ht="11.25">
      <c r="B438" s="147"/>
      <c r="D438" s="141" t="s">
        <v>135</v>
      </c>
      <c r="E438" s="148" t="s">
        <v>19</v>
      </c>
      <c r="F438" s="149" t="s">
        <v>174</v>
      </c>
      <c r="H438" s="150">
        <v>0.89800000000000002</v>
      </c>
      <c r="I438" s="151"/>
      <c r="L438" s="147"/>
      <c r="M438" s="152"/>
      <c r="T438" s="153"/>
      <c r="AT438" s="148" t="s">
        <v>135</v>
      </c>
      <c r="AU438" s="148" t="s">
        <v>131</v>
      </c>
      <c r="AV438" s="13" t="s">
        <v>131</v>
      </c>
      <c r="AW438" s="13" t="s">
        <v>33</v>
      </c>
      <c r="AX438" s="13" t="s">
        <v>72</v>
      </c>
      <c r="AY438" s="148" t="s">
        <v>122</v>
      </c>
    </row>
    <row r="439" spans="2:65" s="14" customFormat="1" ht="11.25">
      <c r="B439" s="154"/>
      <c r="D439" s="141" t="s">
        <v>135</v>
      </c>
      <c r="E439" s="155" t="s">
        <v>19</v>
      </c>
      <c r="F439" s="156" t="s">
        <v>141</v>
      </c>
      <c r="H439" s="157">
        <v>2.859</v>
      </c>
      <c r="I439" s="158"/>
      <c r="L439" s="154"/>
      <c r="M439" s="159"/>
      <c r="T439" s="160"/>
      <c r="AT439" s="155" t="s">
        <v>135</v>
      </c>
      <c r="AU439" s="155" t="s">
        <v>131</v>
      </c>
      <c r="AV439" s="14" t="s">
        <v>130</v>
      </c>
      <c r="AW439" s="14" t="s">
        <v>33</v>
      </c>
      <c r="AX439" s="14" t="s">
        <v>77</v>
      </c>
      <c r="AY439" s="155" t="s">
        <v>122</v>
      </c>
    </row>
    <row r="440" spans="2:65" s="1" customFormat="1" ht="16.5" customHeight="1">
      <c r="B440" s="33"/>
      <c r="C440" s="123" t="s">
        <v>757</v>
      </c>
      <c r="D440" s="123" t="s">
        <v>125</v>
      </c>
      <c r="E440" s="124" t="s">
        <v>758</v>
      </c>
      <c r="F440" s="125" t="s">
        <v>759</v>
      </c>
      <c r="G440" s="126" t="s">
        <v>128</v>
      </c>
      <c r="H440" s="127">
        <v>5.718</v>
      </c>
      <c r="I440" s="128"/>
      <c r="J440" s="129">
        <f>ROUND(I440*H440,2)</f>
        <v>0</v>
      </c>
      <c r="K440" s="125" t="s">
        <v>129</v>
      </c>
      <c r="L440" s="33"/>
      <c r="M440" s="130" t="s">
        <v>19</v>
      </c>
      <c r="N440" s="131" t="s">
        <v>44</v>
      </c>
      <c r="P440" s="132">
        <f>O440*H440</f>
        <v>0</v>
      </c>
      <c r="Q440" s="132">
        <v>0</v>
      </c>
      <c r="R440" s="132">
        <f>Q440*H440</f>
        <v>0</v>
      </c>
      <c r="S440" s="132">
        <v>0</v>
      </c>
      <c r="T440" s="133">
        <f>S440*H440</f>
        <v>0</v>
      </c>
      <c r="AR440" s="134" t="s">
        <v>243</v>
      </c>
      <c r="AT440" s="134" t="s">
        <v>125</v>
      </c>
      <c r="AU440" s="134" t="s">
        <v>131</v>
      </c>
      <c r="AY440" s="18" t="s">
        <v>122</v>
      </c>
      <c r="BE440" s="135">
        <f>IF(N440="základní",J440,0)</f>
        <v>0</v>
      </c>
      <c r="BF440" s="135">
        <f>IF(N440="snížená",J440,0)</f>
        <v>0</v>
      </c>
      <c r="BG440" s="135">
        <f>IF(N440="zákl. přenesená",J440,0)</f>
        <v>0</v>
      </c>
      <c r="BH440" s="135">
        <f>IF(N440="sníž. přenesená",J440,0)</f>
        <v>0</v>
      </c>
      <c r="BI440" s="135">
        <f>IF(N440="nulová",J440,0)</f>
        <v>0</v>
      </c>
      <c r="BJ440" s="18" t="s">
        <v>131</v>
      </c>
      <c r="BK440" s="135">
        <f>ROUND(I440*H440,2)</f>
        <v>0</v>
      </c>
      <c r="BL440" s="18" t="s">
        <v>243</v>
      </c>
      <c r="BM440" s="134" t="s">
        <v>760</v>
      </c>
    </row>
    <row r="441" spans="2:65" s="1" customFormat="1" ht="11.25">
      <c r="B441" s="33"/>
      <c r="D441" s="136" t="s">
        <v>133</v>
      </c>
      <c r="F441" s="137" t="s">
        <v>761</v>
      </c>
      <c r="I441" s="138"/>
      <c r="L441" s="33"/>
      <c r="M441" s="139"/>
      <c r="T441" s="54"/>
      <c r="AT441" s="18" t="s">
        <v>133</v>
      </c>
      <c r="AU441" s="18" t="s">
        <v>131</v>
      </c>
    </row>
    <row r="442" spans="2:65" s="12" customFormat="1" ht="11.25">
      <c r="B442" s="140"/>
      <c r="D442" s="141" t="s">
        <v>135</v>
      </c>
      <c r="E442" s="142" t="s">
        <v>19</v>
      </c>
      <c r="F442" s="143" t="s">
        <v>762</v>
      </c>
      <c r="H442" s="142" t="s">
        <v>19</v>
      </c>
      <c r="I442" s="144"/>
      <c r="L442" s="140"/>
      <c r="M442" s="145"/>
      <c r="T442" s="146"/>
      <c r="AT442" s="142" t="s">
        <v>135</v>
      </c>
      <c r="AU442" s="142" t="s">
        <v>131</v>
      </c>
      <c r="AV442" s="12" t="s">
        <v>77</v>
      </c>
      <c r="AW442" s="12" t="s">
        <v>33</v>
      </c>
      <c r="AX442" s="12" t="s">
        <v>72</v>
      </c>
      <c r="AY442" s="142" t="s">
        <v>122</v>
      </c>
    </row>
    <row r="443" spans="2:65" s="13" customFormat="1" ht="11.25">
      <c r="B443" s="147"/>
      <c r="D443" s="141" t="s">
        <v>135</v>
      </c>
      <c r="E443" s="148" t="s">
        <v>19</v>
      </c>
      <c r="F443" s="149" t="s">
        <v>763</v>
      </c>
      <c r="H443" s="150">
        <v>2.859</v>
      </c>
      <c r="I443" s="151"/>
      <c r="L443" s="147"/>
      <c r="M443" s="152"/>
      <c r="T443" s="153"/>
      <c r="AT443" s="148" t="s">
        <v>135</v>
      </c>
      <c r="AU443" s="148" t="s">
        <v>131</v>
      </c>
      <c r="AV443" s="13" t="s">
        <v>131</v>
      </c>
      <c r="AW443" s="13" t="s">
        <v>33</v>
      </c>
      <c r="AX443" s="13" t="s">
        <v>72</v>
      </c>
      <c r="AY443" s="148" t="s">
        <v>122</v>
      </c>
    </row>
    <row r="444" spans="2:65" s="12" customFormat="1" ht="11.25">
      <c r="B444" s="140"/>
      <c r="D444" s="141" t="s">
        <v>135</v>
      </c>
      <c r="E444" s="142" t="s">
        <v>19</v>
      </c>
      <c r="F444" s="143" t="s">
        <v>764</v>
      </c>
      <c r="H444" s="142" t="s">
        <v>19</v>
      </c>
      <c r="I444" s="144"/>
      <c r="L444" s="140"/>
      <c r="M444" s="145"/>
      <c r="T444" s="146"/>
      <c r="AT444" s="142" t="s">
        <v>135</v>
      </c>
      <c r="AU444" s="142" t="s">
        <v>131</v>
      </c>
      <c r="AV444" s="12" t="s">
        <v>77</v>
      </c>
      <c r="AW444" s="12" t="s">
        <v>33</v>
      </c>
      <c r="AX444" s="12" t="s">
        <v>72</v>
      </c>
      <c r="AY444" s="142" t="s">
        <v>122</v>
      </c>
    </row>
    <row r="445" spans="2:65" s="13" customFormat="1" ht="11.25">
      <c r="B445" s="147"/>
      <c r="D445" s="141" t="s">
        <v>135</v>
      </c>
      <c r="E445" s="148" t="s">
        <v>19</v>
      </c>
      <c r="F445" s="149" t="s">
        <v>763</v>
      </c>
      <c r="H445" s="150">
        <v>2.859</v>
      </c>
      <c r="I445" s="151"/>
      <c r="L445" s="147"/>
      <c r="M445" s="152"/>
      <c r="T445" s="153"/>
      <c r="AT445" s="148" t="s">
        <v>135</v>
      </c>
      <c r="AU445" s="148" t="s">
        <v>131</v>
      </c>
      <c r="AV445" s="13" t="s">
        <v>131</v>
      </c>
      <c r="AW445" s="13" t="s">
        <v>33</v>
      </c>
      <c r="AX445" s="13" t="s">
        <v>72</v>
      </c>
      <c r="AY445" s="148" t="s">
        <v>122</v>
      </c>
    </row>
    <row r="446" spans="2:65" s="14" customFormat="1" ht="11.25">
      <c r="B446" s="154"/>
      <c r="D446" s="141" t="s">
        <v>135</v>
      </c>
      <c r="E446" s="155" t="s">
        <v>19</v>
      </c>
      <c r="F446" s="156" t="s">
        <v>141</v>
      </c>
      <c r="H446" s="157">
        <v>5.718</v>
      </c>
      <c r="I446" s="158"/>
      <c r="L446" s="154"/>
      <c r="M446" s="159"/>
      <c r="T446" s="160"/>
      <c r="AT446" s="155" t="s">
        <v>135</v>
      </c>
      <c r="AU446" s="155" t="s">
        <v>131</v>
      </c>
      <c r="AV446" s="14" t="s">
        <v>130</v>
      </c>
      <c r="AW446" s="14" t="s">
        <v>33</v>
      </c>
      <c r="AX446" s="14" t="s">
        <v>77</v>
      </c>
      <c r="AY446" s="155" t="s">
        <v>122</v>
      </c>
    </row>
    <row r="447" spans="2:65" s="1" customFormat="1" ht="16.5" customHeight="1">
      <c r="B447" s="33"/>
      <c r="C447" s="123" t="s">
        <v>765</v>
      </c>
      <c r="D447" s="123" t="s">
        <v>125</v>
      </c>
      <c r="E447" s="124" t="s">
        <v>766</v>
      </c>
      <c r="F447" s="125" t="s">
        <v>767</v>
      </c>
      <c r="G447" s="126" t="s">
        <v>128</v>
      </c>
      <c r="H447" s="127">
        <v>5.718</v>
      </c>
      <c r="I447" s="128"/>
      <c r="J447" s="129">
        <f>ROUND(I447*H447,2)</f>
        <v>0</v>
      </c>
      <c r="K447" s="125" t="s">
        <v>129</v>
      </c>
      <c r="L447" s="33"/>
      <c r="M447" s="130" t="s">
        <v>19</v>
      </c>
      <c r="N447" s="131" t="s">
        <v>44</v>
      </c>
      <c r="P447" s="132">
        <f>O447*H447</f>
        <v>0</v>
      </c>
      <c r="Q447" s="132">
        <v>2.9999999999999997E-4</v>
      </c>
      <c r="R447" s="132">
        <f>Q447*H447</f>
        <v>1.7153999999999997E-3</v>
      </c>
      <c r="S447" s="132">
        <v>0</v>
      </c>
      <c r="T447" s="133">
        <f>S447*H447</f>
        <v>0</v>
      </c>
      <c r="AR447" s="134" t="s">
        <v>243</v>
      </c>
      <c r="AT447" s="134" t="s">
        <v>125</v>
      </c>
      <c r="AU447" s="134" t="s">
        <v>131</v>
      </c>
      <c r="AY447" s="18" t="s">
        <v>122</v>
      </c>
      <c r="BE447" s="135">
        <f>IF(N447="základní",J447,0)</f>
        <v>0</v>
      </c>
      <c r="BF447" s="135">
        <f>IF(N447="snížená",J447,0)</f>
        <v>0</v>
      </c>
      <c r="BG447" s="135">
        <f>IF(N447="zákl. přenesená",J447,0)</f>
        <v>0</v>
      </c>
      <c r="BH447" s="135">
        <f>IF(N447="sníž. přenesená",J447,0)</f>
        <v>0</v>
      </c>
      <c r="BI447" s="135">
        <f>IF(N447="nulová",J447,0)</f>
        <v>0</v>
      </c>
      <c r="BJ447" s="18" t="s">
        <v>131</v>
      </c>
      <c r="BK447" s="135">
        <f>ROUND(I447*H447,2)</f>
        <v>0</v>
      </c>
      <c r="BL447" s="18" t="s">
        <v>243</v>
      </c>
      <c r="BM447" s="134" t="s">
        <v>768</v>
      </c>
    </row>
    <row r="448" spans="2:65" s="1" customFormat="1" ht="11.25">
      <c r="B448" s="33"/>
      <c r="D448" s="136" t="s">
        <v>133</v>
      </c>
      <c r="F448" s="137" t="s">
        <v>769</v>
      </c>
      <c r="I448" s="138"/>
      <c r="L448" s="33"/>
      <c r="M448" s="139"/>
      <c r="T448" s="54"/>
      <c r="AT448" s="18" t="s">
        <v>133</v>
      </c>
      <c r="AU448" s="18" t="s">
        <v>131</v>
      </c>
    </row>
    <row r="449" spans="2:65" s="12" customFormat="1" ht="11.25">
      <c r="B449" s="140"/>
      <c r="D449" s="141" t="s">
        <v>135</v>
      </c>
      <c r="E449" s="142" t="s">
        <v>19</v>
      </c>
      <c r="F449" s="143" t="s">
        <v>762</v>
      </c>
      <c r="H449" s="142" t="s">
        <v>19</v>
      </c>
      <c r="I449" s="144"/>
      <c r="L449" s="140"/>
      <c r="M449" s="145"/>
      <c r="T449" s="146"/>
      <c r="AT449" s="142" t="s">
        <v>135</v>
      </c>
      <c r="AU449" s="142" t="s">
        <v>131</v>
      </c>
      <c r="AV449" s="12" t="s">
        <v>77</v>
      </c>
      <c r="AW449" s="12" t="s">
        <v>33</v>
      </c>
      <c r="AX449" s="12" t="s">
        <v>72</v>
      </c>
      <c r="AY449" s="142" t="s">
        <v>122</v>
      </c>
    </row>
    <row r="450" spans="2:65" s="13" customFormat="1" ht="11.25">
      <c r="B450" s="147"/>
      <c r="D450" s="141" t="s">
        <v>135</v>
      </c>
      <c r="E450" s="148" t="s">
        <v>19</v>
      </c>
      <c r="F450" s="149" t="s">
        <v>763</v>
      </c>
      <c r="H450" s="150">
        <v>2.859</v>
      </c>
      <c r="I450" s="151"/>
      <c r="L450" s="147"/>
      <c r="M450" s="152"/>
      <c r="T450" s="153"/>
      <c r="AT450" s="148" t="s">
        <v>135</v>
      </c>
      <c r="AU450" s="148" t="s">
        <v>131</v>
      </c>
      <c r="AV450" s="13" t="s">
        <v>131</v>
      </c>
      <c r="AW450" s="13" t="s">
        <v>33</v>
      </c>
      <c r="AX450" s="13" t="s">
        <v>72</v>
      </c>
      <c r="AY450" s="148" t="s">
        <v>122</v>
      </c>
    </row>
    <row r="451" spans="2:65" s="12" customFormat="1" ht="11.25">
      <c r="B451" s="140"/>
      <c r="D451" s="141" t="s">
        <v>135</v>
      </c>
      <c r="E451" s="142" t="s">
        <v>19</v>
      </c>
      <c r="F451" s="143" t="s">
        <v>764</v>
      </c>
      <c r="H451" s="142" t="s">
        <v>19</v>
      </c>
      <c r="I451" s="144"/>
      <c r="L451" s="140"/>
      <c r="M451" s="145"/>
      <c r="T451" s="146"/>
      <c r="AT451" s="142" t="s">
        <v>135</v>
      </c>
      <c r="AU451" s="142" t="s">
        <v>131</v>
      </c>
      <c r="AV451" s="12" t="s">
        <v>77</v>
      </c>
      <c r="AW451" s="12" t="s">
        <v>33</v>
      </c>
      <c r="AX451" s="12" t="s">
        <v>72</v>
      </c>
      <c r="AY451" s="142" t="s">
        <v>122</v>
      </c>
    </row>
    <row r="452" spans="2:65" s="13" customFormat="1" ht="11.25">
      <c r="B452" s="147"/>
      <c r="D452" s="141" t="s">
        <v>135</v>
      </c>
      <c r="E452" s="148" t="s">
        <v>19</v>
      </c>
      <c r="F452" s="149" t="s">
        <v>763</v>
      </c>
      <c r="H452" s="150">
        <v>2.859</v>
      </c>
      <c r="I452" s="151"/>
      <c r="L452" s="147"/>
      <c r="M452" s="152"/>
      <c r="T452" s="153"/>
      <c r="AT452" s="148" t="s">
        <v>135</v>
      </c>
      <c r="AU452" s="148" t="s">
        <v>131</v>
      </c>
      <c r="AV452" s="13" t="s">
        <v>131</v>
      </c>
      <c r="AW452" s="13" t="s">
        <v>33</v>
      </c>
      <c r="AX452" s="13" t="s">
        <v>72</v>
      </c>
      <c r="AY452" s="148" t="s">
        <v>122</v>
      </c>
    </row>
    <row r="453" spans="2:65" s="14" customFormat="1" ht="11.25">
      <c r="B453" s="154"/>
      <c r="D453" s="141" t="s">
        <v>135</v>
      </c>
      <c r="E453" s="155" t="s">
        <v>19</v>
      </c>
      <c r="F453" s="156" t="s">
        <v>141</v>
      </c>
      <c r="H453" s="157">
        <v>5.718</v>
      </c>
      <c r="I453" s="158"/>
      <c r="L453" s="154"/>
      <c r="M453" s="159"/>
      <c r="T453" s="160"/>
      <c r="AT453" s="155" t="s">
        <v>135</v>
      </c>
      <c r="AU453" s="155" t="s">
        <v>131</v>
      </c>
      <c r="AV453" s="14" t="s">
        <v>130</v>
      </c>
      <c r="AW453" s="14" t="s">
        <v>33</v>
      </c>
      <c r="AX453" s="14" t="s">
        <v>77</v>
      </c>
      <c r="AY453" s="155" t="s">
        <v>122</v>
      </c>
    </row>
    <row r="454" spans="2:65" s="1" customFormat="1" ht="24.2" customHeight="1">
      <c r="B454" s="33"/>
      <c r="C454" s="123" t="s">
        <v>770</v>
      </c>
      <c r="D454" s="123" t="s">
        <v>125</v>
      </c>
      <c r="E454" s="124" t="s">
        <v>771</v>
      </c>
      <c r="F454" s="125" t="s">
        <v>772</v>
      </c>
      <c r="G454" s="126" t="s">
        <v>128</v>
      </c>
      <c r="H454" s="127">
        <v>2.859</v>
      </c>
      <c r="I454" s="128"/>
      <c r="J454" s="129">
        <f>ROUND(I454*H454,2)</f>
        <v>0</v>
      </c>
      <c r="K454" s="125" t="s">
        <v>129</v>
      </c>
      <c r="L454" s="33"/>
      <c r="M454" s="130" t="s">
        <v>19</v>
      </c>
      <c r="N454" s="131" t="s">
        <v>44</v>
      </c>
      <c r="P454" s="132">
        <f>O454*H454</f>
        <v>0</v>
      </c>
      <c r="Q454" s="132">
        <v>2.5499999999999998E-2</v>
      </c>
      <c r="R454" s="132">
        <f>Q454*H454</f>
        <v>7.2904499999999997E-2</v>
      </c>
      <c r="S454" s="132">
        <v>0</v>
      </c>
      <c r="T454" s="133">
        <f>S454*H454</f>
        <v>0</v>
      </c>
      <c r="AR454" s="134" t="s">
        <v>243</v>
      </c>
      <c r="AT454" s="134" t="s">
        <v>125</v>
      </c>
      <c r="AU454" s="134" t="s">
        <v>131</v>
      </c>
      <c r="AY454" s="18" t="s">
        <v>122</v>
      </c>
      <c r="BE454" s="135">
        <f>IF(N454="základní",J454,0)</f>
        <v>0</v>
      </c>
      <c r="BF454" s="135">
        <f>IF(N454="snížená",J454,0)</f>
        <v>0</v>
      </c>
      <c r="BG454" s="135">
        <f>IF(N454="zákl. přenesená",J454,0)</f>
        <v>0</v>
      </c>
      <c r="BH454" s="135">
        <f>IF(N454="sníž. přenesená",J454,0)</f>
        <v>0</v>
      </c>
      <c r="BI454" s="135">
        <f>IF(N454="nulová",J454,0)</f>
        <v>0</v>
      </c>
      <c r="BJ454" s="18" t="s">
        <v>131</v>
      </c>
      <c r="BK454" s="135">
        <f>ROUND(I454*H454,2)</f>
        <v>0</v>
      </c>
      <c r="BL454" s="18" t="s">
        <v>243</v>
      </c>
      <c r="BM454" s="134" t="s">
        <v>773</v>
      </c>
    </row>
    <row r="455" spans="2:65" s="1" customFormat="1" ht="11.25">
      <c r="B455" s="33"/>
      <c r="D455" s="136" t="s">
        <v>133</v>
      </c>
      <c r="F455" s="137" t="s">
        <v>774</v>
      </c>
      <c r="I455" s="138"/>
      <c r="L455" s="33"/>
      <c r="M455" s="139"/>
      <c r="T455" s="54"/>
      <c r="AT455" s="18" t="s">
        <v>133</v>
      </c>
      <c r="AU455" s="18" t="s">
        <v>131</v>
      </c>
    </row>
    <row r="456" spans="2:65" s="1" customFormat="1" ht="16.5" customHeight="1">
      <c r="B456" s="33"/>
      <c r="C456" s="123" t="s">
        <v>775</v>
      </c>
      <c r="D456" s="123" t="s">
        <v>125</v>
      </c>
      <c r="E456" s="124" t="s">
        <v>776</v>
      </c>
      <c r="F456" s="125" t="s">
        <v>777</v>
      </c>
      <c r="G456" s="126" t="s">
        <v>128</v>
      </c>
      <c r="H456" s="127">
        <v>2.859</v>
      </c>
      <c r="I456" s="128"/>
      <c r="J456" s="129">
        <f>ROUND(I456*H456,2)</f>
        <v>0</v>
      </c>
      <c r="K456" s="125" t="s">
        <v>129</v>
      </c>
      <c r="L456" s="33"/>
      <c r="M456" s="130" t="s">
        <v>19</v>
      </c>
      <c r="N456" s="131" t="s">
        <v>44</v>
      </c>
      <c r="P456" s="132">
        <f>O456*H456</f>
        <v>0</v>
      </c>
      <c r="Q456" s="132">
        <v>1.5E-3</v>
      </c>
      <c r="R456" s="132">
        <f>Q456*H456</f>
        <v>4.2884999999999998E-3</v>
      </c>
      <c r="S456" s="132">
        <v>0</v>
      </c>
      <c r="T456" s="133">
        <f>S456*H456</f>
        <v>0</v>
      </c>
      <c r="AR456" s="134" t="s">
        <v>243</v>
      </c>
      <c r="AT456" s="134" t="s">
        <v>125</v>
      </c>
      <c r="AU456" s="134" t="s">
        <v>131</v>
      </c>
      <c r="AY456" s="18" t="s">
        <v>122</v>
      </c>
      <c r="BE456" s="135">
        <f>IF(N456="základní",J456,0)</f>
        <v>0</v>
      </c>
      <c r="BF456" s="135">
        <f>IF(N456="snížená",J456,0)</f>
        <v>0</v>
      </c>
      <c r="BG456" s="135">
        <f>IF(N456="zákl. přenesená",J456,0)</f>
        <v>0</v>
      </c>
      <c r="BH456" s="135">
        <f>IF(N456="sníž. přenesená",J456,0)</f>
        <v>0</v>
      </c>
      <c r="BI456" s="135">
        <f>IF(N456="nulová",J456,0)</f>
        <v>0</v>
      </c>
      <c r="BJ456" s="18" t="s">
        <v>131</v>
      </c>
      <c r="BK456" s="135">
        <f>ROUND(I456*H456,2)</f>
        <v>0</v>
      </c>
      <c r="BL456" s="18" t="s">
        <v>243</v>
      </c>
      <c r="BM456" s="134" t="s">
        <v>778</v>
      </c>
    </row>
    <row r="457" spans="2:65" s="1" customFormat="1" ht="11.25">
      <c r="B457" s="33"/>
      <c r="D457" s="136" t="s">
        <v>133</v>
      </c>
      <c r="F457" s="137" t="s">
        <v>779</v>
      </c>
      <c r="I457" s="138"/>
      <c r="L457" s="33"/>
      <c r="M457" s="139"/>
      <c r="T457" s="54"/>
      <c r="AT457" s="18" t="s">
        <v>133</v>
      </c>
      <c r="AU457" s="18" t="s">
        <v>131</v>
      </c>
    </row>
    <row r="458" spans="2:65" s="12" customFormat="1" ht="11.25">
      <c r="B458" s="140"/>
      <c r="D458" s="141" t="s">
        <v>135</v>
      </c>
      <c r="E458" s="142" t="s">
        <v>19</v>
      </c>
      <c r="F458" s="143" t="s">
        <v>756</v>
      </c>
      <c r="H458" s="142" t="s">
        <v>19</v>
      </c>
      <c r="I458" s="144"/>
      <c r="L458" s="140"/>
      <c r="M458" s="145"/>
      <c r="T458" s="146"/>
      <c r="AT458" s="142" t="s">
        <v>135</v>
      </c>
      <c r="AU458" s="142" t="s">
        <v>131</v>
      </c>
      <c r="AV458" s="12" t="s">
        <v>77</v>
      </c>
      <c r="AW458" s="12" t="s">
        <v>33</v>
      </c>
      <c r="AX458" s="12" t="s">
        <v>72</v>
      </c>
      <c r="AY458" s="142" t="s">
        <v>122</v>
      </c>
    </row>
    <row r="459" spans="2:65" s="13" customFormat="1" ht="11.25">
      <c r="B459" s="147"/>
      <c r="D459" s="141" t="s">
        <v>135</v>
      </c>
      <c r="E459" s="148" t="s">
        <v>19</v>
      </c>
      <c r="F459" s="149" t="s">
        <v>745</v>
      </c>
      <c r="H459" s="150">
        <v>1.9610000000000001</v>
      </c>
      <c r="I459" s="151"/>
      <c r="L459" s="147"/>
      <c r="M459" s="152"/>
      <c r="T459" s="153"/>
      <c r="AT459" s="148" t="s">
        <v>135</v>
      </c>
      <c r="AU459" s="148" t="s">
        <v>131</v>
      </c>
      <c r="AV459" s="13" t="s">
        <v>131</v>
      </c>
      <c r="AW459" s="13" t="s">
        <v>33</v>
      </c>
      <c r="AX459" s="13" t="s">
        <v>72</v>
      </c>
      <c r="AY459" s="148" t="s">
        <v>122</v>
      </c>
    </row>
    <row r="460" spans="2:65" s="13" customFormat="1" ht="11.25">
      <c r="B460" s="147"/>
      <c r="D460" s="141" t="s">
        <v>135</v>
      </c>
      <c r="E460" s="148" t="s">
        <v>19</v>
      </c>
      <c r="F460" s="149" t="s">
        <v>174</v>
      </c>
      <c r="H460" s="150">
        <v>0.89800000000000002</v>
      </c>
      <c r="I460" s="151"/>
      <c r="L460" s="147"/>
      <c r="M460" s="152"/>
      <c r="T460" s="153"/>
      <c r="AT460" s="148" t="s">
        <v>135</v>
      </c>
      <c r="AU460" s="148" t="s">
        <v>131</v>
      </c>
      <c r="AV460" s="13" t="s">
        <v>131</v>
      </c>
      <c r="AW460" s="13" t="s">
        <v>33</v>
      </c>
      <c r="AX460" s="13" t="s">
        <v>72</v>
      </c>
      <c r="AY460" s="148" t="s">
        <v>122</v>
      </c>
    </row>
    <row r="461" spans="2:65" s="14" customFormat="1" ht="11.25">
      <c r="B461" s="154"/>
      <c r="D461" s="141" t="s">
        <v>135</v>
      </c>
      <c r="E461" s="155" t="s">
        <v>19</v>
      </c>
      <c r="F461" s="156" t="s">
        <v>141</v>
      </c>
      <c r="H461" s="157">
        <v>2.859</v>
      </c>
      <c r="I461" s="158"/>
      <c r="L461" s="154"/>
      <c r="M461" s="159"/>
      <c r="T461" s="160"/>
      <c r="AT461" s="155" t="s">
        <v>135</v>
      </c>
      <c r="AU461" s="155" t="s">
        <v>131</v>
      </c>
      <c r="AV461" s="14" t="s">
        <v>130</v>
      </c>
      <c r="AW461" s="14" t="s">
        <v>33</v>
      </c>
      <c r="AX461" s="14" t="s">
        <v>77</v>
      </c>
      <c r="AY461" s="155" t="s">
        <v>122</v>
      </c>
    </row>
    <row r="462" spans="2:65" s="1" customFormat="1" ht="16.5" customHeight="1">
      <c r="B462" s="33"/>
      <c r="C462" s="123" t="s">
        <v>780</v>
      </c>
      <c r="D462" s="123" t="s">
        <v>125</v>
      </c>
      <c r="E462" s="124" t="s">
        <v>781</v>
      </c>
      <c r="F462" s="125" t="s">
        <v>782</v>
      </c>
      <c r="G462" s="126" t="s">
        <v>144</v>
      </c>
      <c r="H462" s="127">
        <v>8.02</v>
      </c>
      <c r="I462" s="128"/>
      <c r="J462" s="129">
        <f>ROUND(I462*H462,2)</f>
        <v>0</v>
      </c>
      <c r="K462" s="125" t="s">
        <v>129</v>
      </c>
      <c r="L462" s="33"/>
      <c r="M462" s="130" t="s">
        <v>19</v>
      </c>
      <c r="N462" s="131" t="s">
        <v>44</v>
      </c>
      <c r="P462" s="132">
        <f>O462*H462</f>
        <v>0</v>
      </c>
      <c r="Q462" s="132">
        <v>1.42E-3</v>
      </c>
      <c r="R462" s="132">
        <f>Q462*H462</f>
        <v>1.13884E-2</v>
      </c>
      <c r="S462" s="132">
        <v>0</v>
      </c>
      <c r="T462" s="133">
        <f>S462*H462</f>
        <v>0</v>
      </c>
      <c r="AR462" s="134" t="s">
        <v>243</v>
      </c>
      <c r="AT462" s="134" t="s">
        <v>125</v>
      </c>
      <c r="AU462" s="134" t="s">
        <v>131</v>
      </c>
      <c r="AY462" s="18" t="s">
        <v>122</v>
      </c>
      <c r="BE462" s="135">
        <f>IF(N462="základní",J462,0)</f>
        <v>0</v>
      </c>
      <c r="BF462" s="135">
        <f>IF(N462="snížená",J462,0)</f>
        <v>0</v>
      </c>
      <c r="BG462" s="135">
        <f>IF(N462="zákl. přenesená",J462,0)</f>
        <v>0</v>
      </c>
      <c r="BH462" s="135">
        <f>IF(N462="sníž. přenesená",J462,0)</f>
        <v>0</v>
      </c>
      <c r="BI462" s="135">
        <f>IF(N462="nulová",J462,0)</f>
        <v>0</v>
      </c>
      <c r="BJ462" s="18" t="s">
        <v>131</v>
      </c>
      <c r="BK462" s="135">
        <f>ROUND(I462*H462,2)</f>
        <v>0</v>
      </c>
      <c r="BL462" s="18" t="s">
        <v>243</v>
      </c>
      <c r="BM462" s="134" t="s">
        <v>783</v>
      </c>
    </row>
    <row r="463" spans="2:65" s="1" customFormat="1" ht="11.25">
      <c r="B463" s="33"/>
      <c r="D463" s="136" t="s">
        <v>133</v>
      </c>
      <c r="F463" s="137" t="s">
        <v>784</v>
      </c>
      <c r="I463" s="138"/>
      <c r="L463" s="33"/>
      <c r="M463" s="139"/>
      <c r="T463" s="54"/>
      <c r="AT463" s="18" t="s">
        <v>133</v>
      </c>
      <c r="AU463" s="18" t="s">
        <v>131</v>
      </c>
    </row>
    <row r="464" spans="2:65" s="13" customFormat="1" ht="11.25">
      <c r="B464" s="147"/>
      <c r="D464" s="141" t="s">
        <v>135</v>
      </c>
      <c r="E464" s="148" t="s">
        <v>19</v>
      </c>
      <c r="F464" s="149" t="s">
        <v>785</v>
      </c>
      <c r="H464" s="150">
        <v>8.02</v>
      </c>
      <c r="I464" s="151"/>
      <c r="L464" s="147"/>
      <c r="M464" s="152"/>
      <c r="T464" s="153"/>
      <c r="AT464" s="148" t="s">
        <v>135</v>
      </c>
      <c r="AU464" s="148" t="s">
        <v>131</v>
      </c>
      <c r="AV464" s="13" t="s">
        <v>131</v>
      </c>
      <c r="AW464" s="13" t="s">
        <v>33</v>
      </c>
      <c r="AX464" s="13" t="s">
        <v>77</v>
      </c>
      <c r="AY464" s="148" t="s">
        <v>122</v>
      </c>
    </row>
    <row r="465" spans="2:65" s="1" customFormat="1" ht="24.2" customHeight="1">
      <c r="B465" s="33"/>
      <c r="C465" s="123" t="s">
        <v>786</v>
      </c>
      <c r="D465" s="123" t="s">
        <v>125</v>
      </c>
      <c r="E465" s="124" t="s">
        <v>787</v>
      </c>
      <c r="F465" s="125" t="s">
        <v>788</v>
      </c>
      <c r="G465" s="126" t="s">
        <v>128</v>
      </c>
      <c r="H465" s="127">
        <v>2.859</v>
      </c>
      <c r="I465" s="128"/>
      <c r="J465" s="129">
        <f>ROUND(I465*H465,2)</f>
        <v>0</v>
      </c>
      <c r="K465" s="125" t="s">
        <v>129</v>
      </c>
      <c r="L465" s="33"/>
      <c r="M465" s="130" t="s">
        <v>19</v>
      </c>
      <c r="N465" s="131" t="s">
        <v>44</v>
      </c>
      <c r="P465" s="132">
        <f>O465*H465</f>
        <v>0</v>
      </c>
      <c r="Q465" s="132">
        <v>6.0000000000000001E-3</v>
      </c>
      <c r="R465" s="132">
        <f>Q465*H465</f>
        <v>1.7153999999999999E-2</v>
      </c>
      <c r="S465" s="132">
        <v>0</v>
      </c>
      <c r="T465" s="133">
        <f>S465*H465</f>
        <v>0</v>
      </c>
      <c r="AR465" s="134" t="s">
        <v>243</v>
      </c>
      <c r="AT465" s="134" t="s">
        <v>125</v>
      </c>
      <c r="AU465" s="134" t="s">
        <v>131</v>
      </c>
      <c r="AY465" s="18" t="s">
        <v>122</v>
      </c>
      <c r="BE465" s="135">
        <f>IF(N465="základní",J465,0)</f>
        <v>0</v>
      </c>
      <c r="BF465" s="135">
        <f>IF(N465="snížená",J465,0)</f>
        <v>0</v>
      </c>
      <c r="BG465" s="135">
        <f>IF(N465="zákl. přenesená",J465,0)</f>
        <v>0</v>
      </c>
      <c r="BH465" s="135">
        <f>IF(N465="sníž. přenesená",J465,0)</f>
        <v>0</v>
      </c>
      <c r="BI465" s="135">
        <f>IF(N465="nulová",J465,0)</f>
        <v>0</v>
      </c>
      <c r="BJ465" s="18" t="s">
        <v>131</v>
      </c>
      <c r="BK465" s="135">
        <f>ROUND(I465*H465,2)</f>
        <v>0</v>
      </c>
      <c r="BL465" s="18" t="s">
        <v>243</v>
      </c>
      <c r="BM465" s="134" t="s">
        <v>789</v>
      </c>
    </row>
    <row r="466" spans="2:65" s="1" customFormat="1" ht="11.25">
      <c r="B466" s="33"/>
      <c r="D466" s="136" t="s">
        <v>133</v>
      </c>
      <c r="F466" s="137" t="s">
        <v>790</v>
      </c>
      <c r="I466" s="138"/>
      <c r="L466" s="33"/>
      <c r="M466" s="139"/>
      <c r="T466" s="54"/>
      <c r="AT466" s="18" t="s">
        <v>133</v>
      </c>
      <c r="AU466" s="18" t="s">
        <v>131</v>
      </c>
    </row>
    <row r="467" spans="2:65" s="1" customFormat="1" ht="16.5" customHeight="1">
      <c r="B467" s="33"/>
      <c r="C467" s="168" t="s">
        <v>791</v>
      </c>
      <c r="D467" s="168" t="s">
        <v>227</v>
      </c>
      <c r="E467" s="169" t="s">
        <v>792</v>
      </c>
      <c r="F467" s="170" t="s">
        <v>793</v>
      </c>
      <c r="G467" s="171" t="s">
        <v>128</v>
      </c>
      <c r="H467" s="172">
        <v>3.145</v>
      </c>
      <c r="I467" s="173"/>
      <c r="J467" s="174">
        <f>ROUND(I467*H467,2)</f>
        <v>0</v>
      </c>
      <c r="K467" s="170" t="s">
        <v>129</v>
      </c>
      <c r="L467" s="175"/>
      <c r="M467" s="176" t="s">
        <v>19</v>
      </c>
      <c r="N467" s="177" t="s">
        <v>44</v>
      </c>
      <c r="P467" s="132">
        <f>O467*H467</f>
        <v>0</v>
      </c>
      <c r="Q467" s="132">
        <v>2.1999999999999999E-2</v>
      </c>
      <c r="R467" s="132">
        <f>Q467*H467</f>
        <v>6.9190000000000002E-2</v>
      </c>
      <c r="S467" s="132">
        <v>0</v>
      </c>
      <c r="T467" s="133">
        <f>S467*H467</f>
        <v>0</v>
      </c>
      <c r="AR467" s="134" t="s">
        <v>340</v>
      </c>
      <c r="AT467" s="134" t="s">
        <v>227</v>
      </c>
      <c r="AU467" s="134" t="s">
        <v>131</v>
      </c>
      <c r="AY467" s="18" t="s">
        <v>122</v>
      </c>
      <c r="BE467" s="135">
        <f>IF(N467="základní",J467,0)</f>
        <v>0</v>
      </c>
      <c r="BF467" s="135">
        <f>IF(N467="snížená",J467,0)</f>
        <v>0</v>
      </c>
      <c r="BG467" s="135">
        <f>IF(N467="zákl. přenesená",J467,0)</f>
        <v>0</v>
      </c>
      <c r="BH467" s="135">
        <f>IF(N467="sníž. přenesená",J467,0)</f>
        <v>0</v>
      </c>
      <c r="BI467" s="135">
        <f>IF(N467="nulová",J467,0)</f>
        <v>0</v>
      </c>
      <c r="BJ467" s="18" t="s">
        <v>131</v>
      </c>
      <c r="BK467" s="135">
        <f>ROUND(I467*H467,2)</f>
        <v>0</v>
      </c>
      <c r="BL467" s="18" t="s">
        <v>243</v>
      </c>
      <c r="BM467" s="134" t="s">
        <v>794</v>
      </c>
    </row>
    <row r="468" spans="2:65" s="13" customFormat="1" ht="11.25">
      <c r="B468" s="147"/>
      <c r="D468" s="141" t="s">
        <v>135</v>
      </c>
      <c r="F468" s="149" t="s">
        <v>795</v>
      </c>
      <c r="H468" s="150">
        <v>3.145</v>
      </c>
      <c r="I468" s="151"/>
      <c r="L468" s="147"/>
      <c r="M468" s="152"/>
      <c r="T468" s="153"/>
      <c r="AT468" s="148" t="s">
        <v>135</v>
      </c>
      <c r="AU468" s="148" t="s">
        <v>131</v>
      </c>
      <c r="AV468" s="13" t="s">
        <v>131</v>
      </c>
      <c r="AW468" s="13" t="s">
        <v>4</v>
      </c>
      <c r="AX468" s="13" t="s">
        <v>77</v>
      </c>
      <c r="AY468" s="148" t="s">
        <v>122</v>
      </c>
    </row>
    <row r="469" spans="2:65" s="1" customFormat="1" ht="16.5" customHeight="1">
      <c r="B469" s="33"/>
      <c r="C469" s="123" t="s">
        <v>796</v>
      </c>
      <c r="D469" s="123" t="s">
        <v>125</v>
      </c>
      <c r="E469" s="124" t="s">
        <v>797</v>
      </c>
      <c r="F469" s="125" t="s">
        <v>798</v>
      </c>
      <c r="G469" s="126" t="s">
        <v>144</v>
      </c>
      <c r="H469" s="127">
        <v>8.02</v>
      </c>
      <c r="I469" s="128"/>
      <c r="J469" s="129">
        <f>ROUND(I469*H469,2)</f>
        <v>0</v>
      </c>
      <c r="K469" s="125" t="s">
        <v>129</v>
      </c>
      <c r="L469" s="33"/>
      <c r="M469" s="130" t="s">
        <v>19</v>
      </c>
      <c r="N469" s="131" t="s">
        <v>44</v>
      </c>
      <c r="P469" s="132">
        <f>O469*H469</f>
        <v>0</v>
      </c>
      <c r="Q469" s="132">
        <v>9.0000000000000006E-5</v>
      </c>
      <c r="R469" s="132">
        <f>Q469*H469</f>
        <v>7.2179999999999998E-4</v>
      </c>
      <c r="S469" s="132">
        <v>0</v>
      </c>
      <c r="T469" s="133">
        <f>S469*H469</f>
        <v>0</v>
      </c>
      <c r="AR469" s="134" t="s">
        <v>243</v>
      </c>
      <c r="AT469" s="134" t="s">
        <v>125</v>
      </c>
      <c r="AU469" s="134" t="s">
        <v>131</v>
      </c>
      <c r="AY469" s="18" t="s">
        <v>122</v>
      </c>
      <c r="BE469" s="135">
        <f>IF(N469="základní",J469,0)</f>
        <v>0</v>
      </c>
      <c r="BF469" s="135">
        <f>IF(N469="snížená",J469,0)</f>
        <v>0</v>
      </c>
      <c r="BG469" s="135">
        <f>IF(N469="zákl. přenesená",J469,0)</f>
        <v>0</v>
      </c>
      <c r="BH469" s="135">
        <f>IF(N469="sníž. přenesená",J469,0)</f>
        <v>0</v>
      </c>
      <c r="BI469" s="135">
        <f>IF(N469="nulová",J469,0)</f>
        <v>0</v>
      </c>
      <c r="BJ469" s="18" t="s">
        <v>131</v>
      </c>
      <c r="BK469" s="135">
        <f>ROUND(I469*H469,2)</f>
        <v>0</v>
      </c>
      <c r="BL469" s="18" t="s">
        <v>243</v>
      </c>
      <c r="BM469" s="134" t="s">
        <v>799</v>
      </c>
    </row>
    <row r="470" spans="2:65" s="1" customFormat="1" ht="11.25">
      <c r="B470" s="33"/>
      <c r="D470" s="136" t="s">
        <v>133</v>
      </c>
      <c r="F470" s="137" t="s">
        <v>800</v>
      </c>
      <c r="I470" s="138"/>
      <c r="L470" s="33"/>
      <c r="M470" s="139"/>
      <c r="T470" s="54"/>
      <c r="AT470" s="18" t="s">
        <v>133</v>
      </c>
      <c r="AU470" s="18" t="s">
        <v>131</v>
      </c>
    </row>
    <row r="471" spans="2:65" s="1" customFormat="1" ht="24.2" customHeight="1">
      <c r="B471" s="33"/>
      <c r="C471" s="123" t="s">
        <v>801</v>
      </c>
      <c r="D471" s="123" t="s">
        <v>125</v>
      </c>
      <c r="E471" s="124" t="s">
        <v>802</v>
      </c>
      <c r="F471" s="125" t="s">
        <v>803</v>
      </c>
      <c r="G471" s="126" t="s">
        <v>399</v>
      </c>
      <c r="H471" s="178"/>
      <c r="I471" s="128"/>
      <c r="J471" s="129">
        <f>ROUND(I471*H471,2)</f>
        <v>0</v>
      </c>
      <c r="K471" s="125" t="s">
        <v>129</v>
      </c>
      <c r="L471" s="33"/>
      <c r="M471" s="130" t="s">
        <v>19</v>
      </c>
      <c r="N471" s="131" t="s">
        <v>44</v>
      </c>
      <c r="P471" s="132">
        <f>O471*H471</f>
        <v>0</v>
      </c>
      <c r="Q471" s="132">
        <v>0</v>
      </c>
      <c r="R471" s="132">
        <f>Q471*H471</f>
        <v>0</v>
      </c>
      <c r="S471" s="132">
        <v>0</v>
      </c>
      <c r="T471" s="133">
        <f>S471*H471</f>
        <v>0</v>
      </c>
      <c r="AR471" s="134" t="s">
        <v>243</v>
      </c>
      <c r="AT471" s="134" t="s">
        <v>125</v>
      </c>
      <c r="AU471" s="134" t="s">
        <v>131</v>
      </c>
      <c r="AY471" s="18" t="s">
        <v>122</v>
      </c>
      <c r="BE471" s="135">
        <f>IF(N471="základní",J471,0)</f>
        <v>0</v>
      </c>
      <c r="BF471" s="135">
        <f>IF(N471="snížená",J471,0)</f>
        <v>0</v>
      </c>
      <c r="BG471" s="135">
        <f>IF(N471="zákl. přenesená",J471,0)</f>
        <v>0</v>
      </c>
      <c r="BH471" s="135">
        <f>IF(N471="sníž. přenesená",J471,0)</f>
        <v>0</v>
      </c>
      <c r="BI471" s="135">
        <f>IF(N471="nulová",J471,0)</f>
        <v>0</v>
      </c>
      <c r="BJ471" s="18" t="s">
        <v>131</v>
      </c>
      <c r="BK471" s="135">
        <f>ROUND(I471*H471,2)</f>
        <v>0</v>
      </c>
      <c r="BL471" s="18" t="s">
        <v>243</v>
      </c>
      <c r="BM471" s="134" t="s">
        <v>804</v>
      </c>
    </row>
    <row r="472" spans="2:65" s="1" customFormat="1" ht="11.25">
      <c r="B472" s="33"/>
      <c r="D472" s="136" t="s">
        <v>133</v>
      </c>
      <c r="F472" s="137" t="s">
        <v>805</v>
      </c>
      <c r="I472" s="138"/>
      <c r="L472" s="33"/>
      <c r="M472" s="139"/>
      <c r="T472" s="54"/>
      <c r="AT472" s="18" t="s">
        <v>133</v>
      </c>
      <c r="AU472" s="18" t="s">
        <v>131</v>
      </c>
    </row>
    <row r="473" spans="2:65" s="11" customFormat="1" ht="22.9" customHeight="1">
      <c r="B473" s="111"/>
      <c r="D473" s="112" t="s">
        <v>71</v>
      </c>
      <c r="E473" s="121" t="s">
        <v>806</v>
      </c>
      <c r="F473" s="121" t="s">
        <v>807</v>
      </c>
      <c r="I473" s="114"/>
      <c r="J473" s="122">
        <f>BK473</f>
        <v>0</v>
      </c>
      <c r="L473" s="111"/>
      <c r="M473" s="116"/>
      <c r="P473" s="117">
        <f>SUM(P474:P481)</f>
        <v>0</v>
      </c>
      <c r="R473" s="117">
        <f>SUM(R474:R481)</f>
        <v>0</v>
      </c>
      <c r="T473" s="118">
        <f>SUM(T474:T481)</f>
        <v>0.84337499999999999</v>
      </c>
      <c r="AR473" s="112" t="s">
        <v>131</v>
      </c>
      <c r="AT473" s="119" t="s">
        <v>71</v>
      </c>
      <c r="AU473" s="119" t="s">
        <v>77</v>
      </c>
      <c r="AY473" s="112" t="s">
        <v>122</v>
      </c>
      <c r="BK473" s="120">
        <f>SUM(BK474:BK481)</f>
        <v>0</v>
      </c>
    </row>
    <row r="474" spans="2:65" s="1" customFormat="1" ht="16.5" customHeight="1">
      <c r="B474" s="33"/>
      <c r="C474" s="123" t="s">
        <v>808</v>
      </c>
      <c r="D474" s="123" t="s">
        <v>125</v>
      </c>
      <c r="E474" s="124" t="s">
        <v>809</v>
      </c>
      <c r="F474" s="125" t="s">
        <v>810</v>
      </c>
      <c r="G474" s="126" t="s">
        <v>128</v>
      </c>
      <c r="H474" s="127">
        <v>33.734999999999999</v>
      </c>
      <c r="I474" s="128"/>
      <c r="J474" s="129">
        <f>ROUND(I474*H474,2)</f>
        <v>0</v>
      </c>
      <c r="K474" s="125" t="s">
        <v>129</v>
      </c>
      <c r="L474" s="33"/>
      <c r="M474" s="130" t="s">
        <v>19</v>
      </c>
      <c r="N474" s="131" t="s">
        <v>44</v>
      </c>
      <c r="P474" s="132">
        <f>O474*H474</f>
        <v>0</v>
      </c>
      <c r="Q474" s="132">
        <v>0</v>
      </c>
      <c r="R474" s="132">
        <f>Q474*H474</f>
        <v>0</v>
      </c>
      <c r="S474" s="132">
        <v>2.5000000000000001E-2</v>
      </c>
      <c r="T474" s="133">
        <f>S474*H474</f>
        <v>0.84337499999999999</v>
      </c>
      <c r="AR474" s="134" t="s">
        <v>243</v>
      </c>
      <c r="AT474" s="134" t="s">
        <v>125</v>
      </c>
      <c r="AU474" s="134" t="s">
        <v>131</v>
      </c>
      <c r="AY474" s="18" t="s">
        <v>122</v>
      </c>
      <c r="BE474" s="135">
        <f>IF(N474="základní",J474,0)</f>
        <v>0</v>
      </c>
      <c r="BF474" s="135">
        <f>IF(N474="snížená",J474,0)</f>
        <v>0</v>
      </c>
      <c r="BG474" s="135">
        <f>IF(N474="zákl. přenesená",J474,0)</f>
        <v>0</v>
      </c>
      <c r="BH474" s="135">
        <f>IF(N474="sníž. přenesená",J474,0)</f>
        <v>0</v>
      </c>
      <c r="BI474" s="135">
        <f>IF(N474="nulová",J474,0)</f>
        <v>0</v>
      </c>
      <c r="BJ474" s="18" t="s">
        <v>131</v>
      </c>
      <c r="BK474" s="135">
        <f>ROUND(I474*H474,2)</f>
        <v>0</v>
      </c>
      <c r="BL474" s="18" t="s">
        <v>243</v>
      </c>
      <c r="BM474" s="134" t="s">
        <v>811</v>
      </c>
    </row>
    <row r="475" spans="2:65" s="1" customFormat="1" ht="11.25">
      <c r="B475" s="33"/>
      <c r="D475" s="136" t="s">
        <v>133</v>
      </c>
      <c r="F475" s="137" t="s">
        <v>812</v>
      </c>
      <c r="I475" s="138"/>
      <c r="L475" s="33"/>
      <c r="M475" s="139"/>
      <c r="T475" s="54"/>
      <c r="AT475" s="18" t="s">
        <v>133</v>
      </c>
      <c r="AU475" s="18" t="s">
        <v>131</v>
      </c>
    </row>
    <row r="476" spans="2:65" s="13" customFormat="1" ht="11.25">
      <c r="B476" s="147"/>
      <c r="D476" s="141" t="s">
        <v>135</v>
      </c>
      <c r="E476" s="148" t="s">
        <v>19</v>
      </c>
      <c r="F476" s="149" t="s">
        <v>164</v>
      </c>
      <c r="H476" s="150">
        <v>15.669</v>
      </c>
      <c r="I476" s="151"/>
      <c r="L476" s="147"/>
      <c r="M476" s="152"/>
      <c r="T476" s="153"/>
      <c r="AT476" s="148" t="s">
        <v>135</v>
      </c>
      <c r="AU476" s="148" t="s">
        <v>131</v>
      </c>
      <c r="AV476" s="13" t="s">
        <v>131</v>
      </c>
      <c r="AW476" s="13" t="s">
        <v>33</v>
      </c>
      <c r="AX476" s="13" t="s">
        <v>72</v>
      </c>
      <c r="AY476" s="148" t="s">
        <v>122</v>
      </c>
    </row>
    <row r="477" spans="2:65" s="13" customFormat="1" ht="11.25">
      <c r="B477" s="147"/>
      <c r="D477" s="141" t="s">
        <v>135</v>
      </c>
      <c r="E477" s="148" t="s">
        <v>19</v>
      </c>
      <c r="F477" s="149" t="s">
        <v>813</v>
      </c>
      <c r="H477" s="150">
        <v>17.423999999999999</v>
      </c>
      <c r="I477" s="151"/>
      <c r="L477" s="147"/>
      <c r="M477" s="152"/>
      <c r="T477" s="153"/>
      <c r="AT477" s="148" t="s">
        <v>135</v>
      </c>
      <c r="AU477" s="148" t="s">
        <v>131</v>
      </c>
      <c r="AV477" s="13" t="s">
        <v>131</v>
      </c>
      <c r="AW477" s="13" t="s">
        <v>33</v>
      </c>
      <c r="AX477" s="13" t="s">
        <v>72</v>
      </c>
      <c r="AY477" s="148" t="s">
        <v>122</v>
      </c>
    </row>
    <row r="478" spans="2:65" s="13" customFormat="1" ht="11.25">
      <c r="B478" s="147"/>
      <c r="D478" s="141" t="s">
        <v>135</v>
      </c>
      <c r="E478" s="148" t="s">
        <v>19</v>
      </c>
      <c r="F478" s="149" t="s">
        <v>167</v>
      </c>
      <c r="H478" s="150">
        <v>-0.126</v>
      </c>
      <c r="I478" s="151"/>
      <c r="L478" s="147"/>
      <c r="M478" s="152"/>
      <c r="T478" s="153"/>
      <c r="AT478" s="148" t="s">
        <v>135</v>
      </c>
      <c r="AU478" s="148" t="s">
        <v>131</v>
      </c>
      <c r="AV478" s="13" t="s">
        <v>131</v>
      </c>
      <c r="AW478" s="13" t="s">
        <v>33</v>
      </c>
      <c r="AX478" s="13" t="s">
        <v>72</v>
      </c>
      <c r="AY478" s="148" t="s">
        <v>122</v>
      </c>
    </row>
    <row r="479" spans="2:65" s="13" customFormat="1" ht="11.25">
      <c r="B479" s="147"/>
      <c r="D479" s="141" t="s">
        <v>135</v>
      </c>
      <c r="E479" s="148" t="s">
        <v>19</v>
      </c>
      <c r="F479" s="149" t="s">
        <v>165</v>
      </c>
      <c r="H479" s="150">
        <v>-0.156</v>
      </c>
      <c r="I479" s="151"/>
      <c r="L479" s="147"/>
      <c r="M479" s="152"/>
      <c r="T479" s="153"/>
      <c r="AT479" s="148" t="s">
        <v>135</v>
      </c>
      <c r="AU479" s="148" t="s">
        <v>131</v>
      </c>
      <c r="AV479" s="13" t="s">
        <v>131</v>
      </c>
      <c r="AW479" s="13" t="s">
        <v>33</v>
      </c>
      <c r="AX479" s="13" t="s">
        <v>72</v>
      </c>
      <c r="AY479" s="148" t="s">
        <v>122</v>
      </c>
    </row>
    <row r="480" spans="2:65" s="13" customFormat="1" ht="11.25">
      <c r="B480" s="147"/>
      <c r="D480" s="141" t="s">
        <v>135</v>
      </c>
      <c r="E480" s="148" t="s">
        <v>19</v>
      </c>
      <c r="F480" s="149" t="s">
        <v>814</v>
      </c>
      <c r="H480" s="150">
        <v>0.92400000000000004</v>
      </c>
      <c r="I480" s="151"/>
      <c r="L480" s="147"/>
      <c r="M480" s="152"/>
      <c r="T480" s="153"/>
      <c r="AT480" s="148" t="s">
        <v>135</v>
      </c>
      <c r="AU480" s="148" t="s">
        <v>131</v>
      </c>
      <c r="AV480" s="13" t="s">
        <v>131</v>
      </c>
      <c r="AW480" s="13" t="s">
        <v>33</v>
      </c>
      <c r="AX480" s="13" t="s">
        <v>72</v>
      </c>
      <c r="AY480" s="148" t="s">
        <v>122</v>
      </c>
    </row>
    <row r="481" spans="2:65" s="14" customFormat="1" ht="11.25">
      <c r="B481" s="154"/>
      <c r="D481" s="141" t="s">
        <v>135</v>
      </c>
      <c r="E481" s="155" t="s">
        <v>19</v>
      </c>
      <c r="F481" s="156" t="s">
        <v>141</v>
      </c>
      <c r="H481" s="157">
        <v>33.735000000000007</v>
      </c>
      <c r="I481" s="158"/>
      <c r="L481" s="154"/>
      <c r="M481" s="159"/>
      <c r="T481" s="160"/>
      <c r="AT481" s="155" t="s">
        <v>135</v>
      </c>
      <c r="AU481" s="155" t="s">
        <v>131</v>
      </c>
      <c r="AV481" s="14" t="s">
        <v>130</v>
      </c>
      <c r="AW481" s="14" t="s">
        <v>33</v>
      </c>
      <c r="AX481" s="14" t="s">
        <v>77</v>
      </c>
      <c r="AY481" s="155" t="s">
        <v>122</v>
      </c>
    </row>
    <row r="482" spans="2:65" s="11" customFormat="1" ht="22.9" customHeight="1">
      <c r="B482" s="111"/>
      <c r="D482" s="112" t="s">
        <v>71</v>
      </c>
      <c r="E482" s="121" t="s">
        <v>815</v>
      </c>
      <c r="F482" s="121" t="s">
        <v>816</v>
      </c>
      <c r="I482" s="114"/>
      <c r="J482" s="122">
        <f>BK482</f>
        <v>0</v>
      </c>
      <c r="L482" s="111"/>
      <c r="M482" s="116"/>
      <c r="P482" s="117">
        <f>SUM(P483:P532)</f>
        <v>0</v>
      </c>
      <c r="R482" s="117">
        <f>SUM(R483:R532)</f>
        <v>0.94633670000000003</v>
      </c>
      <c r="T482" s="118">
        <f>SUM(T483:T532)</f>
        <v>0</v>
      </c>
      <c r="AR482" s="112" t="s">
        <v>131</v>
      </c>
      <c r="AT482" s="119" t="s">
        <v>71</v>
      </c>
      <c r="AU482" s="119" t="s">
        <v>77</v>
      </c>
      <c r="AY482" s="112" t="s">
        <v>122</v>
      </c>
      <c r="BK482" s="120">
        <f>SUM(BK483:BK532)</f>
        <v>0</v>
      </c>
    </row>
    <row r="483" spans="2:65" s="1" customFormat="1" ht="24.2" customHeight="1">
      <c r="B483" s="33"/>
      <c r="C483" s="123" t="s">
        <v>817</v>
      </c>
      <c r="D483" s="123" t="s">
        <v>125</v>
      </c>
      <c r="E483" s="124" t="s">
        <v>818</v>
      </c>
      <c r="F483" s="125" t="s">
        <v>819</v>
      </c>
      <c r="G483" s="126" t="s">
        <v>128</v>
      </c>
      <c r="H483" s="127">
        <v>49.018999999999998</v>
      </c>
      <c r="I483" s="128"/>
      <c r="J483" s="129">
        <f>ROUND(I483*H483,2)</f>
        <v>0</v>
      </c>
      <c r="K483" s="125" t="s">
        <v>129</v>
      </c>
      <c r="L483" s="33"/>
      <c r="M483" s="130" t="s">
        <v>19</v>
      </c>
      <c r="N483" s="131" t="s">
        <v>44</v>
      </c>
      <c r="P483" s="132">
        <f>O483*H483</f>
        <v>0</v>
      </c>
      <c r="Q483" s="132">
        <v>0</v>
      </c>
      <c r="R483" s="132">
        <f>Q483*H483</f>
        <v>0</v>
      </c>
      <c r="S483" s="132">
        <v>0</v>
      </c>
      <c r="T483" s="133">
        <f>S483*H483</f>
        <v>0</v>
      </c>
      <c r="AR483" s="134" t="s">
        <v>243</v>
      </c>
      <c r="AT483" s="134" t="s">
        <v>125</v>
      </c>
      <c r="AU483" s="134" t="s">
        <v>131</v>
      </c>
      <c r="AY483" s="18" t="s">
        <v>122</v>
      </c>
      <c r="BE483" s="135">
        <f>IF(N483="základní",J483,0)</f>
        <v>0</v>
      </c>
      <c r="BF483" s="135">
        <f>IF(N483="snížená",J483,0)</f>
        <v>0</v>
      </c>
      <c r="BG483" s="135">
        <f>IF(N483="zákl. přenesená",J483,0)</f>
        <v>0</v>
      </c>
      <c r="BH483" s="135">
        <f>IF(N483="sníž. přenesená",J483,0)</f>
        <v>0</v>
      </c>
      <c r="BI483" s="135">
        <f>IF(N483="nulová",J483,0)</f>
        <v>0</v>
      </c>
      <c r="BJ483" s="18" t="s">
        <v>131</v>
      </c>
      <c r="BK483" s="135">
        <f>ROUND(I483*H483,2)</f>
        <v>0</v>
      </c>
      <c r="BL483" s="18" t="s">
        <v>243</v>
      </c>
      <c r="BM483" s="134" t="s">
        <v>820</v>
      </c>
    </row>
    <row r="484" spans="2:65" s="1" customFormat="1" ht="11.25">
      <c r="B484" s="33"/>
      <c r="D484" s="136" t="s">
        <v>133</v>
      </c>
      <c r="F484" s="137" t="s">
        <v>821</v>
      </c>
      <c r="I484" s="138"/>
      <c r="L484" s="33"/>
      <c r="M484" s="139"/>
      <c r="T484" s="54"/>
      <c r="AT484" s="18" t="s">
        <v>133</v>
      </c>
      <c r="AU484" s="18" t="s">
        <v>131</v>
      </c>
    </row>
    <row r="485" spans="2:65" s="12" customFormat="1" ht="11.25">
      <c r="B485" s="140"/>
      <c r="D485" s="141" t="s">
        <v>135</v>
      </c>
      <c r="E485" s="142" t="s">
        <v>19</v>
      </c>
      <c r="F485" s="143" t="s">
        <v>822</v>
      </c>
      <c r="H485" s="142" t="s">
        <v>19</v>
      </c>
      <c r="I485" s="144"/>
      <c r="L485" s="140"/>
      <c r="M485" s="145"/>
      <c r="T485" s="146"/>
      <c r="AT485" s="142" t="s">
        <v>135</v>
      </c>
      <c r="AU485" s="142" t="s">
        <v>131</v>
      </c>
      <c r="AV485" s="12" t="s">
        <v>77</v>
      </c>
      <c r="AW485" s="12" t="s">
        <v>33</v>
      </c>
      <c r="AX485" s="12" t="s">
        <v>72</v>
      </c>
      <c r="AY485" s="142" t="s">
        <v>122</v>
      </c>
    </row>
    <row r="486" spans="2:65" s="13" customFormat="1" ht="11.25">
      <c r="B486" s="147"/>
      <c r="D486" s="141" t="s">
        <v>135</v>
      </c>
      <c r="E486" s="148" t="s">
        <v>19</v>
      </c>
      <c r="F486" s="149" t="s">
        <v>164</v>
      </c>
      <c r="H486" s="150">
        <v>15.669</v>
      </c>
      <c r="I486" s="151"/>
      <c r="L486" s="147"/>
      <c r="M486" s="152"/>
      <c r="T486" s="153"/>
      <c r="AT486" s="148" t="s">
        <v>135</v>
      </c>
      <c r="AU486" s="148" t="s">
        <v>131</v>
      </c>
      <c r="AV486" s="13" t="s">
        <v>131</v>
      </c>
      <c r="AW486" s="13" t="s">
        <v>33</v>
      </c>
      <c r="AX486" s="13" t="s">
        <v>72</v>
      </c>
      <c r="AY486" s="148" t="s">
        <v>122</v>
      </c>
    </row>
    <row r="487" spans="2:65" s="13" customFormat="1" ht="11.25">
      <c r="B487" s="147"/>
      <c r="D487" s="141" t="s">
        <v>135</v>
      </c>
      <c r="E487" s="148" t="s">
        <v>19</v>
      </c>
      <c r="F487" s="149" t="s">
        <v>813</v>
      </c>
      <c r="H487" s="150">
        <v>17.423999999999999</v>
      </c>
      <c r="I487" s="151"/>
      <c r="L487" s="147"/>
      <c r="M487" s="152"/>
      <c r="T487" s="153"/>
      <c r="AT487" s="148" t="s">
        <v>135</v>
      </c>
      <c r="AU487" s="148" t="s">
        <v>131</v>
      </c>
      <c r="AV487" s="13" t="s">
        <v>131</v>
      </c>
      <c r="AW487" s="13" t="s">
        <v>33</v>
      </c>
      <c r="AX487" s="13" t="s">
        <v>72</v>
      </c>
      <c r="AY487" s="148" t="s">
        <v>122</v>
      </c>
    </row>
    <row r="488" spans="2:65" s="13" customFormat="1" ht="11.25">
      <c r="B488" s="147"/>
      <c r="D488" s="141" t="s">
        <v>135</v>
      </c>
      <c r="E488" s="148" t="s">
        <v>19</v>
      </c>
      <c r="F488" s="149" t="s">
        <v>167</v>
      </c>
      <c r="H488" s="150">
        <v>-0.126</v>
      </c>
      <c r="I488" s="151"/>
      <c r="L488" s="147"/>
      <c r="M488" s="152"/>
      <c r="T488" s="153"/>
      <c r="AT488" s="148" t="s">
        <v>135</v>
      </c>
      <c r="AU488" s="148" t="s">
        <v>131</v>
      </c>
      <c r="AV488" s="13" t="s">
        <v>131</v>
      </c>
      <c r="AW488" s="13" t="s">
        <v>33</v>
      </c>
      <c r="AX488" s="13" t="s">
        <v>72</v>
      </c>
      <c r="AY488" s="148" t="s">
        <v>122</v>
      </c>
    </row>
    <row r="489" spans="2:65" s="13" customFormat="1" ht="11.25">
      <c r="B489" s="147"/>
      <c r="D489" s="141" t="s">
        <v>135</v>
      </c>
      <c r="E489" s="148" t="s">
        <v>19</v>
      </c>
      <c r="F489" s="149" t="s">
        <v>165</v>
      </c>
      <c r="H489" s="150">
        <v>-0.156</v>
      </c>
      <c r="I489" s="151"/>
      <c r="L489" s="147"/>
      <c r="M489" s="152"/>
      <c r="T489" s="153"/>
      <c r="AT489" s="148" t="s">
        <v>135</v>
      </c>
      <c r="AU489" s="148" t="s">
        <v>131</v>
      </c>
      <c r="AV489" s="13" t="s">
        <v>131</v>
      </c>
      <c r="AW489" s="13" t="s">
        <v>33</v>
      </c>
      <c r="AX489" s="13" t="s">
        <v>72</v>
      </c>
      <c r="AY489" s="148" t="s">
        <v>122</v>
      </c>
    </row>
    <row r="490" spans="2:65" s="13" customFormat="1" ht="11.25">
      <c r="B490" s="147"/>
      <c r="D490" s="141" t="s">
        <v>135</v>
      </c>
      <c r="E490" s="148" t="s">
        <v>19</v>
      </c>
      <c r="F490" s="149" t="s">
        <v>814</v>
      </c>
      <c r="H490" s="150">
        <v>0.92400000000000004</v>
      </c>
      <c r="I490" s="151"/>
      <c r="L490" s="147"/>
      <c r="M490" s="152"/>
      <c r="T490" s="153"/>
      <c r="AT490" s="148" t="s">
        <v>135</v>
      </c>
      <c r="AU490" s="148" t="s">
        <v>131</v>
      </c>
      <c r="AV490" s="13" t="s">
        <v>131</v>
      </c>
      <c r="AW490" s="13" t="s">
        <v>33</v>
      </c>
      <c r="AX490" s="13" t="s">
        <v>72</v>
      </c>
      <c r="AY490" s="148" t="s">
        <v>122</v>
      </c>
    </row>
    <row r="491" spans="2:65" s="13" customFormat="1" ht="11.25">
      <c r="B491" s="147"/>
      <c r="D491" s="141" t="s">
        <v>135</v>
      </c>
      <c r="E491" s="148" t="s">
        <v>19</v>
      </c>
      <c r="F491" s="149" t="s">
        <v>823</v>
      </c>
      <c r="H491" s="150">
        <v>8.7149999999999999</v>
      </c>
      <c r="I491" s="151"/>
      <c r="L491" s="147"/>
      <c r="M491" s="152"/>
      <c r="T491" s="153"/>
      <c r="AT491" s="148" t="s">
        <v>135</v>
      </c>
      <c r="AU491" s="148" t="s">
        <v>131</v>
      </c>
      <c r="AV491" s="13" t="s">
        <v>131</v>
      </c>
      <c r="AW491" s="13" t="s">
        <v>33</v>
      </c>
      <c r="AX491" s="13" t="s">
        <v>72</v>
      </c>
      <c r="AY491" s="148" t="s">
        <v>122</v>
      </c>
    </row>
    <row r="492" spans="2:65" s="13" customFormat="1" ht="11.25">
      <c r="B492" s="147"/>
      <c r="D492" s="141" t="s">
        <v>135</v>
      </c>
      <c r="E492" s="148" t="s">
        <v>19</v>
      </c>
      <c r="F492" s="149" t="s">
        <v>824</v>
      </c>
      <c r="H492" s="150">
        <v>1.37</v>
      </c>
      <c r="I492" s="151"/>
      <c r="L492" s="147"/>
      <c r="M492" s="152"/>
      <c r="T492" s="153"/>
      <c r="AT492" s="148" t="s">
        <v>135</v>
      </c>
      <c r="AU492" s="148" t="s">
        <v>131</v>
      </c>
      <c r="AV492" s="13" t="s">
        <v>131</v>
      </c>
      <c r="AW492" s="13" t="s">
        <v>33</v>
      </c>
      <c r="AX492" s="13" t="s">
        <v>72</v>
      </c>
      <c r="AY492" s="148" t="s">
        <v>122</v>
      </c>
    </row>
    <row r="493" spans="2:65" s="13" customFormat="1" ht="11.25">
      <c r="B493" s="147"/>
      <c r="D493" s="141" t="s">
        <v>135</v>
      </c>
      <c r="E493" s="148" t="s">
        <v>19</v>
      </c>
      <c r="F493" s="149" t="s">
        <v>171</v>
      </c>
      <c r="H493" s="150">
        <v>3.6989999999999998</v>
      </c>
      <c r="I493" s="151"/>
      <c r="L493" s="147"/>
      <c r="M493" s="152"/>
      <c r="T493" s="153"/>
      <c r="AT493" s="148" t="s">
        <v>135</v>
      </c>
      <c r="AU493" s="148" t="s">
        <v>131</v>
      </c>
      <c r="AV493" s="13" t="s">
        <v>131</v>
      </c>
      <c r="AW493" s="13" t="s">
        <v>33</v>
      </c>
      <c r="AX493" s="13" t="s">
        <v>72</v>
      </c>
      <c r="AY493" s="148" t="s">
        <v>122</v>
      </c>
    </row>
    <row r="494" spans="2:65" s="13" customFormat="1" ht="11.25">
      <c r="B494" s="147"/>
      <c r="D494" s="141" t="s">
        <v>135</v>
      </c>
      <c r="E494" s="148" t="s">
        <v>19</v>
      </c>
      <c r="F494" s="149" t="s">
        <v>825</v>
      </c>
      <c r="H494" s="150">
        <v>0.126</v>
      </c>
      <c r="I494" s="151"/>
      <c r="L494" s="147"/>
      <c r="M494" s="152"/>
      <c r="T494" s="153"/>
      <c r="AT494" s="148" t="s">
        <v>135</v>
      </c>
      <c r="AU494" s="148" t="s">
        <v>131</v>
      </c>
      <c r="AV494" s="13" t="s">
        <v>131</v>
      </c>
      <c r="AW494" s="13" t="s">
        <v>33</v>
      </c>
      <c r="AX494" s="13" t="s">
        <v>72</v>
      </c>
      <c r="AY494" s="148" t="s">
        <v>122</v>
      </c>
    </row>
    <row r="495" spans="2:65" s="13" customFormat="1" ht="11.25">
      <c r="B495" s="147"/>
      <c r="D495" s="141" t="s">
        <v>135</v>
      </c>
      <c r="E495" s="148" t="s">
        <v>19</v>
      </c>
      <c r="F495" s="149" t="s">
        <v>825</v>
      </c>
      <c r="H495" s="150">
        <v>0.126</v>
      </c>
      <c r="I495" s="151"/>
      <c r="L495" s="147"/>
      <c r="M495" s="152"/>
      <c r="T495" s="153"/>
      <c r="AT495" s="148" t="s">
        <v>135</v>
      </c>
      <c r="AU495" s="148" t="s">
        <v>131</v>
      </c>
      <c r="AV495" s="13" t="s">
        <v>131</v>
      </c>
      <c r="AW495" s="13" t="s">
        <v>33</v>
      </c>
      <c r="AX495" s="13" t="s">
        <v>72</v>
      </c>
      <c r="AY495" s="148" t="s">
        <v>122</v>
      </c>
    </row>
    <row r="496" spans="2:65" s="13" customFormat="1" ht="11.25">
      <c r="B496" s="147"/>
      <c r="D496" s="141" t="s">
        <v>135</v>
      </c>
      <c r="E496" s="148" t="s">
        <v>19</v>
      </c>
      <c r="F496" s="149" t="s">
        <v>743</v>
      </c>
      <c r="H496" s="150">
        <v>0.14000000000000001</v>
      </c>
      <c r="I496" s="151"/>
      <c r="L496" s="147"/>
      <c r="M496" s="152"/>
      <c r="T496" s="153"/>
      <c r="AT496" s="148" t="s">
        <v>135</v>
      </c>
      <c r="AU496" s="148" t="s">
        <v>131</v>
      </c>
      <c r="AV496" s="13" t="s">
        <v>131</v>
      </c>
      <c r="AW496" s="13" t="s">
        <v>33</v>
      </c>
      <c r="AX496" s="13" t="s">
        <v>72</v>
      </c>
      <c r="AY496" s="148" t="s">
        <v>122</v>
      </c>
    </row>
    <row r="497" spans="2:65" s="13" customFormat="1" ht="11.25">
      <c r="B497" s="147"/>
      <c r="D497" s="141" t="s">
        <v>135</v>
      </c>
      <c r="E497" s="148" t="s">
        <v>19</v>
      </c>
      <c r="F497" s="149" t="s">
        <v>826</v>
      </c>
      <c r="H497" s="150">
        <v>0.09</v>
      </c>
      <c r="I497" s="151"/>
      <c r="L497" s="147"/>
      <c r="M497" s="152"/>
      <c r="T497" s="153"/>
      <c r="AT497" s="148" t="s">
        <v>135</v>
      </c>
      <c r="AU497" s="148" t="s">
        <v>131</v>
      </c>
      <c r="AV497" s="13" t="s">
        <v>131</v>
      </c>
      <c r="AW497" s="13" t="s">
        <v>33</v>
      </c>
      <c r="AX497" s="13" t="s">
        <v>72</v>
      </c>
      <c r="AY497" s="148" t="s">
        <v>122</v>
      </c>
    </row>
    <row r="498" spans="2:65" s="13" customFormat="1" ht="11.25">
      <c r="B498" s="147"/>
      <c r="D498" s="141" t="s">
        <v>135</v>
      </c>
      <c r="E498" s="148" t="s">
        <v>19</v>
      </c>
      <c r="F498" s="149" t="s">
        <v>750</v>
      </c>
      <c r="H498" s="150">
        <v>0.32100000000000001</v>
      </c>
      <c r="I498" s="151"/>
      <c r="L498" s="147"/>
      <c r="M498" s="152"/>
      <c r="T498" s="153"/>
      <c r="AT498" s="148" t="s">
        <v>135</v>
      </c>
      <c r="AU498" s="148" t="s">
        <v>131</v>
      </c>
      <c r="AV498" s="13" t="s">
        <v>131</v>
      </c>
      <c r="AW498" s="13" t="s">
        <v>33</v>
      </c>
      <c r="AX498" s="13" t="s">
        <v>72</v>
      </c>
      <c r="AY498" s="148" t="s">
        <v>122</v>
      </c>
    </row>
    <row r="499" spans="2:65" s="13" customFormat="1" ht="11.25">
      <c r="B499" s="147"/>
      <c r="D499" s="141" t="s">
        <v>135</v>
      </c>
      <c r="E499" s="148" t="s">
        <v>19</v>
      </c>
      <c r="F499" s="149" t="s">
        <v>827</v>
      </c>
      <c r="H499" s="150">
        <v>0.69699999999999995</v>
      </c>
      <c r="I499" s="151"/>
      <c r="L499" s="147"/>
      <c r="M499" s="152"/>
      <c r="T499" s="153"/>
      <c r="AT499" s="148" t="s">
        <v>135</v>
      </c>
      <c r="AU499" s="148" t="s">
        <v>131</v>
      </c>
      <c r="AV499" s="13" t="s">
        <v>131</v>
      </c>
      <c r="AW499" s="13" t="s">
        <v>33</v>
      </c>
      <c r="AX499" s="13" t="s">
        <v>72</v>
      </c>
      <c r="AY499" s="148" t="s">
        <v>122</v>
      </c>
    </row>
    <row r="500" spans="2:65" s="14" customFormat="1" ht="11.25">
      <c r="B500" s="154"/>
      <c r="D500" s="141" t="s">
        <v>135</v>
      </c>
      <c r="E500" s="155" t="s">
        <v>19</v>
      </c>
      <c r="F500" s="156" t="s">
        <v>141</v>
      </c>
      <c r="H500" s="157">
        <v>49.018999999999998</v>
      </c>
      <c r="I500" s="158"/>
      <c r="L500" s="154"/>
      <c r="M500" s="159"/>
      <c r="T500" s="160"/>
      <c r="AT500" s="155" t="s">
        <v>135</v>
      </c>
      <c r="AU500" s="155" t="s">
        <v>131</v>
      </c>
      <c r="AV500" s="14" t="s">
        <v>130</v>
      </c>
      <c r="AW500" s="14" t="s">
        <v>33</v>
      </c>
      <c r="AX500" s="14" t="s">
        <v>77</v>
      </c>
      <c r="AY500" s="155" t="s">
        <v>122</v>
      </c>
    </row>
    <row r="501" spans="2:65" s="1" customFormat="1" ht="16.5" customHeight="1">
      <c r="B501" s="33"/>
      <c r="C501" s="123" t="s">
        <v>828</v>
      </c>
      <c r="D501" s="123" t="s">
        <v>125</v>
      </c>
      <c r="E501" s="124" t="s">
        <v>829</v>
      </c>
      <c r="F501" s="125" t="s">
        <v>830</v>
      </c>
      <c r="G501" s="126" t="s">
        <v>128</v>
      </c>
      <c r="H501" s="127">
        <v>98.037999999999997</v>
      </c>
      <c r="I501" s="128"/>
      <c r="J501" s="129">
        <f>ROUND(I501*H501,2)</f>
        <v>0</v>
      </c>
      <c r="K501" s="125" t="s">
        <v>129</v>
      </c>
      <c r="L501" s="33"/>
      <c r="M501" s="130" t="s">
        <v>19</v>
      </c>
      <c r="N501" s="131" t="s">
        <v>44</v>
      </c>
      <c r="P501" s="132">
        <f>O501*H501</f>
        <v>0</v>
      </c>
      <c r="Q501" s="132">
        <v>0</v>
      </c>
      <c r="R501" s="132">
        <f>Q501*H501</f>
        <v>0</v>
      </c>
      <c r="S501" s="132">
        <v>0</v>
      </c>
      <c r="T501" s="133">
        <f>S501*H501</f>
        <v>0</v>
      </c>
      <c r="AR501" s="134" t="s">
        <v>243</v>
      </c>
      <c r="AT501" s="134" t="s">
        <v>125</v>
      </c>
      <c r="AU501" s="134" t="s">
        <v>131</v>
      </c>
      <c r="AY501" s="18" t="s">
        <v>122</v>
      </c>
      <c r="BE501" s="135">
        <f>IF(N501="základní",J501,0)</f>
        <v>0</v>
      </c>
      <c r="BF501" s="135">
        <f>IF(N501="snížená",J501,0)</f>
        <v>0</v>
      </c>
      <c r="BG501" s="135">
        <f>IF(N501="zákl. přenesená",J501,0)</f>
        <v>0</v>
      </c>
      <c r="BH501" s="135">
        <f>IF(N501="sníž. přenesená",J501,0)</f>
        <v>0</v>
      </c>
      <c r="BI501" s="135">
        <f>IF(N501="nulová",J501,0)</f>
        <v>0</v>
      </c>
      <c r="BJ501" s="18" t="s">
        <v>131</v>
      </c>
      <c r="BK501" s="135">
        <f>ROUND(I501*H501,2)</f>
        <v>0</v>
      </c>
      <c r="BL501" s="18" t="s">
        <v>243</v>
      </c>
      <c r="BM501" s="134" t="s">
        <v>831</v>
      </c>
    </row>
    <row r="502" spans="2:65" s="1" customFormat="1" ht="11.25">
      <c r="B502" s="33"/>
      <c r="D502" s="136" t="s">
        <v>133</v>
      </c>
      <c r="F502" s="137" t="s">
        <v>832</v>
      </c>
      <c r="I502" s="138"/>
      <c r="L502" s="33"/>
      <c r="M502" s="139"/>
      <c r="T502" s="54"/>
      <c r="AT502" s="18" t="s">
        <v>133</v>
      </c>
      <c r="AU502" s="18" t="s">
        <v>131</v>
      </c>
    </row>
    <row r="503" spans="2:65" s="12" customFormat="1" ht="11.25">
      <c r="B503" s="140"/>
      <c r="D503" s="141" t="s">
        <v>135</v>
      </c>
      <c r="E503" s="142" t="s">
        <v>19</v>
      </c>
      <c r="F503" s="143" t="s">
        <v>833</v>
      </c>
      <c r="H503" s="142" t="s">
        <v>19</v>
      </c>
      <c r="I503" s="144"/>
      <c r="L503" s="140"/>
      <c r="M503" s="145"/>
      <c r="T503" s="146"/>
      <c r="AT503" s="142" t="s">
        <v>135</v>
      </c>
      <c r="AU503" s="142" t="s">
        <v>131</v>
      </c>
      <c r="AV503" s="12" t="s">
        <v>77</v>
      </c>
      <c r="AW503" s="12" t="s">
        <v>33</v>
      </c>
      <c r="AX503" s="12" t="s">
        <v>72</v>
      </c>
      <c r="AY503" s="142" t="s">
        <v>122</v>
      </c>
    </row>
    <row r="504" spans="2:65" s="13" customFormat="1" ht="11.25">
      <c r="B504" s="147"/>
      <c r="D504" s="141" t="s">
        <v>135</v>
      </c>
      <c r="E504" s="148" t="s">
        <v>19</v>
      </c>
      <c r="F504" s="149" t="s">
        <v>834</v>
      </c>
      <c r="H504" s="150">
        <v>49.018999999999998</v>
      </c>
      <c r="I504" s="151"/>
      <c r="L504" s="147"/>
      <c r="M504" s="152"/>
      <c r="T504" s="153"/>
      <c r="AT504" s="148" t="s">
        <v>135</v>
      </c>
      <c r="AU504" s="148" t="s">
        <v>131</v>
      </c>
      <c r="AV504" s="13" t="s">
        <v>131</v>
      </c>
      <c r="AW504" s="13" t="s">
        <v>33</v>
      </c>
      <c r="AX504" s="13" t="s">
        <v>72</v>
      </c>
      <c r="AY504" s="148" t="s">
        <v>122</v>
      </c>
    </row>
    <row r="505" spans="2:65" s="12" customFormat="1" ht="11.25">
      <c r="B505" s="140"/>
      <c r="D505" s="141" t="s">
        <v>135</v>
      </c>
      <c r="E505" s="142" t="s">
        <v>19</v>
      </c>
      <c r="F505" s="143" t="s">
        <v>835</v>
      </c>
      <c r="H505" s="142" t="s">
        <v>19</v>
      </c>
      <c r="I505" s="144"/>
      <c r="L505" s="140"/>
      <c r="M505" s="145"/>
      <c r="T505" s="146"/>
      <c r="AT505" s="142" t="s">
        <v>135</v>
      </c>
      <c r="AU505" s="142" t="s">
        <v>131</v>
      </c>
      <c r="AV505" s="12" t="s">
        <v>77</v>
      </c>
      <c r="AW505" s="12" t="s">
        <v>33</v>
      </c>
      <c r="AX505" s="12" t="s">
        <v>72</v>
      </c>
      <c r="AY505" s="142" t="s">
        <v>122</v>
      </c>
    </row>
    <row r="506" spans="2:65" s="13" customFormat="1" ht="11.25">
      <c r="B506" s="147"/>
      <c r="D506" s="141" t="s">
        <v>135</v>
      </c>
      <c r="E506" s="148" t="s">
        <v>19</v>
      </c>
      <c r="F506" s="149" t="s">
        <v>834</v>
      </c>
      <c r="H506" s="150">
        <v>49.018999999999998</v>
      </c>
      <c r="I506" s="151"/>
      <c r="L506" s="147"/>
      <c r="M506" s="152"/>
      <c r="T506" s="153"/>
      <c r="AT506" s="148" t="s">
        <v>135</v>
      </c>
      <c r="AU506" s="148" t="s">
        <v>131</v>
      </c>
      <c r="AV506" s="13" t="s">
        <v>131</v>
      </c>
      <c r="AW506" s="13" t="s">
        <v>33</v>
      </c>
      <c r="AX506" s="13" t="s">
        <v>72</v>
      </c>
      <c r="AY506" s="148" t="s">
        <v>122</v>
      </c>
    </row>
    <row r="507" spans="2:65" s="14" customFormat="1" ht="11.25">
      <c r="B507" s="154"/>
      <c r="D507" s="141" t="s">
        <v>135</v>
      </c>
      <c r="E507" s="155" t="s">
        <v>19</v>
      </c>
      <c r="F507" s="156" t="s">
        <v>141</v>
      </c>
      <c r="H507" s="157">
        <v>98.037999999999997</v>
      </c>
      <c r="I507" s="158"/>
      <c r="L507" s="154"/>
      <c r="M507" s="159"/>
      <c r="T507" s="160"/>
      <c r="AT507" s="155" t="s">
        <v>135</v>
      </c>
      <c r="AU507" s="155" t="s">
        <v>131</v>
      </c>
      <c r="AV507" s="14" t="s">
        <v>130</v>
      </c>
      <c r="AW507" s="14" t="s">
        <v>33</v>
      </c>
      <c r="AX507" s="14" t="s">
        <v>77</v>
      </c>
      <c r="AY507" s="155" t="s">
        <v>122</v>
      </c>
    </row>
    <row r="508" spans="2:65" s="1" customFormat="1" ht="16.5" customHeight="1">
      <c r="B508" s="33"/>
      <c r="C508" s="123" t="s">
        <v>836</v>
      </c>
      <c r="D508" s="123" t="s">
        <v>125</v>
      </c>
      <c r="E508" s="124" t="s">
        <v>837</v>
      </c>
      <c r="F508" s="125" t="s">
        <v>838</v>
      </c>
      <c r="G508" s="126" t="s">
        <v>128</v>
      </c>
      <c r="H508" s="127">
        <v>98.037999999999997</v>
      </c>
      <c r="I508" s="128"/>
      <c r="J508" s="129">
        <f>ROUND(I508*H508,2)</f>
        <v>0</v>
      </c>
      <c r="K508" s="125" t="s">
        <v>129</v>
      </c>
      <c r="L508" s="33"/>
      <c r="M508" s="130" t="s">
        <v>19</v>
      </c>
      <c r="N508" s="131" t="s">
        <v>44</v>
      </c>
      <c r="P508" s="132">
        <f>O508*H508</f>
        <v>0</v>
      </c>
      <c r="Q508" s="132">
        <v>3.0000000000000001E-5</v>
      </c>
      <c r="R508" s="132">
        <f>Q508*H508</f>
        <v>2.9411400000000001E-3</v>
      </c>
      <c r="S508" s="132">
        <v>0</v>
      </c>
      <c r="T508" s="133">
        <f>S508*H508</f>
        <v>0</v>
      </c>
      <c r="AR508" s="134" t="s">
        <v>243</v>
      </c>
      <c r="AT508" s="134" t="s">
        <v>125</v>
      </c>
      <c r="AU508" s="134" t="s">
        <v>131</v>
      </c>
      <c r="AY508" s="18" t="s">
        <v>122</v>
      </c>
      <c r="BE508" s="135">
        <f>IF(N508="základní",J508,0)</f>
        <v>0</v>
      </c>
      <c r="BF508" s="135">
        <f>IF(N508="snížená",J508,0)</f>
        <v>0</v>
      </c>
      <c r="BG508" s="135">
        <f>IF(N508="zákl. přenesená",J508,0)</f>
        <v>0</v>
      </c>
      <c r="BH508" s="135">
        <f>IF(N508="sníž. přenesená",J508,0)</f>
        <v>0</v>
      </c>
      <c r="BI508" s="135">
        <f>IF(N508="nulová",J508,0)</f>
        <v>0</v>
      </c>
      <c r="BJ508" s="18" t="s">
        <v>131</v>
      </c>
      <c r="BK508" s="135">
        <f>ROUND(I508*H508,2)</f>
        <v>0</v>
      </c>
      <c r="BL508" s="18" t="s">
        <v>243</v>
      </c>
      <c r="BM508" s="134" t="s">
        <v>839</v>
      </c>
    </row>
    <row r="509" spans="2:65" s="1" customFormat="1" ht="11.25">
      <c r="B509" s="33"/>
      <c r="D509" s="136" t="s">
        <v>133</v>
      </c>
      <c r="F509" s="137" t="s">
        <v>840</v>
      </c>
      <c r="I509" s="138"/>
      <c r="L509" s="33"/>
      <c r="M509" s="139"/>
      <c r="T509" s="54"/>
      <c r="AT509" s="18" t="s">
        <v>133</v>
      </c>
      <c r="AU509" s="18" t="s">
        <v>131</v>
      </c>
    </row>
    <row r="510" spans="2:65" s="12" customFormat="1" ht="11.25">
      <c r="B510" s="140"/>
      <c r="D510" s="141" t="s">
        <v>135</v>
      </c>
      <c r="E510" s="142" t="s">
        <v>19</v>
      </c>
      <c r="F510" s="143" t="s">
        <v>833</v>
      </c>
      <c r="H510" s="142" t="s">
        <v>19</v>
      </c>
      <c r="I510" s="144"/>
      <c r="L510" s="140"/>
      <c r="M510" s="145"/>
      <c r="T510" s="146"/>
      <c r="AT510" s="142" t="s">
        <v>135</v>
      </c>
      <c r="AU510" s="142" t="s">
        <v>131</v>
      </c>
      <c r="AV510" s="12" t="s">
        <v>77</v>
      </c>
      <c r="AW510" s="12" t="s">
        <v>33</v>
      </c>
      <c r="AX510" s="12" t="s">
        <v>72</v>
      </c>
      <c r="AY510" s="142" t="s">
        <v>122</v>
      </c>
    </row>
    <row r="511" spans="2:65" s="13" customFormat="1" ht="11.25">
      <c r="B511" s="147"/>
      <c r="D511" s="141" t="s">
        <v>135</v>
      </c>
      <c r="E511" s="148" t="s">
        <v>19</v>
      </c>
      <c r="F511" s="149" t="s">
        <v>834</v>
      </c>
      <c r="H511" s="150">
        <v>49.018999999999998</v>
      </c>
      <c r="I511" s="151"/>
      <c r="L511" s="147"/>
      <c r="M511" s="152"/>
      <c r="T511" s="153"/>
      <c r="AT511" s="148" t="s">
        <v>135</v>
      </c>
      <c r="AU511" s="148" t="s">
        <v>131</v>
      </c>
      <c r="AV511" s="13" t="s">
        <v>131</v>
      </c>
      <c r="AW511" s="13" t="s">
        <v>33</v>
      </c>
      <c r="AX511" s="13" t="s">
        <v>72</v>
      </c>
      <c r="AY511" s="148" t="s">
        <v>122</v>
      </c>
    </row>
    <row r="512" spans="2:65" s="12" customFormat="1" ht="11.25">
      <c r="B512" s="140"/>
      <c r="D512" s="141" t="s">
        <v>135</v>
      </c>
      <c r="E512" s="142" t="s">
        <v>19</v>
      </c>
      <c r="F512" s="143" t="s">
        <v>841</v>
      </c>
      <c r="H512" s="142" t="s">
        <v>19</v>
      </c>
      <c r="I512" s="144"/>
      <c r="L512" s="140"/>
      <c r="M512" s="145"/>
      <c r="T512" s="146"/>
      <c r="AT512" s="142" t="s">
        <v>135</v>
      </c>
      <c r="AU512" s="142" t="s">
        <v>131</v>
      </c>
      <c r="AV512" s="12" t="s">
        <v>77</v>
      </c>
      <c r="AW512" s="12" t="s">
        <v>33</v>
      </c>
      <c r="AX512" s="12" t="s">
        <v>72</v>
      </c>
      <c r="AY512" s="142" t="s">
        <v>122</v>
      </c>
    </row>
    <row r="513" spans="2:65" s="13" customFormat="1" ht="11.25">
      <c r="B513" s="147"/>
      <c r="D513" s="141" t="s">
        <v>135</v>
      </c>
      <c r="E513" s="148" t="s">
        <v>19</v>
      </c>
      <c r="F513" s="149" t="s">
        <v>834</v>
      </c>
      <c r="H513" s="150">
        <v>49.018999999999998</v>
      </c>
      <c r="I513" s="151"/>
      <c r="L513" s="147"/>
      <c r="M513" s="152"/>
      <c r="T513" s="153"/>
      <c r="AT513" s="148" t="s">
        <v>135</v>
      </c>
      <c r="AU513" s="148" t="s">
        <v>131</v>
      </c>
      <c r="AV513" s="13" t="s">
        <v>131</v>
      </c>
      <c r="AW513" s="13" t="s">
        <v>33</v>
      </c>
      <c r="AX513" s="13" t="s">
        <v>72</v>
      </c>
      <c r="AY513" s="148" t="s">
        <v>122</v>
      </c>
    </row>
    <row r="514" spans="2:65" s="14" customFormat="1" ht="11.25">
      <c r="B514" s="154"/>
      <c r="D514" s="141" t="s">
        <v>135</v>
      </c>
      <c r="E514" s="155" t="s">
        <v>19</v>
      </c>
      <c r="F514" s="156" t="s">
        <v>141</v>
      </c>
      <c r="H514" s="157">
        <v>98.037999999999997</v>
      </c>
      <c r="I514" s="158"/>
      <c r="L514" s="154"/>
      <c r="M514" s="159"/>
      <c r="T514" s="160"/>
      <c r="AT514" s="155" t="s">
        <v>135</v>
      </c>
      <c r="AU514" s="155" t="s">
        <v>131</v>
      </c>
      <c r="AV514" s="14" t="s">
        <v>130</v>
      </c>
      <c r="AW514" s="14" t="s">
        <v>33</v>
      </c>
      <c r="AX514" s="14" t="s">
        <v>77</v>
      </c>
      <c r="AY514" s="155" t="s">
        <v>122</v>
      </c>
    </row>
    <row r="515" spans="2:65" s="1" customFormat="1" ht="24.2" customHeight="1">
      <c r="B515" s="33"/>
      <c r="C515" s="123" t="s">
        <v>842</v>
      </c>
      <c r="D515" s="123" t="s">
        <v>125</v>
      </c>
      <c r="E515" s="124" t="s">
        <v>843</v>
      </c>
      <c r="F515" s="125" t="s">
        <v>844</v>
      </c>
      <c r="G515" s="126" t="s">
        <v>128</v>
      </c>
      <c r="H515" s="127">
        <v>49.018999999999998</v>
      </c>
      <c r="I515" s="128"/>
      <c r="J515" s="129">
        <f>ROUND(I515*H515,2)</f>
        <v>0</v>
      </c>
      <c r="K515" s="125" t="s">
        <v>19</v>
      </c>
      <c r="L515" s="33"/>
      <c r="M515" s="130" t="s">
        <v>19</v>
      </c>
      <c r="N515" s="131" t="s">
        <v>44</v>
      </c>
      <c r="P515" s="132">
        <f>O515*H515</f>
        <v>0</v>
      </c>
      <c r="Q515" s="132">
        <v>1.4999999999999999E-2</v>
      </c>
      <c r="R515" s="132">
        <f>Q515*H515</f>
        <v>0.73528499999999997</v>
      </c>
      <c r="S515" s="132">
        <v>0</v>
      </c>
      <c r="T515" s="133">
        <f>S515*H515</f>
        <v>0</v>
      </c>
      <c r="AR515" s="134" t="s">
        <v>243</v>
      </c>
      <c r="AT515" s="134" t="s">
        <v>125</v>
      </c>
      <c r="AU515" s="134" t="s">
        <v>131</v>
      </c>
      <c r="AY515" s="18" t="s">
        <v>122</v>
      </c>
      <c r="BE515" s="135">
        <f>IF(N515="základní",J515,0)</f>
        <v>0</v>
      </c>
      <c r="BF515" s="135">
        <f>IF(N515="snížená",J515,0)</f>
        <v>0</v>
      </c>
      <c r="BG515" s="135">
        <f>IF(N515="zákl. přenesená",J515,0)</f>
        <v>0</v>
      </c>
      <c r="BH515" s="135">
        <f>IF(N515="sníž. přenesená",J515,0)</f>
        <v>0</v>
      </c>
      <c r="BI515" s="135">
        <f>IF(N515="nulová",J515,0)</f>
        <v>0</v>
      </c>
      <c r="BJ515" s="18" t="s">
        <v>131</v>
      </c>
      <c r="BK515" s="135">
        <f>ROUND(I515*H515,2)</f>
        <v>0</v>
      </c>
      <c r="BL515" s="18" t="s">
        <v>243</v>
      </c>
      <c r="BM515" s="134" t="s">
        <v>845</v>
      </c>
    </row>
    <row r="516" spans="2:65" s="1" customFormat="1" ht="16.5" customHeight="1">
      <c r="B516" s="33"/>
      <c r="C516" s="123" t="s">
        <v>846</v>
      </c>
      <c r="D516" s="123" t="s">
        <v>125</v>
      </c>
      <c r="E516" s="124" t="s">
        <v>847</v>
      </c>
      <c r="F516" s="125" t="s">
        <v>848</v>
      </c>
      <c r="G516" s="126" t="s">
        <v>128</v>
      </c>
      <c r="H516" s="127">
        <v>49.018999999999998</v>
      </c>
      <c r="I516" s="128"/>
      <c r="J516" s="129">
        <f>ROUND(I516*H516,2)</f>
        <v>0</v>
      </c>
      <c r="K516" s="125" t="s">
        <v>129</v>
      </c>
      <c r="L516" s="33"/>
      <c r="M516" s="130" t="s">
        <v>19</v>
      </c>
      <c r="N516" s="131" t="s">
        <v>44</v>
      </c>
      <c r="P516" s="132">
        <f>O516*H516</f>
        <v>0</v>
      </c>
      <c r="Q516" s="132">
        <v>2.9999999999999997E-4</v>
      </c>
      <c r="R516" s="132">
        <f>Q516*H516</f>
        <v>1.4705699999999999E-2</v>
      </c>
      <c r="S516" s="132">
        <v>0</v>
      </c>
      <c r="T516" s="133">
        <f>S516*H516</f>
        <v>0</v>
      </c>
      <c r="AR516" s="134" t="s">
        <v>243</v>
      </c>
      <c r="AT516" s="134" t="s">
        <v>125</v>
      </c>
      <c r="AU516" s="134" t="s">
        <v>131</v>
      </c>
      <c r="AY516" s="18" t="s">
        <v>122</v>
      </c>
      <c r="BE516" s="135">
        <f>IF(N516="základní",J516,0)</f>
        <v>0</v>
      </c>
      <c r="BF516" s="135">
        <f>IF(N516="snížená",J516,0)</f>
        <v>0</v>
      </c>
      <c r="BG516" s="135">
        <f>IF(N516="zákl. přenesená",J516,0)</f>
        <v>0</v>
      </c>
      <c r="BH516" s="135">
        <f>IF(N516="sníž. přenesená",J516,0)</f>
        <v>0</v>
      </c>
      <c r="BI516" s="135">
        <f>IF(N516="nulová",J516,0)</f>
        <v>0</v>
      </c>
      <c r="BJ516" s="18" t="s">
        <v>131</v>
      </c>
      <c r="BK516" s="135">
        <f>ROUND(I516*H516,2)</f>
        <v>0</v>
      </c>
      <c r="BL516" s="18" t="s">
        <v>243</v>
      </c>
      <c r="BM516" s="134" t="s">
        <v>849</v>
      </c>
    </row>
    <row r="517" spans="2:65" s="1" customFormat="1" ht="11.25">
      <c r="B517" s="33"/>
      <c r="D517" s="136" t="s">
        <v>133</v>
      </c>
      <c r="F517" s="137" t="s">
        <v>850</v>
      </c>
      <c r="I517" s="138"/>
      <c r="L517" s="33"/>
      <c r="M517" s="139"/>
      <c r="T517" s="54"/>
      <c r="AT517" s="18" t="s">
        <v>133</v>
      </c>
      <c r="AU517" s="18" t="s">
        <v>131</v>
      </c>
    </row>
    <row r="518" spans="2:65" s="1" customFormat="1" ht="16.5" customHeight="1">
      <c r="B518" s="33"/>
      <c r="C518" s="168" t="s">
        <v>851</v>
      </c>
      <c r="D518" s="168" t="s">
        <v>227</v>
      </c>
      <c r="E518" s="169" t="s">
        <v>852</v>
      </c>
      <c r="F518" s="170" t="s">
        <v>853</v>
      </c>
      <c r="G518" s="171" t="s">
        <v>128</v>
      </c>
      <c r="H518" s="172">
        <v>56.372</v>
      </c>
      <c r="I518" s="173"/>
      <c r="J518" s="174">
        <f>ROUND(I518*H518,2)</f>
        <v>0</v>
      </c>
      <c r="K518" s="170" t="s">
        <v>19</v>
      </c>
      <c r="L518" s="175"/>
      <c r="M518" s="176" t="s">
        <v>19</v>
      </c>
      <c r="N518" s="177" t="s">
        <v>44</v>
      </c>
      <c r="P518" s="132">
        <f>O518*H518</f>
        <v>0</v>
      </c>
      <c r="Q518" s="132">
        <v>3.2000000000000002E-3</v>
      </c>
      <c r="R518" s="132">
        <f>Q518*H518</f>
        <v>0.18039040000000001</v>
      </c>
      <c r="S518" s="132">
        <v>0</v>
      </c>
      <c r="T518" s="133">
        <f>S518*H518</f>
        <v>0</v>
      </c>
      <c r="AR518" s="134" t="s">
        <v>340</v>
      </c>
      <c r="AT518" s="134" t="s">
        <v>227</v>
      </c>
      <c r="AU518" s="134" t="s">
        <v>131</v>
      </c>
      <c r="AY518" s="18" t="s">
        <v>122</v>
      </c>
      <c r="BE518" s="135">
        <f>IF(N518="základní",J518,0)</f>
        <v>0</v>
      </c>
      <c r="BF518" s="135">
        <f>IF(N518="snížená",J518,0)</f>
        <v>0</v>
      </c>
      <c r="BG518" s="135">
        <f>IF(N518="zákl. přenesená",J518,0)</f>
        <v>0</v>
      </c>
      <c r="BH518" s="135">
        <f>IF(N518="sníž. přenesená",J518,0)</f>
        <v>0</v>
      </c>
      <c r="BI518" s="135">
        <f>IF(N518="nulová",J518,0)</f>
        <v>0</v>
      </c>
      <c r="BJ518" s="18" t="s">
        <v>131</v>
      </c>
      <c r="BK518" s="135">
        <f>ROUND(I518*H518,2)</f>
        <v>0</v>
      </c>
      <c r="BL518" s="18" t="s">
        <v>243</v>
      </c>
      <c r="BM518" s="134" t="s">
        <v>854</v>
      </c>
    </row>
    <row r="519" spans="2:65" s="13" customFormat="1" ht="11.25">
      <c r="B519" s="147"/>
      <c r="D519" s="141" t="s">
        <v>135</v>
      </c>
      <c r="F519" s="149" t="s">
        <v>855</v>
      </c>
      <c r="H519" s="150">
        <v>56.372</v>
      </c>
      <c r="I519" s="151"/>
      <c r="L519" s="147"/>
      <c r="M519" s="152"/>
      <c r="T519" s="153"/>
      <c r="AT519" s="148" t="s">
        <v>135</v>
      </c>
      <c r="AU519" s="148" t="s">
        <v>131</v>
      </c>
      <c r="AV519" s="13" t="s">
        <v>131</v>
      </c>
      <c r="AW519" s="13" t="s">
        <v>4</v>
      </c>
      <c r="AX519" s="13" t="s">
        <v>77</v>
      </c>
      <c r="AY519" s="148" t="s">
        <v>122</v>
      </c>
    </row>
    <row r="520" spans="2:65" s="1" customFormat="1" ht="16.5" customHeight="1">
      <c r="B520" s="33"/>
      <c r="C520" s="123" t="s">
        <v>856</v>
      </c>
      <c r="D520" s="123" t="s">
        <v>125</v>
      </c>
      <c r="E520" s="124" t="s">
        <v>857</v>
      </c>
      <c r="F520" s="125" t="s">
        <v>858</v>
      </c>
      <c r="G520" s="126" t="s">
        <v>144</v>
      </c>
      <c r="H520" s="127">
        <v>50.05</v>
      </c>
      <c r="I520" s="128"/>
      <c r="J520" s="129">
        <f>ROUND(I520*H520,2)</f>
        <v>0</v>
      </c>
      <c r="K520" s="125" t="s">
        <v>129</v>
      </c>
      <c r="L520" s="33"/>
      <c r="M520" s="130" t="s">
        <v>19</v>
      </c>
      <c r="N520" s="131" t="s">
        <v>44</v>
      </c>
      <c r="P520" s="132">
        <f>O520*H520</f>
        <v>0</v>
      </c>
      <c r="Q520" s="132">
        <v>1.0000000000000001E-5</v>
      </c>
      <c r="R520" s="132">
        <f>Q520*H520</f>
        <v>5.0049999999999997E-4</v>
      </c>
      <c r="S520" s="132">
        <v>0</v>
      </c>
      <c r="T520" s="133">
        <f>S520*H520</f>
        <v>0</v>
      </c>
      <c r="AR520" s="134" t="s">
        <v>243</v>
      </c>
      <c r="AT520" s="134" t="s">
        <v>125</v>
      </c>
      <c r="AU520" s="134" t="s">
        <v>131</v>
      </c>
      <c r="AY520" s="18" t="s">
        <v>122</v>
      </c>
      <c r="BE520" s="135">
        <f>IF(N520="základní",J520,0)</f>
        <v>0</v>
      </c>
      <c r="BF520" s="135">
        <f>IF(N520="snížená",J520,0)</f>
        <v>0</v>
      </c>
      <c r="BG520" s="135">
        <f>IF(N520="zákl. přenesená",J520,0)</f>
        <v>0</v>
      </c>
      <c r="BH520" s="135">
        <f>IF(N520="sníž. přenesená",J520,0)</f>
        <v>0</v>
      </c>
      <c r="BI520" s="135">
        <f>IF(N520="nulová",J520,0)</f>
        <v>0</v>
      </c>
      <c r="BJ520" s="18" t="s">
        <v>131</v>
      </c>
      <c r="BK520" s="135">
        <f>ROUND(I520*H520,2)</f>
        <v>0</v>
      </c>
      <c r="BL520" s="18" t="s">
        <v>243</v>
      </c>
      <c r="BM520" s="134" t="s">
        <v>859</v>
      </c>
    </row>
    <row r="521" spans="2:65" s="1" customFormat="1" ht="11.25">
      <c r="B521" s="33"/>
      <c r="D521" s="136" t="s">
        <v>133</v>
      </c>
      <c r="F521" s="137" t="s">
        <v>860</v>
      </c>
      <c r="I521" s="138"/>
      <c r="L521" s="33"/>
      <c r="M521" s="139"/>
      <c r="T521" s="54"/>
      <c r="AT521" s="18" t="s">
        <v>133</v>
      </c>
      <c r="AU521" s="18" t="s">
        <v>131</v>
      </c>
    </row>
    <row r="522" spans="2:65" s="13" customFormat="1" ht="22.5">
      <c r="B522" s="147"/>
      <c r="D522" s="141" t="s">
        <v>135</v>
      </c>
      <c r="E522" s="148" t="s">
        <v>19</v>
      </c>
      <c r="F522" s="149" t="s">
        <v>861</v>
      </c>
      <c r="H522" s="150">
        <v>50.05</v>
      </c>
      <c r="I522" s="151"/>
      <c r="L522" s="147"/>
      <c r="M522" s="152"/>
      <c r="T522" s="153"/>
      <c r="AT522" s="148" t="s">
        <v>135</v>
      </c>
      <c r="AU522" s="148" t="s">
        <v>131</v>
      </c>
      <c r="AV522" s="13" t="s">
        <v>131</v>
      </c>
      <c r="AW522" s="13" t="s">
        <v>33</v>
      </c>
      <c r="AX522" s="13" t="s">
        <v>77</v>
      </c>
      <c r="AY522" s="148" t="s">
        <v>122</v>
      </c>
    </row>
    <row r="523" spans="2:65" s="1" customFormat="1" ht="16.5" customHeight="1">
      <c r="B523" s="33"/>
      <c r="C523" s="168" t="s">
        <v>862</v>
      </c>
      <c r="D523" s="168" t="s">
        <v>227</v>
      </c>
      <c r="E523" s="169" t="s">
        <v>863</v>
      </c>
      <c r="F523" s="170" t="s">
        <v>864</v>
      </c>
      <c r="G523" s="171" t="s">
        <v>144</v>
      </c>
      <c r="H523" s="172">
        <v>54.054000000000002</v>
      </c>
      <c r="I523" s="173"/>
      <c r="J523" s="174">
        <f>ROUND(I523*H523,2)</f>
        <v>0</v>
      </c>
      <c r="K523" s="170" t="s">
        <v>129</v>
      </c>
      <c r="L523" s="175"/>
      <c r="M523" s="176" t="s">
        <v>19</v>
      </c>
      <c r="N523" s="177" t="s">
        <v>44</v>
      </c>
      <c r="P523" s="132">
        <f>O523*H523</f>
        <v>0</v>
      </c>
      <c r="Q523" s="132">
        <v>2.2000000000000001E-4</v>
      </c>
      <c r="R523" s="132">
        <f>Q523*H523</f>
        <v>1.1891880000000001E-2</v>
      </c>
      <c r="S523" s="132">
        <v>0</v>
      </c>
      <c r="T523" s="133">
        <f>S523*H523</f>
        <v>0</v>
      </c>
      <c r="AR523" s="134" t="s">
        <v>340</v>
      </c>
      <c r="AT523" s="134" t="s">
        <v>227</v>
      </c>
      <c r="AU523" s="134" t="s">
        <v>131</v>
      </c>
      <c r="AY523" s="18" t="s">
        <v>122</v>
      </c>
      <c r="BE523" s="135">
        <f>IF(N523="základní",J523,0)</f>
        <v>0</v>
      </c>
      <c r="BF523" s="135">
        <f>IF(N523="snížená",J523,0)</f>
        <v>0</v>
      </c>
      <c r="BG523" s="135">
        <f>IF(N523="zákl. přenesená",J523,0)</f>
        <v>0</v>
      </c>
      <c r="BH523" s="135">
        <f>IF(N523="sníž. přenesená",J523,0)</f>
        <v>0</v>
      </c>
      <c r="BI523" s="135">
        <f>IF(N523="nulová",J523,0)</f>
        <v>0</v>
      </c>
      <c r="BJ523" s="18" t="s">
        <v>131</v>
      </c>
      <c r="BK523" s="135">
        <f>ROUND(I523*H523,2)</f>
        <v>0</v>
      </c>
      <c r="BL523" s="18" t="s">
        <v>243</v>
      </c>
      <c r="BM523" s="134" t="s">
        <v>865</v>
      </c>
    </row>
    <row r="524" spans="2:65" s="1" customFormat="1" ht="19.5">
      <c r="B524" s="33"/>
      <c r="D524" s="141" t="s">
        <v>641</v>
      </c>
      <c r="F524" s="179" t="s">
        <v>642</v>
      </c>
      <c r="I524" s="138"/>
      <c r="L524" s="33"/>
      <c r="M524" s="139"/>
      <c r="T524" s="54"/>
      <c r="AT524" s="18" t="s">
        <v>641</v>
      </c>
      <c r="AU524" s="18" t="s">
        <v>131</v>
      </c>
    </row>
    <row r="525" spans="2:65" s="13" customFormat="1" ht="11.25">
      <c r="B525" s="147"/>
      <c r="D525" s="141" t="s">
        <v>135</v>
      </c>
      <c r="F525" s="149" t="s">
        <v>866</v>
      </c>
      <c r="H525" s="150">
        <v>54.054000000000002</v>
      </c>
      <c r="I525" s="151"/>
      <c r="L525" s="147"/>
      <c r="M525" s="152"/>
      <c r="T525" s="153"/>
      <c r="AT525" s="148" t="s">
        <v>135</v>
      </c>
      <c r="AU525" s="148" t="s">
        <v>131</v>
      </c>
      <c r="AV525" s="13" t="s">
        <v>131</v>
      </c>
      <c r="AW525" s="13" t="s">
        <v>4</v>
      </c>
      <c r="AX525" s="13" t="s">
        <v>77</v>
      </c>
      <c r="AY525" s="148" t="s">
        <v>122</v>
      </c>
    </row>
    <row r="526" spans="2:65" s="1" customFormat="1" ht="16.5" customHeight="1">
      <c r="B526" s="33"/>
      <c r="C526" s="123" t="s">
        <v>867</v>
      </c>
      <c r="D526" s="123" t="s">
        <v>125</v>
      </c>
      <c r="E526" s="124" t="s">
        <v>868</v>
      </c>
      <c r="F526" s="125" t="s">
        <v>869</v>
      </c>
      <c r="G526" s="126" t="s">
        <v>144</v>
      </c>
      <c r="H526" s="127">
        <v>3.6</v>
      </c>
      <c r="I526" s="128"/>
      <c r="J526" s="129">
        <f>ROUND(I526*H526,2)</f>
        <v>0</v>
      </c>
      <c r="K526" s="125" t="s">
        <v>129</v>
      </c>
      <c r="L526" s="33"/>
      <c r="M526" s="130" t="s">
        <v>19</v>
      </c>
      <c r="N526" s="131" t="s">
        <v>44</v>
      </c>
      <c r="P526" s="132">
        <f>O526*H526</f>
        <v>0</v>
      </c>
      <c r="Q526" s="132">
        <v>0</v>
      </c>
      <c r="R526" s="132">
        <f>Q526*H526</f>
        <v>0</v>
      </c>
      <c r="S526" s="132">
        <v>0</v>
      </c>
      <c r="T526" s="133">
        <f>S526*H526</f>
        <v>0</v>
      </c>
      <c r="AR526" s="134" t="s">
        <v>243</v>
      </c>
      <c r="AT526" s="134" t="s">
        <v>125</v>
      </c>
      <c r="AU526" s="134" t="s">
        <v>131</v>
      </c>
      <c r="AY526" s="18" t="s">
        <v>122</v>
      </c>
      <c r="BE526" s="135">
        <f>IF(N526="základní",J526,0)</f>
        <v>0</v>
      </c>
      <c r="BF526" s="135">
        <f>IF(N526="snížená",J526,0)</f>
        <v>0</v>
      </c>
      <c r="BG526" s="135">
        <f>IF(N526="zákl. přenesená",J526,0)</f>
        <v>0</v>
      </c>
      <c r="BH526" s="135">
        <f>IF(N526="sníž. přenesená",J526,0)</f>
        <v>0</v>
      </c>
      <c r="BI526" s="135">
        <f>IF(N526="nulová",J526,0)</f>
        <v>0</v>
      </c>
      <c r="BJ526" s="18" t="s">
        <v>131</v>
      </c>
      <c r="BK526" s="135">
        <f>ROUND(I526*H526,2)</f>
        <v>0</v>
      </c>
      <c r="BL526" s="18" t="s">
        <v>243</v>
      </c>
      <c r="BM526" s="134" t="s">
        <v>870</v>
      </c>
    </row>
    <row r="527" spans="2:65" s="1" customFormat="1" ht="11.25">
      <c r="B527" s="33"/>
      <c r="D527" s="136" t="s">
        <v>133</v>
      </c>
      <c r="F527" s="137" t="s">
        <v>871</v>
      </c>
      <c r="I527" s="138"/>
      <c r="L527" s="33"/>
      <c r="M527" s="139"/>
      <c r="T527" s="54"/>
      <c r="AT527" s="18" t="s">
        <v>133</v>
      </c>
      <c r="AU527" s="18" t="s">
        <v>131</v>
      </c>
    </row>
    <row r="528" spans="2:65" s="13" customFormat="1" ht="11.25">
      <c r="B528" s="147"/>
      <c r="D528" s="141" t="s">
        <v>135</v>
      </c>
      <c r="E528" s="148" t="s">
        <v>19</v>
      </c>
      <c r="F528" s="149" t="s">
        <v>872</v>
      </c>
      <c r="H528" s="150">
        <v>3.6</v>
      </c>
      <c r="I528" s="151"/>
      <c r="L528" s="147"/>
      <c r="M528" s="152"/>
      <c r="T528" s="153"/>
      <c r="AT528" s="148" t="s">
        <v>135</v>
      </c>
      <c r="AU528" s="148" t="s">
        <v>131</v>
      </c>
      <c r="AV528" s="13" t="s">
        <v>131</v>
      </c>
      <c r="AW528" s="13" t="s">
        <v>33</v>
      </c>
      <c r="AX528" s="13" t="s">
        <v>77</v>
      </c>
      <c r="AY528" s="148" t="s">
        <v>122</v>
      </c>
    </row>
    <row r="529" spans="2:65" s="1" customFormat="1" ht="16.5" customHeight="1">
      <c r="B529" s="33"/>
      <c r="C529" s="168" t="s">
        <v>873</v>
      </c>
      <c r="D529" s="168" t="s">
        <v>227</v>
      </c>
      <c r="E529" s="169" t="s">
        <v>874</v>
      </c>
      <c r="F529" s="170" t="s">
        <v>875</v>
      </c>
      <c r="G529" s="171" t="s">
        <v>144</v>
      </c>
      <c r="H529" s="172">
        <v>3.8879999999999999</v>
      </c>
      <c r="I529" s="173"/>
      <c r="J529" s="174">
        <f>ROUND(I529*H529,2)</f>
        <v>0</v>
      </c>
      <c r="K529" s="170" t="s">
        <v>19</v>
      </c>
      <c r="L529" s="175"/>
      <c r="M529" s="176" t="s">
        <v>19</v>
      </c>
      <c r="N529" s="177" t="s">
        <v>44</v>
      </c>
      <c r="P529" s="132">
        <f>O529*H529</f>
        <v>0</v>
      </c>
      <c r="Q529" s="132">
        <v>1.6000000000000001E-4</v>
      </c>
      <c r="R529" s="132">
        <f>Q529*H529</f>
        <v>6.2208000000000001E-4</v>
      </c>
      <c r="S529" s="132">
        <v>0</v>
      </c>
      <c r="T529" s="133">
        <f>S529*H529</f>
        <v>0</v>
      </c>
      <c r="AR529" s="134" t="s">
        <v>340</v>
      </c>
      <c r="AT529" s="134" t="s">
        <v>227</v>
      </c>
      <c r="AU529" s="134" t="s">
        <v>131</v>
      </c>
      <c r="AY529" s="18" t="s">
        <v>122</v>
      </c>
      <c r="BE529" s="135">
        <f>IF(N529="základní",J529,0)</f>
        <v>0</v>
      </c>
      <c r="BF529" s="135">
        <f>IF(N529="snížená",J529,0)</f>
        <v>0</v>
      </c>
      <c r="BG529" s="135">
        <f>IF(N529="zákl. přenesená",J529,0)</f>
        <v>0</v>
      </c>
      <c r="BH529" s="135">
        <f>IF(N529="sníž. přenesená",J529,0)</f>
        <v>0</v>
      </c>
      <c r="BI529" s="135">
        <f>IF(N529="nulová",J529,0)</f>
        <v>0</v>
      </c>
      <c r="BJ529" s="18" t="s">
        <v>131</v>
      </c>
      <c r="BK529" s="135">
        <f>ROUND(I529*H529,2)</f>
        <v>0</v>
      </c>
      <c r="BL529" s="18" t="s">
        <v>243</v>
      </c>
      <c r="BM529" s="134" t="s">
        <v>876</v>
      </c>
    </row>
    <row r="530" spans="2:65" s="13" customFormat="1" ht="11.25">
      <c r="B530" s="147"/>
      <c r="D530" s="141" t="s">
        <v>135</v>
      </c>
      <c r="F530" s="149" t="s">
        <v>877</v>
      </c>
      <c r="H530" s="150">
        <v>3.8879999999999999</v>
      </c>
      <c r="I530" s="151"/>
      <c r="L530" s="147"/>
      <c r="M530" s="152"/>
      <c r="T530" s="153"/>
      <c r="AT530" s="148" t="s">
        <v>135</v>
      </c>
      <c r="AU530" s="148" t="s">
        <v>131</v>
      </c>
      <c r="AV530" s="13" t="s">
        <v>131</v>
      </c>
      <c r="AW530" s="13" t="s">
        <v>4</v>
      </c>
      <c r="AX530" s="13" t="s">
        <v>77</v>
      </c>
      <c r="AY530" s="148" t="s">
        <v>122</v>
      </c>
    </row>
    <row r="531" spans="2:65" s="1" customFormat="1" ht="24.2" customHeight="1">
      <c r="B531" s="33"/>
      <c r="C531" s="123" t="s">
        <v>878</v>
      </c>
      <c r="D531" s="123" t="s">
        <v>125</v>
      </c>
      <c r="E531" s="124" t="s">
        <v>879</v>
      </c>
      <c r="F531" s="125" t="s">
        <v>880</v>
      </c>
      <c r="G531" s="126" t="s">
        <v>399</v>
      </c>
      <c r="H531" s="178"/>
      <c r="I531" s="128"/>
      <c r="J531" s="129">
        <f>ROUND(I531*H531,2)</f>
        <v>0</v>
      </c>
      <c r="K531" s="125" t="s">
        <v>129</v>
      </c>
      <c r="L531" s="33"/>
      <c r="M531" s="130" t="s">
        <v>19</v>
      </c>
      <c r="N531" s="131" t="s">
        <v>44</v>
      </c>
      <c r="P531" s="132">
        <f>O531*H531</f>
        <v>0</v>
      </c>
      <c r="Q531" s="132">
        <v>0</v>
      </c>
      <c r="R531" s="132">
        <f>Q531*H531</f>
        <v>0</v>
      </c>
      <c r="S531" s="132">
        <v>0</v>
      </c>
      <c r="T531" s="133">
        <f>S531*H531</f>
        <v>0</v>
      </c>
      <c r="AR531" s="134" t="s">
        <v>243</v>
      </c>
      <c r="AT531" s="134" t="s">
        <v>125</v>
      </c>
      <c r="AU531" s="134" t="s">
        <v>131</v>
      </c>
      <c r="AY531" s="18" t="s">
        <v>122</v>
      </c>
      <c r="BE531" s="135">
        <f>IF(N531="základní",J531,0)</f>
        <v>0</v>
      </c>
      <c r="BF531" s="135">
        <f>IF(N531="snížená",J531,0)</f>
        <v>0</v>
      </c>
      <c r="BG531" s="135">
        <f>IF(N531="zákl. přenesená",J531,0)</f>
        <v>0</v>
      </c>
      <c r="BH531" s="135">
        <f>IF(N531="sníž. přenesená",J531,0)</f>
        <v>0</v>
      </c>
      <c r="BI531" s="135">
        <f>IF(N531="nulová",J531,0)</f>
        <v>0</v>
      </c>
      <c r="BJ531" s="18" t="s">
        <v>131</v>
      </c>
      <c r="BK531" s="135">
        <f>ROUND(I531*H531,2)</f>
        <v>0</v>
      </c>
      <c r="BL531" s="18" t="s">
        <v>243</v>
      </c>
      <c r="BM531" s="134" t="s">
        <v>881</v>
      </c>
    </row>
    <row r="532" spans="2:65" s="1" customFormat="1" ht="11.25">
      <c r="B532" s="33"/>
      <c r="D532" s="136" t="s">
        <v>133</v>
      </c>
      <c r="F532" s="137" t="s">
        <v>882</v>
      </c>
      <c r="I532" s="138"/>
      <c r="L532" s="33"/>
      <c r="M532" s="139"/>
      <c r="T532" s="54"/>
      <c r="AT532" s="18" t="s">
        <v>133</v>
      </c>
      <c r="AU532" s="18" t="s">
        <v>131</v>
      </c>
    </row>
    <row r="533" spans="2:65" s="11" customFormat="1" ht="22.9" customHeight="1">
      <c r="B533" s="111"/>
      <c r="D533" s="112" t="s">
        <v>71</v>
      </c>
      <c r="E533" s="121" t="s">
        <v>883</v>
      </c>
      <c r="F533" s="121" t="s">
        <v>884</v>
      </c>
      <c r="I533" s="114"/>
      <c r="J533" s="122">
        <f>BK533</f>
        <v>0</v>
      </c>
      <c r="L533" s="111"/>
      <c r="M533" s="116"/>
      <c r="P533" s="117">
        <f>SUM(P534:P562)</f>
        <v>0</v>
      </c>
      <c r="R533" s="117">
        <f>SUM(R534:R562)</f>
        <v>0.47551905999999999</v>
      </c>
      <c r="T533" s="118">
        <f>SUM(T534:T562)</f>
        <v>0</v>
      </c>
      <c r="AR533" s="112" t="s">
        <v>131</v>
      </c>
      <c r="AT533" s="119" t="s">
        <v>71</v>
      </c>
      <c r="AU533" s="119" t="s">
        <v>77</v>
      </c>
      <c r="AY533" s="112" t="s">
        <v>122</v>
      </c>
      <c r="BK533" s="120">
        <f>SUM(BK534:BK562)</f>
        <v>0</v>
      </c>
    </row>
    <row r="534" spans="2:65" s="1" customFormat="1" ht="16.5" customHeight="1">
      <c r="B534" s="33"/>
      <c r="C534" s="123" t="s">
        <v>885</v>
      </c>
      <c r="D534" s="123" t="s">
        <v>125</v>
      </c>
      <c r="E534" s="124" t="s">
        <v>886</v>
      </c>
      <c r="F534" s="125" t="s">
        <v>887</v>
      </c>
      <c r="G534" s="126" t="s">
        <v>128</v>
      </c>
      <c r="H534" s="127">
        <v>19.808</v>
      </c>
      <c r="I534" s="128"/>
      <c r="J534" s="129">
        <f>ROUND(I534*H534,2)</f>
        <v>0</v>
      </c>
      <c r="K534" s="125" t="s">
        <v>129</v>
      </c>
      <c r="L534" s="33"/>
      <c r="M534" s="130" t="s">
        <v>19</v>
      </c>
      <c r="N534" s="131" t="s">
        <v>44</v>
      </c>
      <c r="P534" s="132">
        <f>O534*H534</f>
        <v>0</v>
      </c>
      <c r="Q534" s="132">
        <v>2.9999999999999997E-4</v>
      </c>
      <c r="R534" s="132">
        <f>Q534*H534</f>
        <v>5.9423999999999996E-3</v>
      </c>
      <c r="S534" s="132">
        <v>0</v>
      </c>
      <c r="T534" s="133">
        <f>S534*H534</f>
        <v>0</v>
      </c>
      <c r="AR534" s="134" t="s">
        <v>243</v>
      </c>
      <c r="AT534" s="134" t="s">
        <v>125</v>
      </c>
      <c r="AU534" s="134" t="s">
        <v>131</v>
      </c>
      <c r="AY534" s="18" t="s">
        <v>122</v>
      </c>
      <c r="BE534" s="135">
        <f>IF(N534="základní",J534,0)</f>
        <v>0</v>
      </c>
      <c r="BF534" s="135">
        <f>IF(N534="snížená",J534,0)</f>
        <v>0</v>
      </c>
      <c r="BG534" s="135">
        <f>IF(N534="zákl. přenesená",J534,0)</f>
        <v>0</v>
      </c>
      <c r="BH534" s="135">
        <f>IF(N534="sníž. přenesená",J534,0)</f>
        <v>0</v>
      </c>
      <c r="BI534" s="135">
        <f>IF(N534="nulová",J534,0)</f>
        <v>0</v>
      </c>
      <c r="BJ534" s="18" t="s">
        <v>131</v>
      </c>
      <c r="BK534" s="135">
        <f>ROUND(I534*H534,2)</f>
        <v>0</v>
      </c>
      <c r="BL534" s="18" t="s">
        <v>243</v>
      </c>
      <c r="BM534" s="134" t="s">
        <v>888</v>
      </c>
    </row>
    <row r="535" spans="2:65" s="1" customFormat="1" ht="11.25">
      <c r="B535" s="33"/>
      <c r="D535" s="136" t="s">
        <v>133</v>
      </c>
      <c r="F535" s="137" t="s">
        <v>889</v>
      </c>
      <c r="I535" s="138"/>
      <c r="L535" s="33"/>
      <c r="M535" s="139"/>
      <c r="T535" s="54"/>
      <c r="AT535" s="18" t="s">
        <v>133</v>
      </c>
      <c r="AU535" s="18" t="s">
        <v>131</v>
      </c>
    </row>
    <row r="536" spans="2:65" s="12" customFormat="1" ht="11.25">
      <c r="B536" s="140"/>
      <c r="D536" s="141" t="s">
        <v>135</v>
      </c>
      <c r="E536" s="142" t="s">
        <v>19</v>
      </c>
      <c r="F536" s="143" t="s">
        <v>890</v>
      </c>
      <c r="H536" s="142" t="s">
        <v>19</v>
      </c>
      <c r="I536" s="144"/>
      <c r="L536" s="140"/>
      <c r="M536" s="145"/>
      <c r="T536" s="146"/>
      <c r="AT536" s="142" t="s">
        <v>135</v>
      </c>
      <c r="AU536" s="142" t="s">
        <v>131</v>
      </c>
      <c r="AV536" s="12" t="s">
        <v>77</v>
      </c>
      <c r="AW536" s="12" t="s">
        <v>33</v>
      </c>
      <c r="AX536" s="12" t="s">
        <v>72</v>
      </c>
      <c r="AY536" s="142" t="s">
        <v>122</v>
      </c>
    </row>
    <row r="537" spans="2:65" s="13" customFormat="1" ht="11.25">
      <c r="B537" s="147"/>
      <c r="D537" s="141" t="s">
        <v>135</v>
      </c>
      <c r="E537" s="148" t="s">
        <v>19</v>
      </c>
      <c r="F537" s="149" t="s">
        <v>891</v>
      </c>
      <c r="H537" s="150">
        <v>20.724</v>
      </c>
      <c r="I537" s="151"/>
      <c r="L537" s="147"/>
      <c r="M537" s="152"/>
      <c r="T537" s="153"/>
      <c r="AT537" s="148" t="s">
        <v>135</v>
      </c>
      <c r="AU537" s="148" t="s">
        <v>131</v>
      </c>
      <c r="AV537" s="13" t="s">
        <v>131</v>
      </c>
      <c r="AW537" s="13" t="s">
        <v>33</v>
      </c>
      <c r="AX537" s="13" t="s">
        <v>72</v>
      </c>
      <c r="AY537" s="148" t="s">
        <v>122</v>
      </c>
    </row>
    <row r="538" spans="2:65" s="13" customFormat="1" ht="11.25">
      <c r="B538" s="147"/>
      <c r="D538" s="141" t="s">
        <v>135</v>
      </c>
      <c r="E538" s="148" t="s">
        <v>19</v>
      </c>
      <c r="F538" s="149" t="s">
        <v>271</v>
      </c>
      <c r="H538" s="150">
        <v>-2.8</v>
      </c>
      <c r="I538" s="151"/>
      <c r="L538" s="147"/>
      <c r="M538" s="152"/>
      <c r="T538" s="153"/>
      <c r="AT538" s="148" t="s">
        <v>135</v>
      </c>
      <c r="AU538" s="148" t="s">
        <v>131</v>
      </c>
      <c r="AV538" s="13" t="s">
        <v>131</v>
      </c>
      <c r="AW538" s="13" t="s">
        <v>33</v>
      </c>
      <c r="AX538" s="13" t="s">
        <v>72</v>
      </c>
      <c r="AY538" s="148" t="s">
        <v>122</v>
      </c>
    </row>
    <row r="539" spans="2:65" s="13" customFormat="1" ht="11.25">
      <c r="B539" s="147"/>
      <c r="D539" s="141" t="s">
        <v>135</v>
      </c>
      <c r="E539" s="148" t="s">
        <v>19</v>
      </c>
      <c r="F539" s="149" t="s">
        <v>892</v>
      </c>
      <c r="H539" s="150">
        <v>1.8839999999999999</v>
      </c>
      <c r="I539" s="151"/>
      <c r="L539" s="147"/>
      <c r="M539" s="152"/>
      <c r="T539" s="153"/>
      <c r="AT539" s="148" t="s">
        <v>135</v>
      </c>
      <c r="AU539" s="148" t="s">
        <v>131</v>
      </c>
      <c r="AV539" s="13" t="s">
        <v>131</v>
      </c>
      <c r="AW539" s="13" t="s">
        <v>33</v>
      </c>
      <c r="AX539" s="13" t="s">
        <v>72</v>
      </c>
      <c r="AY539" s="148" t="s">
        <v>122</v>
      </c>
    </row>
    <row r="540" spans="2:65" s="14" customFormat="1" ht="11.25">
      <c r="B540" s="154"/>
      <c r="D540" s="141" t="s">
        <v>135</v>
      </c>
      <c r="E540" s="155" t="s">
        <v>19</v>
      </c>
      <c r="F540" s="156" t="s">
        <v>141</v>
      </c>
      <c r="H540" s="157">
        <v>19.808</v>
      </c>
      <c r="I540" s="158"/>
      <c r="L540" s="154"/>
      <c r="M540" s="159"/>
      <c r="T540" s="160"/>
      <c r="AT540" s="155" t="s">
        <v>135</v>
      </c>
      <c r="AU540" s="155" t="s">
        <v>131</v>
      </c>
      <c r="AV540" s="14" t="s">
        <v>130</v>
      </c>
      <c r="AW540" s="14" t="s">
        <v>33</v>
      </c>
      <c r="AX540" s="14" t="s">
        <v>77</v>
      </c>
      <c r="AY540" s="155" t="s">
        <v>122</v>
      </c>
    </row>
    <row r="541" spans="2:65" s="1" customFormat="1" ht="16.5" customHeight="1">
      <c r="B541" s="33"/>
      <c r="C541" s="123" t="s">
        <v>893</v>
      </c>
      <c r="D541" s="123" t="s">
        <v>125</v>
      </c>
      <c r="E541" s="124" t="s">
        <v>894</v>
      </c>
      <c r="F541" s="125" t="s">
        <v>895</v>
      </c>
      <c r="G541" s="126" t="s">
        <v>128</v>
      </c>
      <c r="H541" s="127">
        <v>2.6070000000000002</v>
      </c>
      <c r="I541" s="128"/>
      <c r="J541" s="129">
        <f>ROUND(I541*H541,2)</f>
        <v>0</v>
      </c>
      <c r="K541" s="125" t="s">
        <v>129</v>
      </c>
      <c r="L541" s="33"/>
      <c r="M541" s="130" t="s">
        <v>19</v>
      </c>
      <c r="N541" s="131" t="s">
        <v>44</v>
      </c>
      <c r="P541" s="132">
        <f>O541*H541</f>
        <v>0</v>
      </c>
      <c r="Q541" s="132">
        <v>1.5E-3</v>
      </c>
      <c r="R541" s="132">
        <f>Q541*H541</f>
        <v>3.9105000000000008E-3</v>
      </c>
      <c r="S541" s="132">
        <v>0</v>
      </c>
      <c r="T541" s="133">
        <f>S541*H541</f>
        <v>0</v>
      </c>
      <c r="AR541" s="134" t="s">
        <v>243</v>
      </c>
      <c r="AT541" s="134" t="s">
        <v>125</v>
      </c>
      <c r="AU541" s="134" t="s">
        <v>131</v>
      </c>
      <c r="AY541" s="18" t="s">
        <v>122</v>
      </c>
      <c r="BE541" s="135">
        <f>IF(N541="základní",J541,0)</f>
        <v>0</v>
      </c>
      <c r="BF541" s="135">
        <f>IF(N541="snížená",J541,0)</f>
        <v>0</v>
      </c>
      <c r="BG541" s="135">
        <f>IF(N541="zákl. přenesená",J541,0)</f>
        <v>0</v>
      </c>
      <c r="BH541" s="135">
        <f>IF(N541="sníž. přenesená",J541,0)</f>
        <v>0</v>
      </c>
      <c r="BI541" s="135">
        <f>IF(N541="nulová",J541,0)</f>
        <v>0</v>
      </c>
      <c r="BJ541" s="18" t="s">
        <v>131</v>
      </c>
      <c r="BK541" s="135">
        <f>ROUND(I541*H541,2)</f>
        <v>0</v>
      </c>
      <c r="BL541" s="18" t="s">
        <v>243</v>
      </c>
      <c r="BM541" s="134" t="s">
        <v>896</v>
      </c>
    </row>
    <row r="542" spans="2:65" s="1" customFormat="1" ht="11.25">
      <c r="B542" s="33"/>
      <c r="D542" s="136" t="s">
        <v>133</v>
      </c>
      <c r="F542" s="137" t="s">
        <v>897</v>
      </c>
      <c r="I542" s="138"/>
      <c r="L542" s="33"/>
      <c r="M542" s="139"/>
      <c r="T542" s="54"/>
      <c r="AT542" s="18" t="s">
        <v>133</v>
      </c>
      <c r="AU542" s="18" t="s">
        <v>131</v>
      </c>
    </row>
    <row r="543" spans="2:65" s="12" customFormat="1" ht="11.25">
      <c r="B543" s="140"/>
      <c r="D543" s="141" t="s">
        <v>135</v>
      </c>
      <c r="E543" s="142" t="s">
        <v>19</v>
      </c>
      <c r="F543" s="143" t="s">
        <v>898</v>
      </c>
      <c r="H543" s="142" t="s">
        <v>19</v>
      </c>
      <c r="I543" s="144"/>
      <c r="L543" s="140"/>
      <c r="M543" s="145"/>
      <c r="T543" s="146"/>
      <c r="AT543" s="142" t="s">
        <v>135</v>
      </c>
      <c r="AU543" s="142" t="s">
        <v>131</v>
      </c>
      <c r="AV543" s="12" t="s">
        <v>77</v>
      </c>
      <c r="AW543" s="12" t="s">
        <v>33</v>
      </c>
      <c r="AX543" s="12" t="s">
        <v>72</v>
      </c>
      <c r="AY543" s="142" t="s">
        <v>122</v>
      </c>
    </row>
    <row r="544" spans="2:65" s="13" customFormat="1" ht="11.25">
      <c r="B544" s="147"/>
      <c r="D544" s="141" t="s">
        <v>135</v>
      </c>
      <c r="E544" s="148" t="s">
        <v>19</v>
      </c>
      <c r="F544" s="149" t="s">
        <v>899</v>
      </c>
      <c r="H544" s="150">
        <v>1.2030000000000001</v>
      </c>
      <c r="I544" s="151"/>
      <c r="L544" s="147"/>
      <c r="M544" s="152"/>
      <c r="T544" s="153"/>
      <c r="AT544" s="148" t="s">
        <v>135</v>
      </c>
      <c r="AU544" s="148" t="s">
        <v>131</v>
      </c>
      <c r="AV544" s="13" t="s">
        <v>131</v>
      </c>
      <c r="AW544" s="13" t="s">
        <v>33</v>
      </c>
      <c r="AX544" s="13" t="s">
        <v>72</v>
      </c>
      <c r="AY544" s="148" t="s">
        <v>122</v>
      </c>
    </row>
    <row r="545" spans="2:65" s="13" customFormat="1" ht="11.25">
      <c r="B545" s="147"/>
      <c r="D545" s="141" t="s">
        <v>135</v>
      </c>
      <c r="E545" s="148" t="s">
        <v>19</v>
      </c>
      <c r="F545" s="149" t="s">
        <v>900</v>
      </c>
      <c r="H545" s="150">
        <v>1.4039999999999999</v>
      </c>
      <c r="I545" s="151"/>
      <c r="L545" s="147"/>
      <c r="M545" s="152"/>
      <c r="T545" s="153"/>
      <c r="AT545" s="148" t="s">
        <v>135</v>
      </c>
      <c r="AU545" s="148" t="s">
        <v>131</v>
      </c>
      <c r="AV545" s="13" t="s">
        <v>131</v>
      </c>
      <c r="AW545" s="13" t="s">
        <v>33</v>
      </c>
      <c r="AX545" s="13" t="s">
        <v>72</v>
      </c>
      <c r="AY545" s="148" t="s">
        <v>122</v>
      </c>
    </row>
    <row r="546" spans="2:65" s="14" customFormat="1" ht="11.25">
      <c r="B546" s="154"/>
      <c r="D546" s="141" t="s">
        <v>135</v>
      </c>
      <c r="E546" s="155" t="s">
        <v>19</v>
      </c>
      <c r="F546" s="156" t="s">
        <v>141</v>
      </c>
      <c r="H546" s="157">
        <v>2.6070000000000002</v>
      </c>
      <c r="I546" s="158"/>
      <c r="L546" s="154"/>
      <c r="M546" s="159"/>
      <c r="T546" s="160"/>
      <c r="AT546" s="155" t="s">
        <v>135</v>
      </c>
      <c r="AU546" s="155" t="s">
        <v>131</v>
      </c>
      <c r="AV546" s="14" t="s">
        <v>130</v>
      </c>
      <c r="AW546" s="14" t="s">
        <v>33</v>
      </c>
      <c r="AX546" s="14" t="s">
        <v>77</v>
      </c>
      <c r="AY546" s="155" t="s">
        <v>122</v>
      </c>
    </row>
    <row r="547" spans="2:65" s="1" customFormat="1" ht="16.5" customHeight="1">
      <c r="B547" s="33"/>
      <c r="C547" s="123" t="s">
        <v>901</v>
      </c>
      <c r="D547" s="123" t="s">
        <v>125</v>
      </c>
      <c r="E547" s="124" t="s">
        <v>902</v>
      </c>
      <c r="F547" s="125" t="s">
        <v>903</v>
      </c>
      <c r="G547" s="126" t="s">
        <v>144</v>
      </c>
      <c r="H547" s="127">
        <v>3.2</v>
      </c>
      <c r="I547" s="128"/>
      <c r="J547" s="129">
        <f>ROUND(I547*H547,2)</f>
        <v>0</v>
      </c>
      <c r="K547" s="125" t="s">
        <v>19</v>
      </c>
      <c r="L547" s="33"/>
      <c r="M547" s="130" t="s">
        <v>19</v>
      </c>
      <c r="N547" s="131" t="s">
        <v>44</v>
      </c>
      <c r="P547" s="132">
        <f>O547*H547</f>
        <v>0</v>
      </c>
      <c r="Q547" s="132">
        <v>1.42E-3</v>
      </c>
      <c r="R547" s="132">
        <f>Q547*H547</f>
        <v>4.5440000000000003E-3</v>
      </c>
      <c r="S547" s="132">
        <v>0</v>
      </c>
      <c r="T547" s="133">
        <f>S547*H547</f>
        <v>0</v>
      </c>
      <c r="AR547" s="134" t="s">
        <v>243</v>
      </c>
      <c r="AT547" s="134" t="s">
        <v>125</v>
      </c>
      <c r="AU547" s="134" t="s">
        <v>131</v>
      </c>
      <c r="AY547" s="18" t="s">
        <v>122</v>
      </c>
      <c r="BE547" s="135">
        <f>IF(N547="základní",J547,0)</f>
        <v>0</v>
      </c>
      <c r="BF547" s="135">
        <f>IF(N547="snížená",J547,0)</f>
        <v>0</v>
      </c>
      <c r="BG547" s="135">
        <f>IF(N547="zákl. přenesená",J547,0)</f>
        <v>0</v>
      </c>
      <c r="BH547" s="135">
        <f>IF(N547="sníž. přenesená",J547,0)</f>
        <v>0</v>
      </c>
      <c r="BI547" s="135">
        <f>IF(N547="nulová",J547,0)</f>
        <v>0</v>
      </c>
      <c r="BJ547" s="18" t="s">
        <v>131</v>
      </c>
      <c r="BK547" s="135">
        <f>ROUND(I547*H547,2)</f>
        <v>0</v>
      </c>
      <c r="BL547" s="18" t="s">
        <v>243</v>
      </c>
      <c r="BM547" s="134" t="s">
        <v>904</v>
      </c>
    </row>
    <row r="548" spans="2:65" s="13" customFormat="1" ht="11.25">
      <c r="B548" s="147"/>
      <c r="D548" s="141" t="s">
        <v>135</v>
      </c>
      <c r="E548" s="148" t="s">
        <v>19</v>
      </c>
      <c r="F548" s="149" t="s">
        <v>905</v>
      </c>
      <c r="H548" s="150">
        <v>3.2</v>
      </c>
      <c r="I548" s="151"/>
      <c r="L548" s="147"/>
      <c r="M548" s="152"/>
      <c r="T548" s="153"/>
      <c r="AT548" s="148" t="s">
        <v>135</v>
      </c>
      <c r="AU548" s="148" t="s">
        <v>131</v>
      </c>
      <c r="AV548" s="13" t="s">
        <v>131</v>
      </c>
      <c r="AW548" s="13" t="s">
        <v>33</v>
      </c>
      <c r="AX548" s="13" t="s">
        <v>77</v>
      </c>
      <c r="AY548" s="148" t="s">
        <v>122</v>
      </c>
    </row>
    <row r="549" spans="2:65" s="1" customFormat="1" ht="21.75" customHeight="1">
      <c r="B549" s="33"/>
      <c r="C549" s="123" t="s">
        <v>906</v>
      </c>
      <c r="D549" s="123" t="s">
        <v>125</v>
      </c>
      <c r="E549" s="124" t="s">
        <v>907</v>
      </c>
      <c r="F549" s="125" t="s">
        <v>908</v>
      </c>
      <c r="G549" s="126" t="s">
        <v>128</v>
      </c>
      <c r="H549" s="127">
        <v>19.808</v>
      </c>
      <c r="I549" s="128"/>
      <c r="J549" s="129">
        <f>ROUND(I549*H549,2)</f>
        <v>0</v>
      </c>
      <c r="K549" s="125" t="s">
        <v>129</v>
      </c>
      <c r="L549" s="33"/>
      <c r="M549" s="130" t="s">
        <v>19</v>
      </c>
      <c r="N549" s="131" t="s">
        <v>44</v>
      </c>
      <c r="P549" s="132">
        <f>O549*H549</f>
        <v>0</v>
      </c>
      <c r="Q549" s="132">
        <v>5.3800000000000002E-3</v>
      </c>
      <c r="R549" s="132">
        <f>Q549*H549</f>
        <v>0.10656704</v>
      </c>
      <c r="S549" s="132">
        <v>0</v>
      </c>
      <c r="T549" s="133">
        <f>S549*H549</f>
        <v>0</v>
      </c>
      <c r="AR549" s="134" t="s">
        <v>243</v>
      </c>
      <c r="AT549" s="134" t="s">
        <v>125</v>
      </c>
      <c r="AU549" s="134" t="s">
        <v>131</v>
      </c>
      <c r="AY549" s="18" t="s">
        <v>122</v>
      </c>
      <c r="BE549" s="135">
        <f>IF(N549="základní",J549,0)</f>
        <v>0</v>
      </c>
      <c r="BF549" s="135">
        <f>IF(N549="snížená",J549,0)</f>
        <v>0</v>
      </c>
      <c r="BG549" s="135">
        <f>IF(N549="zákl. přenesená",J549,0)</f>
        <v>0</v>
      </c>
      <c r="BH549" s="135">
        <f>IF(N549="sníž. přenesená",J549,0)</f>
        <v>0</v>
      </c>
      <c r="BI549" s="135">
        <f>IF(N549="nulová",J549,0)</f>
        <v>0</v>
      </c>
      <c r="BJ549" s="18" t="s">
        <v>131</v>
      </c>
      <c r="BK549" s="135">
        <f>ROUND(I549*H549,2)</f>
        <v>0</v>
      </c>
      <c r="BL549" s="18" t="s">
        <v>243</v>
      </c>
      <c r="BM549" s="134" t="s">
        <v>909</v>
      </c>
    </row>
    <row r="550" spans="2:65" s="1" customFormat="1" ht="11.25">
      <c r="B550" s="33"/>
      <c r="D550" s="136" t="s">
        <v>133</v>
      </c>
      <c r="F550" s="137" t="s">
        <v>910</v>
      </c>
      <c r="I550" s="138"/>
      <c r="L550" s="33"/>
      <c r="M550" s="139"/>
      <c r="T550" s="54"/>
      <c r="AT550" s="18" t="s">
        <v>133</v>
      </c>
      <c r="AU550" s="18" t="s">
        <v>131</v>
      </c>
    </row>
    <row r="551" spans="2:65" s="1" customFormat="1" ht="16.5" customHeight="1">
      <c r="B551" s="33"/>
      <c r="C551" s="168" t="s">
        <v>911</v>
      </c>
      <c r="D551" s="168" t="s">
        <v>227</v>
      </c>
      <c r="E551" s="169" t="s">
        <v>912</v>
      </c>
      <c r="F551" s="170" t="s">
        <v>913</v>
      </c>
      <c r="G551" s="171" t="s">
        <v>128</v>
      </c>
      <c r="H551" s="172">
        <v>21.789000000000001</v>
      </c>
      <c r="I551" s="173"/>
      <c r="J551" s="174">
        <f>ROUND(I551*H551,2)</f>
        <v>0</v>
      </c>
      <c r="K551" s="170" t="s">
        <v>19</v>
      </c>
      <c r="L551" s="175"/>
      <c r="M551" s="176" t="s">
        <v>19</v>
      </c>
      <c r="N551" s="177" t="s">
        <v>44</v>
      </c>
      <c r="P551" s="132">
        <f>O551*H551</f>
        <v>0</v>
      </c>
      <c r="Q551" s="132">
        <v>1.6E-2</v>
      </c>
      <c r="R551" s="132">
        <f>Q551*H551</f>
        <v>0.34862400000000004</v>
      </c>
      <c r="S551" s="132">
        <v>0</v>
      </c>
      <c r="T551" s="133">
        <f>S551*H551</f>
        <v>0</v>
      </c>
      <c r="AR551" s="134" t="s">
        <v>340</v>
      </c>
      <c r="AT551" s="134" t="s">
        <v>227</v>
      </c>
      <c r="AU551" s="134" t="s">
        <v>131</v>
      </c>
      <c r="AY551" s="18" t="s">
        <v>122</v>
      </c>
      <c r="BE551" s="135">
        <f>IF(N551="základní",J551,0)</f>
        <v>0</v>
      </c>
      <c r="BF551" s="135">
        <f>IF(N551="snížená",J551,0)</f>
        <v>0</v>
      </c>
      <c r="BG551" s="135">
        <f>IF(N551="zákl. přenesená",J551,0)</f>
        <v>0</v>
      </c>
      <c r="BH551" s="135">
        <f>IF(N551="sníž. přenesená",J551,0)</f>
        <v>0</v>
      </c>
      <c r="BI551" s="135">
        <f>IF(N551="nulová",J551,0)</f>
        <v>0</v>
      </c>
      <c r="BJ551" s="18" t="s">
        <v>131</v>
      </c>
      <c r="BK551" s="135">
        <f>ROUND(I551*H551,2)</f>
        <v>0</v>
      </c>
      <c r="BL551" s="18" t="s">
        <v>243</v>
      </c>
      <c r="BM551" s="134" t="s">
        <v>914</v>
      </c>
    </row>
    <row r="552" spans="2:65" s="13" customFormat="1" ht="11.25">
      <c r="B552" s="147"/>
      <c r="D552" s="141" t="s">
        <v>135</v>
      </c>
      <c r="F552" s="149" t="s">
        <v>915</v>
      </c>
      <c r="H552" s="150">
        <v>21.789000000000001</v>
      </c>
      <c r="I552" s="151"/>
      <c r="L552" s="147"/>
      <c r="M552" s="152"/>
      <c r="T552" s="153"/>
      <c r="AT552" s="148" t="s">
        <v>135</v>
      </c>
      <c r="AU552" s="148" t="s">
        <v>131</v>
      </c>
      <c r="AV552" s="13" t="s">
        <v>131</v>
      </c>
      <c r="AW552" s="13" t="s">
        <v>4</v>
      </c>
      <c r="AX552" s="13" t="s">
        <v>77</v>
      </c>
      <c r="AY552" s="148" t="s">
        <v>122</v>
      </c>
    </row>
    <row r="553" spans="2:65" s="1" customFormat="1" ht="16.5" customHeight="1">
      <c r="B553" s="33"/>
      <c r="C553" s="123" t="s">
        <v>916</v>
      </c>
      <c r="D553" s="123" t="s">
        <v>125</v>
      </c>
      <c r="E553" s="124" t="s">
        <v>917</v>
      </c>
      <c r="F553" s="125" t="s">
        <v>918</v>
      </c>
      <c r="G553" s="126" t="s">
        <v>144</v>
      </c>
      <c r="H553" s="127">
        <v>13.76</v>
      </c>
      <c r="I553" s="128"/>
      <c r="J553" s="129">
        <f>ROUND(I553*H553,2)</f>
        <v>0</v>
      </c>
      <c r="K553" s="125" t="s">
        <v>129</v>
      </c>
      <c r="L553" s="33"/>
      <c r="M553" s="130" t="s">
        <v>19</v>
      </c>
      <c r="N553" s="131" t="s">
        <v>44</v>
      </c>
      <c r="P553" s="132">
        <f>O553*H553</f>
        <v>0</v>
      </c>
      <c r="Q553" s="132">
        <v>1.8000000000000001E-4</v>
      </c>
      <c r="R553" s="132">
        <f>Q553*H553</f>
        <v>2.4767999999999999E-3</v>
      </c>
      <c r="S553" s="132">
        <v>0</v>
      </c>
      <c r="T553" s="133">
        <f>S553*H553</f>
        <v>0</v>
      </c>
      <c r="AR553" s="134" t="s">
        <v>243</v>
      </c>
      <c r="AT553" s="134" t="s">
        <v>125</v>
      </c>
      <c r="AU553" s="134" t="s">
        <v>131</v>
      </c>
      <c r="AY553" s="18" t="s">
        <v>122</v>
      </c>
      <c r="BE553" s="135">
        <f>IF(N553="základní",J553,0)</f>
        <v>0</v>
      </c>
      <c r="BF553" s="135">
        <f>IF(N553="snížená",J553,0)</f>
        <v>0</v>
      </c>
      <c r="BG553" s="135">
        <f>IF(N553="zákl. přenesená",J553,0)</f>
        <v>0</v>
      </c>
      <c r="BH553" s="135">
        <f>IF(N553="sníž. přenesená",J553,0)</f>
        <v>0</v>
      </c>
      <c r="BI553" s="135">
        <f>IF(N553="nulová",J553,0)</f>
        <v>0</v>
      </c>
      <c r="BJ553" s="18" t="s">
        <v>131</v>
      </c>
      <c r="BK553" s="135">
        <f>ROUND(I553*H553,2)</f>
        <v>0</v>
      </c>
      <c r="BL553" s="18" t="s">
        <v>243</v>
      </c>
      <c r="BM553" s="134" t="s">
        <v>919</v>
      </c>
    </row>
    <row r="554" spans="2:65" s="1" customFormat="1" ht="11.25">
      <c r="B554" s="33"/>
      <c r="D554" s="136" t="s">
        <v>133</v>
      </c>
      <c r="F554" s="137" t="s">
        <v>920</v>
      </c>
      <c r="I554" s="138"/>
      <c r="L554" s="33"/>
      <c r="M554" s="139"/>
      <c r="T554" s="54"/>
      <c r="AT554" s="18" t="s">
        <v>133</v>
      </c>
      <c r="AU554" s="18" t="s">
        <v>131</v>
      </c>
    </row>
    <row r="555" spans="2:65" s="13" customFormat="1" ht="11.25">
      <c r="B555" s="147"/>
      <c r="D555" s="141" t="s">
        <v>135</v>
      </c>
      <c r="E555" s="148" t="s">
        <v>19</v>
      </c>
      <c r="F555" s="149" t="s">
        <v>921</v>
      </c>
      <c r="H555" s="150">
        <v>13.76</v>
      </c>
      <c r="I555" s="151"/>
      <c r="L555" s="147"/>
      <c r="M555" s="152"/>
      <c r="T555" s="153"/>
      <c r="AT555" s="148" t="s">
        <v>135</v>
      </c>
      <c r="AU555" s="148" t="s">
        <v>131</v>
      </c>
      <c r="AV555" s="13" t="s">
        <v>131</v>
      </c>
      <c r="AW555" s="13" t="s">
        <v>33</v>
      </c>
      <c r="AX555" s="13" t="s">
        <v>77</v>
      </c>
      <c r="AY555" s="148" t="s">
        <v>122</v>
      </c>
    </row>
    <row r="556" spans="2:65" s="1" customFormat="1" ht="16.5" customHeight="1">
      <c r="B556" s="33"/>
      <c r="C556" s="168" t="s">
        <v>922</v>
      </c>
      <c r="D556" s="168" t="s">
        <v>227</v>
      </c>
      <c r="E556" s="169" t="s">
        <v>923</v>
      </c>
      <c r="F556" s="170" t="s">
        <v>924</v>
      </c>
      <c r="G556" s="171" t="s">
        <v>144</v>
      </c>
      <c r="H556" s="172">
        <v>15.135999999999999</v>
      </c>
      <c r="I556" s="173"/>
      <c r="J556" s="174">
        <f>ROUND(I556*H556,2)</f>
        <v>0</v>
      </c>
      <c r="K556" s="170" t="s">
        <v>129</v>
      </c>
      <c r="L556" s="175"/>
      <c r="M556" s="176" t="s">
        <v>19</v>
      </c>
      <c r="N556" s="177" t="s">
        <v>44</v>
      </c>
      <c r="P556" s="132">
        <f>O556*H556</f>
        <v>0</v>
      </c>
      <c r="Q556" s="132">
        <v>1.2E-4</v>
      </c>
      <c r="R556" s="132">
        <f>Q556*H556</f>
        <v>1.81632E-3</v>
      </c>
      <c r="S556" s="132">
        <v>0</v>
      </c>
      <c r="T556" s="133">
        <f>S556*H556</f>
        <v>0</v>
      </c>
      <c r="AR556" s="134" t="s">
        <v>340</v>
      </c>
      <c r="AT556" s="134" t="s">
        <v>227</v>
      </c>
      <c r="AU556" s="134" t="s">
        <v>131</v>
      </c>
      <c r="AY556" s="18" t="s">
        <v>122</v>
      </c>
      <c r="BE556" s="135">
        <f>IF(N556="základní",J556,0)</f>
        <v>0</v>
      </c>
      <c r="BF556" s="135">
        <f>IF(N556="snížená",J556,0)</f>
        <v>0</v>
      </c>
      <c r="BG556" s="135">
        <f>IF(N556="zákl. přenesená",J556,0)</f>
        <v>0</v>
      </c>
      <c r="BH556" s="135">
        <f>IF(N556="sníž. přenesená",J556,0)</f>
        <v>0</v>
      </c>
      <c r="BI556" s="135">
        <f>IF(N556="nulová",J556,0)</f>
        <v>0</v>
      </c>
      <c r="BJ556" s="18" t="s">
        <v>131</v>
      </c>
      <c r="BK556" s="135">
        <f>ROUND(I556*H556,2)</f>
        <v>0</v>
      </c>
      <c r="BL556" s="18" t="s">
        <v>243</v>
      </c>
      <c r="BM556" s="134" t="s">
        <v>925</v>
      </c>
    </row>
    <row r="557" spans="2:65" s="13" customFormat="1" ht="11.25">
      <c r="B557" s="147"/>
      <c r="D557" s="141" t="s">
        <v>135</v>
      </c>
      <c r="F557" s="149" t="s">
        <v>926</v>
      </c>
      <c r="H557" s="150">
        <v>15.135999999999999</v>
      </c>
      <c r="I557" s="151"/>
      <c r="L557" s="147"/>
      <c r="M557" s="152"/>
      <c r="T557" s="153"/>
      <c r="AT557" s="148" t="s">
        <v>135</v>
      </c>
      <c r="AU557" s="148" t="s">
        <v>131</v>
      </c>
      <c r="AV557" s="13" t="s">
        <v>131</v>
      </c>
      <c r="AW557" s="13" t="s">
        <v>4</v>
      </c>
      <c r="AX557" s="13" t="s">
        <v>77</v>
      </c>
      <c r="AY557" s="148" t="s">
        <v>122</v>
      </c>
    </row>
    <row r="558" spans="2:65" s="1" customFormat="1" ht="16.5" customHeight="1">
      <c r="B558" s="33"/>
      <c r="C558" s="123" t="s">
        <v>927</v>
      </c>
      <c r="D558" s="123" t="s">
        <v>125</v>
      </c>
      <c r="E558" s="124" t="s">
        <v>928</v>
      </c>
      <c r="F558" s="125" t="s">
        <v>929</v>
      </c>
      <c r="G558" s="126" t="s">
        <v>144</v>
      </c>
      <c r="H558" s="127">
        <v>18.2</v>
      </c>
      <c r="I558" s="128"/>
      <c r="J558" s="129">
        <f>ROUND(I558*H558,2)</f>
        <v>0</v>
      </c>
      <c r="K558" s="125" t="s">
        <v>129</v>
      </c>
      <c r="L558" s="33"/>
      <c r="M558" s="130" t="s">
        <v>19</v>
      </c>
      <c r="N558" s="131" t="s">
        <v>44</v>
      </c>
      <c r="P558" s="132">
        <f>O558*H558</f>
        <v>0</v>
      </c>
      <c r="Q558" s="132">
        <v>9.0000000000000006E-5</v>
      </c>
      <c r="R558" s="132">
        <f>Q558*H558</f>
        <v>1.6380000000000001E-3</v>
      </c>
      <c r="S558" s="132">
        <v>0</v>
      </c>
      <c r="T558" s="133">
        <f>S558*H558</f>
        <v>0</v>
      </c>
      <c r="AR558" s="134" t="s">
        <v>243</v>
      </c>
      <c r="AT558" s="134" t="s">
        <v>125</v>
      </c>
      <c r="AU558" s="134" t="s">
        <v>131</v>
      </c>
      <c r="AY558" s="18" t="s">
        <v>122</v>
      </c>
      <c r="BE558" s="135">
        <f>IF(N558="základní",J558,0)</f>
        <v>0</v>
      </c>
      <c r="BF558" s="135">
        <f>IF(N558="snížená",J558,0)</f>
        <v>0</v>
      </c>
      <c r="BG558" s="135">
        <f>IF(N558="zákl. přenesená",J558,0)</f>
        <v>0</v>
      </c>
      <c r="BH558" s="135">
        <f>IF(N558="sníž. přenesená",J558,0)</f>
        <v>0</v>
      </c>
      <c r="BI558" s="135">
        <f>IF(N558="nulová",J558,0)</f>
        <v>0</v>
      </c>
      <c r="BJ558" s="18" t="s">
        <v>131</v>
      </c>
      <c r="BK558" s="135">
        <f>ROUND(I558*H558,2)</f>
        <v>0</v>
      </c>
      <c r="BL558" s="18" t="s">
        <v>243</v>
      </c>
      <c r="BM558" s="134" t="s">
        <v>930</v>
      </c>
    </row>
    <row r="559" spans="2:65" s="1" customFormat="1" ht="11.25">
      <c r="B559" s="33"/>
      <c r="D559" s="136" t="s">
        <v>133</v>
      </c>
      <c r="F559" s="137" t="s">
        <v>931</v>
      </c>
      <c r="I559" s="138"/>
      <c r="L559" s="33"/>
      <c r="M559" s="139"/>
      <c r="T559" s="54"/>
      <c r="AT559" s="18" t="s">
        <v>133</v>
      </c>
      <c r="AU559" s="18" t="s">
        <v>131</v>
      </c>
    </row>
    <row r="560" spans="2:65" s="13" customFormat="1" ht="11.25">
      <c r="B560" s="147"/>
      <c r="D560" s="141" t="s">
        <v>135</v>
      </c>
      <c r="E560" s="148" t="s">
        <v>19</v>
      </c>
      <c r="F560" s="149" t="s">
        <v>932</v>
      </c>
      <c r="H560" s="150">
        <v>18.2</v>
      </c>
      <c r="I560" s="151"/>
      <c r="L560" s="147"/>
      <c r="M560" s="152"/>
      <c r="T560" s="153"/>
      <c r="AT560" s="148" t="s">
        <v>135</v>
      </c>
      <c r="AU560" s="148" t="s">
        <v>131</v>
      </c>
      <c r="AV560" s="13" t="s">
        <v>131</v>
      </c>
      <c r="AW560" s="13" t="s">
        <v>33</v>
      </c>
      <c r="AX560" s="13" t="s">
        <v>77</v>
      </c>
      <c r="AY560" s="148" t="s">
        <v>122</v>
      </c>
    </row>
    <row r="561" spans="2:65" s="1" customFormat="1" ht="24.2" customHeight="1">
      <c r="B561" s="33"/>
      <c r="C561" s="123" t="s">
        <v>933</v>
      </c>
      <c r="D561" s="123" t="s">
        <v>125</v>
      </c>
      <c r="E561" s="124" t="s">
        <v>934</v>
      </c>
      <c r="F561" s="125" t="s">
        <v>935</v>
      </c>
      <c r="G561" s="126" t="s">
        <v>399</v>
      </c>
      <c r="H561" s="178"/>
      <c r="I561" s="128"/>
      <c r="J561" s="129">
        <f>ROUND(I561*H561,2)</f>
        <v>0</v>
      </c>
      <c r="K561" s="125" t="s">
        <v>129</v>
      </c>
      <c r="L561" s="33"/>
      <c r="M561" s="130" t="s">
        <v>19</v>
      </c>
      <c r="N561" s="131" t="s">
        <v>44</v>
      </c>
      <c r="P561" s="132">
        <f>O561*H561</f>
        <v>0</v>
      </c>
      <c r="Q561" s="132">
        <v>0</v>
      </c>
      <c r="R561" s="132">
        <f>Q561*H561</f>
        <v>0</v>
      </c>
      <c r="S561" s="132">
        <v>0</v>
      </c>
      <c r="T561" s="133">
        <f>S561*H561</f>
        <v>0</v>
      </c>
      <c r="AR561" s="134" t="s">
        <v>243</v>
      </c>
      <c r="AT561" s="134" t="s">
        <v>125</v>
      </c>
      <c r="AU561" s="134" t="s">
        <v>131</v>
      </c>
      <c r="AY561" s="18" t="s">
        <v>122</v>
      </c>
      <c r="BE561" s="135">
        <f>IF(N561="základní",J561,0)</f>
        <v>0</v>
      </c>
      <c r="BF561" s="135">
        <f>IF(N561="snížená",J561,0)</f>
        <v>0</v>
      </c>
      <c r="BG561" s="135">
        <f>IF(N561="zákl. přenesená",J561,0)</f>
        <v>0</v>
      </c>
      <c r="BH561" s="135">
        <f>IF(N561="sníž. přenesená",J561,0)</f>
        <v>0</v>
      </c>
      <c r="BI561" s="135">
        <f>IF(N561="nulová",J561,0)</f>
        <v>0</v>
      </c>
      <c r="BJ561" s="18" t="s">
        <v>131</v>
      </c>
      <c r="BK561" s="135">
        <f>ROUND(I561*H561,2)</f>
        <v>0</v>
      </c>
      <c r="BL561" s="18" t="s">
        <v>243</v>
      </c>
      <c r="BM561" s="134" t="s">
        <v>936</v>
      </c>
    </row>
    <row r="562" spans="2:65" s="1" customFormat="1" ht="11.25">
      <c r="B562" s="33"/>
      <c r="D562" s="136" t="s">
        <v>133</v>
      </c>
      <c r="F562" s="137" t="s">
        <v>937</v>
      </c>
      <c r="I562" s="138"/>
      <c r="L562" s="33"/>
      <c r="M562" s="139"/>
      <c r="T562" s="54"/>
      <c r="AT562" s="18" t="s">
        <v>133</v>
      </c>
      <c r="AU562" s="18" t="s">
        <v>131</v>
      </c>
    </row>
    <row r="563" spans="2:65" s="11" customFormat="1" ht="22.9" customHeight="1">
      <c r="B563" s="111"/>
      <c r="D563" s="112" t="s">
        <v>71</v>
      </c>
      <c r="E563" s="121" t="s">
        <v>938</v>
      </c>
      <c r="F563" s="121" t="s">
        <v>939</v>
      </c>
      <c r="I563" s="114"/>
      <c r="J563" s="122">
        <f>BK563</f>
        <v>0</v>
      </c>
      <c r="L563" s="111"/>
      <c r="M563" s="116"/>
      <c r="P563" s="117">
        <f>SUM(P564:P576)</f>
        <v>0</v>
      </c>
      <c r="R563" s="117">
        <f>SUM(R564:R576)</f>
        <v>2.7336000000000001E-3</v>
      </c>
      <c r="T563" s="118">
        <f>SUM(T564:T576)</f>
        <v>0</v>
      </c>
      <c r="AR563" s="112" t="s">
        <v>131</v>
      </c>
      <c r="AT563" s="119" t="s">
        <v>71</v>
      </c>
      <c r="AU563" s="119" t="s">
        <v>77</v>
      </c>
      <c r="AY563" s="112" t="s">
        <v>122</v>
      </c>
      <c r="BK563" s="120">
        <f>SUM(BK564:BK576)</f>
        <v>0</v>
      </c>
    </row>
    <row r="564" spans="2:65" s="1" customFormat="1" ht="16.5" customHeight="1">
      <c r="B564" s="33"/>
      <c r="C564" s="123" t="s">
        <v>940</v>
      </c>
      <c r="D564" s="123" t="s">
        <v>125</v>
      </c>
      <c r="E564" s="124" t="s">
        <v>941</v>
      </c>
      <c r="F564" s="125" t="s">
        <v>942</v>
      </c>
      <c r="G564" s="126" t="s">
        <v>128</v>
      </c>
      <c r="H564" s="127">
        <v>5.04</v>
      </c>
      <c r="I564" s="128"/>
      <c r="J564" s="129">
        <f>ROUND(I564*H564,2)</f>
        <v>0</v>
      </c>
      <c r="K564" s="125" t="s">
        <v>129</v>
      </c>
      <c r="L564" s="33"/>
      <c r="M564" s="130" t="s">
        <v>19</v>
      </c>
      <c r="N564" s="131" t="s">
        <v>44</v>
      </c>
      <c r="P564" s="132">
        <f>O564*H564</f>
        <v>0</v>
      </c>
      <c r="Q564" s="132">
        <v>6.0000000000000002E-5</v>
      </c>
      <c r="R564" s="132">
        <f>Q564*H564</f>
        <v>3.0240000000000003E-4</v>
      </c>
      <c r="S564" s="132">
        <v>0</v>
      </c>
      <c r="T564" s="133">
        <f>S564*H564</f>
        <v>0</v>
      </c>
      <c r="AR564" s="134" t="s">
        <v>243</v>
      </c>
      <c r="AT564" s="134" t="s">
        <v>125</v>
      </c>
      <c r="AU564" s="134" t="s">
        <v>131</v>
      </c>
      <c r="AY564" s="18" t="s">
        <v>122</v>
      </c>
      <c r="BE564" s="135">
        <f>IF(N564="základní",J564,0)</f>
        <v>0</v>
      </c>
      <c r="BF564" s="135">
        <f>IF(N564="snížená",J564,0)</f>
        <v>0</v>
      </c>
      <c r="BG564" s="135">
        <f>IF(N564="zákl. přenesená",J564,0)</f>
        <v>0</v>
      </c>
      <c r="BH564" s="135">
        <f>IF(N564="sníž. přenesená",J564,0)</f>
        <v>0</v>
      </c>
      <c r="BI564" s="135">
        <f>IF(N564="nulová",J564,0)</f>
        <v>0</v>
      </c>
      <c r="BJ564" s="18" t="s">
        <v>131</v>
      </c>
      <c r="BK564" s="135">
        <f>ROUND(I564*H564,2)</f>
        <v>0</v>
      </c>
      <c r="BL564" s="18" t="s">
        <v>243</v>
      </c>
      <c r="BM564" s="134" t="s">
        <v>943</v>
      </c>
    </row>
    <row r="565" spans="2:65" s="1" customFormat="1" ht="11.25">
      <c r="B565" s="33"/>
      <c r="D565" s="136" t="s">
        <v>133</v>
      </c>
      <c r="F565" s="137" t="s">
        <v>944</v>
      </c>
      <c r="I565" s="138"/>
      <c r="L565" s="33"/>
      <c r="M565" s="139"/>
      <c r="T565" s="54"/>
      <c r="AT565" s="18" t="s">
        <v>133</v>
      </c>
      <c r="AU565" s="18" t="s">
        <v>131</v>
      </c>
    </row>
    <row r="566" spans="2:65" s="12" customFormat="1" ht="11.25">
      <c r="B566" s="140"/>
      <c r="D566" s="141" t="s">
        <v>135</v>
      </c>
      <c r="E566" s="142" t="s">
        <v>19</v>
      </c>
      <c r="F566" s="143" t="s">
        <v>945</v>
      </c>
      <c r="H566" s="142" t="s">
        <v>19</v>
      </c>
      <c r="I566" s="144"/>
      <c r="L566" s="140"/>
      <c r="M566" s="145"/>
      <c r="T566" s="146"/>
      <c r="AT566" s="142" t="s">
        <v>135</v>
      </c>
      <c r="AU566" s="142" t="s">
        <v>131</v>
      </c>
      <c r="AV566" s="12" t="s">
        <v>77</v>
      </c>
      <c r="AW566" s="12" t="s">
        <v>33</v>
      </c>
      <c r="AX566" s="12" t="s">
        <v>72</v>
      </c>
      <c r="AY566" s="142" t="s">
        <v>122</v>
      </c>
    </row>
    <row r="567" spans="2:65" s="13" customFormat="1" ht="11.25">
      <c r="B567" s="147"/>
      <c r="D567" s="141" t="s">
        <v>135</v>
      </c>
      <c r="E567" s="148" t="s">
        <v>19</v>
      </c>
      <c r="F567" s="149" t="s">
        <v>946</v>
      </c>
      <c r="H567" s="150">
        <v>5.04</v>
      </c>
      <c r="I567" s="151"/>
      <c r="L567" s="147"/>
      <c r="M567" s="152"/>
      <c r="T567" s="153"/>
      <c r="AT567" s="148" t="s">
        <v>135</v>
      </c>
      <c r="AU567" s="148" t="s">
        <v>131</v>
      </c>
      <c r="AV567" s="13" t="s">
        <v>131</v>
      </c>
      <c r="AW567" s="13" t="s">
        <v>33</v>
      </c>
      <c r="AX567" s="13" t="s">
        <v>77</v>
      </c>
      <c r="AY567" s="148" t="s">
        <v>122</v>
      </c>
    </row>
    <row r="568" spans="2:65" s="1" customFormat="1" ht="16.5" customHeight="1">
      <c r="B568" s="33"/>
      <c r="C568" s="123" t="s">
        <v>947</v>
      </c>
      <c r="D568" s="123" t="s">
        <v>125</v>
      </c>
      <c r="E568" s="124" t="s">
        <v>948</v>
      </c>
      <c r="F568" s="125" t="s">
        <v>949</v>
      </c>
      <c r="G568" s="126" t="s">
        <v>128</v>
      </c>
      <c r="H568" s="127">
        <v>9.24</v>
      </c>
      <c r="I568" s="128"/>
      <c r="J568" s="129">
        <f>ROUND(I568*H568,2)</f>
        <v>0</v>
      </c>
      <c r="K568" s="125" t="s">
        <v>129</v>
      </c>
      <c r="L568" s="33"/>
      <c r="M568" s="130" t="s">
        <v>19</v>
      </c>
      <c r="N568" s="131" t="s">
        <v>44</v>
      </c>
      <c r="P568" s="132">
        <f>O568*H568</f>
        <v>0</v>
      </c>
      <c r="Q568" s="132">
        <v>1.3999999999999999E-4</v>
      </c>
      <c r="R568" s="132">
        <f>Q568*H568</f>
        <v>1.2936E-3</v>
      </c>
      <c r="S568" s="132">
        <v>0</v>
      </c>
      <c r="T568" s="133">
        <f>S568*H568</f>
        <v>0</v>
      </c>
      <c r="AR568" s="134" t="s">
        <v>243</v>
      </c>
      <c r="AT568" s="134" t="s">
        <v>125</v>
      </c>
      <c r="AU568" s="134" t="s">
        <v>131</v>
      </c>
      <c r="AY568" s="18" t="s">
        <v>122</v>
      </c>
      <c r="BE568" s="135">
        <f>IF(N568="základní",J568,0)</f>
        <v>0</v>
      </c>
      <c r="BF568" s="135">
        <f>IF(N568="snížená",J568,0)</f>
        <v>0</v>
      </c>
      <c r="BG568" s="135">
        <f>IF(N568="zákl. přenesená",J568,0)</f>
        <v>0</v>
      </c>
      <c r="BH568" s="135">
        <f>IF(N568="sníž. přenesená",J568,0)</f>
        <v>0</v>
      </c>
      <c r="BI568" s="135">
        <f>IF(N568="nulová",J568,0)</f>
        <v>0</v>
      </c>
      <c r="BJ568" s="18" t="s">
        <v>131</v>
      </c>
      <c r="BK568" s="135">
        <f>ROUND(I568*H568,2)</f>
        <v>0</v>
      </c>
      <c r="BL568" s="18" t="s">
        <v>243</v>
      </c>
      <c r="BM568" s="134" t="s">
        <v>950</v>
      </c>
    </row>
    <row r="569" spans="2:65" s="1" customFormat="1" ht="11.25">
      <c r="B569" s="33"/>
      <c r="D569" s="136" t="s">
        <v>133</v>
      </c>
      <c r="F569" s="137" t="s">
        <v>951</v>
      </c>
      <c r="I569" s="138"/>
      <c r="L569" s="33"/>
      <c r="M569" s="139"/>
      <c r="T569" s="54"/>
      <c r="AT569" s="18" t="s">
        <v>133</v>
      </c>
      <c r="AU569" s="18" t="s">
        <v>131</v>
      </c>
    </row>
    <row r="570" spans="2:65" s="12" customFormat="1" ht="11.25">
      <c r="B570" s="140"/>
      <c r="D570" s="141" t="s">
        <v>135</v>
      </c>
      <c r="E570" s="142" t="s">
        <v>19</v>
      </c>
      <c r="F570" s="143" t="s">
        <v>952</v>
      </c>
      <c r="H570" s="142" t="s">
        <v>19</v>
      </c>
      <c r="I570" s="144"/>
      <c r="L570" s="140"/>
      <c r="M570" s="145"/>
      <c r="T570" s="146"/>
      <c r="AT570" s="142" t="s">
        <v>135</v>
      </c>
      <c r="AU570" s="142" t="s">
        <v>131</v>
      </c>
      <c r="AV570" s="12" t="s">
        <v>77</v>
      </c>
      <c r="AW570" s="12" t="s">
        <v>33</v>
      </c>
      <c r="AX570" s="12" t="s">
        <v>72</v>
      </c>
      <c r="AY570" s="142" t="s">
        <v>122</v>
      </c>
    </row>
    <row r="571" spans="2:65" s="13" customFormat="1" ht="11.25">
      <c r="B571" s="147"/>
      <c r="D571" s="141" t="s">
        <v>135</v>
      </c>
      <c r="E571" s="148" t="s">
        <v>19</v>
      </c>
      <c r="F571" s="149" t="s">
        <v>953</v>
      </c>
      <c r="H571" s="150">
        <v>2.76</v>
      </c>
      <c r="I571" s="151"/>
      <c r="L571" s="147"/>
      <c r="M571" s="152"/>
      <c r="T571" s="153"/>
      <c r="AT571" s="148" t="s">
        <v>135</v>
      </c>
      <c r="AU571" s="148" t="s">
        <v>131</v>
      </c>
      <c r="AV571" s="13" t="s">
        <v>131</v>
      </c>
      <c r="AW571" s="13" t="s">
        <v>33</v>
      </c>
      <c r="AX571" s="13" t="s">
        <v>72</v>
      </c>
      <c r="AY571" s="148" t="s">
        <v>122</v>
      </c>
    </row>
    <row r="572" spans="2:65" s="13" customFormat="1" ht="11.25">
      <c r="B572" s="147"/>
      <c r="D572" s="141" t="s">
        <v>135</v>
      </c>
      <c r="E572" s="148" t="s">
        <v>19</v>
      </c>
      <c r="F572" s="149" t="s">
        <v>954</v>
      </c>
      <c r="H572" s="150">
        <v>1.44</v>
      </c>
      <c r="I572" s="151"/>
      <c r="L572" s="147"/>
      <c r="M572" s="152"/>
      <c r="T572" s="153"/>
      <c r="AT572" s="148" t="s">
        <v>135</v>
      </c>
      <c r="AU572" s="148" t="s">
        <v>131</v>
      </c>
      <c r="AV572" s="13" t="s">
        <v>131</v>
      </c>
      <c r="AW572" s="13" t="s">
        <v>33</v>
      </c>
      <c r="AX572" s="13" t="s">
        <v>72</v>
      </c>
      <c r="AY572" s="148" t="s">
        <v>122</v>
      </c>
    </row>
    <row r="573" spans="2:65" s="13" customFormat="1" ht="11.25">
      <c r="B573" s="147"/>
      <c r="D573" s="141" t="s">
        <v>135</v>
      </c>
      <c r="E573" s="148" t="s">
        <v>19</v>
      </c>
      <c r="F573" s="149" t="s">
        <v>946</v>
      </c>
      <c r="H573" s="150">
        <v>5.04</v>
      </c>
      <c r="I573" s="151"/>
      <c r="L573" s="147"/>
      <c r="M573" s="152"/>
      <c r="T573" s="153"/>
      <c r="AT573" s="148" t="s">
        <v>135</v>
      </c>
      <c r="AU573" s="148" t="s">
        <v>131</v>
      </c>
      <c r="AV573" s="13" t="s">
        <v>131</v>
      </c>
      <c r="AW573" s="13" t="s">
        <v>33</v>
      </c>
      <c r="AX573" s="13" t="s">
        <v>72</v>
      </c>
      <c r="AY573" s="148" t="s">
        <v>122</v>
      </c>
    </row>
    <row r="574" spans="2:65" s="14" customFormat="1" ht="11.25">
      <c r="B574" s="154"/>
      <c r="D574" s="141" t="s">
        <v>135</v>
      </c>
      <c r="E574" s="155" t="s">
        <v>19</v>
      </c>
      <c r="F574" s="156" t="s">
        <v>141</v>
      </c>
      <c r="H574" s="157">
        <v>9.2399999999999984</v>
      </c>
      <c r="I574" s="158"/>
      <c r="L574" s="154"/>
      <c r="M574" s="159"/>
      <c r="T574" s="160"/>
      <c r="AT574" s="155" t="s">
        <v>135</v>
      </c>
      <c r="AU574" s="155" t="s">
        <v>131</v>
      </c>
      <c r="AV574" s="14" t="s">
        <v>130</v>
      </c>
      <c r="AW574" s="14" t="s">
        <v>33</v>
      </c>
      <c r="AX574" s="14" t="s">
        <v>77</v>
      </c>
      <c r="AY574" s="155" t="s">
        <v>122</v>
      </c>
    </row>
    <row r="575" spans="2:65" s="1" customFormat="1" ht="16.5" customHeight="1">
      <c r="B575" s="33"/>
      <c r="C575" s="123" t="s">
        <v>955</v>
      </c>
      <c r="D575" s="123" t="s">
        <v>125</v>
      </c>
      <c r="E575" s="124" t="s">
        <v>956</v>
      </c>
      <c r="F575" s="125" t="s">
        <v>957</v>
      </c>
      <c r="G575" s="126" t="s">
        <v>128</v>
      </c>
      <c r="H575" s="127">
        <v>9.48</v>
      </c>
      <c r="I575" s="128"/>
      <c r="J575" s="129">
        <f>ROUND(I575*H575,2)</f>
        <v>0</v>
      </c>
      <c r="K575" s="125" t="s">
        <v>129</v>
      </c>
      <c r="L575" s="33"/>
      <c r="M575" s="130" t="s">
        <v>19</v>
      </c>
      <c r="N575" s="131" t="s">
        <v>44</v>
      </c>
      <c r="P575" s="132">
        <f>O575*H575</f>
        <v>0</v>
      </c>
      <c r="Q575" s="132">
        <v>1.2E-4</v>
      </c>
      <c r="R575" s="132">
        <f>Q575*H575</f>
        <v>1.1376000000000001E-3</v>
      </c>
      <c r="S575" s="132">
        <v>0</v>
      </c>
      <c r="T575" s="133">
        <f>S575*H575</f>
        <v>0</v>
      </c>
      <c r="AR575" s="134" t="s">
        <v>243</v>
      </c>
      <c r="AT575" s="134" t="s">
        <v>125</v>
      </c>
      <c r="AU575" s="134" t="s">
        <v>131</v>
      </c>
      <c r="AY575" s="18" t="s">
        <v>122</v>
      </c>
      <c r="BE575" s="135">
        <f>IF(N575="základní",J575,0)</f>
        <v>0</v>
      </c>
      <c r="BF575" s="135">
        <f>IF(N575="snížená",J575,0)</f>
        <v>0</v>
      </c>
      <c r="BG575" s="135">
        <f>IF(N575="zákl. přenesená",J575,0)</f>
        <v>0</v>
      </c>
      <c r="BH575" s="135">
        <f>IF(N575="sníž. přenesená",J575,0)</f>
        <v>0</v>
      </c>
      <c r="BI575" s="135">
        <f>IF(N575="nulová",J575,0)</f>
        <v>0</v>
      </c>
      <c r="BJ575" s="18" t="s">
        <v>131</v>
      </c>
      <c r="BK575" s="135">
        <f>ROUND(I575*H575,2)</f>
        <v>0</v>
      </c>
      <c r="BL575" s="18" t="s">
        <v>243</v>
      </c>
      <c r="BM575" s="134" t="s">
        <v>958</v>
      </c>
    </row>
    <row r="576" spans="2:65" s="1" customFormat="1" ht="11.25">
      <c r="B576" s="33"/>
      <c r="D576" s="136" t="s">
        <v>133</v>
      </c>
      <c r="F576" s="137" t="s">
        <v>959</v>
      </c>
      <c r="I576" s="138"/>
      <c r="L576" s="33"/>
      <c r="M576" s="139"/>
      <c r="T576" s="54"/>
      <c r="AT576" s="18" t="s">
        <v>133</v>
      </c>
      <c r="AU576" s="18" t="s">
        <v>131</v>
      </c>
    </row>
    <row r="577" spans="2:65" s="11" customFormat="1" ht="22.9" customHeight="1">
      <c r="B577" s="111"/>
      <c r="D577" s="112" t="s">
        <v>71</v>
      </c>
      <c r="E577" s="121" t="s">
        <v>960</v>
      </c>
      <c r="F577" s="121" t="s">
        <v>961</v>
      </c>
      <c r="I577" s="114"/>
      <c r="J577" s="122">
        <f>BK577</f>
        <v>0</v>
      </c>
      <c r="L577" s="111"/>
      <c r="M577" s="116"/>
      <c r="P577" s="117">
        <f>SUM(P578:P621)</f>
        <v>0</v>
      </c>
      <c r="R577" s="117">
        <f>SUM(R578:R621)</f>
        <v>0.24583769000000003</v>
      </c>
      <c r="T577" s="118">
        <f>SUM(T578:T621)</f>
        <v>4.7538619999999997E-2</v>
      </c>
      <c r="AR577" s="112" t="s">
        <v>131</v>
      </c>
      <c r="AT577" s="119" t="s">
        <v>71</v>
      </c>
      <c r="AU577" s="119" t="s">
        <v>77</v>
      </c>
      <c r="AY577" s="112" t="s">
        <v>122</v>
      </c>
      <c r="BK577" s="120">
        <f>SUM(BK578:BK621)</f>
        <v>0</v>
      </c>
    </row>
    <row r="578" spans="2:65" s="1" customFormat="1" ht="16.5" customHeight="1">
      <c r="B578" s="33"/>
      <c r="C578" s="123" t="s">
        <v>962</v>
      </c>
      <c r="D578" s="123" t="s">
        <v>125</v>
      </c>
      <c r="E578" s="124" t="s">
        <v>963</v>
      </c>
      <c r="F578" s="125" t="s">
        <v>964</v>
      </c>
      <c r="G578" s="126" t="s">
        <v>128</v>
      </c>
      <c r="H578" s="127">
        <v>152.47399999999999</v>
      </c>
      <c r="I578" s="128"/>
      <c r="J578" s="129">
        <f>ROUND(I578*H578,2)</f>
        <v>0</v>
      </c>
      <c r="K578" s="125" t="s">
        <v>129</v>
      </c>
      <c r="L578" s="33"/>
      <c r="M578" s="130" t="s">
        <v>19</v>
      </c>
      <c r="N578" s="131" t="s">
        <v>44</v>
      </c>
      <c r="P578" s="132">
        <f>O578*H578</f>
        <v>0</v>
      </c>
      <c r="Q578" s="132">
        <v>1E-3</v>
      </c>
      <c r="R578" s="132">
        <f>Q578*H578</f>
        <v>0.152474</v>
      </c>
      <c r="S578" s="132">
        <v>3.1E-4</v>
      </c>
      <c r="T578" s="133">
        <f>S578*H578</f>
        <v>4.7266939999999993E-2</v>
      </c>
      <c r="AR578" s="134" t="s">
        <v>243</v>
      </c>
      <c r="AT578" s="134" t="s">
        <v>125</v>
      </c>
      <c r="AU578" s="134" t="s">
        <v>131</v>
      </c>
      <c r="AY578" s="18" t="s">
        <v>122</v>
      </c>
      <c r="BE578" s="135">
        <f>IF(N578="základní",J578,0)</f>
        <v>0</v>
      </c>
      <c r="BF578" s="135">
        <f>IF(N578="snížená",J578,0)</f>
        <v>0</v>
      </c>
      <c r="BG578" s="135">
        <f>IF(N578="zákl. přenesená",J578,0)</f>
        <v>0</v>
      </c>
      <c r="BH578" s="135">
        <f>IF(N578="sníž. přenesená",J578,0)</f>
        <v>0</v>
      </c>
      <c r="BI578" s="135">
        <f>IF(N578="nulová",J578,0)</f>
        <v>0</v>
      </c>
      <c r="BJ578" s="18" t="s">
        <v>131</v>
      </c>
      <c r="BK578" s="135">
        <f>ROUND(I578*H578,2)</f>
        <v>0</v>
      </c>
      <c r="BL578" s="18" t="s">
        <v>243</v>
      </c>
      <c r="BM578" s="134" t="s">
        <v>965</v>
      </c>
    </row>
    <row r="579" spans="2:65" s="1" customFormat="1" ht="11.25">
      <c r="B579" s="33"/>
      <c r="D579" s="136" t="s">
        <v>133</v>
      </c>
      <c r="F579" s="137" t="s">
        <v>966</v>
      </c>
      <c r="I579" s="138"/>
      <c r="L579" s="33"/>
      <c r="M579" s="139"/>
      <c r="T579" s="54"/>
      <c r="AT579" s="18" t="s">
        <v>133</v>
      </c>
      <c r="AU579" s="18" t="s">
        <v>131</v>
      </c>
    </row>
    <row r="580" spans="2:65" s="12" customFormat="1" ht="11.25">
      <c r="B580" s="140"/>
      <c r="D580" s="141" t="s">
        <v>135</v>
      </c>
      <c r="E580" s="142" t="s">
        <v>19</v>
      </c>
      <c r="F580" s="143" t="s">
        <v>967</v>
      </c>
      <c r="H580" s="142" t="s">
        <v>19</v>
      </c>
      <c r="I580" s="144"/>
      <c r="L580" s="140"/>
      <c r="M580" s="145"/>
      <c r="T580" s="146"/>
      <c r="AT580" s="142" t="s">
        <v>135</v>
      </c>
      <c r="AU580" s="142" t="s">
        <v>131</v>
      </c>
      <c r="AV580" s="12" t="s">
        <v>77</v>
      </c>
      <c r="AW580" s="12" t="s">
        <v>33</v>
      </c>
      <c r="AX580" s="12" t="s">
        <v>72</v>
      </c>
      <c r="AY580" s="142" t="s">
        <v>122</v>
      </c>
    </row>
    <row r="581" spans="2:65" s="13" customFormat="1" ht="11.25">
      <c r="B581" s="147"/>
      <c r="D581" s="141" t="s">
        <v>135</v>
      </c>
      <c r="E581" s="148" t="s">
        <v>19</v>
      </c>
      <c r="F581" s="149" t="s">
        <v>968</v>
      </c>
      <c r="H581" s="150">
        <v>14.102</v>
      </c>
      <c r="I581" s="151"/>
      <c r="L581" s="147"/>
      <c r="M581" s="152"/>
      <c r="T581" s="153"/>
      <c r="AT581" s="148" t="s">
        <v>135</v>
      </c>
      <c r="AU581" s="148" t="s">
        <v>131</v>
      </c>
      <c r="AV581" s="13" t="s">
        <v>131</v>
      </c>
      <c r="AW581" s="13" t="s">
        <v>33</v>
      </c>
      <c r="AX581" s="13" t="s">
        <v>72</v>
      </c>
      <c r="AY581" s="148" t="s">
        <v>122</v>
      </c>
    </row>
    <row r="582" spans="2:65" s="13" customFormat="1" ht="11.25">
      <c r="B582" s="147"/>
      <c r="D582" s="141" t="s">
        <v>135</v>
      </c>
      <c r="E582" s="148" t="s">
        <v>19</v>
      </c>
      <c r="F582" s="149" t="s">
        <v>969</v>
      </c>
      <c r="H582" s="150">
        <v>-0.14000000000000001</v>
      </c>
      <c r="I582" s="151"/>
      <c r="L582" s="147"/>
      <c r="M582" s="152"/>
      <c r="T582" s="153"/>
      <c r="AT582" s="148" t="s">
        <v>135</v>
      </c>
      <c r="AU582" s="148" t="s">
        <v>131</v>
      </c>
      <c r="AV582" s="13" t="s">
        <v>131</v>
      </c>
      <c r="AW582" s="13" t="s">
        <v>33</v>
      </c>
      <c r="AX582" s="13" t="s">
        <v>72</v>
      </c>
      <c r="AY582" s="148" t="s">
        <v>122</v>
      </c>
    </row>
    <row r="583" spans="2:65" s="13" customFormat="1" ht="11.25">
      <c r="B583" s="147"/>
      <c r="D583" s="141" t="s">
        <v>135</v>
      </c>
      <c r="E583" s="148" t="s">
        <v>19</v>
      </c>
      <c r="F583" s="149" t="s">
        <v>970</v>
      </c>
      <c r="H583" s="150">
        <v>15.682</v>
      </c>
      <c r="I583" s="151"/>
      <c r="L583" s="147"/>
      <c r="M583" s="152"/>
      <c r="T583" s="153"/>
      <c r="AT583" s="148" t="s">
        <v>135</v>
      </c>
      <c r="AU583" s="148" t="s">
        <v>131</v>
      </c>
      <c r="AV583" s="13" t="s">
        <v>131</v>
      </c>
      <c r="AW583" s="13" t="s">
        <v>33</v>
      </c>
      <c r="AX583" s="13" t="s">
        <v>72</v>
      </c>
      <c r="AY583" s="148" t="s">
        <v>122</v>
      </c>
    </row>
    <row r="584" spans="2:65" s="13" customFormat="1" ht="11.25">
      <c r="B584" s="147"/>
      <c r="D584" s="141" t="s">
        <v>135</v>
      </c>
      <c r="E584" s="148" t="s">
        <v>19</v>
      </c>
      <c r="F584" s="149" t="s">
        <v>971</v>
      </c>
      <c r="H584" s="150">
        <v>-0.114</v>
      </c>
      <c r="I584" s="151"/>
      <c r="L584" s="147"/>
      <c r="M584" s="152"/>
      <c r="T584" s="153"/>
      <c r="AT584" s="148" t="s">
        <v>135</v>
      </c>
      <c r="AU584" s="148" t="s">
        <v>131</v>
      </c>
      <c r="AV584" s="13" t="s">
        <v>131</v>
      </c>
      <c r="AW584" s="13" t="s">
        <v>33</v>
      </c>
      <c r="AX584" s="13" t="s">
        <v>72</v>
      </c>
      <c r="AY584" s="148" t="s">
        <v>122</v>
      </c>
    </row>
    <row r="585" spans="2:65" s="13" customFormat="1" ht="11.25">
      <c r="B585" s="147"/>
      <c r="D585" s="141" t="s">
        <v>135</v>
      </c>
      <c r="E585" s="148" t="s">
        <v>19</v>
      </c>
      <c r="F585" s="149" t="s">
        <v>972</v>
      </c>
      <c r="H585" s="150">
        <v>2.2000000000000002</v>
      </c>
      <c r="I585" s="151"/>
      <c r="L585" s="147"/>
      <c r="M585" s="152"/>
      <c r="T585" s="153"/>
      <c r="AT585" s="148" t="s">
        <v>135</v>
      </c>
      <c r="AU585" s="148" t="s">
        <v>131</v>
      </c>
      <c r="AV585" s="13" t="s">
        <v>131</v>
      </c>
      <c r="AW585" s="13" t="s">
        <v>33</v>
      </c>
      <c r="AX585" s="13" t="s">
        <v>72</v>
      </c>
      <c r="AY585" s="148" t="s">
        <v>122</v>
      </c>
    </row>
    <row r="586" spans="2:65" s="13" customFormat="1" ht="11.25">
      <c r="B586" s="147"/>
      <c r="D586" s="141" t="s">
        <v>135</v>
      </c>
      <c r="E586" s="148" t="s">
        <v>19</v>
      </c>
      <c r="F586" s="149" t="s">
        <v>973</v>
      </c>
      <c r="H586" s="150">
        <v>2.2999999999999998</v>
      </c>
      <c r="I586" s="151"/>
      <c r="L586" s="147"/>
      <c r="M586" s="152"/>
      <c r="T586" s="153"/>
      <c r="AT586" s="148" t="s">
        <v>135</v>
      </c>
      <c r="AU586" s="148" t="s">
        <v>131</v>
      </c>
      <c r="AV586" s="13" t="s">
        <v>131</v>
      </c>
      <c r="AW586" s="13" t="s">
        <v>33</v>
      </c>
      <c r="AX586" s="13" t="s">
        <v>72</v>
      </c>
      <c r="AY586" s="148" t="s">
        <v>122</v>
      </c>
    </row>
    <row r="587" spans="2:65" s="13" customFormat="1" ht="11.25">
      <c r="B587" s="147"/>
      <c r="D587" s="141" t="s">
        <v>135</v>
      </c>
      <c r="E587" s="148" t="s">
        <v>19</v>
      </c>
      <c r="F587" s="149" t="s">
        <v>974</v>
      </c>
      <c r="H587" s="150">
        <v>2.6829999999999998</v>
      </c>
      <c r="I587" s="151"/>
      <c r="L587" s="147"/>
      <c r="M587" s="152"/>
      <c r="T587" s="153"/>
      <c r="AT587" s="148" t="s">
        <v>135</v>
      </c>
      <c r="AU587" s="148" t="s">
        <v>131</v>
      </c>
      <c r="AV587" s="13" t="s">
        <v>131</v>
      </c>
      <c r="AW587" s="13" t="s">
        <v>33</v>
      </c>
      <c r="AX587" s="13" t="s">
        <v>72</v>
      </c>
      <c r="AY587" s="148" t="s">
        <v>122</v>
      </c>
    </row>
    <row r="588" spans="2:65" s="13" customFormat="1" ht="11.25">
      <c r="B588" s="147"/>
      <c r="D588" s="141" t="s">
        <v>135</v>
      </c>
      <c r="E588" s="148" t="s">
        <v>19</v>
      </c>
      <c r="F588" s="149" t="s">
        <v>975</v>
      </c>
      <c r="H588" s="150">
        <v>1.806</v>
      </c>
      <c r="I588" s="151"/>
      <c r="L588" s="147"/>
      <c r="M588" s="152"/>
      <c r="T588" s="153"/>
      <c r="AT588" s="148" t="s">
        <v>135</v>
      </c>
      <c r="AU588" s="148" t="s">
        <v>131</v>
      </c>
      <c r="AV588" s="13" t="s">
        <v>131</v>
      </c>
      <c r="AW588" s="13" t="s">
        <v>33</v>
      </c>
      <c r="AX588" s="13" t="s">
        <v>72</v>
      </c>
      <c r="AY588" s="148" t="s">
        <v>122</v>
      </c>
    </row>
    <row r="589" spans="2:65" s="13" customFormat="1" ht="11.25">
      <c r="B589" s="147"/>
      <c r="D589" s="141" t="s">
        <v>135</v>
      </c>
      <c r="E589" s="148" t="s">
        <v>19</v>
      </c>
      <c r="F589" s="149" t="s">
        <v>976</v>
      </c>
      <c r="H589" s="150">
        <v>0.80800000000000005</v>
      </c>
      <c r="I589" s="151"/>
      <c r="L589" s="147"/>
      <c r="M589" s="152"/>
      <c r="T589" s="153"/>
      <c r="AT589" s="148" t="s">
        <v>135</v>
      </c>
      <c r="AU589" s="148" t="s">
        <v>131</v>
      </c>
      <c r="AV589" s="13" t="s">
        <v>131</v>
      </c>
      <c r="AW589" s="13" t="s">
        <v>33</v>
      </c>
      <c r="AX589" s="13" t="s">
        <v>72</v>
      </c>
      <c r="AY589" s="148" t="s">
        <v>122</v>
      </c>
    </row>
    <row r="590" spans="2:65" s="13" customFormat="1" ht="11.25">
      <c r="B590" s="147"/>
      <c r="D590" s="141" t="s">
        <v>135</v>
      </c>
      <c r="E590" s="148" t="s">
        <v>19</v>
      </c>
      <c r="F590" s="149" t="s">
        <v>977</v>
      </c>
      <c r="H590" s="150">
        <v>3.3290000000000002</v>
      </c>
      <c r="I590" s="151"/>
      <c r="L590" s="147"/>
      <c r="M590" s="152"/>
      <c r="T590" s="153"/>
      <c r="AT590" s="148" t="s">
        <v>135</v>
      </c>
      <c r="AU590" s="148" t="s">
        <v>131</v>
      </c>
      <c r="AV590" s="13" t="s">
        <v>131</v>
      </c>
      <c r="AW590" s="13" t="s">
        <v>33</v>
      </c>
      <c r="AX590" s="13" t="s">
        <v>72</v>
      </c>
      <c r="AY590" s="148" t="s">
        <v>122</v>
      </c>
    </row>
    <row r="591" spans="2:65" s="15" customFormat="1" ht="11.25">
      <c r="B591" s="161"/>
      <c r="D591" s="141" t="s">
        <v>135</v>
      </c>
      <c r="E591" s="162" t="s">
        <v>19</v>
      </c>
      <c r="F591" s="163" t="s">
        <v>213</v>
      </c>
      <c r="H591" s="164">
        <v>42.655999999999992</v>
      </c>
      <c r="I591" s="165"/>
      <c r="L591" s="161"/>
      <c r="M591" s="166"/>
      <c r="T591" s="167"/>
      <c r="AT591" s="162" t="s">
        <v>135</v>
      </c>
      <c r="AU591" s="162" t="s">
        <v>131</v>
      </c>
      <c r="AV591" s="15" t="s">
        <v>123</v>
      </c>
      <c r="AW591" s="15" t="s">
        <v>33</v>
      </c>
      <c r="AX591" s="15" t="s">
        <v>72</v>
      </c>
      <c r="AY591" s="162" t="s">
        <v>122</v>
      </c>
    </row>
    <row r="592" spans="2:65" s="12" customFormat="1" ht="11.25">
      <c r="B592" s="140"/>
      <c r="D592" s="141" t="s">
        <v>135</v>
      </c>
      <c r="E592" s="142" t="s">
        <v>19</v>
      </c>
      <c r="F592" s="143" t="s">
        <v>978</v>
      </c>
      <c r="H592" s="142" t="s">
        <v>19</v>
      </c>
      <c r="I592" s="144"/>
      <c r="L592" s="140"/>
      <c r="M592" s="145"/>
      <c r="T592" s="146"/>
      <c r="AT592" s="142" t="s">
        <v>135</v>
      </c>
      <c r="AU592" s="142" t="s">
        <v>131</v>
      </c>
      <c r="AV592" s="12" t="s">
        <v>77</v>
      </c>
      <c r="AW592" s="12" t="s">
        <v>33</v>
      </c>
      <c r="AX592" s="12" t="s">
        <v>72</v>
      </c>
      <c r="AY592" s="142" t="s">
        <v>122</v>
      </c>
    </row>
    <row r="593" spans="2:65" s="13" customFormat="1" ht="22.5">
      <c r="B593" s="147"/>
      <c r="D593" s="141" t="s">
        <v>135</v>
      </c>
      <c r="E593" s="148" t="s">
        <v>19</v>
      </c>
      <c r="F593" s="149" t="s">
        <v>979</v>
      </c>
      <c r="H593" s="150">
        <v>119.727</v>
      </c>
      <c r="I593" s="151"/>
      <c r="L593" s="147"/>
      <c r="M593" s="152"/>
      <c r="T593" s="153"/>
      <c r="AT593" s="148" t="s">
        <v>135</v>
      </c>
      <c r="AU593" s="148" t="s">
        <v>131</v>
      </c>
      <c r="AV593" s="13" t="s">
        <v>131</v>
      </c>
      <c r="AW593" s="13" t="s">
        <v>33</v>
      </c>
      <c r="AX593" s="13" t="s">
        <v>72</v>
      </c>
      <c r="AY593" s="148" t="s">
        <v>122</v>
      </c>
    </row>
    <row r="594" spans="2:65" s="13" customFormat="1" ht="11.25">
      <c r="B594" s="147"/>
      <c r="D594" s="141" t="s">
        <v>135</v>
      </c>
      <c r="E594" s="148" t="s">
        <v>19</v>
      </c>
      <c r="F594" s="149" t="s">
        <v>980</v>
      </c>
      <c r="H594" s="150">
        <v>-6.048</v>
      </c>
      <c r="I594" s="151"/>
      <c r="L594" s="147"/>
      <c r="M594" s="152"/>
      <c r="T594" s="153"/>
      <c r="AT594" s="148" t="s">
        <v>135</v>
      </c>
      <c r="AU594" s="148" t="s">
        <v>131</v>
      </c>
      <c r="AV594" s="13" t="s">
        <v>131</v>
      </c>
      <c r="AW594" s="13" t="s">
        <v>33</v>
      </c>
      <c r="AX594" s="13" t="s">
        <v>72</v>
      </c>
      <c r="AY594" s="148" t="s">
        <v>122</v>
      </c>
    </row>
    <row r="595" spans="2:65" s="13" customFormat="1" ht="11.25">
      <c r="B595" s="147"/>
      <c r="D595" s="141" t="s">
        <v>135</v>
      </c>
      <c r="E595" s="148" t="s">
        <v>19</v>
      </c>
      <c r="F595" s="149" t="s">
        <v>981</v>
      </c>
      <c r="H595" s="150">
        <v>-2.1019999999999999</v>
      </c>
      <c r="I595" s="151"/>
      <c r="L595" s="147"/>
      <c r="M595" s="152"/>
      <c r="T595" s="153"/>
      <c r="AT595" s="148" t="s">
        <v>135</v>
      </c>
      <c r="AU595" s="148" t="s">
        <v>131</v>
      </c>
      <c r="AV595" s="13" t="s">
        <v>131</v>
      </c>
      <c r="AW595" s="13" t="s">
        <v>33</v>
      </c>
      <c r="AX595" s="13" t="s">
        <v>72</v>
      </c>
      <c r="AY595" s="148" t="s">
        <v>122</v>
      </c>
    </row>
    <row r="596" spans="2:65" s="13" customFormat="1" ht="11.25">
      <c r="B596" s="147"/>
      <c r="D596" s="141" t="s">
        <v>135</v>
      </c>
      <c r="E596" s="148" t="s">
        <v>19</v>
      </c>
      <c r="F596" s="149" t="s">
        <v>982</v>
      </c>
      <c r="H596" s="150">
        <v>3.972</v>
      </c>
      <c r="I596" s="151"/>
      <c r="L596" s="147"/>
      <c r="M596" s="152"/>
      <c r="T596" s="153"/>
      <c r="AT596" s="148" t="s">
        <v>135</v>
      </c>
      <c r="AU596" s="148" t="s">
        <v>131</v>
      </c>
      <c r="AV596" s="13" t="s">
        <v>131</v>
      </c>
      <c r="AW596" s="13" t="s">
        <v>33</v>
      </c>
      <c r="AX596" s="13" t="s">
        <v>72</v>
      </c>
      <c r="AY596" s="148" t="s">
        <v>122</v>
      </c>
    </row>
    <row r="597" spans="2:65" s="13" customFormat="1" ht="11.25">
      <c r="B597" s="147"/>
      <c r="D597" s="141" t="s">
        <v>135</v>
      </c>
      <c r="E597" s="148" t="s">
        <v>19</v>
      </c>
      <c r="F597" s="149" t="s">
        <v>983</v>
      </c>
      <c r="H597" s="150">
        <v>-8.1</v>
      </c>
      <c r="I597" s="151"/>
      <c r="L597" s="147"/>
      <c r="M597" s="152"/>
      <c r="T597" s="153"/>
      <c r="AT597" s="148" t="s">
        <v>135</v>
      </c>
      <c r="AU597" s="148" t="s">
        <v>131</v>
      </c>
      <c r="AV597" s="13" t="s">
        <v>131</v>
      </c>
      <c r="AW597" s="13" t="s">
        <v>33</v>
      </c>
      <c r="AX597" s="13" t="s">
        <v>72</v>
      </c>
      <c r="AY597" s="148" t="s">
        <v>122</v>
      </c>
    </row>
    <row r="598" spans="2:65" s="13" customFormat="1" ht="11.25">
      <c r="B598" s="147"/>
      <c r="D598" s="141" t="s">
        <v>135</v>
      </c>
      <c r="E598" s="148" t="s">
        <v>19</v>
      </c>
      <c r="F598" s="149" t="s">
        <v>984</v>
      </c>
      <c r="H598" s="150">
        <v>2.3690000000000002</v>
      </c>
      <c r="I598" s="151"/>
      <c r="L598" s="147"/>
      <c r="M598" s="152"/>
      <c r="T598" s="153"/>
      <c r="AT598" s="148" t="s">
        <v>135</v>
      </c>
      <c r="AU598" s="148" t="s">
        <v>131</v>
      </c>
      <c r="AV598" s="13" t="s">
        <v>131</v>
      </c>
      <c r="AW598" s="13" t="s">
        <v>33</v>
      </c>
      <c r="AX598" s="13" t="s">
        <v>72</v>
      </c>
      <c r="AY598" s="148" t="s">
        <v>122</v>
      </c>
    </row>
    <row r="599" spans="2:65" s="15" customFormat="1" ht="11.25">
      <c r="B599" s="161"/>
      <c r="D599" s="141" t="s">
        <v>135</v>
      </c>
      <c r="E599" s="162" t="s">
        <v>19</v>
      </c>
      <c r="F599" s="163" t="s">
        <v>213</v>
      </c>
      <c r="H599" s="164">
        <v>109.818</v>
      </c>
      <c r="I599" s="165"/>
      <c r="L599" s="161"/>
      <c r="M599" s="166"/>
      <c r="T599" s="167"/>
      <c r="AT599" s="162" t="s">
        <v>135</v>
      </c>
      <c r="AU599" s="162" t="s">
        <v>131</v>
      </c>
      <c r="AV599" s="15" t="s">
        <v>123</v>
      </c>
      <c r="AW599" s="15" t="s">
        <v>33</v>
      </c>
      <c r="AX599" s="15" t="s">
        <v>72</v>
      </c>
      <c r="AY599" s="162" t="s">
        <v>122</v>
      </c>
    </row>
    <row r="600" spans="2:65" s="14" customFormat="1" ht="11.25">
      <c r="B600" s="154"/>
      <c r="D600" s="141" t="s">
        <v>135</v>
      </c>
      <c r="E600" s="155" t="s">
        <v>19</v>
      </c>
      <c r="F600" s="156" t="s">
        <v>141</v>
      </c>
      <c r="H600" s="157">
        <v>152.47399999999999</v>
      </c>
      <c r="I600" s="158"/>
      <c r="L600" s="154"/>
      <c r="M600" s="159"/>
      <c r="T600" s="160"/>
      <c r="AT600" s="155" t="s">
        <v>135</v>
      </c>
      <c r="AU600" s="155" t="s">
        <v>131</v>
      </c>
      <c r="AV600" s="14" t="s">
        <v>130</v>
      </c>
      <c r="AW600" s="14" t="s">
        <v>33</v>
      </c>
      <c r="AX600" s="14" t="s">
        <v>77</v>
      </c>
      <c r="AY600" s="155" t="s">
        <v>122</v>
      </c>
    </row>
    <row r="601" spans="2:65" s="1" customFormat="1" ht="24.2" customHeight="1">
      <c r="B601" s="33"/>
      <c r="C601" s="123" t="s">
        <v>985</v>
      </c>
      <c r="D601" s="123" t="s">
        <v>125</v>
      </c>
      <c r="E601" s="124" t="s">
        <v>986</v>
      </c>
      <c r="F601" s="125" t="s">
        <v>987</v>
      </c>
      <c r="G601" s="126" t="s">
        <v>144</v>
      </c>
      <c r="H601" s="127">
        <v>20.92</v>
      </c>
      <c r="I601" s="128"/>
      <c r="J601" s="129">
        <f>ROUND(I601*H601,2)</f>
        <v>0</v>
      </c>
      <c r="K601" s="125" t="s">
        <v>129</v>
      </c>
      <c r="L601" s="33"/>
      <c r="M601" s="130" t="s">
        <v>19</v>
      </c>
      <c r="N601" s="131" t="s">
        <v>44</v>
      </c>
      <c r="P601" s="132">
        <f>O601*H601</f>
        <v>0</v>
      </c>
      <c r="Q601" s="132">
        <v>0</v>
      </c>
      <c r="R601" s="132">
        <f>Q601*H601</f>
        <v>0</v>
      </c>
      <c r="S601" s="132">
        <v>0</v>
      </c>
      <c r="T601" s="133">
        <f>S601*H601</f>
        <v>0</v>
      </c>
      <c r="AR601" s="134" t="s">
        <v>243</v>
      </c>
      <c r="AT601" s="134" t="s">
        <v>125</v>
      </c>
      <c r="AU601" s="134" t="s">
        <v>131</v>
      </c>
      <c r="AY601" s="18" t="s">
        <v>122</v>
      </c>
      <c r="BE601" s="135">
        <f>IF(N601="základní",J601,0)</f>
        <v>0</v>
      </c>
      <c r="BF601" s="135">
        <f>IF(N601="snížená",J601,0)</f>
        <v>0</v>
      </c>
      <c r="BG601" s="135">
        <f>IF(N601="zákl. přenesená",J601,0)</f>
        <v>0</v>
      </c>
      <c r="BH601" s="135">
        <f>IF(N601="sníž. přenesená",J601,0)</f>
        <v>0</v>
      </c>
      <c r="BI601" s="135">
        <f>IF(N601="nulová",J601,0)</f>
        <v>0</v>
      </c>
      <c r="BJ601" s="18" t="s">
        <v>131</v>
      </c>
      <c r="BK601" s="135">
        <f>ROUND(I601*H601,2)</f>
        <v>0</v>
      </c>
      <c r="BL601" s="18" t="s">
        <v>243</v>
      </c>
      <c r="BM601" s="134" t="s">
        <v>988</v>
      </c>
    </row>
    <row r="602" spans="2:65" s="1" customFormat="1" ht="11.25">
      <c r="B602" s="33"/>
      <c r="D602" s="136" t="s">
        <v>133</v>
      </c>
      <c r="F602" s="137" t="s">
        <v>989</v>
      </c>
      <c r="I602" s="138"/>
      <c r="L602" s="33"/>
      <c r="M602" s="139"/>
      <c r="T602" s="54"/>
      <c r="AT602" s="18" t="s">
        <v>133</v>
      </c>
      <c r="AU602" s="18" t="s">
        <v>131</v>
      </c>
    </row>
    <row r="603" spans="2:65" s="12" customFormat="1" ht="11.25">
      <c r="B603" s="140"/>
      <c r="D603" s="141" t="s">
        <v>135</v>
      </c>
      <c r="E603" s="142" t="s">
        <v>19</v>
      </c>
      <c r="F603" s="143" t="s">
        <v>990</v>
      </c>
      <c r="H603" s="142" t="s">
        <v>19</v>
      </c>
      <c r="I603" s="144"/>
      <c r="L603" s="140"/>
      <c r="M603" s="145"/>
      <c r="T603" s="146"/>
      <c r="AT603" s="142" t="s">
        <v>135</v>
      </c>
      <c r="AU603" s="142" t="s">
        <v>131</v>
      </c>
      <c r="AV603" s="12" t="s">
        <v>77</v>
      </c>
      <c r="AW603" s="12" t="s">
        <v>33</v>
      </c>
      <c r="AX603" s="12" t="s">
        <v>72</v>
      </c>
      <c r="AY603" s="142" t="s">
        <v>122</v>
      </c>
    </row>
    <row r="604" spans="2:65" s="13" customFormat="1" ht="11.25">
      <c r="B604" s="147"/>
      <c r="D604" s="141" t="s">
        <v>135</v>
      </c>
      <c r="E604" s="148" t="s">
        <v>19</v>
      </c>
      <c r="F604" s="149" t="s">
        <v>991</v>
      </c>
      <c r="H604" s="150">
        <v>14.8</v>
      </c>
      <c r="I604" s="151"/>
      <c r="L604" s="147"/>
      <c r="M604" s="152"/>
      <c r="T604" s="153"/>
      <c r="AT604" s="148" t="s">
        <v>135</v>
      </c>
      <c r="AU604" s="148" t="s">
        <v>131</v>
      </c>
      <c r="AV604" s="13" t="s">
        <v>131</v>
      </c>
      <c r="AW604" s="13" t="s">
        <v>33</v>
      </c>
      <c r="AX604" s="13" t="s">
        <v>72</v>
      </c>
      <c r="AY604" s="148" t="s">
        <v>122</v>
      </c>
    </row>
    <row r="605" spans="2:65" s="13" customFormat="1" ht="11.25">
      <c r="B605" s="147"/>
      <c r="D605" s="141" t="s">
        <v>135</v>
      </c>
      <c r="E605" s="148" t="s">
        <v>19</v>
      </c>
      <c r="F605" s="149" t="s">
        <v>992</v>
      </c>
      <c r="H605" s="150">
        <v>6.12</v>
      </c>
      <c r="I605" s="151"/>
      <c r="L605" s="147"/>
      <c r="M605" s="152"/>
      <c r="T605" s="153"/>
      <c r="AT605" s="148" t="s">
        <v>135</v>
      </c>
      <c r="AU605" s="148" t="s">
        <v>131</v>
      </c>
      <c r="AV605" s="13" t="s">
        <v>131</v>
      </c>
      <c r="AW605" s="13" t="s">
        <v>33</v>
      </c>
      <c r="AX605" s="13" t="s">
        <v>72</v>
      </c>
      <c r="AY605" s="148" t="s">
        <v>122</v>
      </c>
    </row>
    <row r="606" spans="2:65" s="14" customFormat="1" ht="11.25">
      <c r="B606" s="154"/>
      <c r="D606" s="141" t="s">
        <v>135</v>
      </c>
      <c r="E606" s="155" t="s">
        <v>19</v>
      </c>
      <c r="F606" s="156" t="s">
        <v>141</v>
      </c>
      <c r="H606" s="157">
        <v>20.92</v>
      </c>
      <c r="I606" s="158"/>
      <c r="L606" s="154"/>
      <c r="M606" s="159"/>
      <c r="T606" s="160"/>
      <c r="AT606" s="155" t="s">
        <v>135</v>
      </c>
      <c r="AU606" s="155" t="s">
        <v>131</v>
      </c>
      <c r="AV606" s="14" t="s">
        <v>130</v>
      </c>
      <c r="AW606" s="14" t="s">
        <v>33</v>
      </c>
      <c r="AX606" s="14" t="s">
        <v>77</v>
      </c>
      <c r="AY606" s="155" t="s">
        <v>122</v>
      </c>
    </row>
    <row r="607" spans="2:65" s="1" customFormat="1" ht="16.5" customHeight="1">
      <c r="B607" s="33"/>
      <c r="C607" s="168" t="s">
        <v>993</v>
      </c>
      <c r="D607" s="168" t="s">
        <v>227</v>
      </c>
      <c r="E607" s="169" t="s">
        <v>994</v>
      </c>
      <c r="F607" s="170" t="s">
        <v>995</v>
      </c>
      <c r="G607" s="171" t="s">
        <v>144</v>
      </c>
      <c r="H607" s="172">
        <v>25.103999999999999</v>
      </c>
      <c r="I607" s="173"/>
      <c r="J607" s="174">
        <f>ROUND(I607*H607,2)</f>
        <v>0</v>
      </c>
      <c r="K607" s="170" t="s">
        <v>129</v>
      </c>
      <c r="L607" s="175"/>
      <c r="M607" s="176" t="s">
        <v>19</v>
      </c>
      <c r="N607" s="177" t="s">
        <v>44</v>
      </c>
      <c r="P607" s="132">
        <f>O607*H607</f>
        <v>0</v>
      </c>
      <c r="Q607" s="132">
        <v>0</v>
      </c>
      <c r="R607" s="132">
        <f>Q607*H607</f>
        <v>0</v>
      </c>
      <c r="S607" s="132">
        <v>0</v>
      </c>
      <c r="T607" s="133">
        <f>S607*H607</f>
        <v>0</v>
      </c>
      <c r="AR607" s="134" t="s">
        <v>340</v>
      </c>
      <c r="AT607" s="134" t="s">
        <v>227</v>
      </c>
      <c r="AU607" s="134" t="s">
        <v>131</v>
      </c>
      <c r="AY607" s="18" t="s">
        <v>122</v>
      </c>
      <c r="BE607" s="135">
        <f>IF(N607="základní",J607,0)</f>
        <v>0</v>
      </c>
      <c r="BF607" s="135">
        <f>IF(N607="snížená",J607,0)</f>
        <v>0</v>
      </c>
      <c r="BG607" s="135">
        <f>IF(N607="zákl. přenesená",J607,0)</f>
        <v>0</v>
      </c>
      <c r="BH607" s="135">
        <f>IF(N607="sníž. přenesená",J607,0)</f>
        <v>0</v>
      </c>
      <c r="BI607" s="135">
        <f>IF(N607="nulová",J607,0)</f>
        <v>0</v>
      </c>
      <c r="BJ607" s="18" t="s">
        <v>131</v>
      </c>
      <c r="BK607" s="135">
        <f>ROUND(I607*H607,2)</f>
        <v>0</v>
      </c>
      <c r="BL607" s="18" t="s">
        <v>243</v>
      </c>
      <c r="BM607" s="134" t="s">
        <v>996</v>
      </c>
    </row>
    <row r="608" spans="2:65" s="13" customFormat="1" ht="11.25">
      <c r="B608" s="147"/>
      <c r="D608" s="141" t="s">
        <v>135</v>
      </c>
      <c r="F608" s="149" t="s">
        <v>997</v>
      </c>
      <c r="H608" s="150">
        <v>25.103999999999999</v>
      </c>
      <c r="I608" s="151"/>
      <c r="L608" s="147"/>
      <c r="M608" s="152"/>
      <c r="T608" s="153"/>
      <c r="AT608" s="148" t="s">
        <v>135</v>
      </c>
      <c r="AU608" s="148" t="s">
        <v>131</v>
      </c>
      <c r="AV608" s="13" t="s">
        <v>131</v>
      </c>
      <c r="AW608" s="13" t="s">
        <v>4</v>
      </c>
      <c r="AX608" s="13" t="s">
        <v>77</v>
      </c>
      <c r="AY608" s="148" t="s">
        <v>122</v>
      </c>
    </row>
    <row r="609" spans="2:65" s="1" customFormat="1" ht="24.2" customHeight="1">
      <c r="B609" s="33"/>
      <c r="C609" s="123" t="s">
        <v>998</v>
      </c>
      <c r="D609" s="123" t="s">
        <v>125</v>
      </c>
      <c r="E609" s="124" t="s">
        <v>999</v>
      </c>
      <c r="F609" s="125" t="s">
        <v>1000</v>
      </c>
      <c r="G609" s="126" t="s">
        <v>128</v>
      </c>
      <c r="H609" s="127">
        <v>9.0559999999999992</v>
      </c>
      <c r="I609" s="128"/>
      <c r="J609" s="129">
        <f>ROUND(I609*H609,2)</f>
        <v>0</v>
      </c>
      <c r="K609" s="125" t="s">
        <v>129</v>
      </c>
      <c r="L609" s="33"/>
      <c r="M609" s="130" t="s">
        <v>19</v>
      </c>
      <c r="N609" s="131" t="s">
        <v>44</v>
      </c>
      <c r="P609" s="132">
        <f>O609*H609</f>
        <v>0</v>
      </c>
      <c r="Q609" s="132">
        <v>0</v>
      </c>
      <c r="R609" s="132">
        <f>Q609*H609</f>
        <v>0</v>
      </c>
      <c r="S609" s="132">
        <v>3.0000000000000001E-5</v>
      </c>
      <c r="T609" s="133">
        <f>S609*H609</f>
        <v>2.7168E-4</v>
      </c>
      <c r="AR609" s="134" t="s">
        <v>243</v>
      </c>
      <c r="AT609" s="134" t="s">
        <v>125</v>
      </c>
      <c r="AU609" s="134" t="s">
        <v>131</v>
      </c>
      <c r="AY609" s="18" t="s">
        <v>122</v>
      </c>
      <c r="BE609" s="135">
        <f>IF(N609="základní",J609,0)</f>
        <v>0</v>
      </c>
      <c r="BF609" s="135">
        <f>IF(N609="snížená",J609,0)</f>
        <v>0</v>
      </c>
      <c r="BG609" s="135">
        <f>IF(N609="zákl. přenesená",J609,0)</f>
        <v>0</v>
      </c>
      <c r="BH609" s="135">
        <f>IF(N609="sníž. přenesená",J609,0)</f>
        <v>0</v>
      </c>
      <c r="BI609" s="135">
        <f>IF(N609="nulová",J609,0)</f>
        <v>0</v>
      </c>
      <c r="BJ609" s="18" t="s">
        <v>131</v>
      </c>
      <c r="BK609" s="135">
        <f>ROUND(I609*H609,2)</f>
        <v>0</v>
      </c>
      <c r="BL609" s="18" t="s">
        <v>243</v>
      </c>
      <c r="BM609" s="134" t="s">
        <v>1001</v>
      </c>
    </row>
    <row r="610" spans="2:65" s="1" customFormat="1" ht="11.25">
      <c r="B610" s="33"/>
      <c r="D610" s="136" t="s">
        <v>133</v>
      </c>
      <c r="F610" s="137" t="s">
        <v>1002</v>
      </c>
      <c r="I610" s="138"/>
      <c r="L610" s="33"/>
      <c r="M610" s="139"/>
      <c r="T610" s="54"/>
      <c r="AT610" s="18" t="s">
        <v>133</v>
      </c>
      <c r="AU610" s="18" t="s">
        <v>131</v>
      </c>
    </row>
    <row r="611" spans="2:65" s="12" customFormat="1" ht="11.25">
      <c r="B611" s="140"/>
      <c r="D611" s="141" t="s">
        <v>135</v>
      </c>
      <c r="E611" s="142" t="s">
        <v>19</v>
      </c>
      <c r="F611" s="143" t="s">
        <v>990</v>
      </c>
      <c r="H611" s="142" t="s">
        <v>19</v>
      </c>
      <c r="I611" s="144"/>
      <c r="L611" s="140"/>
      <c r="M611" s="145"/>
      <c r="T611" s="146"/>
      <c r="AT611" s="142" t="s">
        <v>135</v>
      </c>
      <c r="AU611" s="142" t="s">
        <v>131</v>
      </c>
      <c r="AV611" s="12" t="s">
        <v>77</v>
      </c>
      <c r="AW611" s="12" t="s">
        <v>33</v>
      </c>
      <c r="AX611" s="12" t="s">
        <v>72</v>
      </c>
      <c r="AY611" s="142" t="s">
        <v>122</v>
      </c>
    </row>
    <row r="612" spans="2:65" s="13" customFormat="1" ht="11.25">
      <c r="B612" s="147"/>
      <c r="D612" s="141" t="s">
        <v>135</v>
      </c>
      <c r="E612" s="148" t="s">
        <v>19</v>
      </c>
      <c r="F612" s="149" t="s">
        <v>1003</v>
      </c>
      <c r="H612" s="150">
        <v>6.72</v>
      </c>
      <c r="I612" s="151"/>
      <c r="L612" s="147"/>
      <c r="M612" s="152"/>
      <c r="T612" s="153"/>
      <c r="AT612" s="148" t="s">
        <v>135</v>
      </c>
      <c r="AU612" s="148" t="s">
        <v>131</v>
      </c>
      <c r="AV612" s="13" t="s">
        <v>131</v>
      </c>
      <c r="AW612" s="13" t="s">
        <v>33</v>
      </c>
      <c r="AX612" s="13" t="s">
        <v>72</v>
      </c>
      <c r="AY612" s="148" t="s">
        <v>122</v>
      </c>
    </row>
    <row r="613" spans="2:65" s="13" customFormat="1" ht="11.25">
      <c r="B613" s="147"/>
      <c r="D613" s="141" t="s">
        <v>135</v>
      </c>
      <c r="E613" s="148" t="s">
        <v>19</v>
      </c>
      <c r="F613" s="149" t="s">
        <v>1004</v>
      </c>
      <c r="H613" s="150">
        <v>2.3359999999999999</v>
      </c>
      <c r="I613" s="151"/>
      <c r="L613" s="147"/>
      <c r="M613" s="152"/>
      <c r="T613" s="153"/>
      <c r="AT613" s="148" t="s">
        <v>135</v>
      </c>
      <c r="AU613" s="148" t="s">
        <v>131</v>
      </c>
      <c r="AV613" s="13" t="s">
        <v>131</v>
      </c>
      <c r="AW613" s="13" t="s">
        <v>33</v>
      </c>
      <c r="AX613" s="13" t="s">
        <v>72</v>
      </c>
      <c r="AY613" s="148" t="s">
        <v>122</v>
      </c>
    </row>
    <row r="614" spans="2:65" s="14" customFormat="1" ht="11.25">
      <c r="B614" s="154"/>
      <c r="D614" s="141" t="s">
        <v>135</v>
      </c>
      <c r="E614" s="155" t="s">
        <v>19</v>
      </c>
      <c r="F614" s="156" t="s">
        <v>141</v>
      </c>
      <c r="H614" s="157">
        <v>9.0559999999999992</v>
      </c>
      <c r="I614" s="158"/>
      <c r="L614" s="154"/>
      <c r="M614" s="159"/>
      <c r="T614" s="160"/>
      <c r="AT614" s="155" t="s">
        <v>135</v>
      </c>
      <c r="AU614" s="155" t="s">
        <v>131</v>
      </c>
      <c r="AV614" s="14" t="s">
        <v>130</v>
      </c>
      <c r="AW614" s="14" t="s">
        <v>33</v>
      </c>
      <c r="AX614" s="14" t="s">
        <v>77</v>
      </c>
      <c r="AY614" s="155" t="s">
        <v>122</v>
      </c>
    </row>
    <row r="615" spans="2:65" s="1" customFormat="1" ht="16.5" customHeight="1">
      <c r="B615" s="33"/>
      <c r="C615" s="168" t="s">
        <v>1005</v>
      </c>
      <c r="D615" s="168" t="s">
        <v>227</v>
      </c>
      <c r="E615" s="169" t="s">
        <v>1006</v>
      </c>
      <c r="F615" s="170" t="s">
        <v>1007</v>
      </c>
      <c r="G615" s="171" t="s">
        <v>128</v>
      </c>
      <c r="H615" s="172">
        <v>10.867000000000001</v>
      </c>
      <c r="I615" s="173"/>
      <c r="J615" s="174">
        <f>ROUND(I615*H615,2)</f>
        <v>0</v>
      </c>
      <c r="K615" s="170" t="s">
        <v>129</v>
      </c>
      <c r="L615" s="175"/>
      <c r="M615" s="176" t="s">
        <v>19</v>
      </c>
      <c r="N615" s="177" t="s">
        <v>44</v>
      </c>
      <c r="P615" s="132">
        <f>O615*H615</f>
        <v>0</v>
      </c>
      <c r="Q615" s="132">
        <v>3.5E-4</v>
      </c>
      <c r="R615" s="132">
        <f>Q615*H615</f>
        <v>3.8034500000000003E-3</v>
      </c>
      <c r="S615" s="132">
        <v>0</v>
      </c>
      <c r="T615" s="133">
        <f>S615*H615</f>
        <v>0</v>
      </c>
      <c r="AR615" s="134" t="s">
        <v>340</v>
      </c>
      <c r="AT615" s="134" t="s">
        <v>227</v>
      </c>
      <c r="AU615" s="134" t="s">
        <v>131</v>
      </c>
      <c r="AY615" s="18" t="s">
        <v>122</v>
      </c>
      <c r="BE615" s="135">
        <f>IF(N615="základní",J615,0)</f>
        <v>0</v>
      </c>
      <c r="BF615" s="135">
        <f>IF(N615="snížená",J615,0)</f>
        <v>0</v>
      </c>
      <c r="BG615" s="135">
        <f>IF(N615="zákl. přenesená",J615,0)</f>
        <v>0</v>
      </c>
      <c r="BH615" s="135">
        <f>IF(N615="sníž. přenesená",J615,0)</f>
        <v>0</v>
      </c>
      <c r="BI615" s="135">
        <f>IF(N615="nulová",J615,0)</f>
        <v>0</v>
      </c>
      <c r="BJ615" s="18" t="s">
        <v>131</v>
      </c>
      <c r="BK615" s="135">
        <f>ROUND(I615*H615,2)</f>
        <v>0</v>
      </c>
      <c r="BL615" s="18" t="s">
        <v>243</v>
      </c>
      <c r="BM615" s="134" t="s">
        <v>1008</v>
      </c>
    </row>
    <row r="616" spans="2:65" s="13" customFormat="1" ht="11.25">
      <c r="B616" s="147"/>
      <c r="D616" s="141" t="s">
        <v>135</v>
      </c>
      <c r="F616" s="149" t="s">
        <v>1009</v>
      </c>
      <c r="H616" s="150">
        <v>10.867000000000001</v>
      </c>
      <c r="I616" s="151"/>
      <c r="L616" s="147"/>
      <c r="M616" s="152"/>
      <c r="T616" s="153"/>
      <c r="AT616" s="148" t="s">
        <v>135</v>
      </c>
      <c r="AU616" s="148" t="s">
        <v>131</v>
      </c>
      <c r="AV616" s="13" t="s">
        <v>131</v>
      </c>
      <c r="AW616" s="13" t="s">
        <v>4</v>
      </c>
      <c r="AX616" s="13" t="s">
        <v>77</v>
      </c>
      <c r="AY616" s="148" t="s">
        <v>122</v>
      </c>
    </row>
    <row r="617" spans="2:65" s="1" customFormat="1" ht="16.5" customHeight="1">
      <c r="B617" s="33"/>
      <c r="C617" s="123" t="s">
        <v>1010</v>
      </c>
      <c r="D617" s="123" t="s">
        <v>125</v>
      </c>
      <c r="E617" s="124" t="s">
        <v>1011</v>
      </c>
      <c r="F617" s="125" t="s">
        <v>1012</v>
      </c>
      <c r="G617" s="126" t="s">
        <v>128</v>
      </c>
      <c r="H617" s="127">
        <v>182.77600000000001</v>
      </c>
      <c r="I617" s="128"/>
      <c r="J617" s="129">
        <f>ROUND(I617*H617,2)</f>
        <v>0</v>
      </c>
      <c r="K617" s="125" t="s">
        <v>129</v>
      </c>
      <c r="L617" s="33"/>
      <c r="M617" s="130" t="s">
        <v>19</v>
      </c>
      <c r="N617" s="131" t="s">
        <v>44</v>
      </c>
      <c r="P617" s="132">
        <f>O617*H617</f>
        <v>0</v>
      </c>
      <c r="Q617" s="132">
        <v>2.0000000000000001E-4</v>
      </c>
      <c r="R617" s="132">
        <f>Q617*H617</f>
        <v>3.6555200000000003E-2</v>
      </c>
      <c r="S617" s="132">
        <v>0</v>
      </c>
      <c r="T617" s="133">
        <f>S617*H617</f>
        <v>0</v>
      </c>
      <c r="AR617" s="134" t="s">
        <v>243</v>
      </c>
      <c r="AT617" s="134" t="s">
        <v>125</v>
      </c>
      <c r="AU617" s="134" t="s">
        <v>131</v>
      </c>
      <c r="AY617" s="18" t="s">
        <v>122</v>
      </c>
      <c r="BE617" s="135">
        <f>IF(N617="základní",J617,0)</f>
        <v>0</v>
      </c>
      <c r="BF617" s="135">
        <f>IF(N617="snížená",J617,0)</f>
        <v>0</v>
      </c>
      <c r="BG617" s="135">
        <f>IF(N617="zákl. přenesená",J617,0)</f>
        <v>0</v>
      </c>
      <c r="BH617" s="135">
        <f>IF(N617="sníž. přenesená",J617,0)</f>
        <v>0</v>
      </c>
      <c r="BI617" s="135">
        <f>IF(N617="nulová",J617,0)</f>
        <v>0</v>
      </c>
      <c r="BJ617" s="18" t="s">
        <v>131</v>
      </c>
      <c r="BK617" s="135">
        <f>ROUND(I617*H617,2)</f>
        <v>0</v>
      </c>
      <c r="BL617" s="18" t="s">
        <v>243</v>
      </c>
      <c r="BM617" s="134" t="s">
        <v>1013</v>
      </c>
    </row>
    <row r="618" spans="2:65" s="1" customFormat="1" ht="11.25">
      <c r="B618" s="33"/>
      <c r="D618" s="136" t="s">
        <v>133</v>
      </c>
      <c r="F618" s="137" t="s">
        <v>1014</v>
      </c>
      <c r="I618" s="138"/>
      <c r="L618" s="33"/>
      <c r="M618" s="139"/>
      <c r="T618" s="54"/>
      <c r="AT618" s="18" t="s">
        <v>133</v>
      </c>
      <c r="AU618" s="18" t="s">
        <v>131</v>
      </c>
    </row>
    <row r="619" spans="2:65" s="13" customFormat="1" ht="11.25">
      <c r="B619" s="147"/>
      <c r="D619" s="141" t="s">
        <v>135</v>
      </c>
      <c r="E619" s="148" t="s">
        <v>19</v>
      </c>
      <c r="F619" s="149" t="s">
        <v>1015</v>
      </c>
      <c r="H619" s="150">
        <v>182.77600000000001</v>
      </c>
      <c r="I619" s="151"/>
      <c r="L619" s="147"/>
      <c r="M619" s="152"/>
      <c r="T619" s="153"/>
      <c r="AT619" s="148" t="s">
        <v>135</v>
      </c>
      <c r="AU619" s="148" t="s">
        <v>131</v>
      </c>
      <c r="AV619" s="13" t="s">
        <v>131</v>
      </c>
      <c r="AW619" s="13" t="s">
        <v>33</v>
      </c>
      <c r="AX619" s="13" t="s">
        <v>77</v>
      </c>
      <c r="AY619" s="148" t="s">
        <v>122</v>
      </c>
    </row>
    <row r="620" spans="2:65" s="1" customFormat="1" ht="24.2" customHeight="1">
      <c r="B620" s="33"/>
      <c r="C620" s="123" t="s">
        <v>1016</v>
      </c>
      <c r="D620" s="123" t="s">
        <v>125</v>
      </c>
      <c r="E620" s="124" t="s">
        <v>1017</v>
      </c>
      <c r="F620" s="125" t="s">
        <v>1018</v>
      </c>
      <c r="G620" s="126" t="s">
        <v>128</v>
      </c>
      <c r="H620" s="127">
        <v>182.77600000000001</v>
      </c>
      <c r="I620" s="128"/>
      <c r="J620" s="129">
        <f>ROUND(I620*H620,2)</f>
        <v>0</v>
      </c>
      <c r="K620" s="125" t="s">
        <v>129</v>
      </c>
      <c r="L620" s="33"/>
      <c r="M620" s="130" t="s">
        <v>19</v>
      </c>
      <c r="N620" s="131" t="s">
        <v>44</v>
      </c>
      <c r="P620" s="132">
        <f>O620*H620</f>
        <v>0</v>
      </c>
      <c r="Q620" s="132">
        <v>2.9E-4</v>
      </c>
      <c r="R620" s="132">
        <f>Q620*H620</f>
        <v>5.3005040000000003E-2</v>
      </c>
      <c r="S620" s="132">
        <v>0</v>
      </c>
      <c r="T620" s="133">
        <f>S620*H620</f>
        <v>0</v>
      </c>
      <c r="AR620" s="134" t="s">
        <v>243</v>
      </c>
      <c r="AT620" s="134" t="s">
        <v>125</v>
      </c>
      <c r="AU620" s="134" t="s">
        <v>131</v>
      </c>
      <c r="AY620" s="18" t="s">
        <v>122</v>
      </c>
      <c r="BE620" s="135">
        <f>IF(N620="základní",J620,0)</f>
        <v>0</v>
      </c>
      <c r="BF620" s="135">
        <f>IF(N620="snížená",J620,0)</f>
        <v>0</v>
      </c>
      <c r="BG620" s="135">
        <f>IF(N620="zákl. přenesená",J620,0)</f>
        <v>0</v>
      </c>
      <c r="BH620" s="135">
        <f>IF(N620="sníž. přenesená",J620,0)</f>
        <v>0</v>
      </c>
      <c r="BI620" s="135">
        <f>IF(N620="nulová",J620,0)</f>
        <v>0</v>
      </c>
      <c r="BJ620" s="18" t="s">
        <v>131</v>
      </c>
      <c r="BK620" s="135">
        <f>ROUND(I620*H620,2)</f>
        <v>0</v>
      </c>
      <c r="BL620" s="18" t="s">
        <v>243</v>
      </c>
      <c r="BM620" s="134" t="s">
        <v>1019</v>
      </c>
    </row>
    <row r="621" spans="2:65" s="1" customFormat="1" ht="11.25">
      <c r="B621" s="33"/>
      <c r="D621" s="136" t="s">
        <v>133</v>
      </c>
      <c r="F621" s="137" t="s">
        <v>1020</v>
      </c>
      <c r="I621" s="138"/>
      <c r="L621" s="33"/>
      <c r="M621" s="139"/>
      <c r="T621" s="54"/>
      <c r="AT621" s="18" t="s">
        <v>133</v>
      </c>
      <c r="AU621" s="18" t="s">
        <v>131</v>
      </c>
    </row>
    <row r="622" spans="2:65" s="11" customFormat="1" ht="25.9" customHeight="1">
      <c r="B622" s="111"/>
      <c r="D622" s="112" t="s">
        <v>71</v>
      </c>
      <c r="E622" s="113" t="s">
        <v>1021</v>
      </c>
      <c r="F622" s="113" t="s">
        <v>1022</v>
      </c>
      <c r="I622" s="114"/>
      <c r="J622" s="115">
        <f>BK622</f>
        <v>0</v>
      </c>
      <c r="L622" s="111"/>
      <c r="M622" s="116"/>
      <c r="P622" s="117">
        <f>P623</f>
        <v>0</v>
      </c>
      <c r="R622" s="117">
        <f>R623</f>
        <v>0</v>
      </c>
      <c r="T622" s="118">
        <f>T623</f>
        <v>0</v>
      </c>
      <c r="AR622" s="112" t="s">
        <v>159</v>
      </c>
      <c r="AT622" s="119" t="s">
        <v>71</v>
      </c>
      <c r="AU622" s="119" t="s">
        <v>72</v>
      </c>
      <c r="AY622" s="112" t="s">
        <v>122</v>
      </c>
      <c r="BK622" s="120">
        <f>BK623</f>
        <v>0</v>
      </c>
    </row>
    <row r="623" spans="2:65" s="1" customFormat="1" ht="16.5" customHeight="1">
      <c r="B623" s="33"/>
      <c r="C623" s="123" t="s">
        <v>1023</v>
      </c>
      <c r="D623" s="123" t="s">
        <v>125</v>
      </c>
      <c r="E623" s="124" t="s">
        <v>1024</v>
      </c>
      <c r="F623" s="125" t="s">
        <v>1022</v>
      </c>
      <c r="G623" s="126" t="s">
        <v>399</v>
      </c>
      <c r="H623" s="178"/>
      <c r="I623" s="128"/>
      <c r="J623" s="129">
        <f>ROUND(I623*H623,2)</f>
        <v>0</v>
      </c>
      <c r="K623" s="125" t="s">
        <v>19</v>
      </c>
      <c r="L623" s="33"/>
      <c r="M623" s="180" t="s">
        <v>19</v>
      </c>
      <c r="N623" s="181" t="s">
        <v>44</v>
      </c>
      <c r="O623" s="182"/>
      <c r="P623" s="183">
        <f>O623*H623</f>
        <v>0</v>
      </c>
      <c r="Q623" s="183">
        <v>0</v>
      </c>
      <c r="R623" s="183">
        <f>Q623*H623</f>
        <v>0</v>
      </c>
      <c r="S623" s="183">
        <v>0</v>
      </c>
      <c r="T623" s="184">
        <f>S623*H623</f>
        <v>0</v>
      </c>
      <c r="AR623" s="134" t="s">
        <v>130</v>
      </c>
      <c r="AT623" s="134" t="s">
        <v>125</v>
      </c>
      <c r="AU623" s="134" t="s">
        <v>77</v>
      </c>
      <c r="AY623" s="18" t="s">
        <v>122</v>
      </c>
      <c r="BE623" s="135">
        <f>IF(N623="základní",J623,0)</f>
        <v>0</v>
      </c>
      <c r="BF623" s="135">
        <f>IF(N623="snížená",J623,0)</f>
        <v>0</v>
      </c>
      <c r="BG623" s="135">
        <f>IF(N623="zákl. přenesená",J623,0)</f>
        <v>0</v>
      </c>
      <c r="BH623" s="135">
        <f>IF(N623="sníž. přenesená",J623,0)</f>
        <v>0</v>
      </c>
      <c r="BI623" s="135">
        <f>IF(N623="nulová",J623,0)</f>
        <v>0</v>
      </c>
      <c r="BJ623" s="18" t="s">
        <v>131</v>
      </c>
      <c r="BK623" s="135">
        <f>ROUND(I623*H623,2)</f>
        <v>0</v>
      </c>
      <c r="BL623" s="18" t="s">
        <v>130</v>
      </c>
      <c r="BM623" s="134" t="s">
        <v>1025</v>
      </c>
    </row>
    <row r="624" spans="2:65" s="1" customFormat="1" ht="6.95" customHeight="1">
      <c r="B624" s="42"/>
      <c r="C624" s="43"/>
      <c r="D624" s="43"/>
      <c r="E624" s="43"/>
      <c r="F624" s="43"/>
      <c r="G624" s="43"/>
      <c r="H624" s="43"/>
      <c r="I624" s="43"/>
      <c r="J624" s="43"/>
      <c r="K624" s="43"/>
      <c r="L624" s="33"/>
    </row>
  </sheetData>
  <sheetProtection algorithmName="SHA-512" hashValue="5+DoYEnGrVjznAb+3uqjzz7mYKy25X30TtwTbt1YHZUP8mr/9ID6Yldj/rKejGoKomiCkSyHEdVt2TNVia4WsQ==" saltValue="mEI4FWpcp7qcpmR0YYHOmANecy/UI0G+73Joc7AW2vkpC+PqnCglQ9gcWC5Z+T9v3l+r42Xpvh4+DWp5X6W5NA==" spinCount="100000" sheet="1" objects="1" scenarios="1" formatColumns="0" formatRows="0" autoFilter="0"/>
  <autoFilter ref="C95:K623" xr:uid="{00000000-0009-0000-0000-000001000000}"/>
  <mergeCells count="6">
    <mergeCell ref="L2:V2"/>
    <mergeCell ref="E7:H7"/>
    <mergeCell ref="E16:H16"/>
    <mergeCell ref="E25:H25"/>
    <mergeCell ref="E46:H46"/>
    <mergeCell ref="E88:H88"/>
  </mergeCells>
  <hyperlinks>
    <hyperlink ref="F100" r:id="rId1" xr:uid="{00000000-0004-0000-0100-000000000000}"/>
    <hyperlink ref="F108" r:id="rId2" xr:uid="{00000000-0004-0000-0100-000001000000}"/>
    <hyperlink ref="F111" r:id="rId3" xr:uid="{00000000-0004-0000-0100-000002000000}"/>
    <hyperlink ref="F113" r:id="rId4" xr:uid="{00000000-0004-0000-0100-000003000000}"/>
    <hyperlink ref="F116" r:id="rId5" xr:uid="{00000000-0004-0000-0100-000004000000}"/>
    <hyperlink ref="F131" r:id="rId6" xr:uid="{00000000-0004-0000-0100-000005000000}"/>
    <hyperlink ref="F138" r:id="rId7" xr:uid="{00000000-0004-0000-0100-000006000000}"/>
    <hyperlink ref="F140" r:id="rId8" xr:uid="{00000000-0004-0000-0100-000007000000}"/>
    <hyperlink ref="F142" r:id="rId9" xr:uid="{00000000-0004-0000-0100-000008000000}"/>
    <hyperlink ref="F151" r:id="rId10" xr:uid="{00000000-0004-0000-0100-000009000000}"/>
    <hyperlink ref="F167" r:id="rId11" xr:uid="{00000000-0004-0000-0100-00000A000000}"/>
    <hyperlink ref="F169" r:id="rId12" xr:uid="{00000000-0004-0000-0100-00000B000000}"/>
    <hyperlink ref="F174" r:id="rId13" xr:uid="{00000000-0004-0000-0100-00000C000000}"/>
    <hyperlink ref="F176" r:id="rId14" xr:uid="{00000000-0004-0000-0100-00000D000000}"/>
    <hyperlink ref="F193" r:id="rId15" xr:uid="{00000000-0004-0000-0100-00000E000000}"/>
    <hyperlink ref="F200" r:id="rId16" xr:uid="{00000000-0004-0000-0100-00000F000000}"/>
    <hyperlink ref="F215" r:id="rId17" xr:uid="{00000000-0004-0000-0100-000010000000}"/>
    <hyperlink ref="F221" r:id="rId18" xr:uid="{00000000-0004-0000-0100-000011000000}"/>
    <hyperlink ref="F236" r:id="rId19" xr:uid="{00000000-0004-0000-0100-000012000000}"/>
    <hyperlink ref="F245" r:id="rId20" xr:uid="{00000000-0004-0000-0100-000013000000}"/>
    <hyperlink ref="F248" r:id="rId21" xr:uid="{00000000-0004-0000-0100-000014000000}"/>
    <hyperlink ref="F251" r:id="rId22" xr:uid="{00000000-0004-0000-0100-000015000000}"/>
    <hyperlink ref="F253" r:id="rId23" xr:uid="{00000000-0004-0000-0100-000016000000}"/>
    <hyperlink ref="F255" r:id="rId24" xr:uid="{00000000-0004-0000-0100-000017000000}"/>
    <hyperlink ref="F257" r:id="rId25" xr:uid="{00000000-0004-0000-0100-000018000000}"/>
    <hyperlink ref="F260" r:id="rId26" xr:uid="{00000000-0004-0000-0100-000019000000}"/>
    <hyperlink ref="F263" r:id="rId27" xr:uid="{00000000-0004-0000-0100-00001A000000}"/>
    <hyperlink ref="F269" r:id="rId28" xr:uid="{00000000-0004-0000-0100-00001B000000}"/>
    <hyperlink ref="F271" r:id="rId29" xr:uid="{00000000-0004-0000-0100-00001C000000}"/>
    <hyperlink ref="F273" r:id="rId30" xr:uid="{00000000-0004-0000-0100-00001D000000}"/>
    <hyperlink ref="F275" r:id="rId31" xr:uid="{00000000-0004-0000-0100-00001E000000}"/>
    <hyperlink ref="F277" r:id="rId32" xr:uid="{00000000-0004-0000-0100-00001F000000}"/>
    <hyperlink ref="F279" r:id="rId33" xr:uid="{00000000-0004-0000-0100-000020000000}"/>
    <hyperlink ref="F283" r:id="rId34" xr:uid="{00000000-0004-0000-0100-000021000000}"/>
    <hyperlink ref="F288" r:id="rId35" xr:uid="{00000000-0004-0000-0100-000022000000}"/>
    <hyperlink ref="F290" r:id="rId36" xr:uid="{00000000-0004-0000-0100-000023000000}"/>
    <hyperlink ref="F292" r:id="rId37" xr:uid="{00000000-0004-0000-0100-000024000000}"/>
    <hyperlink ref="F294" r:id="rId38" xr:uid="{00000000-0004-0000-0100-000025000000}"/>
    <hyperlink ref="F296" r:id="rId39" xr:uid="{00000000-0004-0000-0100-000026000000}"/>
    <hyperlink ref="F298" r:id="rId40" xr:uid="{00000000-0004-0000-0100-000027000000}"/>
    <hyperlink ref="F302" r:id="rId41" xr:uid="{00000000-0004-0000-0100-000028000000}"/>
    <hyperlink ref="F305" r:id="rId42" xr:uid="{00000000-0004-0000-0100-000029000000}"/>
    <hyperlink ref="F307" r:id="rId43" xr:uid="{00000000-0004-0000-0100-00002A000000}"/>
    <hyperlink ref="F309" r:id="rId44" xr:uid="{00000000-0004-0000-0100-00002B000000}"/>
    <hyperlink ref="F311" r:id="rId45" xr:uid="{00000000-0004-0000-0100-00002C000000}"/>
    <hyperlink ref="F313" r:id="rId46" xr:uid="{00000000-0004-0000-0100-00002D000000}"/>
    <hyperlink ref="F315" r:id="rId47" xr:uid="{00000000-0004-0000-0100-00002E000000}"/>
    <hyperlink ref="F317" r:id="rId48" xr:uid="{00000000-0004-0000-0100-00002F000000}"/>
    <hyperlink ref="F320" r:id="rId49" xr:uid="{00000000-0004-0000-0100-000030000000}"/>
    <hyperlink ref="F322" r:id="rId50" xr:uid="{00000000-0004-0000-0100-000031000000}"/>
    <hyperlink ref="F324" r:id="rId51" xr:uid="{00000000-0004-0000-0100-000032000000}"/>
    <hyperlink ref="F327" r:id="rId52" xr:uid="{00000000-0004-0000-0100-000033000000}"/>
    <hyperlink ref="F329" r:id="rId53" xr:uid="{00000000-0004-0000-0100-000034000000}"/>
    <hyperlink ref="F331" r:id="rId54" xr:uid="{00000000-0004-0000-0100-000035000000}"/>
    <hyperlink ref="F333" r:id="rId55" xr:uid="{00000000-0004-0000-0100-000036000000}"/>
    <hyperlink ref="F335" r:id="rId56" xr:uid="{00000000-0004-0000-0100-000037000000}"/>
    <hyperlink ref="F337" r:id="rId57" xr:uid="{00000000-0004-0000-0100-000038000000}"/>
    <hyperlink ref="F339" r:id="rId58" xr:uid="{00000000-0004-0000-0100-000039000000}"/>
    <hyperlink ref="F342" r:id="rId59" xr:uid="{00000000-0004-0000-0100-00003A000000}"/>
    <hyperlink ref="F345" r:id="rId60" xr:uid="{00000000-0004-0000-0100-00003B000000}"/>
    <hyperlink ref="F348" r:id="rId61" xr:uid="{00000000-0004-0000-0100-00003C000000}"/>
    <hyperlink ref="F350" r:id="rId62" xr:uid="{00000000-0004-0000-0100-00003D000000}"/>
    <hyperlink ref="F352" r:id="rId63" xr:uid="{00000000-0004-0000-0100-00003E000000}"/>
    <hyperlink ref="F354" r:id="rId64" xr:uid="{00000000-0004-0000-0100-00003F000000}"/>
    <hyperlink ref="F356" r:id="rId65" xr:uid="{00000000-0004-0000-0100-000040000000}"/>
    <hyperlink ref="F363" r:id="rId66" xr:uid="{00000000-0004-0000-0100-000041000000}"/>
    <hyperlink ref="F370" r:id="rId67" xr:uid="{00000000-0004-0000-0100-000042000000}"/>
    <hyperlink ref="F373" r:id="rId68" xr:uid="{00000000-0004-0000-0100-000043000000}"/>
    <hyperlink ref="F377" r:id="rId69" xr:uid="{00000000-0004-0000-0100-000044000000}"/>
    <hyperlink ref="F383" r:id="rId70" xr:uid="{00000000-0004-0000-0100-000045000000}"/>
    <hyperlink ref="F387" r:id="rId71" xr:uid="{00000000-0004-0000-0100-000046000000}"/>
    <hyperlink ref="F391" r:id="rId72" xr:uid="{00000000-0004-0000-0100-000047000000}"/>
    <hyperlink ref="F395" r:id="rId73" xr:uid="{00000000-0004-0000-0100-000048000000}"/>
    <hyperlink ref="F399" r:id="rId74" xr:uid="{00000000-0004-0000-0100-000049000000}"/>
    <hyperlink ref="F403" r:id="rId75" xr:uid="{00000000-0004-0000-0100-00004A000000}"/>
    <hyperlink ref="F406" r:id="rId76" xr:uid="{00000000-0004-0000-0100-00004B000000}"/>
    <hyperlink ref="F410" r:id="rId77" xr:uid="{00000000-0004-0000-0100-00004C000000}"/>
    <hyperlink ref="F413" r:id="rId78" xr:uid="{00000000-0004-0000-0100-00004D000000}"/>
    <hyperlink ref="F418" r:id="rId79" xr:uid="{00000000-0004-0000-0100-00004E000000}"/>
    <hyperlink ref="F421" r:id="rId80" xr:uid="{00000000-0004-0000-0100-00004F000000}"/>
    <hyperlink ref="F435" r:id="rId81" xr:uid="{00000000-0004-0000-0100-000050000000}"/>
    <hyperlink ref="F441" r:id="rId82" xr:uid="{00000000-0004-0000-0100-000051000000}"/>
    <hyperlink ref="F448" r:id="rId83" xr:uid="{00000000-0004-0000-0100-000052000000}"/>
    <hyperlink ref="F455" r:id="rId84" xr:uid="{00000000-0004-0000-0100-000053000000}"/>
    <hyperlink ref="F457" r:id="rId85" xr:uid="{00000000-0004-0000-0100-000054000000}"/>
    <hyperlink ref="F463" r:id="rId86" xr:uid="{00000000-0004-0000-0100-000055000000}"/>
    <hyperlink ref="F466" r:id="rId87" xr:uid="{00000000-0004-0000-0100-000056000000}"/>
    <hyperlink ref="F470" r:id="rId88" xr:uid="{00000000-0004-0000-0100-000057000000}"/>
    <hyperlink ref="F472" r:id="rId89" xr:uid="{00000000-0004-0000-0100-000058000000}"/>
    <hyperlink ref="F475" r:id="rId90" xr:uid="{00000000-0004-0000-0100-000059000000}"/>
    <hyperlink ref="F484" r:id="rId91" xr:uid="{00000000-0004-0000-0100-00005A000000}"/>
    <hyperlink ref="F502" r:id="rId92" xr:uid="{00000000-0004-0000-0100-00005B000000}"/>
    <hyperlink ref="F509" r:id="rId93" xr:uid="{00000000-0004-0000-0100-00005C000000}"/>
    <hyperlink ref="F517" r:id="rId94" xr:uid="{00000000-0004-0000-0100-00005D000000}"/>
    <hyperlink ref="F521" r:id="rId95" xr:uid="{00000000-0004-0000-0100-00005E000000}"/>
    <hyperlink ref="F527" r:id="rId96" xr:uid="{00000000-0004-0000-0100-00005F000000}"/>
    <hyperlink ref="F532" r:id="rId97" xr:uid="{00000000-0004-0000-0100-000060000000}"/>
    <hyperlink ref="F535" r:id="rId98" xr:uid="{00000000-0004-0000-0100-000061000000}"/>
    <hyperlink ref="F542" r:id="rId99" xr:uid="{00000000-0004-0000-0100-000062000000}"/>
    <hyperlink ref="F550" r:id="rId100" xr:uid="{00000000-0004-0000-0100-000063000000}"/>
    <hyperlink ref="F554" r:id="rId101" xr:uid="{00000000-0004-0000-0100-000064000000}"/>
    <hyperlink ref="F559" r:id="rId102" xr:uid="{00000000-0004-0000-0100-000065000000}"/>
    <hyperlink ref="F562" r:id="rId103" xr:uid="{00000000-0004-0000-0100-000066000000}"/>
    <hyperlink ref="F565" r:id="rId104" xr:uid="{00000000-0004-0000-0100-000067000000}"/>
    <hyperlink ref="F569" r:id="rId105" xr:uid="{00000000-0004-0000-0100-000068000000}"/>
    <hyperlink ref="F576" r:id="rId106" xr:uid="{00000000-0004-0000-0100-000069000000}"/>
    <hyperlink ref="F579" r:id="rId107" xr:uid="{00000000-0004-0000-0100-00006A000000}"/>
    <hyperlink ref="F602" r:id="rId108" xr:uid="{00000000-0004-0000-0100-00006B000000}"/>
    <hyperlink ref="F610" r:id="rId109" xr:uid="{00000000-0004-0000-0100-00006C000000}"/>
    <hyperlink ref="F618" r:id="rId110" xr:uid="{00000000-0004-0000-0100-00006D000000}"/>
    <hyperlink ref="F621" r:id="rId111" xr:uid="{00000000-0004-0000-0100-00006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9"/>
  <sheetViews>
    <sheetView showGridLines="0" topLeftCell="A58" zoomScale="110" zoomScaleNormal="110" workbookViewId="0"/>
  </sheetViews>
  <sheetFormatPr defaultRowHeight="15"/>
  <cols>
    <col min="1" max="1" width="8.33203125" style="185" customWidth="1"/>
    <col min="2" max="2" width="1.6640625" style="185" customWidth="1"/>
    <col min="3" max="4" width="5" style="185" customWidth="1"/>
    <col min="5" max="5" width="11.6640625" style="185" customWidth="1"/>
    <col min="6" max="6" width="9.1640625" style="185" customWidth="1"/>
    <col min="7" max="7" width="5" style="185" customWidth="1"/>
    <col min="8" max="8" width="77.83203125" style="185" customWidth="1"/>
    <col min="9" max="10" width="20" style="185" customWidth="1"/>
    <col min="11" max="11" width="1.6640625" style="185" customWidth="1"/>
  </cols>
  <sheetData>
    <row r="1" spans="2:11" customFormat="1" ht="37.5" customHeight="1"/>
    <row r="2" spans="2:11" customFormat="1" ht="7.5" customHeight="1">
      <c r="B2" s="186"/>
      <c r="C2" s="187"/>
      <c r="D2" s="187"/>
      <c r="E2" s="187"/>
      <c r="F2" s="187"/>
      <c r="G2" s="187"/>
      <c r="H2" s="187"/>
      <c r="I2" s="187"/>
      <c r="J2" s="187"/>
      <c r="K2" s="188"/>
    </row>
    <row r="3" spans="2:11" s="16" customFormat="1" ht="45" customHeight="1">
      <c r="B3" s="189"/>
      <c r="C3" s="311" t="s">
        <v>1026</v>
      </c>
      <c r="D3" s="311"/>
      <c r="E3" s="311"/>
      <c r="F3" s="311"/>
      <c r="G3" s="311"/>
      <c r="H3" s="311"/>
      <c r="I3" s="311"/>
      <c r="J3" s="311"/>
      <c r="K3" s="190"/>
    </row>
    <row r="4" spans="2:11" customFormat="1" ht="25.5" customHeight="1">
      <c r="B4" s="191"/>
      <c r="C4" s="310" t="s">
        <v>1027</v>
      </c>
      <c r="D4" s="310"/>
      <c r="E4" s="310"/>
      <c r="F4" s="310"/>
      <c r="G4" s="310"/>
      <c r="H4" s="310"/>
      <c r="I4" s="310"/>
      <c r="J4" s="310"/>
      <c r="K4" s="192"/>
    </row>
    <row r="5" spans="2:11" customFormat="1" ht="5.25" customHeight="1">
      <c r="B5" s="191"/>
      <c r="C5" s="193"/>
      <c r="D5" s="193"/>
      <c r="E5" s="193"/>
      <c r="F5" s="193"/>
      <c r="G5" s="193"/>
      <c r="H5" s="193"/>
      <c r="I5" s="193"/>
      <c r="J5" s="193"/>
      <c r="K5" s="192"/>
    </row>
    <row r="6" spans="2:11" customFormat="1" ht="15" customHeight="1">
      <c r="B6" s="191"/>
      <c r="C6" s="309" t="s">
        <v>1028</v>
      </c>
      <c r="D6" s="309"/>
      <c r="E6" s="309"/>
      <c r="F6" s="309"/>
      <c r="G6" s="309"/>
      <c r="H6" s="309"/>
      <c r="I6" s="309"/>
      <c r="J6" s="309"/>
      <c r="K6" s="192"/>
    </row>
    <row r="7" spans="2:11" customFormat="1" ht="15" customHeight="1">
      <c r="B7" s="195"/>
      <c r="C7" s="309" t="s">
        <v>1029</v>
      </c>
      <c r="D7" s="309"/>
      <c r="E7" s="309"/>
      <c r="F7" s="309"/>
      <c r="G7" s="309"/>
      <c r="H7" s="309"/>
      <c r="I7" s="309"/>
      <c r="J7" s="309"/>
      <c r="K7" s="192"/>
    </row>
    <row r="8" spans="2:11" customFormat="1" ht="12.75" customHeight="1">
      <c r="B8" s="195"/>
      <c r="C8" s="194"/>
      <c r="D8" s="194"/>
      <c r="E8" s="194"/>
      <c r="F8" s="194"/>
      <c r="G8" s="194"/>
      <c r="H8" s="194"/>
      <c r="I8" s="194"/>
      <c r="J8" s="194"/>
      <c r="K8" s="192"/>
    </row>
    <row r="9" spans="2:11" customFormat="1" ht="15" customHeight="1">
      <c r="B9" s="195"/>
      <c r="C9" s="309" t="s">
        <v>1030</v>
      </c>
      <c r="D9" s="309"/>
      <c r="E9" s="309"/>
      <c r="F9" s="309"/>
      <c r="G9" s="309"/>
      <c r="H9" s="309"/>
      <c r="I9" s="309"/>
      <c r="J9" s="309"/>
      <c r="K9" s="192"/>
    </row>
    <row r="10" spans="2:11" customFormat="1" ht="15" customHeight="1">
      <c r="B10" s="195"/>
      <c r="C10" s="194"/>
      <c r="D10" s="309" t="s">
        <v>1031</v>
      </c>
      <c r="E10" s="309"/>
      <c r="F10" s="309"/>
      <c r="G10" s="309"/>
      <c r="H10" s="309"/>
      <c r="I10" s="309"/>
      <c r="J10" s="309"/>
      <c r="K10" s="192"/>
    </row>
    <row r="11" spans="2:11" customFormat="1" ht="15" customHeight="1">
      <c r="B11" s="195"/>
      <c r="C11" s="196"/>
      <c r="D11" s="309" t="s">
        <v>1032</v>
      </c>
      <c r="E11" s="309"/>
      <c r="F11" s="309"/>
      <c r="G11" s="309"/>
      <c r="H11" s="309"/>
      <c r="I11" s="309"/>
      <c r="J11" s="309"/>
      <c r="K11" s="192"/>
    </row>
    <row r="12" spans="2:11" customFormat="1" ht="15" customHeight="1">
      <c r="B12" s="195"/>
      <c r="C12" s="196"/>
      <c r="D12" s="194"/>
      <c r="E12" s="194"/>
      <c r="F12" s="194"/>
      <c r="G12" s="194"/>
      <c r="H12" s="194"/>
      <c r="I12" s="194"/>
      <c r="J12" s="194"/>
      <c r="K12" s="192"/>
    </row>
    <row r="13" spans="2:11" customFormat="1" ht="15" customHeight="1">
      <c r="B13" s="195"/>
      <c r="C13" s="196"/>
      <c r="D13" s="197" t="s">
        <v>1033</v>
      </c>
      <c r="E13" s="194"/>
      <c r="F13" s="194"/>
      <c r="G13" s="194"/>
      <c r="H13" s="194"/>
      <c r="I13" s="194"/>
      <c r="J13" s="194"/>
      <c r="K13" s="192"/>
    </row>
    <row r="14" spans="2:11" customFormat="1" ht="12.75" customHeight="1">
      <c r="B14" s="195"/>
      <c r="C14" s="196"/>
      <c r="D14" s="196"/>
      <c r="E14" s="196"/>
      <c r="F14" s="196"/>
      <c r="G14" s="196"/>
      <c r="H14" s="196"/>
      <c r="I14" s="196"/>
      <c r="J14" s="196"/>
      <c r="K14" s="192"/>
    </row>
    <row r="15" spans="2:11" customFormat="1" ht="15" customHeight="1">
      <c r="B15" s="195"/>
      <c r="C15" s="196"/>
      <c r="D15" s="309" t="s">
        <v>1034</v>
      </c>
      <c r="E15" s="309"/>
      <c r="F15" s="309"/>
      <c r="G15" s="309"/>
      <c r="H15" s="309"/>
      <c r="I15" s="309"/>
      <c r="J15" s="309"/>
      <c r="K15" s="192"/>
    </row>
    <row r="16" spans="2:11" customFormat="1" ht="15" customHeight="1">
      <c r="B16" s="195"/>
      <c r="C16" s="196"/>
      <c r="D16" s="309" t="s">
        <v>1035</v>
      </c>
      <c r="E16" s="309"/>
      <c r="F16" s="309"/>
      <c r="G16" s="309"/>
      <c r="H16" s="309"/>
      <c r="I16" s="309"/>
      <c r="J16" s="309"/>
      <c r="K16" s="192"/>
    </row>
    <row r="17" spans="2:11" customFormat="1" ht="15" customHeight="1">
      <c r="B17" s="195"/>
      <c r="C17" s="196"/>
      <c r="D17" s="309" t="s">
        <v>1036</v>
      </c>
      <c r="E17" s="309"/>
      <c r="F17" s="309"/>
      <c r="G17" s="309"/>
      <c r="H17" s="309"/>
      <c r="I17" s="309"/>
      <c r="J17" s="309"/>
      <c r="K17" s="192"/>
    </row>
    <row r="18" spans="2:11" customFormat="1" ht="15" customHeight="1">
      <c r="B18" s="195"/>
      <c r="C18" s="196"/>
      <c r="D18" s="196"/>
      <c r="E18" s="198" t="s">
        <v>76</v>
      </c>
      <c r="F18" s="309" t="s">
        <v>1037</v>
      </c>
      <c r="G18" s="309"/>
      <c r="H18" s="309"/>
      <c r="I18" s="309"/>
      <c r="J18" s="309"/>
      <c r="K18" s="192"/>
    </row>
    <row r="19" spans="2:11" customFormat="1" ht="15" customHeight="1">
      <c r="B19" s="195"/>
      <c r="C19" s="196"/>
      <c r="D19" s="196"/>
      <c r="E19" s="198" t="s">
        <v>1038</v>
      </c>
      <c r="F19" s="309" t="s">
        <v>1039</v>
      </c>
      <c r="G19" s="309"/>
      <c r="H19" s="309"/>
      <c r="I19" s="309"/>
      <c r="J19" s="309"/>
      <c r="K19" s="192"/>
    </row>
    <row r="20" spans="2:11" customFormat="1" ht="15" customHeight="1">
      <c r="B20" s="195"/>
      <c r="C20" s="196"/>
      <c r="D20" s="196"/>
      <c r="E20" s="198" t="s">
        <v>1040</v>
      </c>
      <c r="F20" s="309" t="s">
        <v>1041</v>
      </c>
      <c r="G20" s="309"/>
      <c r="H20" s="309"/>
      <c r="I20" s="309"/>
      <c r="J20" s="309"/>
      <c r="K20" s="192"/>
    </row>
    <row r="21" spans="2:11" customFormat="1" ht="15" customHeight="1">
      <c r="B21" s="195"/>
      <c r="C21" s="196"/>
      <c r="D21" s="196"/>
      <c r="E21" s="198" t="s">
        <v>1042</v>
      </c>
      <c r="F21" s="309" t="s">
        <v>1043</v>
      </c>
      <c r="G21" s="309"/>
      <c r="H21" s="309"/>
      <c r="I21" s="309"/>
      <c r="J21" s="309"/>
      <c r="K21" s="192"/>
    </row>
    <row r="22" spans="2:11" customFormat="1" ht="15" customHeight="1">
      <c r="B22" s="195"/>
      <c r="C22" s="196"/>
      <c r="D22" s="196"/>
      <c r="E22" s="198" t="s">
        <v>1044</v>
      </c>
      <c r="F22" s="309" t="s">
        <v>1045</v>
      </c>
      <c r="G22" s="309"/>
      <c r="H22" s="309"/>
      <c r="I22" s="309"/>
      <c r="J22" s="309"/>
      <c r="K22" s="192"/>
    </row>
    <row r="23" spans="2:11" customFormat="1" ht="15" customHeight="1">
      <c r="B23" s="195"/>
      <c r="C23" s="196"/>
      <c r="D23" s="196"/>
      <c r="E23" s="198" t="s">
        <v>1046</v>
      </c>
      <c r="F23" s="309" t="s">
        <v>1047</v>
      </c>
      <c r="G23" s="309"/>
      <c r="H23" s="309"/>
      <c r="I23" s="309"/>
      <c r="J23" s="309"/>
      <c r="K23" s="192"/>
    </row>
    <row r="24" spans="2:11" customFormat="1" ht="12.75" customHeight="1">
      <c r="B24" s="195"/>
      <c r="C24" s="196"/>
      <c r="D24" s="196"/>
      <c r="E24" s="196"/>
      <c r="F24" s="196"/>
      <c r="G24" s="196"/>
      <c r="H24" s="196"/>
      <c r="I24" s="196"/>
      <c r="J24" s="196"/>
      <c r="K24" s="192"/>
    </row>
    <row r="25" spans="2:11" customFormat="1" ht="15" customHeight="1">
      <c r="B25" s="195"/>
      <c r="C25" s="309" t="s">
        <v>1048</v>
      </c>
      <c r="D25" s="309"/>
      <c r="E25" s="309"/>
      <c r="F25" s="309"/>
      <c r="G25" s="309"/>
      <c r="H25" s="309"/>
      <c r="I25" s="309"/>
      <c r="J25" s="309"/>
      <c r="K25" s="192"/>
    </row>
    <row r="26" spans="2:11" customFormat="1" ht="15" customHeight="1">
      <c r="B26" s="195"/>
      <c r="C26" s="309" t="s">
        <v>1049</v>
      </c>
      <c r="D26" s="309"/>
      <c r="E26" s="309"/>
      <c r="F26" s="309"/>
      <c r="G26" s="309"/>
      <c r="H26" s="309"/>
      <c r="I26" s="309"/>
      <c r="J26" s="309"/>
      <c r="K26" s="192"/>
    </row>
    <row r="27" spans="2:11" customFormat="1" ht="15" customHeight="1">
      <c r="B27" s="195"/>
      <c r="C27" s="194"/>
      <c r="D27" s="309" t="s">
        <v>1050</v>
      </c>
      <c r="E27" s="309"/>
      <c r="F27" s="309"/>
      <c r="G27" s="309"/>
      <c r="H27" s="309"/>
      <c r="I27" s="309"/>
      <c r="J27" s="309"/>
      <c r="K27" s="192"/>
    </row>
    <row r="28" spans="2:11" customFormat="1" ht="15" customHeight="1">
      <c r="B28" s="195"/>
      <c r="C28" s="196"/>
      <c r="D28" s="309" t="s">
        <v>1051</v>
      </c>
      <c r="E28" s="309"/>
      <c r="F28" s="309"/>
      <c r="G28" s="309"/>
      <c r="H28" s="309"/>
      <c r="I28" s="309"/>
      <c r="J28" s="309"/>
      <c r="K28" s="192"/>
    </row>
    <row r="29" spans="2:11" customFormat="1" ht="12.75" customHeight="1">
      <c r="B29" s="195"/>
      <c r="C29" s="196"/>
      <c r="D29" s="196"/>
      <c r="E29" s="196"/>
      <c r="F29" s="196"/>
      <c r="G29" s="196"/>
      <c r="H29" s="196"/>
      <c r="I29" s="196"/>
      <c r="J29" s="196"/>
      <c r="K29" s="192"/>
    </row>
    <row r="30" spans="2:11" customFormat="1" ht="15" customHeight="1">
      <c r="B30" s="195"/>
      <c r="C30" s="196"/>
      <c r="D30" s="309" t="s">
        <v>1052</v>
      </c>
      <c r="E30" s="309"/>
      <c r="F30" s="309"/>
      <c r="G30" s="309"/>
      <c r="H30" s="309"/>
      <c r="I30" s="309"/>
      <c r="J30" s="309"/>
      <c r="K30" s="192"/>
    </row>
    <row r="31" spans="2:11" customFormat="1" ht="15" customHeight="1">
      <c r="B31" s="195"/>
      <c r="C31" s="196"/>
      <c r="D31" s="309" t="s">
        <v>1053</v>
      </c>
      <c r="E31" s="309"/>
      <c r="F31" s="309"/>
      <c r="G31" s="309"/>
      <c r="H31" s="309"/>
      <c r="I31" s="309"/>
      <c r="J31" s="309"/>
      <c r="K31" s="192"/>
    </row>
    <row r="32" spans="2:11" customFormat="1" ht="12.75" customHeight="1">
      <c r="B32" s="195"/>
      <c r="C32" s="196"/>
      <c r="D32" s="196"/>
      <c r="E32" s="196"/>
      <c r="F32" s="196"/>
      <c r="G32" s="196"/>
      <c r="H32" s="196"/>
      <c r="I32" s="196"/>
      <c r="J32" s="196"/>
      <c r="K32" s="192"/>
    </row>
    <row r="33" spans="2:11" customFormat="1" ht="15" customHeight="1">
      <c r="B33" s="195"/>
      <c r="C33" s="196"/>
      <c r="D33" s="309" t="s">
        <v>1054</v>
      </c>
      <c r="E33" s="309"/>
      <c r="F33" s="309"/>
      <c r="G33" s="309"/>
      <c r="H33" s="309"/>
      <c r="I33" s="309"/>
      <c r="J33" s="309"/>
      <c r="K33" s="192"/>
    </row>
    <row r="34" spans="2:11" customFormat="1" ht="15" customHeight="1">
      <c r="B34" s="195"/>
      <c r="C34" s="196"/>
      <c r="D34" s="309" t="s">
        <v>1055</v>
      </c>
      <c r="E34" s="309"/>
      <c r="F34" s="309"/>
      <c r="G34" s="309"/>
      <c r="H34" s="309"/>
      <c r="I34" s="309"/>
      <c r="J34" s="309"/>
      <c r="K34" s="192"/>
    </row>
    <row r="35" spans="2:11" customFormat="1" ht="15" customHeight="1">
      <c r="B35" s="195"/>
      <c r="C35" s="196"/>
      <c r="D35" s="309" t="s">
        <v>1056</v>
      </c>
      <c r="E35" s="309"/>
      <c r="F35" s="309"/>
      <c r="G35" s="309"/>
      <c r="H35" s="309"/>
      <c r="I35" s="309"/>
      <c r="J35" s="309"/>
      <c r="K35" s="192"/>
    </row>
    <row r="36" spans="2:11" customFormat="1" ht="15" customHeight="1">
      <c r="B36" s="195"/>
      <c r="C36" s="196"/>
      <c r="D36" s="194"/>
      <c r="E36" s="197" t="s">
        <v>108</v>
      </c>
      <c r="F36" s="194"/>
      <c r="G36" s="309" t="s">
        <v>1057</v>
      </c>
      <c r="H36" s="309"/>
      <c r="I36" s="309"/>
      <c r="J36" s="309"/>
      <c r="K36" s="192"/>
    </row>
    <row r="37" spans="2:11" customFormat="1" ht="30.75" customHeight="1">
      <c r="B37" s="195"/>
      <c r="C37" s="196"/>
      <c r="D37" s="194"/>
      <c r="E37" s="197" t="s">
        <v>1058</v>
      </c>
      <c r="F37" s="194"/>
      <c r="G37" s="309" t="s">
        <v>1059</v>
      </c>
      <c r="H37" s="309"/>
      <c r="I37" s="309"/>
      <c r="J37" s="309"/>
      <c r="K37" s="192"/>
    </row>
    <row r="38" spans="2:11" customFormat="1" ht="15" customHeight="1">
      <c r="B38" s="195"/>
      <c r="C38" s="196"/>
      <c r="D38" s="194"/>
      <c r="E38" s="197" t="s">
        <v>53</v>
      </c>
      <c r="F38" s="194"/>
      <c r="G38" s="309" t="s">
        <v>1060</v>
      </c>
      <c r="H38" s="309"/>
      <c r="I38" s="309"/>
      <c r="J38" s="309"/>
      <c r="K38" s="192"/>
    </row>
    <row r="39" spans="2:11" customFormat="1" ht="15" customHeight="1">
      <c r="B39" s="195"/>
      <c r="C39" s="196"/>
      <c r="D39" s="194"/>
      <c r="E39" s="197" t="s">
        <v>54</v>
      </c>
      <c r="F39" s="194"/>
      <c r="G39" s="309" t="s">
        <v>1061</v>
      </c>
      <c r="H39" s="309"/>
      <c r="I39" s="309"/>
      <c r="J39" s="309"/>
      <c r="K39" s="192"/>
    </row>
    <row r="40" spans="2:11" customFormat="1" ht="15" customHeight="1">
      <c r="B40" s="195"/>
      <c r="C40" s="196"/>
      <c r="D40" s="194"/>
      <c r="E40" s="197" t="s">
        <v>109</v>
      </c>
      <c r="F40" s="194"/>
      <c r="G40" s="309" t="s">
        <v>1062</v>
      </c>
      <c r="H40" s="309"/>
      <c r="I40" s="309"/>
      <c r="J40" s="309"/>
      <c r="K40" s="192"/>
    </row>
    <row r="41" spans="2:11" customFormat="1" ht="15" customHeight="1">
      <c r="B41" s="195"/>
      <c r="C41" s="196"/>
      <c r="D41" s="194"/>
      <c r="E41" s="197" t="s">
        <v>110</v>
      </c>
      <c r="F41" s="194"/>
      <c r="G41" s="309" t="s">
        <v>1063</v>
      </c>
      <c r="H41" s="309"/>
      <c r="I41" s="309"/>
      <c r="J41" s="309"/>
      <c r="K41" s="192"/>
    </row>
    <row r="42" spans="2:11" customFormat="1" ht="15" customHeight="1">
      <c r="B42" s="195"/>
      <c r="C42" s="196"/>
      <c r="D42" s="194"/>
      <c r="E42" s="197" t="s">
        <v>1064</v>
      </c>
      <c r="F42" s="194"/>
      <c r="G42" s="309" t="s">
        <v>1065</v>
      </c>
      <c r="H42" s="309"/>
      <c r="I42" s="309"/>
      <c r="J42" s="309"/>
      <c r="K42" s="192"/>
    </row>
    <row r="43" spans="2:11" customFormat="1" ht="15" customHeight="1">
      <c r="B43" s="195"/>
      <c r="C43" s="196"/>
      <c r="D43" s="194"/>
      <c r="E43" s="197"/>
      <c r="F43" s="194"/>
      <c r="G43" s="309" t="s">
        <v>1066</v>
      </c>
      <c r="H43" s="309"/>
      <c r="I43" s="309"/>
      <c r="J43" s="309"/>
      <c r="K43" s="192"/>
    </row>
    <row r="44" spans="2:11" customFormat="1" ht="15" customHeight="1">
      <c r="B44" s="195"/>
      <c r="C44" s="196"/>
      <c r="D44" s="194"/>
      <c r="E44" s="197" t="s">
        <v>1067</v>
      </c>
      <c r="F44" s="194"/>
      <c r="G44" s="309" t="s">
        <v>1068</v>
      </c>
      <c r="H44" s="309"/>
      <c r="I44" s="309"/>
      <c r="J44" s="309"/>
      <c r="K44" s="192"/>
    </row>
    <row r="45" spans="2:11" customFormat="1" ht="15" customHeight="1">
      <c r="B45" s="195"/>
      <c r="C45" s="196"/>
      <c r="D45" s="194"/>
      <c r="E45" s="197" t="s">
        <v>112</v>
      </c>
      <c r="F45" s="194"/>
      <c r="G45" s="309" t="s">
        <v>1069</v>
      </c>
      <c r="H45" s="309"/>
      <c r="I45" s="309"/>
      <c r="J45" s="309"/>
      <c r="K45" s="192"/>
    </row>
    <row r="46" spans="2:11" customFormat="1" ht="12.75" customHeight="1">
      <c r="B46" s="195"/>
      <c r="C46" s="196"/>
      <c r="D46" s="194"/>
      <c r="E46" s="194"/>
      <c r="F46" s="194"/>
      <c r="G46" s="194"/>
      <c r="H46" s="194"/>
      <c r="I46" s="194"/>
      <c r="J46" s="194"/>
      <c r="K46" s="192"/>
    </row>
    <row r="47" spans="2:11" customFormat="1" ht="15" customHeight="1">
      <c r="B47" s="195"/>
      <c r="C47" s="196"/>
      <c r="D47" s="309" t="s">
        <v>1070</v>
      </c>
      <c r="E47" s="309"/>
      <c r="F47" s="309"/>
      <c r="G47" s="309"/>
      <c r="H47" s="309"/>
      <c r="I47" s="309"/>
      <c r="J47" s="309"/>
      <c r="K47" s="192"/>
    </row>
    <row r="48" spans="2:11" customFormat="1" ht="15" customHeight="1">
      <c r="B48" s="195"/>
      <c r="C48" s="196"/>
      <c r="D48" s="196"/>
      <c r="E48" s="309" t="s">
        <v>1071</v>
      </c>
      <c r="F48" s="309"/>
      <c r="G48" s="309"/>
      <c r="H48" s="309"/>
      <c r="I48" s="309"/>
      <c r="J48" s="309"/>
      <c r="K48" s="192"/>
    </row>
    <row r="49" spans="2:11" customFormat="1" ht="15" customHeight="1">
      <c r="B49" s="195"/>
      <c r="C49" s="196"/>
      <c r="D49" s="196"/>
      <c r="E49" s="309" t="s">
        <v>1072</v>
      </c>
      <c r="F49" s="309"/>
      <c r="G49" s="309"/>
      <c r="H49" s="309"/>
      <c r="I49" s="309"/>
      <c r="J49" s="309"/>
      <c r="K49" s="192"/>
    </row>
    <row r="50" spans="2:11" customFormat="1" ht="15" customHeight="1">
      <c r="B50" s="195"/>
      <c r="C50" s="196"/>
      <c r="D50" s="196"/>
      <c r="E50" s="309" t="s">
        <v>1073</v>
      </c>
      <c r="F50" s="309"/>
      <c r="G50" s="309"/>
      <c r="H50" s="309"/>
      <c r="I50" s="309"/>
      <c r="J50" s="309"/>
      <c r="K50" s="192"/>
    </row>
    <row r="51" spans="2:11" customFormat="1" ht="15" customHeight="1">
      <c r="B51" s="195"/>
      <c r="C51" s="196"/>
      <c r="D51" s="309" t="s">
        <v>1074</v>
      </c>
      <c r="E51" s="309"/>
      <c r="F51" s="309"/>
      <c r="G51" s="309"/>
      <c r="H51" s="309"/>
      <c r="I51" s="309"/>
      <c r="J51" s="309"/>
      <c r="K51" s="192"/>
    </row>
    <row r="52" spans="2:11" customFormat="1" ht="25.5" customHeight="1">
      <c r="B52" s="191"/>
      <c r="C52" s="310" t="s">
        <v>1075</v>
      </c>
      <c r="D52" s="310"/>
      <c r="E52" s="310"/>
      <c r="F52" s="310"/>
      <c r="G52" s="310"/>
      <c r="H52" s="310"/>
      <c r="I52" s="310"/>
      <c r="J52" s="310"/>
      <c r="K52" s="192"/>
    </row>
    <row r="53" spans="2:11" customFormat="1" ht="5.25" customHeight="1">
      <c r="B53" s="191"/>
      <c r="C53" s="193"/>
      <c r="D53" s="193"/>
      <c r="E53" s="193"/>
      <c r="F53" s="193"/>
      <c r="G53" s="193"/>
      <c r="H53" s="193"/>
      <c r="I53" s="193"/>
      <c r="J53" s="193"/>
      <c r="K53" s="192"/>
    </row>
    <row r="54" spans="2:11" customFormat="1" ht="15" customHeight="1">
      <c r="B54" s="191"/>
      <c r="C54" s="309" t="s">
        <v>1076</v>
      </c>
      <c r="D54" s="309"/>
      <c r="E54" s="309"/>
      <c r="F54" s="309"/>
      <c r="G54" s="309"/>
      <c r="H54" s="309"/>
      <c r="I54" s="309"/>
      <c r="J54" s="309"/>
      <c r="K54" s="192"/>
    </row>
    <row r="55" spans="2:11" customFormat="1" ht="15" customHeight="1">
      <c r="B55" s="191"/>
      <c r="C55" s="309" t="s">
        <v>1077</v>
      </c>
      <c r="D55" s="309"/>
      <c r="E55" s="309"/>
      <c r="F55" s="309"/>
      <c r="G55" s="309"/>
      <c r="H55" s="309"/>
      <c r="I55" s="309"/>
      <c r="J55" s="309"/>
      <c r="K55" s="192"/>
    </row>
    <row r="56" spans="2:11" customFormat="1" ht="12.75" customHeight="1">
      <c r="B56" s="191"/>
      <c r="C56" s="194"/>
      <c r="D56" s="194"/>
      <c r="E56" s="194"/>
      <c r="F56" s="194"/>
      <c r="G56" s="194"/>
      <c r="H56" s="194"/>
      <c r="I56" s="194"/>
      <c r="J56" s="194"/>
      <c r="K56" s="192"/>
    </row>
    <row r="57" spans="2:11" customFormat="1" ht="15" customHeight="1">
      <c r="B57" s="191"/>
      <c r="C57" s="309" t="s">
        <v>1078</v>
      </c>
      <c r="D57" s="309"/>
      <c r="E57" s="309"/>
      <c r="F57" s="309"/>
      <c r="G57" s="309"/>
      <c r="H57" s="309"/>
      <c r="I57" s="309"/>
      <c r="J57" s="309"/>
      <c r="K57" s="192"/>
    </row>
    <row r="58" spans="2:11" customFormat="1" ht="15" customHeight="1">
      <c r="B58" s="191"/>
      <c r="C58" s="196"/>
      <c r="D58" s="309" t="s">
        <v>1079</v>
      </c>
      <c r="E58" s="309"/>
      <c r="F58" s="309"/>
      <c r="G58" s="309"/>
      <c r="H58" s="309"/>
      <c r="I58" s="309"/>
      <c r="J58" s="309"/>
      <c r="K58" s="192"/>
    </row>
    <row r="59" spans="2:11" customFormat="1" ht="15" customHeight="1">
      <c r="B59" s="191"/>
      <c r="C59" s="196"/>
      <c r="D59" s="309" t="s">
        <v>1080</v>
      </c>
      <c r="E59" s="309"/>
      <c r="F59" s="309"/>
      <c r="G59" s="309"/>
      <c r="H59" s="309"/>
      <c r="I59" s="309"/>
      <c r="J59" s="309"/>
      <c r="K59" s="192"/>
    </row>
    <row r="60" spans="2:11" customFormat="1" ht="15" customHeight="1">
      <c r="B60" s="191"/>
      <c r="C60" s="196"/>
      <c r="D60" s="309" t="s">
        <v>1081</v>
      </c>
      <c r="E60" s="309"/>
      <c r="F60" s="309"/>
      <c r="G60" s="309"/>
      <c r="H60" s="309"/>
      <c r="I60" s="309"/>
      <c r="J60" s="309"/>
      <c r="K60" s="192"/>
    </row>
    <row r="61" spans="2:11" customFormat="1" ht="15" customHeight="1">
      <c r="B61" s="191"/>
      <c r="C61" s="196"/>
      <c r="D61" s="309" t="s">
        <v>1082</v>
      </c>
      <c r="E61" s="309"/>
      <c r="F61" s="309"/>
      <c r="G61" s="309"/>
      <c r="H61" s="309"/>
      <c r="I61" s="309"/>
      <c r="J61" s="309"/>
      <c r="K61" s="192"/>
    </row>
    <row r="62" spans="2:11" customFormat="1" ht="15" customHeight="1">
      <c r="B62" s="191"/>
      <c r="C62" s="196"/>
      <c r="D62" s="312" t="s">
        <v>1083</v>
      </c>
      <c r="E62" s="312"/>
      <c r="F62" s="312"/>
      <c r="G62" s="312"/>
      <c r="H62" s="312"/>
      <c r="I62" s="312"/>
      <c r="J62" s="312"/>
      <c r="K62" s="192"/>
    </row>
    <row r="63" spans="2:11" customFormat="1" ht="15" customHeight="1">
      <c r="B63" s="191"/>
      <c r="C63" s="196"/>
      <c r="D63" s="309" t="s">
        <v>1084</v>
      </c>
      <c r="E63" s="309"/>
      <c r="F63" s="309"/>
      <c r="G63" s="309"/>
      <c r="H63" s="309"/>
      <c r="I63" s="309"/>
      <c r="J63" s="309"/>
      <c r="K63" s="192"/>
    </row>
    <row r="64" spans="2:11" customFormat="1" ht="12.75" customHeight="1">
      <c r="B64" s="191"/>
      <c r="C64" s="196"/>
      <c r="D64" s="196"/>
      <c r="E64" s="199"/>
      <c r="F64" s="196"/>
      <c r="G64" s="196"/>
      <c r="H64" s="196"/>
      <c r="I64" s="196"/>
      <c r="J64" s="196"/>
      <c r="K64" s="192"/>
    </row>
    <row r="65" spans="2:11" customFormat="1" ht="15" customHeight="1">
      <c r="B65" s="191"/>
      <c r="C65" s="196"/>
      <c r="D65" s="309" t="s">
        <v>1085</v>
      </c>
      <c r="E65" s="309"/>
      <c r="F65" s="309"/>
      <c r="G65" s="309"/>
      <c r="H65" s="309"/>
      <c r="I65" s="309"/>
      <c r="J65" s="309"/>
      <c r="K65" s="192"/>
    </row>
    <row r="66" spans="2:11" customFormat="1" ht="15" customHeight="1">
      <c r="B66" s="191"/>
      <c r="C66" s="196"/>
      <c r="D66" s="312" t="s">
        <v>1086</v>
      </c>
      <c r="E66" s="312"/>
      <c r="F66" s="312"/>
      <c r="G66" s="312"/>
      <c r="H66" s="312"/>
      <c r="I66" s="312"/>
      <c r="J66" s="312"/>
      <c r="K66" s="192"/>
    </row>
    <row r="67" spans="2:11" customFormat="1" ht="15" customHeight="1">
      <c r="B67" s="191"/>
      <c r="C67" s="196"/>
      <c r="D67" s="309" t="s">
        <v>1087</v>
      </c>
      <c r="E67" s="309"/>
      <c r="F67" s="309"/>
      <c r="G67" s="309"/>
      <c r="H67" s="309"/>
      <c r="I67" s="309"/>
      <c r="J67" s="309"/>
      <c r="K67" s="192"/>
    </row>
    <row r="68" spans="2:11" customFormat="1" ht="15" customHeight="1">
      <c r="B68" s="191"/>
      <c r="C68" s="196"/>
      <c r="D68" s="309" t="s">
        <v>1088</v>
      </c>
      <c r="E68" s="309"/>
      <c r="F68" s="309"/>
      <c r="G68" s="309"/>
      <c r="H68" s="309"/>
      <c r="I68" s="309"/>
      <c r="J68" s="309"/>
      <c r="K68" s="192"/>
    </row>
    <row r="69" spans="2:11" customFormat="1" ht="15" customHeight="1">
      <c r="B69" s="191"/>
      <c r="C69" s="196"/>
      <c r="D69" s="309" t="s">
        <v>1089</v>
      </c>
      <c r="E69" s="309"/>
      <c r="F69" s="309"/>
      <c r="G69" s="309"/>
      <c r="H69" s="309"/>
      <c r="I69" s="309"/>
      <c r="J69" s="309"/>
      <c r="K69" s="192"/>
    </row>
    <row r="70" spans="2:11" customFormat="1" ht="15" customHeight="1">
      <c r="B70" s="191"/>
      <c r="C70" s="196"/>
      <c r="D70" s="309" t="s">
        <v>1090</v>
      </c>
      <c r="E70" s="309"/>
      <c r="F70" s="309"/>
      <c r="G70" s="309"/>
      <c r="H70" s="309"/>
      <c r="I70" s="309"/>
      <c r="J70" s="309"/>
      <c r="K70" s="192"/>
    </row>
    <row r="71" spans="2:11" customFormat="1" ht="12.75" customHeight="1">
      <c r="B71" s="200"/>
      <c r="C71" s="201"/>
      <c r="D71" s="201"/>
      <c r="E71" s="201"/>
      <c r="F71" s="201"/>
      <c r="G71" s="201"/>
      <c r="H71" s="201"/>
      <c r="I71" s="201"/>
      <c r="J71" s="201"/>
      <c r="K71" s="202"/>
    </row>
    <row r="72" spans="2:11" customFormat="1" ht="18.75" customHeight="1">
      <c r="B72" s="203"/>
      <c r="C72" s="203"/>
      <c r="D72" s="203"/>
      <c r="E72" s="203"/>
      <c r="F72" s="203"/>
      <c r="G72" s="203"/>
      <c r="H72" s="203"/>
      <c r="I72" s="203"/>
      <c r="J72" s="203"/>
      <c r="K72" s="204"/>
    </row>
    <row r="73" spans="2:11" customFormat="1" ht="18.75" customHeight="1">
      <c r="B73" s="204"/>
      <c r="C73" s="204"/>
      <c r="D73" s="204"/>
      <c r="E73" s="204"/>
      <c r="F73" s="204"/>
      <c r="G73" s="204"/>
      <c r="H73" s="204"/>
      <c r="I73" s="204"/>
      <c r="J73" s="204"/>
      <c r="K73" s="204"/>
    </row>
    <row r="74" spans="2:11" customFormat="1" ht="7.5" customHeight="1">
      <c r="B74" s="205"/>
      <c r="C74" s="206"/>
      <c r="D74" s="206"/>
      <c r="E74" s="206"/>
      <c r="F74" s="206"/>
      <c r="G74" s="206"/>
      <c r="H74" s="206"/>
      <c r="I74" s="206"/>
      <c r="J74" s="206"/>
      <c r="K74" s="207"/>
    </row>
    <row r="75" spans="2:11" customFormat="1" ht="45" customHeight="1">
      <c r="B75" s="208"/>
      <c r="C75" s="313" t="s">
        <v>1091</v>
      </c>
      <c r="D75" s="313"/>
      <c r="E75" s="313"/>
      <c r="F75" s="313"/>
      <c r="G75" s="313"/>
      <c r="H75" s="313"/>
      <c r="I75" s="313"/>
      <c r="J75" s="313"/>
      <c r="K75" s="209"/>
    </row>
    <row r="76" spans="2:11" customFormat="1" ht="17.25" customHeight="1">
      <c r="B76" s="208"/>
      <c r="C76" s="210" t="s">
        <v>1092</v>
      </c>
      <c r="D76" s="210"/>
      <c r="E76" s="210"/>
      <c r="F76" s="210" t="s">
        <v>1093</v>
      </c>
      <c r="G76" s="211"/>
      <c r="H76" s="210" t="s">
        <v>54</v>
      </c>
      <c r="I76" s="210" t="s">
        <v>57</v>
      </c>
      <c r="J76" s="210" t="s">
        <v>1094</v>
      </c>
      <c r="K76" s="209"/>
    </row>
    <row r="77" spans="2:11" customFormat="1" ht="17.25" customHeight="1">
      <c r="B77" s="208"/>
      <c r="C77" s="212" t="s">
        <v>1095</v>
      </c>
      <c r="D77" s="212"/>
      <c r="E77" s="212"/>
      <c r="F77" s="213" t="s">
        <v>1096</v>
      </c>
      <c r="G77" s="214"/>
      <c r="H77" s="212"/>
      <c r="I77" s="212"/>
      <c r="J77" s="212" t="s">
        <v>1097</v>
      </c>
      <c r="K77" s="209"/>
    </row>
    <row r="78" spans="2:11" customFormat="1" ht="5.25" customHeight="1">
      <c r="B78" s="208"/>
      <c r="C78" s="215"/>
      <c r="D78" s="215"/>
      <c r="E78" s="215"/>
      <c r="F78" s="215"/>
      <c r="G78" s="216"/>
      <c r="H78" s="215"/>
      <c r="I78" s="215"/>
      <c r="J78" s="215"/>
      <c r="K78" s="209"/>
    </row>
    <row r="79" spans="2:11" customFormat="1" ht="15" customHeight="1">
      <c r="B79" s="208"/>
      <c r="C79" s="197" t="s">
        <v>53</v>
      </c>
      <c r="D79" s="217"/>
      <c r="E79" s="217"/>
      <c r="F79" s="218" t="s">
        <v>1098</v>
      </c>
      <c r="G79" s="219"/>
      <c r="H79" s="197" t="s">
        <v>1099</v>
      </c>
      <c r="I79" s="197" t="s">
        <v>1100</v>
      </c>
      <c r="J79" s="197">
        <v>20</v>
      </c>
      <c r="K79" s="209"/>
    </row>
    <row r="80" spans="2:11" customFormat="1" ht="15" customHeight="1">
      <c r="B80" s="208"/>
      <c r="C80" s="197" t="s">
        <v>1101</v>
      </c>
      <c r="D80" s="197"/>
      <c r="E80" s="197"/>
      <c r="F80" s="218" t="s">
        <v>1098</v>
      </c>
      <c r="G80" s="219"/>
      <c r="H80" s="197" t="s">
        <v>1102</v>
      </c>
      <c r="I80" s="197" t="s">
        <v>1100</v>
      </c>
      <c r="J80" s="197">
        <v>120</v>
      </c>
      <c r="K80" s="209"/>
    </row>
    <row r="81" spans="2:11" customFormat="1" ht="15" customHeight="1">
      <c r="B81" s="220"/>
      <c r="C81" s="197" t="s">
        <v>1103</v>
      </c>
      <c r="D81" s="197"/>
      <c r="E81" s="197"/>
      <c r="F81" s="218" t="s">
        <v>1104</v>
      </c>
      <c r="G81" s="219"/>
      <c r="H81" s="197" t="s">
        <v>1105</v>
      </c>
      <c r="I81" s="197" t="s">
        <v>1100</v>
      </c>
      <c r="J81" s="197">
        <v>50</v>
      </c>
      <c r="K81" s="209"/>
    </row>
    <row r="82" spans="2:11" customFormat="1" ht="15" customHeight="1">
      <c r="B82" s="220"/>
      <c r="C82" s="197" t="s">
        <v>1106</v>
      </c>
      <c r="D82" s="197"/>
      <c r="E82" s="197"/>
      <c r="F82" s="218" t="s">
        <v>1098</v>
      </c>
      <c r="G82" s="219"/>
      <c r="H82" s="197" t="s">
        <v>1107</v>
      </c>
      <c r="I82" s="197" t="s">
        <v>1108</v>
      </c>
      <c r="J82" s="197"/>
      <c r="K82" s="209"/>
    </row>
    <row r="83" spans="2:11" customFormat="1" ht="15" customHeight="1">
      <c r="B83" s="220"/>
      <c r="C83" s="197" t="s">
        <v>1109</v>
      </c>
      <c r="D83" s="197"/>
      <c r="E83" s="197"/>
      <c r="F83" s="218" t="s">
        <v>1104</v>
      </c>
      <c r="G83" s="197"/>
      <c r="H83" s="197" t="s">
        <v>1110</v>
      </c>
      <c r="I83" s="197" t="s">
        <v>1100</v>
      </c>
      <c r="J83" s="197">
        <v>15</v>
      </c>
      <c r="K83" s="209"/>
    </row>
    <row r="84" spans="2:11" customFormat="1" ht="15" customHeight="1">
      <c r="B84" s="220"/>
      <c r="C84" s="197" t="s">
        <v>1111</v>
      </c>
      <c r="D84" s="197"/>
      <c r="E84" s="197"/>
      <c r="F84" s="218" t="s">
        <v>1104</v>
      </c>
      <c r="G84" s="197"/>
      <c r="H84" s="197" t="s">
        <v>1112</v>
      </c>
      <c r="I84" s="197" t="s">
        <v>1100</v>
      </c>
      <c r="J84" s="197">
        <v>15</v>
      </c>
      <c r="K84" s="209"/>
    </row>
    <row r="85" spans="2:11" customFormat="1" ht="15" customHeight="1">
      <c r="B85" s="220"/>
      <c r="C85" s="197" t="s">
        <v>1113</v>
      </c>
      <c r="D85" s="197"/>
      <c r="E85" s="197"/>
      <c r="F85" s="218" t="s">
        <v>1104</v>
      </c>
      <c r="G85" s="197"/>
      <c r="H85" s="197" t="s">
        <v>1114</v>
      </c>
      <c r="I85" s="197" t="s">
        <v>1100</v>
      </c>
      <c r="J85" s="197">
        <v>20</v>
      </c>
      <c r="K85" s="209"/>
    </row>
    <row r="86" spans="2:11" customFormat="1" ht="15" customHeight="1">
      <c r="B86" s="220"/>
      <c r="C86" s="197" t="s">
        <v>1115</v>
      </c>
      <c r="D86" s="197"/>
      <c r="E86" s="197"/>
      <c r="F86" s="218" t="s">
        <v>1104</v>
      </c>
      <c r="G86" s="197"/>
      <c r="H86" s="197" t="s">
        <v>1116</v>
      </c>
      <c r="I86" s="197" t="s">
        <v>1100</v>
      </c>
      <c r="J86" s="197">
        <v>20</v>
      </c>
      <c r="K86" s="209"/>
    </row>
    <row r="87" spans="2:11" customFormat="1" ht="15" customHeight="1">
      <c r="B87" s="220"/>
      <c r="C87" s="197" t="s">
        <v>1117</v>
      </c>
      <c r="D87" s="197"/>
      <c r="E87" s="197"/>
      <c r="F87" s="218" t="s">
        <v>1104</v>
      </c>
      <c r="G87" s="219"/>
      <c r="H87" s="197" t="s">
        <v>1118</v>
      </c>
      <c r="I87" s="197" t="s">
        <v>1100</v>
      </c>
      <c r="J87" s="197">
        <v>50</v>
      </c>
      <c r="K87" s="209"/>
    </row>
    <row r="88" spans="2:11" customFormat="1" ht="15" customHeight="1">
      <c r="B88" s="220"/>
      <c r="C88" s="197" t="s">
        <v>1119</v>
      </c>
      <c r="D88" s="197"/>
      <c r="E88" s="197"/>
      <c r="F88" s="218" t="s">
        <v>1104</v>
      </c>
      <c r="G88" s="219"/>
      <c r="H88" s="197" t="s">
        <v>1120</v>
      </c>
      <c r="I88" s="197" t="s">
        <v>1100</v>
      </c>
      <c r="J88" s="197">
        <v>20</v>
      </c>
      <c r="K88" s="209"/>
    </row>
    <row r="89" spans="2:11" customFormat="1" ht="15" customHeight="1">
      <c r="B89" s="220"/>
      <c r="C89" s="197" t="s">
        <v>1121</v>
      </c>
      <c r="D89" s="197"/>
      <c r="E89" s="197"/>
      <c r="F89" s="218" t="s">
        <v>1104</v>
      </c>
      <c r="G89" s="219"/>
      <c r="H89" s="197" t="s">
        <v>1122</v>
      </c>
      <c r="I89" s="197" t="s">
        <v>1100</v>
      </c>
      <c r="J89" s="197">
        <v>20</v>
      </c>
      <c r="K89" s="209"/>
    </row>
    <row r="90" spans="2:11" customFormat="1" ht="15" customHeight="1">
      <c r="B90" s="220"/>
      <c r="C90" s="197" t="s">
        <v>1123</v>
      </c>
      <c r="D90" s="197"/>
      <c r="E90" s="197"/>
      <c r="F90" s="218" t="s">
        <v>1104</v>
      </c>
      <c r="G90" s="219"/>
      <c r="H90" s="197" t="s">
        <v>1124</v>
      </c>
      <c r="I90" s="197" t="s">
        <v>1100</v>
      </c>
      <c r="J90" s="197">
        <v>50</v>
      </c>
      <c r="K90" s="209"/>
    </row>
    <row r="91" spans="2:11" customFormat="1" ht="15" customHeight="1">
      <c r="B91" s="220"/>
      <c r="C91" s="197" t="s">
        <v>1125</v>
      </c>
      <c r="D91" s="197"/>
      <c r="E91" s="197"/>
      <c r="F91" s="218" t="s">
        <v>1104</v>
      </c>
      <c r="G91" s="219"/>
      <c r="H91" s="197" t="s">
        <v>1125</v>
      </c>
      <c r="I91" s="197" t="s">
        <v>1100</v>
      </c>
      <c r="J91" s="197">
        <v>50</v>
      </c>
      <c r="K91" s="209"/>
    </row>
    <row r="92" spans="2:11" customFormat="1" ht="15" customHeight="1">
      <c r="B92" s="220"/>
      <c r="C92" s="197" t="s">
        <v>1126</v>
      </c>
      <c r="D92" s="197"/>
      <c r="E92" s="197"/>
      <c r="F92" s="218" t="s">
        <v>1104</v>
      </c>
      <c r="G92" s="219"/>
      <c r="H92" s="197" t="s">
        <v>1127</v>
      </c>
      <c r="I92" s="197" t="s">
        <v>1100</v>
      </c>
      <c r="J92" s="197">
        <v>255</v>
      </c>
      <c r="K92" s="209"/>
    </row>
    <row r="93" spans="2:11" customFormat="1" ht="15" customHeight="1">
      <c r="B93" s="220"/>
      <c r="C93" s="197" t="s">
        <v>1128</v>
      </c>
      <c r="D93" s="197"/>
      <c r="E93" s="197"/>
      <c r="F93" s="218" t="s">
        <v>1098</v>
      </c>
      <c r="G93" s="219"/>
      <c r="H93" s="197" t="s">
        <v>1129</v>
      </c>
      <c r="I93" s="197" t="s">
        <v>1130</v>
      </c>
      <c r="J93" s="197"/>
      <c r="K93" s="209"/>
    </row>
    <row r="94" spans="2:11" customFormat="1" ht="15" customHeight="1">
      <c r="B94" s="220"/>
      <c r="C94" s="197" t="s">
        <v>1131</v>
      </c>
      <c r="D94" s="197"/>
      <c r="E94" s="197"/>
      <c r="F94" s="218" t="s">
        <v>1098</v>
      </c>
      <c r="G94" s="219"/>
      <c r="H94" s="197" t="s">
        <v>1132</v>
      </c>
      <c r="I94" s="197" t="s">
        <v>1133</v>
      </c>
      <c r="J94" s="197"/>
      <c r="K94" s="209"/>
    </row>
    <row r="95" spans="2:11" customFormat="1" ht="15" customHeight="1">
      <c r="B95" s="220"/>
      <c r="C95" s="197" t="s">
        <v>1134</v>
      </c>
      <c r="D95" s="197"/>
      <c r="E95" s="197"/>
      <c r="F95" s="218" t="s">
        <v>1098</v>
      </c>
      <c r="G95" s="219"/>
      <c r="H95" s="197" t="s">
        <v>1134</v>
      </c>
      <c r="I95" s="197" t="s">
        <v>1133</v>
      </c>
      <c r="J95" s="197"/>
      <c r="K95" s="209"/>
    </row>
    <row r="96" spans="2:11" customFormat="1" ht="15" customHeight="1">
      <c r="B96" s="220"/>
      <c r="C96" s="197" t="s">
        <v>38</v>
      </c>
      <c r="D96" s="197"/>
      <c r="E96" s="197"/>
      <c r="F96" s="218" t="s">
        <v>1098</v>
      </c>
      <c r="G96" s="219"/>
      <c r="H96" s="197" t="s">
        <v>1135</v>
      </c>
      <c r="I96" s="197" t="s">
        <v>1133</v>
      </c>
      <c r="J96" s="197"/>
      <c r="K96" s="209"/>
    </row>
    <row r="97" spans="2:11" customFormat="1" ht="15" customHeight="1">
      <c r="B97" s="220"/>
      <c r="C97" s="197" t="s">
        <v>48</v>
      </c>
      <c r="D97" s="197"/>
      <c r="E97" s="197"/>
      <c r="F97" s="218" t="s">
        <v>1098</v>
      </c>
      <c r="G97" s="219"/>
      <c r="H97" s="197" t="s">
        <v>1136</v>
      </c>
      <c r="I97" s="197" t="s">
        <v>1133</v>
      </c>
      <c r="J97" s="197"/>
      <c r="K97" s="209"/>
    </row>
    <row r="98" spans="2:11" customFormat="1" ht="15" customHeight="1">
      <c r="B98" s="221"/>
      <c r="C98" s="222"/>
      <c r="D98" s="222"/>
      <c r="E98" s="222"/>
      <c r="F98" s="222"/>
      <c r="G98" s="222"/>
      <c r="H98" s="222"/>
      <c r="I98" s="222"/>
      <c r="J98" s="222"/>
      <c r="K98" s="223"/>
    </row>
    <row r="99" spans="2:11" customFormat="1" ht="18.75" customHeight="1">
      <c r="B99" s="224"/>
      <c r="C99" s="225"/>
      <c r="D99" s="225"/>
      <c r="E99" s="225"/>
      <c r="F99" s="225"/>
      <c r="G99" s="225"/>
      <c r="H99" s="225"/>
      <c r="I99" s="225"/>
      <c r="J99" s="225"/>
      <c r="K99" s="224"/>
    </row>
    <row r="100" spans="2:11" customFormat="1" ht="18.75" customHeight="1">
      <c r="B100" s="204"/>
      <c r="C100" s="204"/>
      <c r="D100" s="204"/>
      <c r="E100" s="204"/>
      <c r="F100" s="204"/>
      <c r="G100" s="204"/>
      <c r="H100" s="204"/>
      <c r="I100" s="204"/>
      <c r="J100" s="204"/>
      <c r="K100" s="204"/>
    </row>
    <row r="101" spans="2:11" customFormat="1" ht="7.5" customHeight="1">
      <c r="B101" s="205"/>
      <c r="C101" s="206"/>
      <c r="D101" s="206"/>
      <c r="E101" s="206"/>
      <c r="F101" s="206"/>
      <c r="G101" s="206"/>
      <c r="H101" s="206"/>
      <c r="I101" s="206"/>
      <c r="J101" s="206"/>
      <c r="K101" s="207"/>
    </row>
    <row r="102" spans="2:11" customFormat="1" ht="45" customHeight="1">
      <c r="B102" s="208"/>
      <c r="C102" s="313" t="s">
        <v>1137</v>
      </c>
      <c r="D102" s="313"/>
      <c r="E102" s="313"/>
      <c r="F102" s="313"/>
      <c r="G102" s="313"/>
      <c r="H102" s="313"/>
      <c r="I102" s="313"/>
      <c r="J102" s="313"/>
      <c r="K102" s="209"/>
    </row>
    <row r="103" spans="2:11" customFormat="1" ht="17.25" customHeight="1">
      <c r="B103" s="208"/>
      <c r="C103" s="210" t="s">
        <v>1092</v>
      </c>
      <c r="D103" s="210"/>
      <c r="E103" s="210"/>
      <c r="F103" s="210" t="s">
        <v>1093</v>
      </c>
      <c r="G103" s="211"/>
      <c r="H103" s="210" t="s">
        <v>54</v>
      </c>
      <c r="I103" s="210" t="s">
        <v>57</v>
      </c>
      <c r="J103" s="210" t="s">
        <v>1094</v>
      </c>
      <c r="K103" s="209"/>
    </row>
    <row r="104" spans="2:11" customFormat="1" ht="17.25" customHeight="1">
      <c r="B104" s="208"/>
      <c r="C104" s="212" t="s">
        <v>1095</v>
      </c>
      <c r="D104" s="212"/>
      <c r="E104" s="212"/>
      <c r="F104" s="213" t="s">
        <v>1096</v>
      </c>
      <c r="G104" s="214"/>
      <c r="H104" s="212"/>
      <c r="I104" s="212"/>
      <c r="J104" s="212" t="s">
        <v>1097</v>
      </c>
      <c r="K104" s="209"/>
    </row>
    <row r="105" spans="2:11" customFormat="1" ht="5.25" customHeight="1">
      <c r="B105" s="208"/>
      <c r="C105" s="210"/>
      <c r="D105" s="210"/>
      <c r="E105" s="210"/>
      <c r="F105" s="210"/>
      <c r="G105" s="226"/>
      <c r="H105" s="210"/>
      <c r="I105" s="210"/>
      <c r="J105" s="210"/>
      <c r="K105" s="209"/>
    </row>
    <row r="106" spans="2:11" customFormat="1" ht="15" customHeight="1">
      <c r="B106" s="208"/>
      <c r="C106" s="197" t="s">
        <v>53</v>
      </c>
      <c r="D106" s="217"/>
      <c r="E106" s="217"/>
      <c r="F106" s="218" t="s">
        <v>1098</v>
      </c>
      <c r="G106" s="197"/>
      <c r="H106" s="197" t="s">
        <v>1138</v>
      </c>
      <c r="I106" s="197" t="s">
        <v>1100</v>
      </c>
      <c r="J106" s="197">
        <v>20</v>
      </c>
      <c r="K106" s="209"/>
    </row>
    <row r="107" spans="2:11" customFormat="1" ht="15" customHeight="1">
      <c r="B107" s="208"/>
      <c r="C107" s="197" t="s">
        <v>1101</v>
      </c>
      <c r="D107" s="197"/>
      <c r="E107" s="197"/>
      <c r="F107" s="218" t="s">
        <v>1098</v>
      </c>
      <c r="G107" s="197"/>
      <c r="H107" s="197" t="s">
        <v>1138</v>
      </c>
      <c r="I107" s="197" t="s">
        <v>1100</v>
      </c>
      <c r="J107" s="197">
        <v>120</v>
      </c>
      <c r="K107" s="209"/>
    </row>
    <row r="108" spans="2:11" customFormat="1" ht="15" customHeight="1">
      <c r="B108" s="220"/>
      <c r="C108" s="197" t="s">
        <v>1103</v>
      </c>
      <c r="D108" s="197"/>
      <c r="E108" s="197"/>
      <c r="F108" s="218" t="s">
        <v>1104</v>
      </c>
      <c r="G108" s="197"/>
      <c r="H108" s="197" t="s">
        <v>1138</v>
      </c>
      <c r="I108" s="197" t="s">
        <v>1100</v>
      </c>
      <c r="J108" s="197">
        <v>50</v>
      </c>
      <c r="K108" s="209"/>
    </row>
    <row r="109" spans="2:11" customFormat="1" ht="15" customHeight="1">
      <c r="B109" s="220"/>
      <c r="C109" s="197" t="s">
        <v>1106</v>
      </c>
      <c r="D109" s="197"/>
      <c r="E109" s="197"/>
      <c r="F109" s="218" t="s">
        <v>1098</v>
      </c>
      <c r="G109" s="197"/>
      <c r="H109" s="197" t="s">
        <v>1138</v>
      </c>
      <c r="I109" s="197" t="s">
        <v>1108</v>
      </c>
      <c r="J109" s="197"/>
      <c r="K109" s="209"/>
    </row>
    <row r="110" spans="2:11" customFormat="1" ht="15" customHeight="1">
      <c r="B110" s="220"/>
      <c r="C110" s="197" t="s">
        <v>1117</v>
      </c>
      <c r="D110" s="197"/>
      <c r="E110" s="197"/>
      <c r="F110" s="218" t="s">
        <v>1104</v>
      </c>
      <c r="G110" s="197"/>
      <c r="H110" s="197" t="s">
        <v>1138</v>
      </c>
      <c r="I110" s="197" t="s">
        <v>1100</v>
      </c>
      <c r="J110" s="197">
        <v>50</v>
      </c>
      <c r="K110" s="209"/>
    </row>
    <row r="111" spans="2:11" customFormat="1" ht="15" customHeight="1">
      <c r="B111" s="220"/>
      <c r="C111" s="197" t="s">
        <v>1125</v>
      </c>
      <c r="D111" s="197"/>
      <c r="E111" s="197"/>
      <c r="F111" s="218" t="s">
        <v>1104</v>
      </c>
      <c r="G111" s="197"/>
      <c r="H111" s="197" t="s">
        <v>1138</v>
      </c>
      <c r="I111" s="197" t="s">
        <v>1100</v>
      </c>
      <c r="J111" s="197">
        <v>50</v>
      </c>
      <c r="K111" s="209"/>
    </row>
    <row r="112" spans="2:11" customFormat="1" ht="15" customHeight="1">
      <c r="B112" s="220"/>
      <c r="C112" s="197" t="s">
        <v>1123</v>
      </c>
      <c r="D112" s="197"/>
      <c r="E112" s="197"/>
      <c r="F112" s="218" t="s">
        <v>1104</v>
      </c>
      <c r="G112" s="197"/>
      <c r="H112" s="197" t="s">
        <v>1138</v>
      </c>
      <c r="I112" s="197" t="s">
        <v>1100</v>
      </c>
      <c r="J112" s="197">
        <v>50</v>
      </c>
      <c r="K112" s="209"/>
    </row>
    <row r="113" spans="2:11" customFormat="1" ht="15" customHeight="1">
      <c r="B113" s="220"/>
      <c r="C113" s="197" t="s">
        <v>53</v>
      </c>
      <c r="D113" s="197"/>
      <c r="E113" s="197"/>
      <c r="F113" s="218" t="s">
        <v>1098</v>
      </c>
      <c r="G113" s="197"/>
      <c r="H113" s="197" t="s">
        <v>1139</v>
      </c>
      <c r="I113" s="197" t="s">
        <v>1100</v>
      </c>
      <c r="J113" s="197">
        <v>20</v>
      </c>
      <c r="K113" s="209"/>
    </row>
    <row r="114" spans="2:11" customFormat="1" ht="15" customHeight="1">
      <c r="B114" s="220"/>
      <c r="C114" s="197" t="s">
        <v>1140</v>
      </c>
      <c r="D114" s="197"/>
      <c r="E114" s="197"/>
      <c r="F114" s="218" t="s">
        <v>1098</v>
      </c>
      <c r="G114" s="197"/>
      <c r="H114" s="197" t="s">
        <v>1141</v>
      </c>
      <c r="I114" s="197" t="s">
        <v>1100</v>
      </c>
      <c r="J114" s="197">
        <v>120</v>
      </c>
      <c r="K114" s="209"/>
    </row>
    <row r="115" spans="2:11" customFormat="1" ht="15" customHeight="1">
      <c r="B115" s="220"/>
      <c r="C115" s="197" t="s">
        <v>38</v>
      </c>
      <c r="D115" s="197"/>
      <c r="E115" s="197"/>
      <c r="F115" s="218" t="s">
        <v>1098</v>
      </c>
      <c r="G115" s="197"/>
      <c r="H115" s="197" t="s">
        <v>1142</v>
      </c>
      <c r="I115" s="197" t="s">
        <v>1133</v>
      </c>
      <c r="J115" s="197"/>
      <c r="K115" s="209"/>
    </row>
    <row r="116" spans="2:11" customFormat="1" ht="15" customHeight="1">
      <c r="B116" s="220"/>
      <c r="C116" s="197" t="s">
        <v>48</v>
      </c>
      <c r="D116" s="197"/>
      <c r="E116" s="197"/>
      <c r="F116" s="218" t="s">
        <v>1098</v>
      </c>
      <c r="G116" s="197"/>
      <c r="H116" s="197" t="s">
        <v>1143</v>
      </c>
      <c r="I116" s="197" t="s">
        <v>1133</v>
      </c>
      <c r="J116" s="197"/>
      <c r="K116" s="209"/>
    </row>
    <row r="117" spans="2:11" customFormat="1" ht="15" customHeight="1">
      <c r="B117" s="220"/>
      <c r="C117" s="197" t="s">
        <v>57</v>
      </c>
      <c r="D117" s="197"/>
      <c r="E117" s="197"/>
      <c r="F117" s="218" t="s">
        <v>1098</v>
      </c>
      <c r="G117" s="197"/>
      <c r="H117" s="197" t="s">
        <v>1144</v>
      </c>
      <c r="I117" s="197" t="s">
        <v>1145</v>
      </c>
      <c r="J117" s="197"/>
      <c r="K117" s="209"/>
    </row>
    <row r="118" spans="2:11" customFormat="1" ht="15" customHeight="1">
      <c r="B118" s="221"/>
      <c r="C118" s="227"/>
      <c r="D118" s="227"/>
      <c r="E118" s="227"/>
      <c r="F118" s="227"/>
      <c r="G118" s="227"/>
      <c r="H118" s="227"/>
      <c r="I118" s="227"/>
      <c r="J118" s="227"/>
      <c r="K118" s="223"/>
    </row>
    <row r="119" spans="2:11" customFormat="1" ht="18.75" customHeight="1">
      <c r="B119" s="228"/>
      <c r="C119" s="229"/>
      <c r="D119" s="229"/>
      <c r="E119" s="229"/>
      <c r="F119" s="230"/>
      <c r="G119" s="229"/>
      <c r="H119" s="229"/>
      <c r="I119" s="229"/>
      <c r="J119" s="229"/>
      <c r="K119" s="228"/>
    </row>
    <row r="120" spans="2:11" customFormat="1" ht="18.75" customHeight="1">
      <c r="B120" s="204"/>
      <c r="C120" s="204"/>
      <c r="D120" s="204"/>
      <c r="E120" s="204"/>
      <c r="F120" s="204"/>
      <c r="G120" s="204"/>
      <c r="H120" s="204"/>
      <c r="I120" s="204"/>
      <c r="J120" s="204"/>
      <c r="K120" s="204"/>
    </row>
    <row r="121" spans="2:11" customFormat="1" ht="7.5" customHeight="1">
      <c r="B121" s="231"/>
      <c r="C121" s="232"/>
      <c r="D121" s="232"/>
      <c r="E121" s="232"/>
      <c r="F121" s="232"/>
      <c r="G121" s="232"/>
      <c r="H121" s="232"/>
      <c r="I121" s="232"/>
      <c r="J121" s="232"/>
      <c r="K121" s="233"/>
    </row>
    <row r="122" spans="2:11" customFormat="1" ht="45" customHeight="1">
      <c r="B122" s="234"/>
      <c r="C122" s="311" t="s">
        <v>1146</v>
      </c>
      <c r="D122" s="311"/>
      <c r="E122" s="311"/>
      <c r="F122" s="311"/>
      <c r="G122" s="311"/>
      <c r="H122" s="311"/>
      <c r="I122" s="311"/>
      <c r="J122" s="311"/>
      <c r="K122" s="235"/>
    </row>
    <row r="123" spans="2:11" customFormat="1" ht="17.25" customHeight="1">
      <c r="B123" s="236"/>
      <c r="C123" s="210" t="s">
        <v>1092</v>
      </c>
      <c r="D123" s="210"/>
      <c r="E123" s="210"/>
      <c r="F123" s="210" t="s">
        <v>1093</v>
      </c>
      <c r="G123" s="211"/>
      <c r="H123" s="210" t="s">
        <v>54</v>
      </c>
      <c r="I123" s="210" t="s">
        <v>57</v>
      </c>
      <c r="J123" s="210" t="s">
        <v>1094</v>
      </c>
      <c r="K123" s="237"/>
    </row>
    <row r="124" spans="2:11" customFormat="1" ht="17.25" customHeight="1">
      <c r="B124" s="236"/>
      <c r="C124" s="212" t="s">
        <v>1095</v>
      </c>
      <c r="D124" s="212"/>
      <c r="E124" s="212"/>
      <c r="F124" s="213" t="s">
        <v>1096</v>
      </c>
      <c r="G124" s="214"/>
      <c r="H124" s="212"/>
      <c r="I124" s="212"/>
      <c r="J124" s="212" t="s">
        <v>1097</v>
      </c>
      <c r="K124" s="237"/>
    </row>
    <row r="125" spans="2:11" customFormat="1" ht="5.25" customHeight="1">
      <c r="B125" s="238"/>
      <c r="C125" s="215"/>
      <c r="D125" s="215"/>
      <c r="E125" s="215"/>
      <c r="F125" s="215"/>
      <c r="G125" s="239"/>
      <c r="H125" s="215"/>
      <c r="I125" s="215"/>
      <c r="J125" s="215"/>
      <c r="K125" s="240"/>
    </row>
    <row r="126" spans="2:11" customFormat="1" ht="15" customHeight="1">
      <c r="B126" s="238"/>
      <c r="C126" s="197" t="s">
        <v>1101</v>
      </c>
      <c r="D126" s="217"/>
      <c r="E126" s="217"/>
      <c r="F126" s="218" t="s">
        <v>1098</v>
      </c>
      <c r="G126" s="197"/>
      <c r="H126" s="197" t="s">
        <v>1138</v>
      </c>
      <c r="I126" s="197" t="s">
        <v>1100</v>
      </c>
      <c r="J126" s="197">
        <v>120</v>
      </c>
      <c r="K126" s="241"/>
    </row>
    <row r="127" spans="2:11" customFormat="1" ht="15" customHeight="1">
      <c r="B127" s="238"/>
      <c r="C127" s="197" t="s">
        <v>1147</v>
      </c>
      <c r="D127" s="197"/>
      <c r="E127" s="197"/>
      <c r="F127" s="218" t="s">
        <v>1098</v>
      </c>
      <c r="G127" s="197"/>
      <c r="H127" s="197" t="s">
        <v>1148</v>
      </c>
      <c r="I127" s="197" t="s">
        <v>1100</v>
      </c>
      <c r="J127" s="197" t="s">
        <v>1149</v>
      </c>
      <c r="K127" s="241"/>
    </row>
    <row r="128" spans="2:11" customFormat="1" ht="15" customHeight="1">
      <c r="B128" s="238"/>
      <c r="C128" s="197" t="s">
        <v>1046</v>
      </c>
      <c r="D128" s="197"/>
      <c r="E128" s="197"/>
      <c r="F128" s="218" t="s">
        <v>1098</v>
      </c>
      <c r="G128" s="197"/>
      <c r="H128" s="197" t="s">
        <v>1150</v>
      </c>
      <c r="I128" s="197" t="s">
        <v>1100</v>
      </c>
      <c r="J128" s="197" t="s">
        <v>1149</v>
      </c>
      <c r="K128" s="241"/>
    </row>
    <row r="129" spans="2:11" customFormat="1" ht="15" customHeight="1">
      <c r="B129" s="238"/>
      <c r="C129" s="197" t="s">
        <v>1109</v>
      </c>
      <c r="D129" s="197"/>
      <c r="E129" s="197"/>
      <c r="F129" s="218" t="s">
        <v>1104</v>
      </c>
      <c r="G129" s="197"/>
      <c r="H129" s="197" t="s">
        <v>1110</v>
      </c>
      <c r="I129" s="197" t="s">
        <v>1100</v>
      </c>
      <c r="J129" s="197">
        <v>15</v>
      </c>
      <c r="K129" s="241"/>
    </row>
    <row r="130" spans="2:11" customFormat="1" ht="15" customHeight="1">
      <c r="B130" s="238"/>
      <c r="C130" s="197" t="s">
        <v>1111</v>
      </c>
      <c r="D130" s="197"/>
      <c r="E130" s="197"/>
      <c r="F130" s="218" t="s">
        <v>1104</v>
      </c>
      <c r="G130" s="197"/>
      <c r="H130" s="197" t="s">
        <v>1112</v>
      </c>
      <c r="I130" s="197" t="s">
        <v>1100</v>
      </c>
      <c r="J130" s="197">
        <v>15</v>
      </c>
      <c r="K130" s="241"/>
    </row>
    <row r="131" spans="2:11" customFormat="1" ht="15" customHeight="1">
      <c r="B131" s="238"/>
      <c r="C131" s="197" t="s">
        <v>1113</v>
      </c>
      <c r="D131" s="197"/>
      <c r="E131" s="197"/>
      <c r="F131" s="218" t="s">
        <v>1104</v>
      </c>
      <c r="G131" s="197"/>
      <c r="H131" s="197" t="s">
        <v>1114</v>
      </c>
      <c r="I131" s="197" t="s">
        <v>1100</v>
      </c>
      <c r="J131" s="197">
        <v>20</v>
      </c>
      <c r="K131" s="241"/>
    </row>
    <row r="132" spans="2:11" customFormat="1" ht="15" customHeight="1">
      <c r="B132" s="238"/>
      <c r="C132" s="197" t="s">
        <v>1115</v>
      </c>
      <c r="D132" s="197"/>
      <c r="E132" s="197"/>
      <c r="F132" s="218" t="s">
        <v>1104</v>
      </c>
      <c r="G132" s="197"/>
      <c r="H132" s="197" t="s">
        <v>1116</v>
      </c>
      <c r="I132" s="197" t="s">
        <v>1100</v>
      </c>
      <c r="J132" s="197">
        <v>20</v>
      </c>
      <c r="K132" s="241"/>
    </row>
    <row r="133" spans="2:11" customFormat="1" ht="15" customHeight="1">
      <c r="B133" s="238"/>
      <c r="C133" s="197" t="s">
        <v>1103</v>
      </c>
      <c r="D133" s="197"/>
      <c r="E133" s="197"/>
      <c r="F133" s="218" t="s">
        <v>1104</v>
      </c>
      <c r="G133" s="197"/>
      <c r="H133" s="197" t="s">
        <v>1138</v>
      </c>
      <c r="I133" s="197" t="s">
        <v>1100</v>
      </c>
      <c r="J133" s="197">
        <v>50</v>
      </c>
      <c r="K133" s="241"/>
    </row>
    <row r="134" spans="2:11" customFormat="1" ht="15" customHeight="1">
      <c r="B134" s="238"/>
      <c r="C134" s="197" t="s">
        <v>1117</v>
      </c>
      <c r="D134" s="197"/>
      <c r="E134" s="197"/>
      <c r="F134" s="218" t="s">
        <v>1104</v>
      </c>
      <c r="G134" s="197"/>
      <c r="H134" s="197" t="s">
        <v>1138</v>
      </c>
      <c r="I134" s="197" t="s">
        <v>1100</v>
      </c>
      <c r="J134" s="197">
        <v>50</v>
      </c>
      <c r="K134" s="241"/>
    </row>
    <row r="135" spans="2:11" customFormat="1" ht="15" customHeight="1">
      <c r="B135" s="238"/>
      <c r="C135" s="197" t="s">
        <v>1123</v>
      </c>
      <c r="D135" s="197"/>
      <c r="E135" s="197"/>
      <c r="F135" s="218" t="s">
        <v>1104</v>
      </c>
      <c r="G135" s="197"/>
      <c r="H135" s="197" t="s">
        <v>1138</v>
      </c>
      <c r="I135" s="197" t="s">
        <v>1100</v>
      </c>
      <c r="J135" s="197">
        <v>50</v>
      </c>
      <c r="K135" s="241"/>
    </row>
    <row r="136" spans="2:11" customFormat="1" ht="15" customHeight="1">
      <c r="B136" s="238"/>
      <c r="C136" s="197" t="s">
        <v>1125</v>
      </c>
      <c r="D136" s="197"/>
      <c r="E136" s="197"/>
      <c r="F136" s="218" t="s">
        <v>1104</v>
      </c>
      <c r="G136" s="197"/>
      <c r="H136" s="197" t="s">
        <v>1138</v>
      </c>
      <c r="I136" s="197" t="s">
        <v>1100</v>
      </c>
      <c r="J136" s="197">
        <v>50</v>
      </c>
      <c r="K136" s="241"/>
    </row>
    <row r="137" spans="2:11" customFormat="1" ht="15" customHeight="1">
      <c r="B137" s="238"/>
      <c r="C137" s="197" t="s">
        <v>1126</v>
      </c>
      <c r="D137" s="197"/>
      <c r="E137" s="197"/>
      <c r="F137" s="218" t="s">
        <v>1104</v>
      </c>
      <c r="G137" s="197"/>
      <c r="H137" s="197" t="s">
        <v>1151</v>
      </c>
      <c r="I137" s="197" t="s">
        <v>1100</v>
      </c>
      <c r="J137" s="197">
        <v>255</v>
      </c>
      <c r="K137" s="241"/>
    </row>
    <row r="138" spans="2:11" customFormat="1" ht="15" customHeight="1">
      <c r="B138" s="238"/>
      <c r="C138" s="197" t="s">
        <v>1128</v>
      </c>
      <c r="D138" s="197"/>
      <c r="E138" s="197"/>
      <c r="F138" s="218" t="s">
        <v>1098</v>
      </c>
      <c r="G138" s="197"/>
      <c r="H138" s="197" t="s">
        <v>1152</v>
      </c>
      <c r="I138" s="197" t="s">
        <v>1130</v>
      </c>
      <c r="J138" s="197"/>
      <c r="K138" s="241"/>
    </row>
    <row r="139" spans="2:11" customFormat="1" ht="15" customHeight="1">
      <c r="B139" s="238"/>
      <c r="C139" s="197" t="s">
        <v>1131</v>
      </c>
      <c r="D139" s="197"/>
      <c r="E139" s="197"/>
      <c r="F139" s="218" t="s">
        <v>1098</v>
      </c>
      <c r="G139" s="197"/>
      <c r="H139" s="197" t="s">
        <v>1153</v>
      </c>
      <c r="I139" s="197" t="s">
        <v>1133</v>
      </c>
      <c r="J139" s="197"/>
      <c r="K139" s="241"/>
    </row>
    <row r="140" spans="2:11" customFormat="1" ht="15" customHeight="1">
      <c r="B140" s="238"/>
      <c r="C140" s="197" t="s">
        <v>1134</v>
      </c>
      <c r="D140" s="197"/>
      <c r="E140" s="197"/>
      <c r="F140" s="218" t="s">
        <v>1098</v>
      </c>
      <c r="G140" s="197"/>
      <c r="H140" s="197" t="s">
        <v>1134</v>
      </c>
      <c r="I140" s="197" t="s">
        <v>1133</v>
      </c>
      <c r="J140" s="197"/>
      <c r="K140" s="241"/>
    </row>
    <row r="141" spans="2:11" customFormat="1" ht="15" customHeight="1">
      <c r="B141" s="238"/>
      <c r="C141" s="197" t="s">
        <v>38</v>
      </c>
      <c r="D141" s="197"/>
      <c r="E141" s="197"/>
      <c r="F141" s="218" t="s">
        <v>1098</v>
      </c>
      <c r="G141" s="197"/>
      <c r="H141" s="197" t="s">
        <v>1154</v>
      </c>
      <c r="I141" s="197" t="s">
        <v>1133</v>
      </c>
      <c r="J141" s="197"/>
      <c r="K141" s="241"/>
    </row>
    <row r="142" spans="2:11" customFormat="1" ht="15" customHeight="1">
      <c r="B142" s="238"/>
      <c r="C142" s="197" t="s">
        <v>1155</v>
      </c>
      <c r="D142" s="197"/>
      <c r="E142" s="197"/>
      <c r="F142" s="218" t="s">
        <v>1098</v>
      </c>
      <c r="G142" s="197"/>
      <c r="H142" s="197" t="s">
        <v>1156</v>
      </c>
      <c r="I142" s="197" t="s">
        <v>1133</v>
      </c>
      <c r="J142" s="197"/>
      <c r="K142" s="241"/>
    </row>
    <row r="143" spans="2:11" customFormat="1" ht="15" customHeight="1">
      <c r="B143" s="242"/>
      <c r="C143" s="243"/>
      <c r="D143" s="243"/>
      <c r="E143" s="243"/>
      <c r="F143" s="243"/>
      <c r="G143" s="243"/>
      <c r="H143" s="243"/>
      <c r="I143" s="243"/>
      <c r="J143" s="243"/>
      <c r="K143" s="244"/>
    </row>
    <row r="144" spans="2:11" customFormat="1" ht="18.75" customHeight="1">
      <c r="B144" s="229"/>
      <c r="C144" s="229"/>
      <c r="D144" s="229"/>
      <c r="E144" s="229"/>
      <c r="F144" s="230"/>
      <c r="G144" s="229"/>
      <c r="H144" s="229"/>
      <c r="I144" s="229"/>
      <c r="J144" s="229"/>
      <c r="K144" s="229"/>
    </row>
    <row r="145" spans="2:11" customFormat="1" ht="18.75" customHeight="1">
      <c r="B145" s="204"/>
      <c r="C145" s="204"/>
      <c r="D145" s="204"/>
      <c r="E145" s="204"/>
      <c r="F145" s="204"/>
      <c r="G145" s="204"/>
      <c r="H145" s="204"/>
      <c r="I145" s="204"/>
      <c r="J145" s="204"/>
      <c r="K145" s="204"/>
    </row>
    <row r="146" spans="2:11" customFormat="1" ht="7.5" customHeight="1">
      <c r="B146" s="205"/>
      <c r="C146" s="206"/>
      <c r="D146" s="206"/>
      <c r="E146" s="206"/>
      <c r="F146" s="206"/>
      <c r="G146" s="206"/>
      <c r="H146" s="206"/>
      <c r="I146" s="206"/>
      <c r="J146" s="206"/>
      <c r="K146" s="207"/>
    </row>
    <row r="147" spans="2:11" customFormat="1" ht="45" customHeight="1">
      <c r="B147" s="208"/>
      <c r="C147" s="313" t="s">
        <v>1157</v>
      </c>
      <c r="D147" s="313"/>
      <c r="E147" s="313"/>
      <c r="F147" s="313"/>
      <c r="G147" s="313"/>
      <c r="H147" s="313"/>
      <c r="I147" s="313"/>
      <c r="J147" s="313"/>
      <c r="K147" s="209"/>
    </row>
    <row r="148" spans="2:11" customFormat="1" ht="17.25" customHeight="1">
      <c r="B148" s="208"/>
      <c r="C148" s="210" t="s">
        <v>1092</v>
      </c>
      <c r="D148" s="210"/>
      <c r="E148" s="210"/>
      <c r="F148" s="210" t="s">
        <v>1093</v>
      </c>
      <c r="G148" s="211"/>
      <c r="H148" s="210" t="s">
        <v>54</v>
      </c>
      <c r="I148" s="210" t="s">
        <v>57</v>
      </c>
      <c r="J148" s="210" t="s">
        <v>1094</v>
      </c>
      <c r="K148" s="209"/>
    </row>
    <row r="149" spans="2:11" customFormat="1" ht="17.25" customHeight="1">
      <c r="B149" s="208"/>
      <c r="C149" s="212" t="s">
        <v>1095</v>
      </c>
      <c r="D149" s="212"/>
      <c r="E149" s="212"/>
      <c r="F149" s="213" t="s">
        <v>1096</v>
      </c>
      <c r="G149" s="214"/>
      <c r="H149" s="212"/>
      <c r="I149" s="212"/>
      <c r="J149" s="212" t="s">
        <v>1097</v>
      </c>
      <c r="K149" s="209"/>
    </row>
    <row r="150" spans="2:11" customFormat="1" ht="5.25" customHeight="1">
      <c r="B150" s="220"/>
      <c r="C150" s="215"/>
      <c r="D150" s="215"/>
      <c r="E150" s="215"/>
      <c r="F150" s="215"/>
      <c r="G150" s="216"/>
      <c r="H150" s="215"/>
      <c r="I150" s="215"/>
      <c r="J150" s="215"/>
      <c r="K150" s="241"/>
    </row>
    <row r="151" spans="2:11" customFormat="1" ht="15" customHeight="1">
      <c r="B151" s="220"/>
      <c r="C151" s="245" t="s">
        <v>1101</v>
      </c>
      <c r="D151" s="197"/>
      <c r="E151" s="197"/>
      <c r="F151" s="246" t="s">
        <v>1098</v>
      </c>
      <c r="G151" s="197"/>
      <c r="H151" s="245" t="s">
        <v>1138</v>
      </c>
      <c r="I151" s="245" t="s">
        <v>1100</v>
      </c>
      <c r="J151" s="245">
        <v>120</v>
      </c>
      <c r="K151" s="241"/>
    </row>
    <row r="152" spans="2:11" customFormat="1" ht="15" customHeight="1">
      <c r="B152" s="220"/>
      <c r="C152" s="245" t="s">
        <v>1147</v>
      </c>
      <c r="D152" s="197"/>
      <c r="E152" s="197"/>
      <c r="F152" s="246" t="s">
        <v>1098</v>
      </c>
      <c r="G152" s="197"/>
      <c r="H152" s="245" t="s">
        <v>1158</v>
      </c>
      <c r="I152" s="245" t="s">
        <v>1100</v>
      </c>
      <c r="J152" s="245" t="s">
        <v>1149</v>
      </c>
      <c r="K152" s="241"/>
    </row>
    <row r="153" spans="2:11" customFormat="1" ht="15" customHeight="1">
      <c r="B153" s="220"/>
      <c r="C153" s="245" t="s">
        <v>1046</v>
      </c>
      <c r="D153" s="197"/>
      <c r="E153" s="197"/>
      <c r="F153" s="246" t="s">
        <v>1098</v>
      </c>
      <c r="G153" s="197"/>
      <c r="H153" s="245" t="s">
        <v>1159</v>
      </c>
      <c r="I153" s="245" t="s">
        <v>1100</v>
      </c>
      <c r="J153" s="245" t="s">
        <v>1149</v>
      </c>
      <c r="K153" s="241"/>
    </row>
    <row r="154" spans="2:11" customFormat="1" ht="15" customHeight="1">
      <c r="B154" s="220"/>
      <c r="C154" s="245" t="s">
        <v>1103</v>
      </c>
      <c r="D154" s="197"/>
      <c r="E154" s="197"/>
      <c r="F154" s="246" t="s">
        <v>1104</v>
      </c>
      <c r="G154" s="197"/>
      <c r="H154" s="245" t="s">
        <v>1138</v>
      </c>
      <c r="I154" s="245" t="s">
        <v>1100</v>
      </c>
      <c r="J154" s="245">
        <v>50</v>
      </c>
      <c r="K154" s="241"/>
    </row>
    <row r="155" spans="2:11" customFormat="1" ht="15" customHeight="1">
      <c r="B155" s="220"/>
      <c r="C155" s="245" t="s">
        <v>1106</v>
      </c>
      <c r="D155" s="197"/>
      <c r="E155" s="197"/>
      <c r="F155" s="246" t="s">
        <v>1098</v>
      </c>
      <c r="G155" s="197"/>
      <c r="H155" s="245" t="s">
        <v>1138</v>
      </c>
      <c r="I155" s="245" t="s">
        <v>1108</v>
      </c>
      <c r="J155" s="245"/>
      <c r="K155" s="241"/>
    </row>
    <row r="156" spans="2:11" customFormat="1" ht="15" customHeight="1">
      <c r="B156" s="220"/>
      <c r="C156" s="245" t="s">
        <v>1117</v>
      </c>
      <c r="D156" s="197"/>
      <c r="E156" s="197"/>
      <c r="F156" s="246" t="s">
        <v>1104</v>
      </c>
      <c r="G156" s="197"/>
      <c r="H156" s="245" t="s">
        <v>1138</v>
      </c>
      <c r="I156" s="245" t="s">
        <v>1100</v>
      </c>
      <c r="J156" s="245">
        <v>50</v>
      </c>
      <c r="K156" s="241"/>
    </row>
    <row r="157" spans="2:11" customFormat="1" ht="15" customHeight="1">
      <c r="B157" s="220"/>
      <c r="C157" s="245" t="s">
        <v>1125</v>
      </c>
      <c r="D157" s="197"/>
      <c r="E157" s="197"/>
      <c r="F157" s="246" t="s">
        <v>1104</v>
      </c>
      <c r="G157" s="197"/>
      <c r="H157" s="245" t="s">
        <v>1138</v>
      </c>
      <c r="I157" s="245" t="s">
        <v>1100</v>
      </c>
      <c r="J157" s="245">
        <v>50</v>
      </c>
      <c r="K157" s="241"/>
    </row>
    <row r="158" spans="2:11" customFormat="1" ht="15" customHeight="1">
      <c r="B158" s="220"/>
      <c r="C158" s="245" t="s">
        <v>1123</v>
      </c>
      <c r="D158" s="197"/>
      <c r="E158" s="197"/>
      <c r="F158" s="246" t="s">
        <v>1104</v>
      </c>
      <c r="G158" s="197"/>
      <c r="H158" s="245" t="s">
        <v>1138</v>
      </c>
      <c r="I158" s="245" t="s">
        <v>1100</v>
      </c>
      <c r="J158" s="245">
        <v>50</v>
      </c>
      <c r="K158" s="241"/>
    </row>
    <row r="159" spans="2:11" customFormat="1" ht="15" customHeight="1">
      <c r="B159" s="220"/>
      <c r="C159" s="245" t="s">
        <v>81</v>
      </c>
      <c r="D159" s="197"/>
      <c r="E159" s="197"/>
      <c r="F159" s="246" t="s">
        <v>1098</v>
      </c>
      <c r="G159" s="197"/>
      <c r="H159" s="245" t="s">
        <v>1160</v>
      </c>
      <c r="I159" s="245" t="s">
        <v>1100</v>
      </c>
      <c r="J159" s="245" t="s">
        <v>1161</v>
      </c>
      <c r="K159" s="241"/>
    </row>
    <row r="160" spans="2:11" customFormat="1" ht="15" customHeight="1">
      <c r="B160" s="220"/>
      <c r="C160" s="245" t="s">
        <v>1162</v>
      </c>
      <c r="D160" s="197"/>
      <c r="E160" s="197"/>
      <c r="F160" s="246" t="s">
        <v>1098</v>
      </c>
      <c r="G160" s="197"/>
      <c r="H160" s="245" t="s">
        <v>1163</v>
      </c>
      <c r="I160" s="245" t="s">
        <v>1133</v>
      </c>
      <c r="J160" s="245"/>
      <c r="K160" s="241"/>
    </row>
    <row r="161" spans="2:11" customFormat="1" ht="15" customHeight="1">
      <c r="B161" s="247"/>
      <c r="C161" s="227"/>
      <c r="D161" s="227"/>
      <c r="E161" s="227"/>
      <c r="F161" s="227"/>
      <c r="G161" s="227"/>
      <c r="H161" s="227"/>
      <c r="I161" s="227"/>
      <c r="J161" s="227"/>
      <c r="K161" s="248"/>
    </row>
    <row r="162" spans="2:11" customFormat="1" ht="18.75" customHeight="1">
      <c r="B162" s="229"/>
      <c r="C162" s="239"/>
      <c r="D162" s="239"/>
      <c r="E162" s="239"/>
      <c r="F162" s="249"/>
      <c r="G162" s="239"/>
      <c r="H162" s="239"/>
      <c r="I162" s="239"/>
      <c r="J162" s="239"/>
      <c r="K162" s="229"/>
    </row>
    <row r="163" spans="2:11" customFormat="1" ht="18.75" customHeight="1">
      <c r="B163" s="204"/>
      <c r="C163" s="204"/>
      <c r="D163" s="204"/>
      <c r="E163" s="204"/>
      <c r="F163" s="204"/>
      <c r="G163" s="204"/>
      <c r="H163" s="204"/>
      <c r="I163" s="204"/>
      <c r="J163" s="204"/>
      <c r="K163" s="204"/>
    </row>
    <row r="164" spans="2:11" customFormat="1" ht="7.5" customHeight="1">
      <c r="B164" s="186"/>
      <c r="C164" s="187"/>
      <c r="D164" s="187"/>
      <c r="E164" s="187"/>
      <c r="F164" s="187"/>
      <c r="G164" s="187"/>
      <c r="H164" s="187"/>
      <c r="I164" s="187"/>
      <c r="J164" s="187"/>
      <c r="K164" s="188"/>
    </row>
    <row r="165" spans="2:11" customFormat="1" ht="45" customHeight="1">
      <c r="B165" s="189"/>
      <c r="C165" s="311" t="s">
        <v>1164</v>
      </c>
      <c r="D165" s="311"/>
      <c r="E165" s="311"/>
      <c r="F165" s="311"/>
      <c r="G165" s="311"/>
      <c r="H165" s="311"/>
      <c r="I165" s="311"/>
      <c r="J165" s="311"/>
      <c r="K165" s="190"/>
    </row>
    <row r="166" spans="2:11" customFormat="1" ht="17.25" customHeight="1">
      <c r="B166" s="189"/>
      <c r="C166" s="210" t="s">
        <v>1092</v>
      </c>
      <c r="D166" s="210"/>
      <c r="E166" s="210"/>
      <c r="F166" s="210" t="s">
        <v>1093</v>
      </c>
      <c r="G166" s="250"/>
      <c r="H166" s="251" t="s">
        <v>54</v>
      </c>
      <c r="I166" s="251" t="s">
        <v>57</v>
      </c>
      <c r="J166" s="210" t="s">
        <v>1094</v>
      </c>
      <c r="K166" s="190"/>
    </row>
    <row r="167" spans="2:11" customFormat="1" ht="17.25" customHeight="1">
      <c r="B167" s="191"/>
      <c r="C167" s="212" t="s">
        <v>1095</v>
      </c>
      <c r="D167" s="212"/>
      <c r="E167" s="212"/>
      <c r="F167" s="213" t="s">
        <v>1096</v>
      </c>
      <c r="G167" s="252"/>
      <c r="H167" s="253"/>
      <c r="I167" s="253"/>
      <c r="J167" s="212" t="s">
        <v>1097</v>
      </c>
      <c r="K167" s="192"/>
    </row>
    <row r="168" spans="2:11" customFormat="1" ht="5.25" customHeight="1">
      <c r="B168" s="220"/>
      <c r="C168" s="215"/>
      <c r="D168" s="215"/>
      <c r="E168" s="215"/>
      <c r="F168" s="215"/>
      <c r="G168" s="216"/>
      <c r="H168" s="215"/>
      <c r="I168" s="215"/>
      <c r="J168" s="215"/>
      <c r="K168" s="241"/>
    </row>
    <row r="169" spans="2:11" customFormat="1" ht="15" customHeight="1">
      <c r="B169" s="220"/>
      <c r="C169" s="197" t="s">
        <v>1101</v>
      </c>
      <c r="D169" s="197"/>
      <c r="E169" s="197"/>
      <c r="F169" s="218" t="s">
        <v>1098</v>
      </c>
      <c r="G169" s="197"/>
      <c r="H169" s="197" t="s">
        <v>1138</v>
      </c>
      <c r="I169" s="197" t="s">
        <v>1100</v>
      </c>
      <c r="J169" s="197">
        <v>120</v>
      </c>
      <c r="K169" s="241"/>
    </row>
    <row r="170" spans="2:11" customFormat="1" ht="15" customHeight="1">
      <c r="B170" s="220"/>
      <c r="C170" s="197" t="s">
        <v>1147</v>
      </c>
      <c r="D170" s="197"/>
      <c r="E170" s="197"/>
      <c r="F170" s="218" t="s">
        <v>1098</v>
      </c>
      <c r="G170" s="197"/>
      <c r="H170" s="197" t="s">
        <v>1148</v>
      </c>
      <c r="I170" s="197" t="s">
        <v>1100</v>
      </c>
      <c r="J170" s="197" t="s">
        <v>1149</v>
      </c>
      <c r="K170" s="241"/>
    </row>
    <row r="171" spans="2:11" customFormat="1" ht="15" customHeight="1">
      <c r="B171" s="220"/>
      <c r="C171" s="197" t="s">
        <v>1046</v>
      </c>
      <c r="D171" s="197"/>
      <c r="E171" s="197"/>
      <c r="F171" s="218" t="s">
        <v>1098</v>
      </c>
      <c r="G171" s="197"/>
      <c r="H171" s="197" t="s">
        <v>1165</v>
      </c>
      <c r="I171" s="197" t="s">
        <v>1100</v>
      </c>
      <c r="J171" s="197" t="s">
        <v>1149</v>
      </c>
      <c r="K171" s="241"/>
    </row>
    <row r="172" spans="2:11" customFormat="1" ht="15" customHeight="1">
      <c r="B172" s="220"/>
      <c r="C172" s="197" t="s">
        <v>1103</v>
      </c>
      <c r="D172" s="197"/>
      <c r="E172" s="197"/>
      <c r="F172" s="218" t="s">
        <v>1104</v>
      </c>
      <c r="G172" s="197"/>
      <c r="H172" s="197" t="s">
        <v>1165</v>
      </c>
      <c r="I172" s="197" t="s">
        <v>1100</v>
      </c>
      <c r="J172" s="197">
        <v>50</v>
      </c>
      <c r="K172" s="241"/>
    </row>
    <row r="173" spans="2:11" customFormat="1" ht="15" customHeight="1">
      <c r="B173" s="220"/>
      <c r="C173" s="197" t="s">
        <v>1106</v>
      </c>
      <c r="D173" s="197"/>
      <c r="E173" s="197"/>
      <c r="F173" s="218" t="s">
        <v>1098</v>
      </c>
      <c r="G173" s="197"/>
      <c r="H173" s="197" t="s">
        <v>1165</v>
      </c>
      <c r="I173" s="197" t="s">
        <v>1108</v>
      </c>
      <c r="J173" s="197"/>
      <c r="K173" s="241"/>
    </row>
    <row r="174" spans="2:11" customFormat="1" ht="15" customHeight="1">
      <c r="B174" s="220"/>
      <c r="C174" s="197" t="s">
        <v>1117</v>
      </c>
      <c r="D174" s="197"/>
      <c r="E174" s="197"/>
      <c r="F174" s="218" t="s">
        <v>1104</v>
      </c>
      <c r="G174" s="197"/>
      <c r="H174" s="197" t="s">
        <v>1165</v>
      </c>
      <c r="I174" s="197" t="s">
        <v>1100</v>
      </c>
      <c r="J174" s="197">
        <v>50</v>
      </c>
      <c r="K174" s="241"/>
    </row>
    <row r="175" spans="2:11" customFormat="1" ht="15" customHeight="1">
      <c r="B175" s="220"/>
      <c r="C175" s="197" t="s">
        <v>1125</v>
      </c>
      <c r="D175" s="197"/>
      <c r="E175" s="197"/>
      <c r="F175" s="218" t="s">
        <v>1104</v>
      </c>
      <c r="G175" s="197"/>
      <c r="H175" s="197" t="s">
        <v>1165</v>
      </c>
      <c r="I175" s="197" t="s">
        <v>1100</v>
      </c>
      <c r="J175" s="197">
        <v>50</v>
      </c>
      <c r="K175" s="241"/>
    </row>
    <row r="176" spans="2:11" customFormat="1" ht="15" customHeight="1">
      <c r="B176" s="220"/>
      <c r="C176" s="197" t="s">
        <v>1123</v>
      </c>
      <c r="D176" s="197"/>
      <c r="E176" s="197"/>
      <c r="F176" s="218" t="s">
        <v>1104</v>
      </c>
      <c r="G176" s="197"/>
      <c r="H176" s="197" t="s">
        <v>1165</v>
      </c>
      <c r="I176" s="197" t="s">
        <v>1100</v>
      </c>
      <c r="J176" s="197">
        <v>50</v>
      </c>
      <c r="K176" s="241"/>
    </row>
    <row r="177" spans="2:11" customFormat="1" ht="15" customHeight="1">
      <c r="B177" s="220"/>
      <c r="C177" s="197" t="s">
        <v>108</v>
      </c>
      <c r="D177" s="197"/>
      <c r="E177" s="197"/>
      <c r="F177" s="218" t="s">
        <v>1098</v>
      </c>
      <c r="G177" s="197"/>
      <c r="H177" s="197" t="s">
        <v>1166</v>
      </c>
      <c r="I177" s="197" t="s">
        <v>1167</v>
      </c>
      <c r="J177" s="197"/>
      <c r="K177" s="241"/>
    </row>
    <row r="178" spans="2:11" customFormat="1" ht="15" customHeight="1">
      <c r="B178" s="220"/>
      <c r="C178" s="197" t="s">
        <v>57</v>
      </c>
      <c r="D178" s="197"/>
      <c r="E178" s="197"/>
      <c r="F178" s="218" t="s">
        <v>1098</v>
      </c>
      <c r="G178" s="197"/>
      <c r="H178" s="197" t="s">
        <v>1168</v>
      </c>
      <c r="I178" s="197" t="s">
        <v>1169</v>
      </c>
      <c r="J178" s="197">
        <v>1</v>
      </c>
      <c r="K178" s="241"/>
    </row>
    <row r="179" spans="2:11" customFormat="1" ht="15" customHeight="1">
      <c r="B179" s="220"/>
      <c r="C179" s="197" t="s">
        <v>53</v>
      </c>
      <c r="D179" s="197"/>
      <c r="E179" s="197"/>
      <c r="F179" s="218" t="s">
        <v>1098</v>
      </c>
      <c r="G179" s="197"/>
      <c r="H179" s="197" t="s">
        <v>1170</v>
      </c>
      <c r="I179" s="197" t="s">
        <v>1100</v>
      </c>
      <c r="J179" s="197">
        <v>20</v>
      </c>
      <c r="K179" s="241"/>
    </row>
    <row r="180" spans="2:11" customFormat="1" ht="15" customHeight="1">
      <c r="B180" s="220"/>
      <c r="C180" s="197" t="s">
        <v>54</v>
      </c>
      <c r="D180" s="197"/>
      <c r="E180" s="197"/>
      <c r="F180" s="218" t="s">
        <v>1098</v>
      </c>
      <c r="G180" s="197"/>
      <c r="H180" s="197" t="s">
        <v>1171</v>
      </c>
      <c r="I180" s="197" t="s">
        <v>1100</v>
      </c>
      <c r="J180" s="197">
        <v>255</v>
      </c>
      <c r="K180" s="241"/>
    </row>
    <row r="181" spans="2:11" customFormat="1" ht="15" customHeight="1">
      <c r="B181" s="220"/>
      <c r="C181" s="197" t="s">
        <v>109</v>
      </c>
      <c r="D181" s="197"/>
      <c r="E181" s="197"/>
      <c r="F181" s="218" t="s">
        <v>1098</v>
      </c>
      <c r="G181" s="197"/>
      <c r="H181" s="197" t="s">
        <v>1062</v>
      </c>
      <c r="I181" s="197" t="s">
        <v>1100</v>
      </c>
      <c r="J181" s="197">
        <v>10</v>
      </c>
      <c r="K181" s="241"/>
    </row>
    <row r="182" spans="2:11" customFormat="1" ht="15" customHeight="1">
      <c r="B182" s="220"/>
      <c r="C182" s="197" t="s">
        <v>110</v>
      </c>
      <c r="D182" s="197"/>
      <c r="E182" s="197"/>
      <c r="F182" s="218" t="s">
        <v>1098</v>
      </c>
      <c r="G182" s="197"/>
      <c r="H182" s="197" t="s">
        <v>1172</v>
      </c>
      <c r="I182" s="197" t="s">
        <v>1133</v>
      </c>
      <c r="J182" s="197"/>
      <c r="K182" s="241"/>
    </row>
    <row r="183" spans="2:11" customFormat="1" ht="15" customHeight="1">
      <c r="B183" s="220"/>
      <c r="C183" s="197" t="s">
        <v>1173</v>
      </c>
      <c r="D183" s="197"/>
      <c r="E183" s="197"/>
      <c r="F183" s="218" t="s">
        <v>1098</v>
      </c>
      <c r="G183" s="197"/>
      <c r="H183" s="197" t="s">
        <v>1174</v>
      </c>
      <c r="I183" s="197" t="s">
        <v>1133</v>
      </c>
      <c r="J183" s="197"/>
      <c r="K183" s="241"/>
    </row>
    <row r="184" spans="2:11" customFormat="1" ht="15" customHeight="1">
      <c r="B184" s="220"/>
      <c r="C184" s="197" t="s">
        <v>1162</v>
      </c>
      <c r="D184" s="197"/>
      <c r="E184" s="197"/>
      <c r="F184" s="218" t="s">
        <v>1098</v>
      </c>
      <c r="G184" s="197"/>
      <c r="H184" s="197" t="s">
        <v>1175</v>
      </c>
      <c r="I184" s="197" t="s">
        <v>1133</v>
      </c>
      <c r="J184" s="197"/>
      <c r="K184" s="241"/>
    </row>
    <row r="185" spans="2:11" customFormat="1" ht="15" customHeight="1">
      <c r="B185" s="220"/>
      <c r="C185" s="197" t="s">
        <v>112</v>
      </c>
      <c r="D185" s="197"/>
      <c r="E185" s="197"/>
      <c r="F185" s="218" t="s">
        <v>1104</v>
      </c>
      <c r="G185" s="197"/>
      <c r="H185" s="197" t="s">
        <v>1176</v>
      </c>
      <c r="I185" s="197" t="s">
        <v>1100</v>
      </c>
      <c r="J185" s="197">
        <v>50</v>
      </c>
      <c r="K185" s="241"/>
    </row>
    <row r="186" spans="2:11" customFormat="1" ht="15" customHeight="1">
      <c r="B186" s="220"/>
      <c r="C186" s="197" t="s">
        <v>1177</v>
      </c>
      <c r="D186" s="197"/>
      <c r="E186" s="197"/>
      <c r="F186" s="218" t="s">
        <v>1104</v>
      </c>
      <c r="G186" s="197"/>
      <c r="H186" s="197" t="s">
        <v>1178</v>
      </c>
      <c r="I186" s="197" t="s">
        <v>1179</v>
      </c>
      <c r="J186" s="197"/>
      <c r="K186" s="241"/>
    </row>
    <row r="187" spans="2:11" customFormat="1" ht="15" customHeight="1">
      <c r="B187" s="220"/>
      <c r="C187" s="197" t="s">
        <v>1180</v>
      </c>
      <c r="D187" s="197"/>
      <c r="E187" s="197"/>
      <c r="F187" s="218" t="s">
        <v>1104</v>
      </c>
      <c r="G187" s="197"/>
      <c r="H187" s="197" t="s">
        <v>1181</v>
      </c>
      <c r="I187" s="197" t="s">
        <v>1179</v>
      </c>
      <c r="J187" s="197"/>
      <c r="K187" s="241"/>
    </row>
    <row r="188" spans="2:11" customFormat="1" ht="15" customHeight="1">
      <c r="B188" s="220"/>
      <c r="C188" s="197" t="s">
        <v>1182</v>
      </c>
      <c r="D188" s="197"/>
      <c r="E188" s="197"/>
      <c r="F188" s="218" t="s">
        <v>1104</v>
      </c>
      <c r="G188" s="197"/>
      <c r="H188" s="197" t="s">
        <v>1183</v>
      </c>
      <c r="I188" s="197" t="s">
        <v>1179</v>
      </c>
      <c r="J188" s="197"/>
      <c r="K188" s="241"/>
    </row>
    <row r="189" spans="2:11" customFormat="1" ht="15" customHeight="1">
      <c r="B189" s="220"/>
      <c r="C189" s="254" t="s">
        <v>1184</v>
      </c>
      <c r="D189" s="197"/>
      <c r="E189" s="197"/>
      <c r="F189" s="218" t="s">
        <v>1104</v>
      </c>
      <c r="G189" s="197"/>
      <c r="H189" s="197" t="s">
        <v>1185</v>
      </c>
      <c r="I189" s="197" t="s">
        <v>1186</v>
      </c>
      <c r="J189" s="255" t="s">
        <v>1187</v>
      </c>
      <c r="K189" s="241"/>
    </row>
    <row r="190" spans="2:11" customFormat="1" ht="15" customHeight="1">
      <c r="B190" s="256"/>
      <c r="C190" s="257" t="s">
        <v>1188</v>
      </c>
      <c r="D190" s="258"/>
      <c r="E190" s="258"/>
      <c r="F190" s="259" t="s">
        <v>1104</v>
      </c>
      <c r="G190" s="258"/>
      <c r="H190" s="258" t="s">
        <v>1189</v>
      </c>
      <c r="I190" s="258" t="s">
        <v>1186</v>
      </c>
      <c r="J190" s="260" t="s">
        <v>1187</v>
      </c>
      <c r="K190" s="261"/>
    </row>
    <row r="191" spans="2:11" customFormat="1" ht="15" customHeight="1">
      <c r="B191" s="220"/>
      <c r="C191" s="254" t="s">
        <v>42</v>
      </c>
      <c r="D191" s="197"/>
      <c r="E191" s="197"/>
      <c r="F191" s="218" t="s">
        <v>1098</v>
      </c>
      <c r="G191" s="197"/>
      <c r="H191" s="194" t="s">
        <v>1190</v>
      </c>
      <c r="I191" s="197" t="s">
        <v>1191</v>
      </c>
      <c r="J191" s="197"/>
      <c r="K191" s="241"/>
    </row>
    <row r="192" spans="2:11" customFormat="1" ht="15" customHeight="1">
      <c r="B192" s="220"/>
      <c r="C192" s="254" t="s">
        <v>1192</v>
      </c>
      <c r="D192" s="197"/>
      <c r="E192" s="197"/>
      <c r="F192" s="218" t="s">
        <v>1098</v>
      </c>
      <c r="G192" s="197"/>
      <c r="H192" s="197" t="s">
        <v>1193</v>
      </c>
      <c r="I192" s="197" t="s">
        <v>1133</v>
      </c>
      <c r="J192" s="197"/>
      <c r="K192" s="241"/>
    </row>
    <row r="193" spans="2:11" customFormat="1" ht="15" customHeight="1">
      <c r="B193" s="220"/>
      <c r="C193" s="254" t="s">
        <v>1194</v>
      </c>
      <c r="D193" s="197"/>
      <c r="E193" s="197"/>
      <c r="F193" s="218" t="s">
        <v>1098</v>
      </c>
      <c r="G193" s="197"/>
      <c r="H193" s="197" t="s">
        <v>1195</v>
      </c>
      <c r="I193" s="197" t="s">
        <v>1133</v>
      </c>
      <c r="J193" s="197"/>
      <c r="K193" s="241"/>
    </row>
    <row r="194" spans="2:11" customFormat="1" ht="15" customHeight="1">
      <c r="B194" s="220"/>
      <c r="C194" s="254" t="s">
        <v>1196</v>
      </c>
      <c r="D194" s="197"/>
      <c r="E194" s="197"/>
      <c r="F194" s="218" t="s">
        <v>1104</v>
      </c>
      <c r="G194" s="197"/>
      <c r="H194" s="197" t="s">
        <v>1197</v>
      </c>
      <c r="I194" s="197" t="s">
        <v>1133</v>
      </c>
      <c r="J194" s="197"/>
      <c r="K194" s="241"/>
    </row>
    <row r="195" spans="2:11" customFormat="1" ht="15" customHeight="1">
      <c r="B195" s="247"/>
      <c r="C195" s="262"/>
      <c r="D195" s="227"/>
      <c r="E195" s="227"/>
      <c r="F195" s="227"/>
      <c r="G195" s="227"/>
      <c r="H195" s="227"/>
      <c r="I195" s="227"/>
      <c r="J195" s="227"/>
      <c r="K195" s="248"/>
    </row>
    <row r="196" spans="2:11" customFormat="1" ht="18.75" customHeight="1">
      <c r="B196" s="229"/>
      <c r="C196" s="239"/>
      <c r="D196" s="239"/>
      <c r="E196" s="239"/>
      <c r="F196" s="249"/>
      <c r="G196" s="239"/>
      <c r="H196" s="239"/>
      <c r="I196" s="239"/>
      <c r="J196" s="239"/>
      <c r="K196" s="229"/>
    </row>
    <row r="197" spans="2:11" customFormat="1" ht="18.75" customHeight="1">
      <c r="B197" s="229"/>
      <c r="C197" s="239"/>
      <c r="D197" s="239"/>
      <c r="E197" s="239"/>
      <c r="F197" s="249"/>
      <c r="G197" s="239"/>
      <c r="H197" s="239"/>
      <c r="I197" s="239"/>
      <c r="J197" s="239"/>
      <c r="K197" s="229"/>
    </row>
    <row r="198" spans="2:11" customFormat="1" ht="18.75" customHeight="1">
      <c r="B198" s="204"/>
      <c r="C198" s="204"/>
      <c r="D198" s="204"/>
      <c r="E198" s="204"/>
      <c r="F198" s="204"/>
      <c r="G198" s="204"/>
      <c r="H198" s="204"/>
      <c r="I198" s="204"/>
      <c r="J198" s="204"/>
      <c r="K198" s="204"/>
    </row>
    <row r="199" spans="2:11" customFormat="1" ht="13.5">
      <c r="B199" s="186"/>
      <c r="C199" s="187"/>
      <c r="D199" s="187"/>
      <c r="E199" s="187"/>
      <c r="F199" s="187"/>
      <c r="G199" s="187"/>
      <c r="H199" s="187"/>
      <c r="I199" s="187"/>
      <c r="J199" s="187"/>
      <c r="K199" s="188"/>
    </row>
    <row r="200" spans="2:11" customFormat="1" ht="21">
      <c r="B200" s="189"/>
      <c r="C200" s="311" t="s">
        <v>1198</v>
      </c>
      <c r="D200" s="311"/>
      <c r="E200" s="311"/>
      <c r="F200" s="311"/>
      <c r="G200" s="311"/>
      <c r="H200" s="311"/>
      <c r="I200" s="311"/>
      <c r="J200" s="311"/>
      <c r="K200" s="190"/>
    </row>
    <row r="201" spans="2:11" customFormat="1" ht="25.5" customHeight="1">
      <c r="B201" s="189"/>
      <c r="C201" s="263" t="s">
        <v>1199</v>
      </c>
      <c r="D201" s="263"/>
      <c r="E201" s="263"/>
      <c r="F201" s="263" t="s">
        <v>1200</v>
      </c>
      <c r="G201" s="264"/>
      <c r="H201" s="314" t="s">
        <v>1201</v>
      </c>
      <c r="I201" s="314"/>
      <c r="J201" s="314"/>
      <c r="K201" s="190"/>
    </row>
    <row r="202" spans="2:11" customFormat="1" ht="5.25" customHeight="1">
      <c r="B202" s="220"/>
      <c r="C202" s="215"/>
      <c r="D202" s="215"/>
      <c r="E202" s="215"/>
      <c r="F202" s="215"/>
      <c r="G202" s="239"/>
      <c r="H202" s="215"/>
      <c r="I202" s="215"/>
      <c r="J202" s="215"/>
      <c r="K202" s="241"/>
    </row>
    <row r="203" spans="2:11" customFormat="1" ht="15" customHeight="1">
      <c r="B203" s="220"/>
      <c r="C203" s="197" t="s">
        <v>1191</v>
      </c>
      <c r="D203" s="197"/>
      <c r="E203" s="197"/>
      <c r="F203" s="218" t="s">
        <v>43</v>
      </c>
      <c r="G203" s="197"/>
      <c r="H203" s="315" t="s">
        <v>1202</v>
      </c>
      <c r="I203" s="315"/>
      <c r="J203" s="315"/>
      <c r="K203" s="241"/>
    </row>
    <row r="204" spans="2:11" customFormat="1" ht="15" customHeight="1">
      <c r="B204" s="220"/>
      <c r="C204" s="197"/>
      <c r="D204" s="197"/>
      <c r="E204" s="197"/>
      <c r="F204" s="218" t="s">
        <v>44</v>
      </c>
      <c r="G204" s="197"/>
      <c r="H204" s="315" t="s">
        <v>1203</v>
      </c>
      <c r="I204" s="315"/>
      <c r="J204" s="315"/>
      <c r="K204" s="241"/>
    </row>
    <row r="205" spans="2:11" customFormat="1" ht="15" customHeight="1">
      <c r="B205" s="220"/>
      <c r="C205" s="197"/>
      <c r="D205" s="197"/>
      <c r="E205" s="197"/>
      <c r="F205" s="218" t="s">
        <v>47</v>
      </c>
      <c r="G205" s="197"/>
      <c r="H205" s="315" t="s">
        <v>1204</v>
      </c>
      <c r="I205" s="315"/>
      <c r="J205" s="315"/>
      <c r="K205" s="241"/>
    </row>
    <row r="206" spans="2:11" customFormat="1" ht="15" customHeight="1">
      <c r="B206" s="220"/>
      <c r="C206" s="197"/>
      <c r="D206" s="197"/>
      <c r="E206" s="197"/>
      <c r="F206" s="218" t="s">
        <v>45</v>
      </c>
      <c r="G206" s="197"/>
      <c r="H206" s="315" t="s">
        <v>1205</v>
      </c>
      <c r="I206" s="315"/>
      <c r="J206" s="315"/>
      <c r="K206" s="241"/>
    </row>
    <row r="207" spans="2:11" customFormat="1" ht="15" customHeight="1">
      <c r="B207" s="220"/>
      <c r="C207" s="197"/>
      <c r="D207" s="197"/>
      <c r="E207" s="197"/>
      <c r="F207" s="218" t="s">
        <v>46</v>
      </c>
      <c r="G207" s="197"/>
      <c r="H207" s="315" t="s">
        <v>1206</v>
      </c>
      <c r="I207" s="315"/>
      <c r="J207" s="315"/>
      <c r="K207" s="241"/>
    </row>
    <row r="208" spans="2:11" customFormat="1" ht="15" customHeight="1">
      <c r="B208" s="220"/>
      <c r="C208" s="197"/>
      <c r="D208" s="197"/>
      <c r="E208" s="197"/>
      <c r="F208" s="218"/>
      <c r="G208" s="197"/>
      <c r="H208" s="197"/>
      <c r="I208" s="197"/>
      <c r="J208" s="197"/>
      <c r="K208" s="241"/>
    </row>
    <row r="209" spans="2:11" customFormat="1" ht="15" customHeight="1">
      <c r="B209" s="220"/>
      <c r="C209" s="197" t="s">
        <v>1145</v>
      </c>
      <c r="D209" s="197"/>
      <c r="E209" s="197"/>
      <c r="F209" s="218" t="s">
        <v>76</v>
      </c>
      <c r="G209" s="197"/>
      <c r="H209" s="315" t="s">
        <v>1207</v>
      </c>
      <c r="I209" s="315"/>
      <c r="J209" s="315"/>
      <c r="K209" s="241"/>
    </row>
    <row r="210" spans="2:11" customFormat="1" ht="15" customHeight="1">
      <c r="B210" s="220"/>
      <c r="C210" s="197"/>
      <c r="D210" s="197"/>
      <c r="E210" s="197"/>
      <c r="F210" s="218" t="s">
        <v>1040</v>
      </c>
      <c r="G210" s="197"/>
      <c r="H210" s="315" t="s">
        <v>1041</v>
      </c>
      <c r="I210" s="315"/>
      <c r="J210" s="315"/>
      <c r="K210" s="241"/>
    </row>
    <row r="211" spans="2:11" customFormat="1" ht="15" customHeight="1">
      <c r="B211" s="220"/>
      <c r="C211" s="197"/>
      <c r="D211" s="197"/>
      <c r="E211" s="197"/>
      <c r="F211" s="218" t="s">
        <v>1038</v>
      </c>
      <c r="G211" s="197"/>
      <c r="H211" s="315" t="s">
        <v>1208</v>
      </c>
      <c r="I211" s="315"/>
      <c r="J211" s="315"/>
      <c r="K211" s="241"/>
    </row>
    <row r="212" spans="2:11" customFormat="1" ht="15" customHeight="1">
      <c r="B212" s="265"/>
      <c r="C212" s="197"/>
      <c r="D212" s="197"/>
      <c r="E212" s="197"/>
      <c r="F212" s="218" t="s">
        <v>1042</v>
      </c>
      <c r="G212" s="254"/>
      <c r="H212" s="316" t="s">
        <v>1043</v>
      </c>
      <c r="I212" s="316"/>
      <c r="J212" s="316"/>
      <c r="K212" s="266"/>
    </row>
    <row r="213" spans="2:11" customFormat="1" ht="15" customHeight="1">
      <c r="B213" s="265"/>
      <c r="C213" s="197"/>
      <c r="D213" s="197"/>
      <c r="E213" s="197"/>
      <c r="F213" s="218" t="s">
        <v>1044</v>
      </c>
      <c r="G213" s="254"/>
      <c r="H213" s="316" t="s">
        <v>1209</v>
      </c>
      <c r="I213" s="316"/>
      <c r="J213" s="316"/>
      <c r="K213" s="266"/>
    </row>
    <row r="214" spans="2:11" customFormat="1" ht="15" customHeight="1">
      <c r="B214" s="265"/>
      <c r="C214" s="197"/>
      <c r="D214" s="197"/>
      <c r="E214" s="197"/>
      <c r="F214" s="218"/>
      <c r="G214" s="254"/>
      <c r="H214" s="245"/>
      <c r="I214" s="245"/>
      <c r="J214" s="245"/>
      <c r="K214" s="266"/>
    </row>
    <row r="215" spans="2:11" customFormat="1" ht="15" customHeight="1">
      <c r="B215" s="265"/>
      <c r="C215" s="197" t="s">
        <v>1169</v>
      </c>
      <c r="D215" s="197"/>
      <c r="E215" s="197"/>
      <c r="F215" s="218">
        <v>1</v>
      </c>
      <c r="G215" s="254"/>
      <c r="H215" s="316" t="s">
        <v>1210</v>
      </c>
      <c r="I215" s="316"/>
      <c r="J215" s="316"/>
      <c r="K215" s="266"/>
    </row>
    <row r="216" spans="2:11" customFormat="1" ht="15" customHeight="1">
      <c r="B216" s="265"/>
      <c r="C216" s="197"/>
      <c r="D216" s="197"/>
      <c r="E216" s="197"/>
      <c r="F216" s="218">
        <v>2</v>
      </c>
      <c r="G216" s="254"/>
      <c r="H216" s="316" t="s">
        <v>1211</v>
      </c>
      <c r="I216" s="316"/>
      <c r="J216" s="316"/>
      <c r="K216" s="266"/>
    </row>
    <row r="217" spans="2:11" customFormat="1" ht="15" customHeight="1">
      <c r="B217" s="265"/>
      <c r="C217" s="197"/>
      <c r="D217" s="197"/>
      <c r="E217" s="197"/>
      <c r="F217" s="218">
        <v>3</v>
      </c>
      <c r="G217" s="254"/>
      <c r="H217" s="316" t="s">
        <v>1212</v>
      </c>
      <c r="I217" s="316"/>
      <c r="J217" s="316"/>
      <c r="K217" s="266"/>
    </row>
    <row r="218" spans="2:11" customFormat="1" ht="15" customHeight="1">
      <c r="B218" s="265"/>
      <c r="C218" s="197"/>
      <c r="D218" s="197"/>
      <c r="E218" s="197"/>
      <c r="F218" s="218">
        <v>4</v>
      </c>
      <c r="G218" s="254"/>
      <c r="H218" s="316" t="s">
        <v>1213</v>
      </c>
      <c r="I218" s="316"/>
      <c r="J218" s="316"/>
      <c r="K218" s="266"/>
    </row>
    <row r="219" spans="2:11" customFormat="1" ht="12.75" customHeight="1">
      <c r="B219" s="267"/>
      <c r="C219" s="268"/>
      <c r="D219" s="268"/>
      <c r="E219" s="268"/>
      <c r="F219" s="268"/>
      <c r="G219" s="268"/>
      <c r="H219" s="268"/>
      <c r="I219" s="268"/>
      <c r="J219" s="268"/>
      <c r="K219" s="26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00 - Nové Sedlo, Příčná 4...</vt:lpstr>
      <vt:lpstr>Pokyny pro vyplnění</vt:lpstr>
      <vt:lpstr>'00 - Nové Sedlo, Příčná 4...'!Názvy_tisku</vt:lpstr>
      <vt:lpstr>'Rekapitulace stavby'!Názvy_tisku</vt:lpstr>
      <vt:lpstr>'00 - Nové Sedlo, Příčná 4...'!Oblast_tisku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Jana Mikešová</cp:lastModifiedBy>
  <dcterms:created xsi:type="dcterms:W3CDTF">2024-09-06T07:15:37Z</dcterms:created>
  <dcterms:modified xsi:type="dcterms:W3CDTF">2024-10-01T08:09:21Z</dcterms:modified>
</cp:coreProperties>
</file>