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8d983bd5ae23b52/A_NEJ ROK 2022/52 09.2022 Revitalizace návsi Stříbrná/Rozpočet/"/>
    </mc:Choice>
  </mc:AlternateContent>
  <xr:revisionPtr revIDLastSave="8" documentId="8_{3B5D02B9-8035-4AFB-A4F8-C2EA3475316C}" xr6:coauthVersionLast="47" xr6:coauthVersionMax="47" xr10:uidLastSave="{093DD3A3-101A-4168-A951-7B98E332C8B3}"/>
  <workbookProtection workbookAlgorithmName="SHA-512" workbookHashValue="MEy2YYMbEbsooZsVKHSO1WUl/+DkD1d00FiT4BxT7UE6r29xyB/bbJjZfRoGOvoKf5Zn4AaD+aSkoQsMKUIaNQ==" workbookSaltValue="qLRGZpsPHwtS+MLyKpKe4g==" workbookSpinCount="100000" lockStructure="1"/>
  <bookViews>
    <workbookView xWindow="9840" yWindow="2565" windowWidth="20385" windowHeight="17580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list'!$B$28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list'!$F$4</definedName>
    <definedName name="MJ">'Krycí list'!$G$4</definedName>
    <definedName name="Mont">Rekapitulace!$H$11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list'!$C$9</definedName>
    <definedName name="_xlnm.Print_Area" localSheetId="0">'Krycí list'!$A$1:$G$47</definedName>
    <definedName name="_xlnm.Print_Area" localSheetId="2">Položky!$A$1:$G$45</definedName>
    <definedName name="_xlnm.Print_Area" localSheetId="1">Rekapitulace!$A$1:$I$18</definedName>
    <definedName name="PocetMJ">'Krycí list'!$G$8</definedName>
    <definedName name="Poznamka">'Krycí list'!$B$40</definedName>
    <definedName name="Projektant">'Krycí list'!$C$8</definedName>
    <definedName name="PSV">Rekapitulace!$F$11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Rekapitulace!$H$17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list'!$G$10</definedName>
    <definedName name="Zaklad22">'Krycí list'!$F$34</definedName>
    <definedName name="Zaklad5">'Krycí list'!$F$32</definedName>
    <definedName name="Zhotovitel">'Krycí list'!$E$13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H25" i="3"/>
  <c r="E25" i="3" s="1"/>
  <c r="G25" i="3" s="1"/>
  <c r="E24" i="3"/>
  <c r="G24" i="3" s="1"/>
  <c r="G42" i="3"/>
  <c r="E36" i="3"/>
  <c r="G36" i="3" s="1"/>
  <c r="E35" i="3"/>
  <c r="G35" i="3" s="1"/>
  <c r="G34" i="3"/>
  <c r="G28" i="3"/>
  <c r="G26" i="3"/>
  <c r="G27" i="3"/>
  <c r="G29" i="3"/>
  <c r="G20" i="3"/>
  <c r="G21" i="3"/>
  <c r="G23" i="3"/>
  <c r="G18" i="3"/>
  <c r="G22" i="3"/>
  <c r="E9" i="3"/>
  <c r="E8" i="3"/>
  <c r="E13" i="3"/>
  <c r="G13" i="3" s="1"/>
  <c r="G15" i="3"/>
  <c r="C45" i="3"/>
  <c r="G19" i="3" l="1"/>
  <c r="E14" i="3"/>
  <c r="G14" i="3" s="1"/>
  <c r="G8" i="3"/>
  <c r="E10" i="3"/>
  <c r="E11" i="3" s="1"/>
  <c r="G9" i="3"/>
  <c r="G10" i="3" l="1"/>
  <c r="G11" i="3"/>
  <c r="E12" i="3"/>
  <c r="G12" i="3" s="1"/>
  <c r="B9" i="2" l="1"/>
  <c r="B8" i="2"/>
  <c r="B7" i="2"/>
  <c r="G44" i="3"/>
  <c r="G43" i="3" l="1"/>
  <c r="G41" i="3"/>
  <c r="AW31" i="3" l="1"/>
  <c r="AV31" i="3"/>
  <c r="AU31" i="3"/>
  <c r="AT31" i="3"/>
  <c r="AS31" i="3"/>
  <c r="C31" i="3"/>
  <c r="G30" i="3"/>
  <c r="AW38" i="3"/>
  <c r="AV38" i="3"/>
  <c r="AU38" i="3"/>
  <c r="AT38" i="3"/>
  <c r="AS38" i="3"/>
  <c r="C38" i="3"/>
  <c r="G33" i="3"/>
  <c r="G31" i="3" l="1"/>
  <c r="E8" i="2" s="1"/>
  <c r="G37" i="3" l="1"/>
  <c r="B10" i="2"/>
  <c r="AW45" i="3"/>
  <c r="AV45" i="3"/>
  <c r="AU45" i="3"/>
  <c r="AT45" i="3"/>
  <c r="AS45" i="3"/>
  <c r="G40" i="3"/>
  <c r="G45" i="3" s="1"/>
  <c r="F10" i="2" s="1"/>
  <c r="G38" i="3" l="1"/>
  <c r="E9" i="2" s="1"/>
  <c r="F11" i="2"/>
  <c r="H11" i="2" l="1"/>
  <c r="G16" i="3" l="1"/>
  <c r="E7" i="2" l="1"/>
  <c r="I11" i="2"/>
  <c r="G11" i="2"/>
  <c r="D16" i="1" l="1"/>
  <c r="C16" i="3"/>
  <c r="C4" i="3"/>
  <c r="C3" i="3"/>
  <c r="C2" i="2"/>
  <c r="C1" i="2"/>
  <c r="G9" i="1"/>
  <c r="AW16" i="3" l="1"/>
  <c r="AT16" i="3"/>
  <c r="AU16" i="3"/>
  <c r="AV16" i="3"/>
  <c r="AS16" i="3"/>
  <c r="E11" i="2" l="1"/>
  <c r="G16" i="2" s="1"/>
  <c r="C19" i="1"/>
  <c r="C22" i="1"/>
  <c r="C16" i="1"/>
  <c r="C17" i="1"/>
  <c r="I16" i="2" l="1"/>
  <c r="C18" i="1"/>
  <c r="C20" i="1" s="1"/>
  <c r="C23" i="1" s="1"/>
  <c r="H17" i="2" l="1"/>
  <c r="G24" i="1" s="1"/>
  <c r="C24" i="1" s="1"/>
  <c r="F34" i="1" s="1"/>
  <c r="G16" i="1"/>
  <c r="F33" i="1" l="1"/>
  <c r="F35" i="1"/>
  <c r="G23" i="1"/>
  <c r="F36" i="1" l="1"/>
</calcChain>
</file>

<file path=xl/sharedStrings.xml><?xml version="1.0" encoding="utf-8"?>
<sst xmlns="http://schemas.openxmlformats.org/spreadsheetml/2006/main" count="234" uniqueCount="171">
  <si>
    <t>Objekt :</t>
  </si>
  <si>
    <t>Název objektu :</t>
  </si>
  <si>
    <t xml:space="preserve"> </t>
  </si>
  <si>
    <t>Stavba :</t>
  </si>
  <si>
    <t>Název stavby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</si>
  <si>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</si>
  <si>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</si>
  <si>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</si>
  <si>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</si>
  <si>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</si>
  <si>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</si>
  <si>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</si>
  <si>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</si>
  <si>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</si>
  <si>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</si>
  <si>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</si>
  <si>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</si>
  <si>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</si>
  <si>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</si>
  <si>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</si>
  <si>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</si>
  <si>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</si>
  <si>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</si>
  <si>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</si>
  <si>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</si>
  <si>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</si>
  <si>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</si>
  <si>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</si>
  <si>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</si>
  <si>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</si>
  <si>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</si>
  <si>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</si>
  <si>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</si>
  <si>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</si>
  <si>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</si>
  <si>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</si>
  <si>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</si>
  <si>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</si>
  <si>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</si>
  <si>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</si>
  <si>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</si>
  <si>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</si>
  <si>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</si>
  <si>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</si>
  <si>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</si>
  <si>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</si>
  <si>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</si>
  <si>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</si>
  <si>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</si>
  <si>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</si>
  <si>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</si>
  <si>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</si>
  <si>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</si>
  <si>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</si>
  <si>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</si>
  <si>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</si>
  <si>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</si>
  <si>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</si>
  <si>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</si>
  <si>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</si>
  <si>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</si>
  <si>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</si>
  <si>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</si>
  <si>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</si>
  <si>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</si>
  <si>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m3</t>
  </si>
  <si>
    <t>m2</t>
  </si>
  <si>
    <t>Josef Nevečeřal</t>
  </si>
  <si>
    <t>Josef Nevečeřal - NEJprojekt, Západní 2005, 358 01 Kraslice</t>
  </si>
  <si>
    <t>web: www.nejprojekt.cz; e-mail: info@nejprojekt.cz</t>
  </si>
  <si>
    <t>Číslo položky</t>
  </si>
  <si>
    <t>KRYCÍ LIST ROZPOČTU</t>
  </si>
  <si>
    <t>O</t>
  </si>
  <si>
    <t>Ostatní</t>
  </si>
  <si>
    <t>OST</t>
  </si>
  <si>
    <t>Zařízení staveniště, doprava</t>
  </si>
  <si>
    <t xml:space="preserve">
 </t>
  </si>
  <si>
    <t>94</t>
  </si>
  <si>
    <t>Komunikace</t>
  </si>
  <si>
    <t>5</t>
  </si>
  <si>
    <t>m</t>
  </si>
  <si>
    <t>kus</t>
  </si>
  <si>
    <t>Vytyčení stavby</t>
  </si>
  <si>
    <t>005111020R</t>
  </si>
  <si>
    <t xml:space="preserve">005111021R </t>
  </si>
  <si>
    <t xml:space="preserve">Vytyčení inženýrských sítí  </t>
  </si>
  <si>
    <t>soubor</t>
  </si>
  <si>
    <t>Geodetické zaměření skutečného provedení</t>
  </si>
  <si>
    <t>005241020R</t>
  </si>
  <si>
    <t>Dokumentace skutečného provedení</t>
  </si>
  <si>
    <t>005241010R</t>
  </si>
  <si>
    <t>Obec Stříbrná; IČ: 00259616            Stříbrná č.p.670, 358 01 Stříbrná</t>
  </si>
  <si>
    <t>CÚ 2025/I</t>
  </si>
  <si>
    <t>Revitalizace návsi v obci Stříbrná</t>
  </si>
  <si>
    <t>k.ú. Stříbrná</t>
  </si>
  <si>
    <t>Parkovací stání č.2 (9+1 parkovacích míst)</t>
  </si>
  <si>
    <t>Sejmutí ornice, pl. do 400 m2, přemístění do 50 m</t>
  </si>
  <si>
    <t>121 10-1100.R00</t>
  </si>
  <si>
    <t>hrana zpevněné plochy + 1,5 m; hl. ornice 0,25 m</t>
  </si>
  <si>
    <t>122 20-1401.R00</t>
  </si>
  <si>
    <t xml:space="preserve">Vykopávky v zemníku v hor. 3 do 100 m3  </t>
  </si>
  <si>
    <t>263,63 m2 * 0,18 m</t>
  </si>
  <si>
    <t xml:space="preserve">Příplatek za lepivost-výkopávky v zemníku v hor.3  </t>
  </si>
  <si>
    <t>122 20-1409.R00</t>
  </si>
  <si>
    <t>Vodorovné přemístění výkopku z hor.1-4 do 3000 m</t>
  </si>
  <si>
    <t>162 50-1102.R00</t>
  </si>
  <si>
    <t>odvoz na deponii v rámci obce</t>
  </si>
  <si>
    <t>Uložení sypaniny na skl.-sypanina na výšku přes 2m</t>
  </si>
  <si>
    <t>171 20-1201.R00</t>
  </si>
  <si>
    <t>uložení na deponii</t>
  </si>
  <si>
    <t>75,21 m2 * 0,43 m</t>
  </si>
  <si>
    <t xml:space="preserve">Zásyp zářezu se šikmými stěnami bez zhutnění </t>
  </si>
  <si>
    <t>174 20-1103.R00</t>
  </si>
  <si>
    <t>poznámka</t>
  </si>
  <si>
    <t xml:space="preserve">Rozprostření ornice, rovina, tl. do 10 cm do 500m2  </t>
  </si>
  <si>
    <t>181 30-1101.R00</t>
  </si>
  <si>
    <t>Zhutnění podloží z hornin nesoudržných do 92% PS, vibrační deskou</t>
  </si>
  <si>
    <t>215 90-1101.RT5</t>
  </si>
  <si>
    <t>plocha výkopu</t>
  </si>
  <si>
    <t xml:space="preserve">Podklad z kameniva drceného vel.32-63 mm,tl. 10 cm </t>
  </si>
  <si>
    <t>564 73-1111.R00</t>
  </si>
  <si>
    <t xml:space="preserve">Kladení betonových vegetačních tvárnic, lože z kameniva fr. 4-8 tl. 30 mm, plocha do 500 m2 </t>
  </si>
  <si>
    <t>596 92-1113.R00</t>
  </si>
  <si>
    <t xml:space="preserve">Podklad z kameniva drceného vel.16-32 mm,tl. 10 cm </t>
  </si>
  <si>
    <t xml:space="preserve">Podklad z kameniva drceného vel.8-16 mm,tl. 10 cm </t>
  </si>
  <si>
    <t>plocha parkoviště * 0,1 m</t>
  </si>
  <si>
    <t>plocha výkopu * 0,1 m</t>
  </si>
  <si>
    <t>Zřízení vrstvy z geotextilie skl.do 1:5, š.do 3 m</t>
  </si>
  <si>
    <t>568 11-1111.R00</t>
  </si>
  <si>
    <t>Osazení stojatého obrubníku betonového, s boční opěrou, do lože z betonu C 12/15, včetně obrubníku ABO 100/10/25</t>
  </si>
  <si>
    <t>917 86-2111.RT5</t>
  </si>
  <si>
    <t>obvod zpevněné parkovací plochy</t>
  </si>
  <si>
    <t>Osazení svislé dopravní značky pl. do 1 m2 a sloupku, s dod. Al patky a beton. základu, včetně dodávky sloupku a značky</t>
  </si>
  <si>
    <t>914 00-1121.RT6</t>
  </si>
  <si>
    <t>Zřízení vodorovného značení z nátěr.hmot tl.do 3mm</t>
  </si>
  <si>
    <t>915 70-1111.R00</t>
  </si>
  <si>
    <t>značení parkovacích stání</t>
  </si>
  <si>
    <t>značka ZTP</t>
  </si>
  <si>
    <t>svislé dopravní značky</t>
  </si>
  <si>
    <t>montáž ochrany proti úniku ropných látek</t>
  </si>
  <si>
    <t>914 99-1001.R00</t>
  </si>
  <si>
    <t>Montáž dočasné značky včetně stojanu  </t>
  </si>
  <si>
    <t>914 99-1007.R00</t>
  </si>
  <si>
    <t>Montáž výstražných světel do 3 ks vč.baterie  </t>
  </si>
  <si>
    <t>914 99-2001.R00</t>
  </si>
  <si>
    <t>Nájem dopravní značky včetně stojanu - den  </t>
  </si>
  <si>
    <t>914 99-2007.R00</t>
  </si>
  <si>
    <t>Nájem dočas.výstraž.světel. do 3 ks,vč.baterie-den  </t>
  </si>
  <si>
    <t>914</t>
  </si>
  <si>
    <t>Dočasné dopravní značení</t>
  </si>
  <si>
    <t xml:space="preserve">Přesun hmot, pozemní komunikace, kryt dlážděný </t>
  </si>
  <si>
    <t>998 22-3211.RAA</t>
  </si>
  <si>
    <t>Přesun hmot pro dočasné dopravní značení</t>
  </si>
  <si>
    <t>dočasné dopravní značky</t>
  </si>
  <si>
    <t>dočasné dopravní značky * 30 dni</t>
  </si>
  <si>
    <t>světelná signalizace</t>
  </si>
  <si>
    <t>světelná signalizace * 30 dní</t>
  </si>
  <si>
    <t>005121010R</t>
  </si>
  <si>
    <t>Zařízení a zabezpečení staveniště</t>
  </si>
  <si>
    <t>zpevněná plocha</t>
  </si>
  <si>
    <t>596 92-1191.R00</t>
  </si>
  <si>
    <t xml:space="preserve">Příplatek za výplň otvorů vegetačních tvárnic betonových, bez dodávky výplňového materiálu </t>
  </si>
  <si>
    <t>výplň ornicí cca 30% plochy * 0,1 m</t>
  </si>
  <si>
    <t>ornice - ztratné 5% - zásyp zářezu - zásyp vegetačních tvárnic</t>
  </si>
  <si>
    <t xml:space="preserve">Dlažba betonová zatravňovací 600 x 400 x 100 mm, přírodní  </t>
  </si>
  <si>
    <t>592 28261.R</t>
  </si>
  <si>
    <t>plocha parkoviště / plocha tvárnice + 10% prožez</t>
  </si>
  <si>
    <t>Netkaná sorpční textilie REO Fb (1,6 x 50 m)</t>
  </si>
  <si>
    <t>MAT</t>
  </si>
  <si>
    <t>plocha parkoviště + 10% prožez</t>
  </si>
  <si>
    <t>Dlažba bude specifikována investorem, pro účely rozpočtu je uvažováno se zahravňovacími tvárnicemi 400x600 mm, přírodní.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</si>
</sst>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#,##0.00\ &quot;Kč&quot;"/>
    <numFmt numFmtId="166" formatCode="0.0"/>
    <numFmt numFmtId="167" formatCode="#,##0\ &quot;Kč&quot;"/>
  </numFmts>
  <fonts count="25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8"/>
      <color theme="0" tint="-0.499984740745262"/>
      <name val="Arial CE"/>
      <charset val="238"/>
    </font>
    <font>
      <b/>
      <i/>
      <sz val="8"/>
      <color theme="0" tint="-0.499984740745262"/>
      <name val="Arial CE"/>
      <charset val="238"/>
    </font>
    <font>
      <sz val="8"/>
      <color rgb="FF1A1B37"/>
      <name val="Arial"/>
      <family val="2"/>
      <charset val="238"/>
    </font>
    <font>
      <sz val="8"/>
      <name val="Arial"/>
      <family val="2"/>
      <charset val="238"/>
    </font>
    <font>
      <i/>
      <sz val="8"/>
      <color theme="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/>
    <xf numFmtId="0" fontId="6" fillId="0" borderId="36" xfId="0" applyFont="1" applyBorder="1"/>
    <xf numFmtId="0" fontId="6" fillId="0" borderId="37" xfId="0" applyFont="1" applyBorder="1"/>
    <xf numFmtId="0" fontId="6" fillId="0" borderId="40" xfId="0" applyFont="1" applyBorder="1"/>
    <xf numFmtId="165" fontId="6" fillId="0" borderId="37" xfId="0" applyNumberFormat="1" applyFont="1" applyBorder="1"/>
    <xf numFmtId="0" fontId="6" fillId="0" borderId="41" xfId="0" applyFont="1" applyBorder="1"/>
    <xf numFmtId="0" fontId="6" fillId="0" borderId="0" xfId="0" applyFo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5" xfId="0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5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10" fillId="0" borderId="0" xfId="0" applyFont="1"/>
    <xf numFmtId="3" fontId="7" fillId="0" borderId="7" xfId="0" applyNumberFormat="1" applyFont="1" applyBorder="1"/>
    <xf numFmtId="0" fontId="5" fillId="0" borderId="25" xfId="0" applyFont="1" applyBorder="1"/>
    <xf numFmtId="3" fontId="5" fillId="0" borderId="27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5" fillId="0" borderId="52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centerContinuous"/>
    </xf>
    <xf numFmtId="0" fontId="11" fillId="0" borderId="30" xfId="0" applyFont="1" applyBorder="1"/>
    <xf numFmtId="0" fontId="11" fillId="0" borderId="31" xfId="0" applyFont="1" applyBorder="1"/>
    <xf numFmtId="0" fontId="0" fillId="0" borderId="55" xfId="0" applyBorder="1"/>
    <xf numFmtId="0" fontId="11" fillId="0" borderId="56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4" fontId="12" fillId="0" borderId="31" xfId="0" applyNumberFormat="1" applyFont="1" applyBorder="1" applyAlignment="1">
      <alignment horizontal="right"/>
    </xf>
    <xf numFmtId="4" fontId="12" fillId="0" borderId="55" xfId="0" applyNumberFormat="1" applyFont="1" applyBorder="1" applyAlignment="1">
      <alignment horizontal="right"/>
    </xf>
    <xf numFmtId="0" fontId="7" fillId="0" borderId="34" xfId="0" applyFont="1" applyBorder="1"/>
    <xf numFmtId="0" fontId="7" fillId="0" borderId="20" xfId="0" applyFont="1" applyBorder="1"/>
    <xf numFmtId="0" fontId="7" fillId="0" borderId="21" xfId="0" applyFont="1" applyBorder="1"/>
    <xf numFmtId="3" fontId="7" fillId="0" borderId="33" xfId="0" applyNumberFormat="1" applyFont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0" fontId="5" fillId="0" borderId="37" xfId="0" applyFont="1" applyBorder="1"/>
    <xf numFmtId="0" fontId="0" fillId="0" borderId="37" xfId="0" applyBorder="1"/>
    <xf numFmtId="4" fontId="0" fillId="0" borderId="59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10" fillId="0" borderId="44" xfId="1" applyFont="1" applyBorder="1" applyAlignment="1">
      <alignment horizontal="right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/>
    <xf numFmtId="0" fontId="9" fillId="0" borderId="0" xfId="1" applyAlignment="1">
      <alignment horizontal="right"/>
    </xf>
    <xf numFmtId="49" fontId="4" fillId="0" borderId="57" xfId="1" applyNumberFormat="1" applyFont="1" applyBorder="1"/>
    <xf numFmtId="0" fontId="4" fillId="0" borderId="15" xfId="1" applyFont="1" applyBorder="1" applyAlignment="1">
      <alignment horizontal="center"/>
    </xf>
    <xf numFmtId="0" fontId="4" fillId="0" borderId="57" xfId="1" applyFont="1" applyBorder="1" applyAlignment="1">
      <alignment horizontal="center"/>
    </xf>
    <xf numFmtId="0" fontId="5" fillId="0" borderId="53" xfId="1" applyFont="1" applyBorder="1" applyAlignment="1">
      <alignment horizontal="center"/>
    </xf>
    <xf numFmtId="49" fontId="5" fillId="0" borderId="53" xfId="1" applyNumberFormat="1" applyFont="1" applyBorder="1" applyAlignment="1">
      <alignment horizontal="left"/>
    </xf>
    <xf numFmtId="0" fontId="5" fillId="0" borderId="53" xfId="1" applyFont="1" applyBorder="1"/>
    <xf numFmtId="0" fontId="9" fillId="0" borderId="53" xfId="1" applyBorder="1" applyAlignment="1">
      <alignment horizontal="center"/>
    </xf>
    <xf numFmtId="0" fontId="9" fillId="0" borderId="53" xfId="1" applyBorder="1" applyAlignment="1">
      <alignment horizontal="right"/>
    </xf>
    <xf numFmtId="0" fontId="9" fillId="0" borderId="53" xfId="1" applyBorder="1"/>
    <xf numFmtId="0" fontId="7" fillId="0" borderId="53" xfId="1" applyFont="1" applyBorder="1" applyAlignment="1">
      <alignment horizontal="center"/>
    </xf>
    <xf numFmtId="4" fontId="16" fillId="0" borderId="53" xfId="1" applyNumberFormat="1" applyFont="1" applyBorder="1"/>
    <xf numFmtId="0" fontId="9" fillId="0" borderId="60" xfId="1" applyBorder="1" applyAlignment="1">
      <alignment horizontal="center"/>
    </xf>
    <xf numFmtId="49" fontId="3" fillId="0" borderId="60" xfId="1" applyNumberFormat="1" applyFont="1" applyBorder="1" applyAlignment="1">
      <alignment horizontal="left"/>
    </xf>
    <xf numFmtId="0" fontId="3" fillId="0" borderId="60" xfId="1" applyFont="1" applyBorder="1"/>
    <xf numFmtId="4" fontId="9" fillId="0" borderId="60" xfId="1" applyNumberFormat="1" applyBorder="1" applyAlignment="1">
      <alignment horizontal="right"/>
    </xf>
    <xf numFmtId="4" fontId="5" fillId="0" borderId="60" xfId="1" applyNumberFormat="1" applyFont="1" applyBorder="1"/>
    <xf numFmtId="3" fontId="9" fillId="0" borderId="0" xfId="1" applyNumberFormat="1"/>
    <xf numFmtId="49" fontId="10" fillId="0" borderId="5" xfId="0" applyNumberFormat="1" applyFont="1" applyBorder="1"/>
    <xf numFmtId="3" fontId="7" fillId="0" borderId="6" xfId="0" applyNumberFormat="1" applyFont="1" applyBorder="1"/>
    <xf numFmtId="3" fontId="7" fillId="0" borderId="53" xfId="0" applyNumberFormat="1" applyFont="1" applyBorder="1"/>
    <xf numFmtId="3" fontId="7" fillId="0" borderId="54" xfId="0" applyNumberFormat="1" applyFont="1" applyBorder="1"/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vertical="top"/>
    </xf>
    <xf numFmtId="0" fontId="0" fillId="0" borderId="0" xfId="0" applyAlignment="1">
      <alignment horizontal="left" wrapText="1"/>
    </xf>
    <xf numFmtId="0" fontId="0" fillId="3" borderId="0" xfId="0" applyFill="1"/>
    <xf numFmtId="0" fontId="0" fillId="3" borderId="7" xfId="0" applyFill="1" applyBorder="1"/>
    <xf numFmtId="49" fontId="0" fillId="3" borderId="20" xfId="0" applyNumberFormat="1" applyFill="1" applyBorder="1" applyAlignment="1">
      <alignment horizontal="left"/>
    </xf>
    <xf numFmtId="0" fontId="0" fillId="2" borderId="20" xfId="0" applyFill="1" applyBorder="1"/>
    <xf numFmtId="0" fontId="9" fillId="0" borderId="49" xfId="1" applyBorder="1"/>
    <xf numFmtId="49" fontId="0" fillId="2" borderId="0" xfId="0" applyNumberFormat="1" applyFill="1"/>
    <xf numFmtId="49" fontId="0" fillId="3" borderId="0" xfId="0" applyNumberFormat="1" applyFill="1" applyAlignment="1">
      <alignment horizontal="left"/>
    </xf>
    <xf numFmtId="0" fontId="3" fillId="2" borderId="13" xfId="0" applyFont="1" applyFill="1" applyBorder="1"/>
    <xf numFmtId="0" fontId="3" fillId="2" borderId="19" xfId="0" applyFont="1" applyFill="1" applyBorder="1"/>
    <xf numFmtId="0" fontId="0" fillId="3" borderId="21" xfId="0" applyFill="1" applyBorder="1"/>
    <xf numFmtId="0" fontId="9" fillId="0" borderId="48" xfId="1" applyBorder="1" applyAlignment="1">
      <alignment shrinkToFit="1"/>
    </xf>
    <xf numFmtId="0" fontId="16" fillId="0" borderId="49" xfId="1" applyFont="1" applyBorder="1" applyAlignment="1">
      <alignment horizontal="right" shrinkToFit="1"/>
    </xf>
    <xf numFmtId="164" fontId="0" fillId="4" borderId="0" xfId="0" quotePrefix="1" applyNumberFormat="1" applyFill="1"/>
    <xf numFmtId="0" fontId="0" fillId="4" borderId="10" xfId="0" applyFill="1" applyBorder="1"/>
    <xf numFmtId="0" fontId="0" fillId="4" borderId="0" xfId="0" applyFill="1"/>
    <xf numFmtId="0" fontId="0" fillId="4" borderId="12" xfId="0" applyFill="1" applyBorder="1"/>
    <xf numFmtId="0" fontId="0" fillId="4" borderId="7" xfId="0" applyFill="1" applyBorder="1"/>
    <xf numFmtId="166" fontId="7" fillId="4" borderId="57" xfId="0" applyNumberFormat="1" applyFont="1" applyFill="1" applyBorder="1" applyAlignment="1">
      <alignment horizontal="right"/>
    </xf>
    <xf numFmtId="4" fontId="16" fillId="4" borderId="53" xfId="1" applyNumberFormat="1" applyFont="1" applyFill="1" applyBorder="1" applyAlignment="1">
      <alignment horizontal="right"/>
    </xf>
    <xf numFmtId="0" fontId="17" fillId="4" borderId="13" xfId="0" applyFont="1" applyFill="1" applyBorder="1"/>
    <xf numFmtId="0" fontId="18" fillId="4" borderId="0" xfId="0" applyFont="1" applyFill="1"/>
    <xf numFmtId="0" fontId="18" fillId="4" borderId="7" xfId="0" applyFont="1" applyFill="1" applyBorder="1"/>
    <xf numFmtId="0" fontId="8" fillId="4" borderId="0" xfId="0" applyFont="1" applyFill="1" applyAlignment="1">
      <alignment vertical="top" wrapText="1"/>
    </xf>
    <xf numFmtId="0" fontId="18" fillId="4" borderId="0" xfId="0" applyFont="1" applyFill="1" applyAlignment="1">
      <alignment wrapText="1"/>
    </xf>
    <xf numFmtId="0" fontId="18" fillId="4" borderId="0" xfId="0" quotePrefix="1" applyFont="1" applyFill="1" applyAlignment="1">
      <alignment wrapText="1"/>
    </xf>
    <xf numFmtId="167" fontId="19" fillId="4" borderId="0" xfId="0" applyNumberFormat="1" applyFont="1" applyFill="1" applyAlignment="1">
      <alignment wrapText="1"/>
    </xf>
    <xf numFmtId="167" fontId="18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0" fontId="0" fillId="4" borderId="13" xfId="0" applyFill="1" applyBorder="1"/>
    <xf numFmtId="0" fontId="20" fillId="0" borderId="0" xfId="1" applyFont="1"/>
    <xf numFmtId="0" fontId="21" fillId="0" borderId="0" xfId="1" applyFont="1"/>
    <xf numFmtId="0" fontId="23" fillId="0" borderId="0" xfId="0" applyFont="1"/>
    <xf numFmtId="49" fontId="8" fillId="0" borderId="53" xfId="1" applyNumberFormat="1" applyFont="1" applyBorder="1" applyAlignment="1">
      <alignment horizontal="left"/>
    </xf>
    <xf numFmtId="0" fontId="8" fillId="0" borderId="53" xfId="1" applyFont="1" applyBorder="1" applyAlignment="1">
      <alignment wrapText="1"/>
    </xf>
    <xf numFmtId="49" fontId="16" fillId="0" borderId="53" xfId="1" applyNumberFormat="1" applyFont="1" applyBorder="1" applyAlignment="1">
      <alignment horizontal="center" shrinkToFit="1"/>
    </xf>
    <xf numFmtId="4" fontId="16" fillId="0" borderId="53" xfId="1" applyNumberFormat="1" applyFont="1" applyBorder="1" applyAlignment="1">
      <alignment horizontal="right"/>
    </xf>
    <xf numFmtId="0" fontId="22" fillId="0" borderId="53" xfId="0" applyFont="1" applyBorder="1" applyAlignment="1">
      <alignment vertical="center"/>
    </xf>
    <xf numFmtId="2" fontId="22" fillId="0" borderId="0" xfId="0" applyNumberFormat="1" applyFont="1" applyAlignment="1">
      <alignment horizontal="right" vertical="center" wrapText="1"/>
    </xf>
    <xf numFmtId="0" fontId="24" fillId="5" borderId="0" xfId="1" applyFont="1" applyFill="1" applyAlignment="1">
      <alignment horizontal="right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17" fillId="4" borderId="19" xfId="0" applyFont="1" applyFill="1" applyBorder="1" applyAlignment="1">
      <alignment horizontal="left"/>
    </xf>
    <xf numFmtId="0" fontId="17" fillId="4" borderId="20" xfId="0" applyFont="1" applyFill="1" applyBorder="1" applyAlignment="1">
      <alignment horizontal="left"/>
    </xf>
    <xf numFmtId="0" fontId="17" fillId="4" borderId="2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9" fillId="0" borderId="42" xfId="1" applyBorder="1" applyAlignment="1">
      <alignment horizontal="center"/>
    </xf>
    <xf numFmtId="0" fontId="9" fillId="0" borderId="43" xfId="1" applyBorder="1" applyAlignment="1">
      <alignment horizontal="center"/>
    </xf>
    <xf numFmtId="0" fontId="9" fillId="0" borderId="46" xfId="1" applyBorder="1" applyAlignment="1">
      <alignment horizontal="center"/>
    </xf>
    <xf numFmtId="0" fontId="9" fillId="0" borderId="47" xfId="1" applyBorder="1" applyAlignment="1">
      <alignment horizontal="center"/>
    </xf>
    <xf numFmtId="3" fontId="5" fillId="0" borderId="37" xfId="0" applyNumberFormat="1" applyFont="1" applyBorder="1" applyAlignment="1">
      <alignment horizontal="right"/>
    </xf>
    <xf numFmtId="3" fontId="5" fillId="0" borderId="59" xfId="0" applyNumberFormat="1" applyFont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Border="1" applyAlignment="1">
      <alignment horizontal="center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9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71</v>
      </c>
      <c r="B1" s="2"/>
      <c r="C1" s="2"/>
      <c r="D1" s="2"/>
      <c r="E1" s="2"/>
      <c r="F1" s="2"/>
      <c r="G1" s="2"/>
    </row>
    <row r="2" spans="1:57" ht="15" customHeight="1" thickBot="1" x14ac:dyDescent="0.25">
      <c r="G2" s="50"/>
    </row>
    <row r="3" spans="1:57" ht="12.95" customHeight="1" x14ac:dyDescent="0.2">
      <c r="A3" s="3" t="s">
        <v>0</v>
      </c>
      <c r="B3" s="4"/>
      <c r="C3" s="5" t="s">
        <v>1</v>
      </c>
      <c r="D3" s="5"/>
      <c r="E3" s="5"/>
      <c r="F3" s="5"/>
      <c r="G3" s="6"/>
    </row>
    <row r="4" spans="1:57" ht="12.95" customHeight="1" x14ac:dyDescent="0.2">
      <c r="A4" s="7"/>
      <c r="B4" s="8"/>
      <c r="C4" s="9" t="s">
        <v>95</v>
      </c>
      <c r="D4" s="10"/>
      <c r="E4" s="10"/>
      <c r="F4" s="144"/>
      <c r="G4" s="145"/>
    </row>
    <row r="5" spans="1:57" ht="12.95" customHeight="1" x14ac:dyDescent="0.2">
      <c r="A5" s="12" t="s">
        <v>3</v>
      </c>
      <c r="B5" s="13"/>
      <c r="C5" s="14" t="s">
        <v>4</v>
      </c>
      <c r="D5" s="14"/>
      <c r="E5" s="14"/>
      <c r="F5" s="14"/>
      <c r="G5" s="16"/>
    </row>
    <row r="6" spans="1:57" ht="12.75" customHeight="1" x14ac:dyDescent="0.2">
      <c r="A6" s="7"/>
      <c r="B6" s="149"/>
      <c r="C6" s="151" t="s">
        <v>93</v>
      </c>
      <c r="D6" s="10"/>
      <c r="E6" s="10"/>
      <c r="F6" s="150"/>
      <c r="G6" s="145"/>
    </row>
    <row r="7" spans="1:57" ht="12.75" customHeight="1" x14ac:dyDescent="0.2">
      <c r="A7" s="7"/>
      <c r="B7" s="149"/>
      <c r="C7" s="152" t="s">
        <v>94</v>
      </c>
      <c r="D7" s="147"/>
      <c r="E7" s="147"/>
      <c r="F7" s="146"/>
      <c r="G7" s="153"/>
    </row>
    <row r="8" spans="1:57" x14ac:dyDescent="0.2">
      <c r="A8" s="138" t="s">
        <v>5</v>
      </c>
      <c r="B8" s="14"/>
      <c r="C8" s="184" t="s">
        <v>67</v>
      </c>
      <c r="D8" s="185"/>
      <c r="E8" s="139" t="s">
        <v>6</v>
      </c>
      <c r="F8" s="14"/>
      <c r="G8" s="16">
        <v>0</v>
      </c>
    </row>
    <row r="9" spans="1:57" ht="25.5" customHeight="1" x14ac:dyDescent="0.2">
      <c r="A9" s="138" t="s">
        <v>7</v>
      </c>
      <c r="B9" s="14"/>
      <c r="C9" s="184" t="s">
        <v>91</v>
      </c>
      <c r="D9" s="185"/>
      <c r="E9" s="139" t="s">
        <v>8</v>
      </c>
      <c r="F9" s="14"/>
      <c r="G9" s="17">
        <f>IF(PocetMJ=0,,ROUND((F32+F34)/PocetMJ,1))</f>
        <v>0</v>
      </c>
    </row>
    <row r="10" spans="1:57" x14ac:dyDescent="0.2">
      <c r="A10" s="18" t="s">
        <v>9</v>
      </c>
      <c r="B10" s="19"/>
      <c r="C10" s="19"/>
      <c r="D10" s="19"/>
      <c r="E10" s="20" t="s">
        <v>10</v>
      </c>
      <c r="F10" s="19"/>
      <c r="G10" s="21"/>
    </row>
    <row r="11" spans="1:57" x14ac:dyDescent="0.2">
      <c r="A11" s="22" t="s">
        <v>11</v>
      </c>
      <c r="E11" s="23" t="s">
        <v>12</v>
      </c>
      <c r="G11" s="11"/>
      <c r="BA11" s="24"/>
      <c r="BB11" s="24"/>
      <c r="BC11" s="24"/>
      <c r="BD11" s="24"/>
      <c r="BE11" s="24"/>
    </row>
    <row r="12" spans="1:57" x14ac:dyDescent="0.2">
      <c r="A12" s="141" t="s">
        <v>68</v>
      </c>
      <c r="E12" s="163"/>
      <c r="F12" s="164"/>
      <c r="G12" s="165"/>
      <c r="BA12" s="24"/>
      <c r="BB12" s="24"/>
      <c r="BC12" s="24"/>
      <c r="BD12" s="24"/>
      <c r="BE12" s="24"/>
    </row>
    <row r="13" spans="1:57" x14ac:dyDescent="0.2">
      <c r="A13" s="142" t="s">
        <v>69</v>
      </c>
      <c r="B13" s="140"/>
      <c r="E13" s="186"/>
      <c r="F13" s="187"/>
      <c r="G13" s="188"/>
    </row>
    <row r="14" spans="1:57" ht="28.5" customHeight="1" thickBot="1" x14ac:dyDescent="0.25">
      <c r="A14" s="25" t="s">
        <v>13</v>
      </c>
      <c r="B14" s="26"/>
      <c r="C14" s="26"/>
      <c r="D14" s="26"/>
      <c r="E14" s="27"/>
      <c r="F14" s="27"/>
      <c r="G14" s="28"/>
    </row>
    <row r="15" spans="1:57" ht="17.25" customHeight="1" thickBot="1" x14ac:dyDescent="0.25">
      <c r="A15" s="29" t="s">
        <v>14</v>
      </c>
      <c r="B15" s="30"/>
      <c r="C15" s="31"/>
      <c r="D15" s="32" t="s">
        <v>15</v>
      </c>
      <c r="E15" s="33"/>
      <c r="F15" s="33"/>
      <c r="G15" s="31"/>
    </row>
    <row r="16" spans="1:57" ht="15.95" customHeight="1" x14ac:dyDescent="0.2">
      <c r="A16" s="34"/>
      <c r="B16" s="35" t="s">
        <v>16</v>
      </c>
      <c r="C16" s="36">
        <f>Dodavka</f>
        <v>0</v>
      </c>
      <c r="D16" s="37" t="str">
        <f>Rekapitulace!A16</f>
        <v>Zařízení staveniště, doprava</v>
      </c>
      <c r="E16" s="38"/>
      <c r="F16" s="39"/>
      <c r="G16" s="36">
        <f>Rekapitulace!I16</f>
        <v>0</v>
      </c>
    </row>
    <row r="17" spans="1:7" ht="15.95" customHeight="1" x14ac:dyDescent="0.2">
      <c r="A17" s="34" t="s">
        <v>17</v>
      </c>
      <c r="B17" s="35" t="s">
        <v>18</v>
      </c>
      <c r="C17" s="36">
        <f>Mont</f>
        <v>0</v>
      </c>
      <c r="D17" s="18"/>
      <c r="E17" s="40"/>
      <c r="F17" s="41"/>
      <c r="G17" s="36"/>
    </row>
    <row r="18" spans="1:7" ht="15.95" customHeight="1" x14ac:dyDescent="0.2">
      <c r="A18" s="34" t="s">
        <v>19</v>
      </c>
      <c r="B18" s="35" t="s">
        <v>20</v>
      </c>
      <c r="C18" s="36">
        <f>HSV</f>
        <v>0</v>
      </c>
      <c r="D18" s="18"/>
      <c r="E18" s="40"/>
      <c r="F18" s="41"/>
      <c r="G18" s="36"/>
    </row>
    <row r="19" spans="1:7" ht="15.95" customHeight="1" x14ac:dyDescent="0.2">
      <c r="A19" s="42" t="s">
        <v>21</v>
      </c>
      <c r="B19" s="35" t="s">
        <v>22</v>
      </c>
      <c r="C19" s="36">
        <f>PSV</f>
        <v>0</v>
      </c>
      <c r="D19" s="18"/>
      <c r="E19" s="40"/>
      <c r="F19" s="41"/>
      <c r="G19" s="36"/>
    </row>
    <row r="20" spans="1:7" ht="15.95" customHeight="1" x14ac:dyDescent="0.2">
      <c r="A20" s="43" t="s">
        <v>23</v>
      </c>
      <c r="B20" s="35"/>
      <c r="C20" s="36">
        <f>SUM(C16:C19)</f>
        <v>0</v>
      </c>
      <c r="D20" s="44"/>
      <c r="E20" s="40"/>
      <c r="F20" s="41"/>
      <c r="G20" s="36"/>
    </row>
    <row r="21" spans="1:7" ht="15.95" customHeight="1" x14ac:dyDescent="0.2">
      <c r="A21" s="43"/>
      <c r="B21" s="35"/>
      <c r="C21" s="36"/>
      <c r="D21" s="18"/>
      <c r="E21" s="40"/>
      <c r="F21" s="41"/>
      <c r="G21" s="36"/>
    </row>
    <row r="22" spans="1:7" ht="15.95" customHeight="1" x14ac:dyDescent="0.2">
      <c r="A22" s="43" t="s">
        <v>24</v>
      </c>
      <c r="B22" s="35"/>
      <c r="C22" s="36">
        <f>HZS</f>
        <v>0</v>
      </c>
      <c r="D22" s="18"/>
      <c r="E22" s="40"/>
      <c r="F22" s="41"/>
      <c r="G22" s="36"/>
    </row>
    <row r="23" spans="1:7" ht="15.95" customHeight="1" x14ac:dyDescent="0.2">
      <c r="A23" s="22" t="s">
        <v>25</v>
      </c>
      <c r="C23" s="36">
        <f>C20+C22</f>
        <v>0</v>
      </c>
      <c r="D23" s="18" t="s">
        <v>26</v>
      </c>
      <c r="E23" s="40"/>
      <c r="F23" s="41"/>
      <c r="G23" s="36">
        <f>G24-SUM(G16:G22)</f>
        <v>0</v>
      </c>
    </row>
    <row r="24" spans="1:7" ht="15.95" customHeight="1" thickBot="1" x14ac:dyDescent="0.25">
      <c r="A24" s="18" t="s">
        <v>27</v>
      </c>
      <c r="B24" s="19"/>
      <c r="C24" s="45">
        <f>C23+G24</f>
        <v>0</v>
      </c>
      <c r="D24" s="46" t="s">
        <v>28</v>
      </c>
      <c r="E24" s="47"/>
      <c r="F24" s="48"/>
      <c r="G24" s="36">
        <f>VRN</f>
        <v>0</v>
      </c>
    </row>
    <row r="25" spans="1:7" x14ac:dyDescent="0.2">
      <c r="A25" s="3" t="s">
        <v>29</v>
      </c>
      <c r="B25" s="5"/>
      <c r="C25" s="49" t="s">
        <v>30</v>
      </c>
      <c r="D25" s="5"/>
      <c r="E25" s="49" t="s">
        <v>31</v>
      </c>
      <c r="F25" s="5"/>
      <c r="G25" s="6"/>
    </row>
    <row r="26" spans="1:7" x14ac:dyDescent="0.2">
      <c r="A26" s="12"/>
      <c r="B26" s="157"/>
      <c r="C26" s="15" t="s">
        <v>32</v>
      </c>
      <c r="D26" s="157"/>
      <c r="E26" s="15" t="s">
        <v>32</v>
      </c>
      <c r="F26" s="157"/>
      <c r="G26" s="159"/>
    </row>
    <row r="27" spans="1:7" x14ac:dyDescent="0.2">
      <c r="A27" s="22" t="s">
        <v>33</v>
      </c>
      <c r="B27" s="50"/>
      <c r="C27" s="23" t="s">
        <v>33</v>
      </c>
      <c r="D27" s="158"/>
      <c r="E27" s="23" t="s">
        <v>33</v>
      </c>
      <c r="F27" s="158"/>
      <c r="G27" s="160"/>
    </row>
    <row r="28" spans="1:7" x14ac:dyDescent="0.2">
      <c r="A28" s="22"/>
      <c r="B28" s="156"/>
      <c r="C28" s="23" t="s">
        <v>34</v>
      </c>
      <c r="D28" s="158"/>
      <c r="E28" s="23" t="s">
        <v>35</v>
      </c>
      <c r="F28" s="158"/>
      <c r="G28" s="160"/>
    </row>
    <row r="29" spans="1:7" x14ac:dyDescent="0.2">
      <c r="A29" s="22"/>
      <c r="C29" s="173"/>
      <c r="D29" s="158"/>
      <c r="E29" s="173"/>
      <c r="F29" s="158"/>
      <c r="G29" s="160"/>
    </row>
    <row r="30" spans="1:7" ht="52.5" customHeight="1" x14ac:dyDescent="0.2">
      <c r="A30" s="22"/>
      <c r="C30" s="173"/>
      <c r="D30" s="158"/>
      <c r="E30" s="173"/>
      <c r="F30" s="158"/>
      <c r="G30" s="160"/>
    </row>
    <row r="31" spans="1:7" x14ac:dyDescent="0.2">
      <c r="A31" s="12" t="s">
        <v>36</v>
      </c>
      <c r="B31" s="14"/>
      <c r="C31" s="51">
        <v>0</v>
      </c>
      <c r="D31" s="14" t="s">
        <v>37</v>
      </c>
      <c r="E31" s="15"/>
      <c r="F31" s="52">
        <v>0</v>
      </c>
      <c r="G31" s="16"/>
    </row>
    <row r="32" spans="1:7" x14ac:dyDescent="0.2">
      <c r="A32" s="12" t="s">
        <v>36</v>
      </c>
      <c r="B32" s="14"/>
      <c r="C32" s="51">
        <v>12</v>
      </c>
      <c r="D32" s="14" t="s">
        <v>37</v>
      </c>
      <c r="E32" s="15"/>
      <c r="F32" s="52">
        <v>0</v>
      </c>
      <c r="G32" s="16"/>
    </row>
    <row r="33" spans="1:8" x14ac:dyDescent="0.2">
      <c r="A33" s="12" t="s">
        <v>38</v>
      </c>
      <c r="B33" s="14"/>
      <c r="C33" s="51">
        <v>12</v>
      </c>
      <c r="D33" s="14" t="s">
        <v>37</v>
      </c>
      <c r="E33" s="15"/>
      <c r="F33" s="53">
        <f>ROUND(PRODUCT(F32,C33/100),0)</f>
        <v>0</v>
      </c>
      <c r="G33" s="21"/>
    </row>
    <row r="34" spans="1:8" x14ac:dyDescent="0.2">
      <c r="A34" s="12" t="s">
        <v>36</v>
      </c>
      <c r="B34" s="14"/>
      <c r="C34" s="51">
        <v>21</v>
      </c>
      <c r="D34" s="14" t="s">
        <v>37</v>
      </c>
      <c r="E34" s="15"/>
      <c r="F34" s="52">
        <f>C24</f>
        <v>0</v>
      </c>
      <c r="G34" s="16"/>
    </row>
    <row r="35" spans="1:8" x14ac:dyDescent="0.2">
      <c r="A35" s="12" t="s">
        <v>38</v>
      </c>
      <c r="B35" s="14"/>
      <c r="C35" s="51">
        <v>21</v>
      </c>
      <c r="D35" s="14" t="s">
        <v>37</v>
      </c>
      <c r="E35" s="15"/>
      <c r="F35" s="53">
        <f>ROUND(PRODUCT(F34,C35/100),0)</f>
        <v>0</v>
      </c>
      <c r="G35" s="21"/>
    </row>
    <row r="36" spans="1:8" s="59" customFormat="1" ht="19.5" customHeight="1" thickBot="1" x14ac:dyDescent="0.3">
      <c r="A36" s="54" t="s">
        <v>39</v>
      </c>
      <c r="B36" s="55"/>
      <c r="C36" s="55"/>
      <c r="D36" s="55"/>
      <c r="E36" s="56"/>
      <c r="F36" s="57">
        <f>ROUND(SUM(F31:F35),0)</f>
        <v>0</v>
      </c>
      <c r="G36" s="58"/>
    </row>
    <row r="38" spans="1:8" x14ac:dyDescent="0.2">
      <c r="A38" t="s">
        <v>40</v>
      </c>
      <c r="H38" t="s">
        <v>2</v>
      </c>
    </row>
    <row r="39" spans="1:8" x14ac:dyDescent="0.2">
      <c r="B39" s="191" t="s">
        <v>170</v>
      </c>
      <c r="C39" s="191"/>
      <c r="D39" s="191"/>
      <c r="E39" s="191"/>
      <c r="F39" s="191"/>
      <c r="G39" s="191"/>
    </row>
    <row r="40" spans="1:8" ht="14.25" customHeight="1" x14ac:dyDescent="0.2">
      <c r="B40" s="166" t="s">
        <v>76</v>
      </c>
      <c r="C40" s="166"/>
      <c r="D40" s="166"/>
      <c r="E40" s="166"/>
      <c r="F40" s="166"/>
      <c r="G40" s="166"/>
      <c r="H40" t="s">
        <v>2</v>
      </c>
    </row>
    <row r="41" spans="1:8" x14ac:dyDescent="0.2">
      <c r="A41" s="60"/>
      <c r="B41" s="166"/>
      <c r="C41" s="166"/>
      <c r="D41" s="166"/>
      <c r="E41" s="166"/>
      <c r="F41" s="166"/>
      <c r="G41" s="166"/>
      <c r="H41" t="s">
        <v>2</v>
      </c>
    </row>
    <row r="42" spans="1:8" x14ac:dyDescent="0.2">
      <c r="B42" s="167"/>
      <c r="C42" s="167"/>
      <c r="D42" s="167"/>
      <c r="E42" s="167"/>
      <c r="F42" s="167"/>
      <c r="G42" s="167"/>
    </row>
    <row r="43" spans="1:8" ht="12.75" customHeight="1" x14ac:dyDescent="0.2">
      <c r="B43" s="168"/>
      <c r="C43" s="168"/>
      <c r="D43" s="169"/>
      <c r="E43" s="167"/>
      <c r="F43" s="167"/>
      <c r="G43" s="167"/>
    </row>
    <row r="44" spans="1:8" x14ac:dyDescent="0.2">
      <c r="B44" s="168"/>
      <c r="C44" s="168"/>
      <c r="D44" s="170"/>
      <c r="E44" s="171"/>
      <c r="F44" s="171"/>
      <c r="G44" s="171"/>
    </row>
    <row r="45" spans="1:8" x14ac:dyDescent="0.2">
      <c r="B45" s="172"/>
      <c r="C45" s="172"/>
      <c r="D45" s="172"/>
      <c r="E45" s="172"/>
      <c r="F45" s="172"/>
      <c r="G45" s="172"/>
    </row>
    <row r="46" spans="1:8" x14ac:dyDescent="0.2">
      <c r="B46" s="172"/>
      <c r="C46" s="172"/>
      <c r="D46" s="172"/>
      <c r="E46" s="172"/>
      <c r="F46" s="172"/>
      <c r="G46" s="172"/>
    </row>
    <row r="47" spans="1:8" x14ac:dyDescent="0.2">
      <c r="B47" s="143"/>
      <c r="C47" s="143"/>
      <c r="D47" s="143"/>
      <c r="E47" s="143"/>
      <c r="F47" s="143"/>
      <c r="G47" s="143"/>
    </row>
    <row r="48" spans="1:8" x14ac:dyDescent="0.2">
      <c r="B48" s="189"/>
      <c r="C48" s="189"/>
      <c r="D48" s="189"/>
      <c r="E48" s="189"/>
      <c r="F48" s="189"/>
      <c r="G48" s="189"/>
    </row>
    <row r="49" spans="1:8" x14ac:dyDescent="0.2">
      <c r="B49" s="189"/>
      <c r="C49" s="189"/>
      <c r="D49" s="189"/>
      <c r="E49" s="189"/>
      <c r="F49" s="189"/>
      <c r="G49" s="189"/>
    </row>
    <row r="50" spans="1:8" x14ac:dyDescent="0.2">
      <c r="B50" s="189"/>
      <c r="C50" s="189"/>
      <c r="D50" s="189"/>
      <c r="E50" s="189"/>
      <c r="F50" s="189"/>
      <c r="G50" s="189"/>
    </row>
    <row r="51" spans="1:8" ht="14.25" customHeight="1" x14ac:dyDescent="0.2">
      <c r="B51" s="190"/>
      <c r="C51" s="190"/>
      <c r="D51" s="190"/>
      <c r="E51" s="190"/>
      <c r="F51" s="190"/>
      <c r="G51" s="190"/>
      <c r="H51" t="s">
        <v>2</v>
      </c>
    </row>
    <row r="52" spans="1:8" ht="12.75" customHeight="1" x14ac:dyDescent="0.2">
      <c r="A52" s="60"/>
      <c r="B52" s="190"/>
      <c r="C52" s="190"/>
      <c r="D52" s="190"/>
      <c r="E52" s="190"/>
      <c r="F52" s="190"/>
      <c r="G52" s="190"/>
      <c r="H52" t="s">
        <v>2</v>
      </c>
    </row>
    <row r="53" spans="1:8" ht="12.75" customHeight="1" x14ac:dyDescent="0.2">
      <c r="A53" s="60"/>
      <c r="B53" s="190"/>
      <c r="C53" s="190"/>
      <c r="D53" s="190"/>
      <c r="E53" s="190"/>
      <c r="F53" s="190"/>
      <c r="G53" s="190"/>
    </row>
    <row r="54" spans="1:8" ht="12.75" customHeight="1" x14ac:dyDescent="0.2">
      <c r="A54" s="60"/>
      <c r="B54" s="190"/>
      <c r="C54" s="190"/>
      <c r="D54" s="190"/>
      <c r="E54" s="190"/>
      <c r="F54" s="190"/>
      <c r="G54" s="190"/>
    </row>
    <row r="55" spans="1:8" x14ac:dyDescent="0.2">
      <c r="A55" s="60"/>
      <c r="B55" s="190"/>
      <c r="C55" s="190"/>
      <c r="D55" s="190"/>
      <c r="E55" s="190"/>
      <c r="F55" s="190"/>
      <c r="G55" s="190"/>
      <c r="H55" t="s">
        <v>2</v>
      </c>
    </row>
    <row r="56" spans="1:8" x14ac:dyDescent="0.2">
      <c r="A56" s="60"/>
      <c r="B56" s="190"/>
      <c r="C56" s="190"/>
      <c r="D56" s="190"/>
      <c r="E56" s="190"/>
      <c r="F56" s="190"/>
      <c r="G56" s="190"/>
      <c r="H56" t="s">
        <v>2</v>
      </c>
    </row>
    <row r="57" spans="1:8" x14ac:dyDescent="0.2">
      <c r="A57" s="60"/>
      <c r="B57" s="190"/>
      <c r="C57" s="190"/>
      <c r="D57" s="190"/>
      <c r="E57" s="190"/>
      <c r="F57" s="190"/>
      <c r="G57" s="190"/>
      <c r="H57" t="s">
        <v>2</v>
      </c>
    </row>
    <row r="58" spans="1:8" x14ac:dyDescent="0.2">
      <c r="B58" s="189"/>
      <c r="C58" s="189"/>
      <c r="D58" s="189"/>
      <c r="E58" s="189"/>
      <c r="F58" s="189"/>
      <c r="G58" s="189"/>
    </row>
    <row r="59" spans="1:8" x14ac:dyDescent="0.2">
      <c r="B59" s="189"/>
      <c r="C59" s="189"/>
      <c r="D59" s="189"/>
      <c r="E59" s="189"/>
      <c r="F59" s="189"/>
      <c r="G59" s="189"/>
    </row>
  </sheetData>
  <sheetProtection algorithmName="SHA-512" hashValue="h714zhdn1YuBRn9Gecl7CY6863tzIHsmMFXgCT6yac+qVCpUXVhci7WM3IVDbPons0r400j3VWvmsXQxkkrMaQ==" saltValue="Du9vLSWdsxdvMNc7z3nzww==" spinCount="100000" sheet="1" objects="1" scenarios="1"/>
  <protectedRanges>
    <protectedRange sqref="E12:G13 B26 B28 C29:C30 D26:D30 E29:E30 F26:G30 B40:G46" name="Oblast1"/>
  </protectedRanges>
  <mergeCells count="10">
    <mergeCell ref="C8:D8"/>
    <mergeCell ref="C9:D9"/>
    <mergeCell ref="E13:G13"/>
    <mergeCell ref="B58:G58"/>
    <mergeCell ref="B59:G59"/>
    <mergeCell ref="B48:G48"/>
    <mergeCell ref="B49:G49"/>
    <mergeCell ref="B50:G50"/>
    <mergeCell ref="B51:G57"/>
    <mergeCell ref="B39:G39"/>
  </mergeCell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Header>&amp;L&amp;"Arial CE,Tučné"&amp;8&amp;U&amp;K01+042RTS Stavitel +&amp;R&amp;8&amp;K01+043Cenová úroveň CÚ2020/I
Cenová soustava RTS DATA</oddHead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BE68"/>
  <sheetViews>
    <sheetView zoomScaleNormal="100" workbookViewId="0">
      <selection activeCell="F16" sqref="F1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192" t="s">
        <v>3</v>
      </c>
      <c r="B1" s="193"/>
      <c r="C1" s="61" t="str">
        <f>CONCATENATE(cislostavby," ",nazevstavby)</f>
        <v xml:space="preserve"> Revitalizace návsi v obci Stříbrná</v>
      </c>
      <c r="D1" s="62"/>
      <c r="E1" s="63"/>
      <c r="F1" s="62"/>
      <c r="G1" s="62"/>
      <c r="H1" s="64"/>
      <c r="I1" s="65"/>
    </row>
    <row r="2" spans="1:57" ht="13.5" thickBot="1" x14ac:dyDescent="0.25">
      <c r="A2" s="194" t="s">
        <v>0</v>
      </c>
      <c r="B2" s="195"/>
      <c r="C2" s="66" t="str">
        <f>CONCATENATE(cisloobjektu," ",nazevobjektu)</f>
        <v xml:space="preserve"> Parkovací stání č.2 (9+1 parkovacích míst)</v>
      </c>
      <c r="D2" s="67"/>
      <c r="E2" s="68"/>
      <c r="F2" s="67"/>
      <c r="G2" s="67"/>
      <c r="H2" s="67"/>
      <c r="I2" s="148"/>
    </row>
    <row r="3" spans="1:57" ht="13.5" thickTop="1" x14ac:dyDescent="0.2"/>
    <row r="4" spans="1:57" ht="19.5" customHeight="1" x14ac:dyDescent="0.25">
      <c r="A4" s="69" t="s">
        <v>41</v>
      </c>
      <c r="B4" s="1"/>
      <c r="C4" s="1"/>
      <c r="D4" s="1"/>
      <c r="E4" s="1"/>
      <c r="F4" s="1"/>
      <c r="G4" s="1"/>
      <c r="H4" s="1"/>
      <c r="I4" s="1"/>
    </row>
    <row r="5" spans="1:57" ht="13.5" thickBot="1" x14ac:dyDescent="0.25"/>
    <row r="6" spans="1:57" ht="13.5" thickBot="1" x14ac:dyDescent="0.25">
      <c r="A6" s="70"/>
      <c r="B6" s="71" t="s">
        <v>42</v>
      </c>
      <c r="C6" s="71"/>
      <c r="D6" s="72"/>
      <c r="E6" s="73" t="s">
        <v>43</v>
      </c>
      <c r="F6" s="74" t="s">
        <v>44</v>
      </c>
      <c r="G6" s="74" t="s">
        <v>45</v>
      </c>
      <c r="H6" s="74" t="s">
        <v>46</v>
      </c>
      <c r="I6" s="75" t="s">
        <v>24</v>
      </c>
    </row>
    <row r="7" spans="1:57" x14ac:dyDescent="0.2">
      <c r="A7" s="134" t="s">
        <v>62</v>
      </c>
      <c r="B7" s="76" t="str">
        <f>Položky!C7</f>
        <v>Zemní práce</v>
      </c>
      <c r="D7" s="77"/>
      <c r="E7" s="135">
        <f>Položky!G16</f>
        <v>0</v>
      </c>
      <c r="F7" s="136">
        <v>0</v>
      </c>
      <c r="G7" s="136">
        <v>0</v>
      </c>
      <c r="H7" s="136">
        <v>0</v>
      </c>
      <c r="I7" s="137">
        <v>0</v>
      </c>
    </row>
    <row r="8" spans="1:57" x14ac:dyDescent="0.2">
      <c r="A8" s="134" t="s">
        <v>79</v>
      </c>
      <c r="B8" s="76" t="str">
        <f>Položky!C17</f>
        <v>Komunikace</v>
      </c>
      <c r="D8" s="77"/>
      <c r="E8" s="135">
        <f>Položky!G31</f>
        <v>0</v>
      </c>
      <c r="F8" s="136">
        <v>0</v>
      </c>
      <c r="G8" s="136">
        <v>0</v>
      </c>
      <c r="H8" s="136">
        <v>0</v>
      </c>
      <c r="I8" s="137">
        <v>0</v>
      </c>
    </row>
    <row r="9" spans="1:57" x14ac:dyDescent="0.2">
      <c r="A9" s="134" t="s">
        <v>77</v>
      </c>
      <c r="B9" s="76" t="str">
        <f>Položky!C32</f>
        <v>Dočasné dopravní značení</v>
      </c>
      <c r="D9" s="77"/>
      <c r="E9" s="135">
        <f>Položky!G38</f>
        <v>0</v>
      </c>
      <c r="F9" s="136">
        <v>0</v>
      </c>
      <c r="G9" s="136">
        <v>0</v>
      </c>
      <c r="H9" s="136">
        <v>0</v>
      </c>
      <c r="I9" s="137">
        <v>0</v>
      </c>
    </row>
    <row r="10" spans="1:57" ht="13.5" thickBot="1" x14ac:dyDescent="0.25">
      <c r="A10" s="134" t="s">
        <v>74</v>
      </c>
      <c r="B10" s="76" t="str">
        <f>Položky!C39</f>
        <v>Ostatní</v>
      </c>
      <c r="D10" s="77"/>
      <c r="E10" s="135">
        <v>0</v>
      </c>
      <c r="F10" s="136">
        <f>Položky!G45</f>
        <v>0</v>
      </c>
      <c r="G10" s="136">
        <v>0</v>
      </c>
      <c r="H10" s="136">
        <v>0</v>
      </c>
      <c r="I10" s="137">
        <v>0</v>
      </c>
    </row>
    <row r="11" spans="1:57" s="83" customFormat="1" ht="13.5" thickBot="1" x14ac:dyDescent="0.25">
      <c r="A11" s="78"/>
      <c r="B11" s="71" t="s">
        <v>47</v>
      </c>
      <c r="C11" s="71"/>
      <c r="D11" s="79"/>
      <c r="E11" s="80">
        <f>SUM(E7:E10)</f>
        <v>0</v>
      </c>
      <c r="F11" s="81">
        <f>SUM(F7:F10)</f>
        <v>0</v>
      </c>
      <c r="G11" s="81">
        <f>SUM(G7:G10)</f>
        <v>0</v>
      </c>
      <c r="H11" s="81">
        <f>SUM(H7:H10)</f>
        <v>0</v>
      </c>
      <c r="I11" s="82">
        <f>SUM(I7:I10)</f>
        <v>0</v>
      </c>
    </row>
    <row r="13" spans="1:57" ht="19.5" customHeight="1" x14ac:dyDescent="0.25">
      <c r="A13" s="1" t="s">
        <v>48</v>
      </c>
      <c r="B13" s="1"/>
      <c r="C13" s="1"/>
      <c r="D13" s="1"/>
      <c r="E13" s="1"/>
      <c r="F13" s="1"/>
      <c r="G13" s="84"/>
      <c r="H13" s="1"/>
      <c r="I13" s="1"/>
      <c r="BA13" s="24"/>
      <c r="BB13" s="24"/>
      <c r="BC13" s="24"/>
      <c r="BD13" s="24"/>
      <c r="BE13" s="24"/>
    </row>
    <row r="14" spans="1:57" ht="13.5" thickBot="1" x14ac:dyDescent="0.25"/>
    <row r="15" spans="1:57" x14ac:dyDescent="0.2">
      <c r="A15" s="85" t="s">
        <v>49</v>
      </c>
      <c r="B15" s="86"/>
      <c r="C15" s="86"/>
      <c r="D15" s="87"/>
      <c r="E15" s="88"/>
      <c r="F15" s="89" t="s">
        <v>51</v>
      </c>
      <c r="G15" s="90" t="s">
        <v>52</v>
      </c>
      <c r="H15" s="91"/>
      <c r="I15" s="92" t="s">
        <v>50</v>
      </c>
    </row>
    <row r="16" spans="1:57" x14ac:dyDescent="0.2">
      <c r="A16" s="93" t="s">
        <v>75</v>
      </c>
      <c r="B16" s="94"/>
      <c r="C16" s="94"/>
      <c r="D16" s="95"/>
      <c r="E16" s="96"/>
      <c r="F16" s="161"/>
      <c r="G16" s="97">
        <f>SUM(E11:I11)</f>
        <v>0</v>
      </c>
      <c r="H16" s="98"/>
      <c r="I16" s="99">
        <f>E16+F16*G16/100</f>
        <v>0</v>
      </c>
      <c r="BA16">
        <v>0</v>
      </c>
    </row>
    <row r="17" spans="1:9" ht="13.5" thickBot="1" x14ac:dyDescent="0.25">
      <c r="A17" s="46"/>
      <c r="B17" s="100" t="s">
        <v>53</v>
      </c>
      <c r="C17" s="101"/>
      <c r="D17" s="102"/>
      <c r="E17" s="103"/>
      <c r="F17" s="104"/>
      <c r="G17" s="104"/>
      <c r="H17" s="196">
        <f>SUM(I16:I16)</f>
        <v>0</v>
      </c>
      <c r="I17" s="197"/>
    </row>
    <row r="19" spans="1:9" x14ac:dyDescent="0.2">
      <c r="B19" s="83"/>
      <c r="F19" s="105"/>
      <c r="G19" s="106"/>
      <c r="H19" s="106"/>
      <c r="I19" s="107"/>
    </row>
    <row r="20" spans="1:9" x14ac:dyDescent="0.2">
      <c r="F20" s="105"/>
      <c r="G20" s="106"/>
      <c r="H20" s="106"/>
      <c r="I20" s="107"/>
    </row>
    <row r="21" spans="1:9" x14ac:dyDescent="0.2">
      <c r="F21" s="105"/>
      <c r="G21" s="106"/>
      <c r="H21" s="106"/>
      <c r="I21" s="107"/>
    </row>
    <row r="22" spans="1:9" x14ac:dyDescent="0.2">
      <c r="F22" s="105"/>
      <c r="G22" s="106"/>
      <c r="H22" s="106"/>
      <c r="I22" s="107"/>
    </row>
    <row r="23" spans="1:9" x14ac:dyDescent="0.2">
      <c r="F23" s="105"/>
      <c r="G23" s="106"/>
      <c r="H23" s="106"/>
      <c r="I23" s="107"/>
    </row>
    <row r="24" spans="1:9" x14ac:dyDescent="0.2">
      <c r="F24" s="105"/>
      <c r="G24" s="106"/>
      <c r="H24" s="106"/>
      <c r="I24" s="107"/>
    </row>
    <row r="25" spans="1:9" x14ac:dyDescent="0.2">
      <c r="F25" s="105"/>
      <c r="G25" s="106"/>
      <c r="H25" s="106"/>
      <c r="I25" s="107"/>
    </row>
    <row r="26" spans="1:9" x14ac:dyDescent="0.2">
      <c r="F26" s="105"/>
      <c r="G26" s="106"/>
      <c r="H26" s="106"/>
      <c r="I26" s="107"/>
    </row>
    <row r="27" spans="1:9" x14ac:dyDescent="0.2">
      <c r="F27" s="105"/>
      <c r="G27" s="106"/>
      <c r="H27" s="106"/>
      <c r="I27" s="107"/>
    </row>
    <row r="28" spans="1:9" x14ac:dyDescent="0.2">
      <c r="F28" s="105"/>
      <c r="G28" s="106"/>
      <c r="H28" s="106"/>
      <c r="I28" s="107"/>
    </row>
    <row r="29" spans="1:9" x14ac:dyDescent="0.2">
      <c r="F29" s="105"/>
      <c r="G29" s="106"/>
      <c r="H29" s="106"/>
      <c r="I29" s="107"/>
    </row>
    <row r="30" spans="1:9" x14ac:dyDescent="0.2">
      <c r="F30" s="105"/>
      <c r="G30" s="106"/>
      <c r="H30" s="106"/>
      <c r="I30" s="107"/>
    </row>
    <row r="31" spans="1:9" x14ac:dyDescent="0.2">
      <c r="F31" s="105"/>
      <c r="G31" s="106"/>
      <c r="H31" s="106"/>
      <c r="I31" s="107"/>
    </row>
    <row r="32" spans="1:9" x14ac:dyDescent="0.2">
      <c r="F32" s="105"/>
      <c r="G32" s="106"/>
      <c r="H32" s="106"/>
      <c r="I32" s="107"/>
    </row>
    <row r="33" spans="6:9" x14ac:dyDescent="0.2">
      <c r="F33" s="105"/>
      <c r="G33" s="106"/>
      <c r="H33" s="106"/>
      <c r="I33" s="107"/>
    </row>
    <row r="34" spans="6:9" x14ac:dyDescent="0.2">
      <c r="F34" s="105"/>
      <c r="G34" s="106"/>
      <c r="H34" s="106"/>
      <c r="I34" s="107"/>
    </row>
    <row r="35" spans="6:9" x14ac:dyDescent="0.2">
      <c r="F35" s="105"/>
      <c r="G35" s="106"/>
      <c r="H35" s="106"/>
      <c r="I35" s="107"/>
    </row>
    <row r="36" spans="6:9" x14ac:dyDescent="0.2">
      <c r="F36" s="105"/>
      <c r="G36" s="106"/>
      <c r="H36" s="106"/>
      <c r="I36" s="107"/>
    </row>
    <row r="37" spans="6:9" x14ac:dyDescent="0.2">
      <c r="F37" s="105"/>
      <c r="G37" s="106"/>
      <c r="H37" s="106"/>
      <c r="I37" s="107"/>
    </row>
    <row r="38" spans="6:9" x14ac:dyDescent="0.2">
      <c r="F38" s="105"/>
      <c r="G38" s="106"/>
      <c r="H38" s="106"/>
      <c r="I38" s="107"/>
    </row>
    <row r="39" spans="6:9" x14ac:dyDescent="0.2">
      <c r="F39" s="105"/>
      <c r="G39" s="106"/>
      <c r="H39" s="106"/>
      <c r="I39" s="107"/>
    </row>
    <row r="40" spans="6:9" x14ac:dyDescent="0.2">
      <c r="F40" s="105"/>
      <c r="G40" s="106"/>
      <c r="H40" s="106"/>
      <c r="I40" s="107"/>
    </row>
    <row r="41" spans="6:9" x14ac:dyDescent="0.2">
      <c r="F41" s="105"/>
      <c r="G41" s="106"/>
      <c r="H41" s="106"/>
      <c r="I41" s="107"/>
    </row>
    <row r="42" spans="6:9" x14ac:dyDescent="0.2">
      <c r="F42" s="105"/>
      <c r="G42" s="106"/>
      <c r="H42" s="106"/>
      <c r="I42" s="107"/>
    </row>
    <row r="43" spans="6:9" x14ac:dyDescent="0.2">
      <c r="F43" s="105"/>
      <c r="G43" s="106"/>
      <c r="H43" s="106"/>
      <c r="I43" s="107"/>
    </row>
    <row r="44" spans="6:9" x14ac:dyDescent="0.2">
      <c r="F44" s="105"/>
      <c r="G44" s="106"/>
      <c r="H44" s="106"/>
      <c r="I44" s="107"/>
    </row>
    <row r="45" spans="6:9" x14ac:dyDescent="0.2">
      <c r="F45" s="105"/>
      <c r="G45" s="106"/>
      <c r="H45" s="106"/>
      <c r="I45" s="107"/>
    </row>
    <row r="46" spans="6:9" x14ac:dyDescent="0.2">
      <c r="F46" s="105"/>
      <c r="G46" s="106"/>
      <c r="H46" s="106"/>
      <c r="I46" s="107"/>
    </row>
    <row r="47" spans="6:9" x14ac:dyDescent="0.2">
      <c r="F47" s="105"/>
      <c r="G47" s="106"/>
      <c r="H47" s="106"/>
      <c r="I47" s="107"/>
    </row>
    <row r="48" spans="6:9" x14ac:dyDescent="0.2">
      <c r="F48" s="105"/>
      <c r="G48" s="106"/>
      <c r="H48" s="106"/>
      <c r="I48" s="107"/>
    </row>
    <row r="49" spans="6:9" x14ac:dyDescent="0.2">
      <c r="F49" s="105"/>
      <c r="G49" s="106"/>
      <c r="H49" s="106"/>
      <c r="I49" s="107"/>
    </row>
    <row r="50" spans="6:9" x14ac:dyDescent="0.2">
      <c r="F50" s="105"/>
      <c r="G50" s="106"/>
      <c r="H50" s="106"/>
      <c r="I50" s="107"/>
    </row>
    <row r="51" spans="6:9" x14ac:dyDescent="0.2">
      <c r="F51" s="105"/>
      <c r="G51" s="106"/>
      <c r="H51" s="106"/>
      <c r="I51" s="107"/>
    </row>
    <row r="52" spans="6:9" x14ac:dyDescent="0.2">
      <c r="F52" s="105"/>
      <c r="G52" s="106"/>
      <c r="H52" s="106"/>
      <c r="I52" s="107"/>
    </row>
    <row r="53" spans="6:9" x14ac:dyDescent="0.2">
      <c r="F53" s="105"/>
      <c r="G53" s="106"/>
      <c r="H53" s="106"/>
      <c r="I53" s="107"/>
    </row>
    <row r="54" spans="6:9" x14ac:dyDescent="0.2">
      <c r="F54" s="105"/>
      <c r="G54" s="106"/>
      <c r="H54" s="106"/>
      <c r="I54" s="107"/>
    </row>
    <row r="55" spans="6:9" x14ac:dyDescent="0.2">
      <c r="F55" s="105"/>
      <c r="G55" s="106"/>
      <c r="H55" s="106"/>
      <c r="I55" s="107"/>
    </row>
    <row r="56" spans="6:9" x14ac:dyDescent="0.2">
      <c r="F56" s="105"/>
      <c r="G56" s="106"/>
      <c r="H56" s="106"/>
      <c r="I56" s="107"/>
    </row>
    <row r="57" spans="6:9" x14ac:dyDescent="0.2">
      <c r="F57" s="105"/>
      <c r="G57" s="106"/>
      <c r="H57" s="106"/>
      <c r="I57" s="107"/>
    </row>
    <row r="58" spans="6:9" x14ac:dyDescent="0.2">
      <c r="F58" s="105"/>
      <c r="G58" s="106"/>
      <c r="H58" s="106"/>
      <c r="I58" s="107"/>
    </row>
    <row r="59" spans="6:9" x14ac:dyDescent="0.2">
      <c r="F59" s="105"/>
      <c r="G59" s="106"/>
      <c r="H59" s="106"/>
      <c r="I59" s="107"/>
    </row>
    <row r="60" spans="6:9" x14ac:dyDescent="0.2">
      <c r="F60" s="105"/>
      <c r="G60" s="106"/>
      <c r="H60" s="106"/>
      <c r="I60" s="107"/>
    </row>
    <row r="61" spans="6:9" x14ac:dyDescent="0.2">
      <c r="F61" s="105"/>
      <c r="G61" s="106"/>
      <c r="H61" s="106"/>
      <c r="I61" s="107"/>
    </row>
    <row r="62" spans="6:9" x14ac:dyDescent="0.2">
      <c r="F62" s="105"/>
      <c r="G62" s="106"/>
      <c r="H62" s="106"/>
      <c r="I62" s="107"/>
    </row>
    <row r="63" spans="6:9" x14ac:dyDescent="0.2">
      <c r="F63" s="105"/>
      <c r="G63" s="106"/>
      <c r="H63" s="106"/>
      <c r="I63" s="107"/>
    </row>
    <row r="64" spans="6:9" x14ac:dyDescent="0.2">
      <c r="F64" s="105"/>
      <c r="G64" s="106"/>
      <c r="H64" s="106"/>
      <c r="I64" s="107"/>
    </row>
    <row r="65" spans="6:9" x14ac:dyDescent="0.2">
      <c r="F65" s="105"/>
      <c r="G65" s="106"/>
      <c r="H65" s="106"/>
      <c r="I65" s="107"/>
    </row>
    <row r="66" spans="6:9" x14ac:dyDescent="0.2">
      <c r="F66" s="105"/>
      <c r="G66" s="106"/>
      <c r="H66" s="106"/>
      <c r="I66" s="107"/>
    </row>
    <row r="67" spans="6:9" x14ac:dyDescent="0.2">
      <c r="F67" s="105"/>
      <c r="G67" s="106"/>
      <c r="H67" s="106"/>
      <c r="I67" s="107"/>
    </row>
    <row r="68" spans="6:9" x14ac:dyDescent="0.2">
      <c r="F68" s="105"/>
      <c r="G68" s="106"/>
      <c r="H68" s="106"/>
      <c r="I68" s="107"/>
    </row>
  </sheetData>
  <sheetProtection algorithmName="SHA-512" hashValue="g4GeipTTIiIi1Q/NMj8yFPKQX4FtQP1x0/8BcqxsoSFWG/azfrtfm5bFYn6X6AG5SeZvKjYcDxG+wG8BgG5szA==" saltValue="zkTBFbhlofEaUFWCECGJwQ==" spinCount="100000" sheet="1" objects="1" scenarios="1"/>
  <protectedRanges>
    <protectedRange sqref="F16" name="Oblast1"/>
  </protectedRanges>
  <mergeCells count="3">
    <mergeCell ref="A1:B1"/>
    <mergeCell ref="A2:B2"/>
    <mergeCell ref="H17:I17"/>
  </mergeCell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AW45"/>
  <sheetViews>
    <sheetView showGridLines="0" showZeros="0" zoomScaleNormal="100" workbookViewId="0">
      <selection activeCell="F8" sqref="F8"/>
    </sheetView>
  </sheetViews>
  <sheetFormatPr defaultRowHeight="12.75" x14ac:dyDescent="0.2"/>
  <cols>
    <col min="1" max="1" width="3.85546875" style="108" customWidth="1"/>
    <col min="2" max="2" width="12" style="108" customWidth="1"/>
    <col min="3" max="3" width="40.42578125" style="108" customWidth="1"/>
    <col min="4" max="4" width="5.5703125" style="108" customWidth="1"/>
    <col min="5" max="5" width="8.5703125" style="116" customWidth="1"/>
    <col min="6" max="6" width="9.85546875" style="108" customWidth="1"/>
    <col min="7" max="7" width="13.85546875" style="108" customWidth="1"/>
    <col min="8" max="8" width="9.140625" style="108"/>
    <col min="9" max="9" width="42.7109375" style="174" customWidth="1"/>
    <col min="10" max="16384" width="9.140625" style="108"/>
  </cols>
  <sheetData>
    <row r="1" spans="1:49" ht="15.75" x14ac:dyDescent="0.25">
      <c r="A1" s="198" t="s">
        <v>54</v>
      </c>
      <c r="B1" s="198"/>
      <c r="C1" s="198"/>
      <c r="D1" s="198"/>
      <c r="E1" s="198"/>
      <c r="F1" s="198"/>
      <c r="G1" s="198"/>
    </row>
    <row r="2" spans="1:49" ht="13.5" thickBot="1" x14ac:dyDescent="0.25">
      <c r="B2" s="109"/>
      <c r="C2" s="110"/>
      <c r="D2" s="110"/>
      <c r="E2" s="111"/>
      <c r="F2" s="110"/>
      <c r="G2" s="110"/>
    </row>
    <row r="3" spans="1:49" ht="13.5" thickTop="1" x14ac:dyDescent="0.2">
      <c r="A3" s="192" t="s">
        <v>3</v>
      </c>
      <c r="B3" s="193"/>
      <c r="C3" s="61" t="str">
        <f>CONCATENATE(cislostavby," ",nazevstavby)</f>
        <v xml:space="preserve"> Revitalizace návsi v obci Stříbrná</v>
      </c>
      <c r="D3" s="62"/>
      <c r="E3" s="112"/>
      <c r="F3" s="113"/>
      <c r="G3" s="114"/>
    </row>
    <row r="4" spans="1:49" ht="13.5" thickBot="1" x14ac:dyDescent="0.25">
      <c r="A4" s="199" t="s">
        <v>0</v>
      </c>
      <c r="B4" s="195"/>
      <c r="C4" s="66" t="str">
        <f>CONCATENATE(cisloobjektu," ",nazevobjektu)</f>
        <v xml:space="preserve"> Parkovací stání č.2 (9+1 parkovacích míst)</v>
      </c>
      <c r="D4" s="67"/>
      <c r="E4" s="154"/>
      <c r="F4" s="154"/>
      <c r="G4" s="155" t="s">
        <v>92</v>
      </c>
    </row>
    <row r="5" spans="1:49" ht="13.5" thickTop="1" x14ac:dyDescent="0.2">
      <c r="A5" s="115"/>
    </row>
    <row r="6" spans="1:49" x14ac:dyDescent="0.2">
      <c r="A6" s="117" t="s">
        <v>55</v>
      </c>
      <c r="B6" s="117" t="s">
        <v>70</v>
      </c>
      <c r="C6" s="118" t="s">
        <v>56</v>
      </c>
      <c r="D6" s="118" t="s">
        <v>57</v>
      </c>
      <c r="E6" s="118" t="s">
        <v>58</v>
      </c>
      <c r="F6" s="118" t="s">
        <v>59</v>
      </c>
      <c r="G6" s="119" t="s">
        <v>60</v>
      </c>
      <c r="I6" s="175" t="s">
        <v>113</v>
      </c>
    </row>
    <row r="7" spans="1:49" x14ac:dyDescent="0.2">
      <c r="A7" s="120" t="s">
        <v>61</v>
      </c>
      <c r="B7" s="121" t="s">
        <v>62</v>
      </c>
      <c r="C7" s="122" t="s">
        <v>63</v>
      </c>
      <c r="D7" s="123"/>
      <c r="E7" s="124"/>
      <c r="F7" s="124"/>
      <c r="G7" s="125"/>
    </row>
    <row r="8" spans="1:49" x14ac:dyDescent="0.2">
      <c r="A8" s="126">
        <v>1</v>
      </c>
      <c r="B8" s="177" t="s">
        <v>97</v>
      </c>
      <c r="C8" s="178" t="s">
        <v>96</v>
      </c>
      <c r="D8" s="179" t="s">
        <v>65</v>
      </c>
      <c r="E8" s="180">
        <f>263.63*0.25</f>
        <v>65.907499999999999</v>
      </c>
      <c r="F8" s="162"/>
      <c r="G8" s="127">
        <f t="shared" ref="G8:G15" si="0">E8*F8</f>
        <v>0</v>
      </c>
      <c r="I8" s="174" t="s">
        <v>98</v>
      </c>
    </row>
    <row r="9" spans="1:49" x14ac:dyDescent="0.2">
      <c r="A9" s="126">
        <v>2</v>
      </c>
      <c r="B9" s="177" t="s">
        <v>99</v>
      </c>
      <c r="C9" s="178" t="s">
        <v>100</v>
      </c>
      <c r="D9" s="179" t="s">
        <v>65</v>
      </c>
      <c r="E9" s="180">
        <f>263.63*0.18</f>
        <v>47.453399999999995</v>
      </c>
      <c r="F9" s="162"/>
      <c r="G9" s="127">
        <f t="shared" si="0"/>
        <v>0</v>
      </c>
      <c r="I9" s="174" t="s">
        <v>101</v>
      </c>
    </row>
    <row r="10" spans="1:49" x14ac:dyDescent="0.2">
      <c r="A10" s="126">
        <v>3</v>
      </c>
      <c r="B10" s="177" t="s">
        <v>103</v>
      </c>
      <c r="C10" s="178" t="s">
        <v>102</v>
      </c>
      <c r="D10" s="179" t="s">
        <v>65</v>
      </c>
      <c r="E10" s="180">
        <f>E9</f>
        <v>47.453399999999995</v>
      </c>
      <c r="F10" s="162"/>
      <c r="G10" s="127">
        <f t="shared" si="0"/>
        <v>0</v>
      </c>
      <c r="I10" s="174" t="s">
        <v>101</v>
      </c>
    </row>
    <row r="11" spans="1:49" x14ac:dyDescent="0.2">
      <c r="A11" s="126">
        <v>4</v>
      </c>
      <c r="B11" s="177" t="s">
        <v>105</v>
      </c>
      <c r="C11" s="178" t="s">
        <v>104</v>
      </c>
      <c r="D11" s="179" t="s">
        <v>65</v>
      </c>
      <c r="E11" s="180">
        <f>E10</f>
        <v>47.453399999999995</v>
      </c>
      <c r="F11" s="162"/>
      <c r="G11" s="127">
        <f t="shared" si="0"/>
        <v>0</v>
      </c>
      <c r="I11" s="174" t="s">
        <v>106</v>
      </c>
    </row>
    <row r="12" spans="1:49" x14ac:dyDescent="0.2">
      <c r="A12" s="126">
        <v>5</v>
      </c>
      <c r="B12" s="177" t="s">
        <v>108</v>
      </c>
      <c r="C12" s="178" t="s">
        <v>107</v>
      </c>
      <c r="D12" s="179" t="s">
        <v>65</v>
      </c>
      <c r="E12" s="180">
        <f>E11</f>
        <v>47.453399999999995</v>
      </c>
      <c r="F12" s="162"/>
      <c r="G12" s="127">
        <f t="shared" si="0"/>
        <v>0</v>
      </c>
      <c r="I12" s="174" t="s">
        <v>109</v>
      </c>
    </row>
    <row r="13" spans="1:49" x14ac:dyDescent="0.2">
      <c r="A13" s="126">
        <v>6</v>
      </c>
      <c r="B13" s="177" t="s">
        <v>112</v>
      </c>
      <c r="C13" s="178" t="s">
        <v>111</v>
      </c>
      <c r="D13" s="179" t="s">
        <v>65</v>
      </c>
      <c r="E13" s="180">
        <f>75.21*0.43</f>
        <v>32.340299999999999</v>
      </c>
      <c r="F13" s="162"/>
      <c r="G13" s="127">
        <f t="shared" si="0"/>
        <v>0</v>
      </c>
      <c r="I13" s="174" t="s">
        <v>110</v>
      </c>
    </row>
    <row r="14" spans="1:49" x14ac:dyDescent="0.2">
      <c r="A14" s="126">
        <v>7</v>
      </c>
      <c r="B14" s="177" t="s">
        <v>115</v>
      </c>
      <c r="C14" s="178" t="s">
        <v>114</v>
      </c>
      <c r="D14" s="179" t="s">
        <v>66</v>
      </c>
      <c r="E14" s="180">
        <f>((E8*0.95)-E13-E24)/0.1</f>
        <v>246.19225</v>
      </c>
      <c r="F14" s="162"/>
      <c r="G14" s="127">
        <f t="shared" si="0"/>
        <v>0</v>
      </c>
      <c r="I14" s="174" t="s">
        <v>163</v>
      </c>
    </row>
    <row r="15" spans="1:49" ht="22.5" x14ac:dyDescent="0.2">
      <c r="A15" s="126">
        <v>8</v>
      </c>
      <c r="B15" s="177" t="s">
        <v>117</v>
      </c>
      <c r="C15" s="178" t="s">
        <v>116</v>
      </c>
      <c r="D15" s="179" t="s">
        <v>66</v>
      </c>
      <c r="E15" s="180">
        <v>263.63</v>
      </c>
      <c r="F15" s="162"/>
      <c r="G15" s="127">
        <f t="shared" si="0"/>
        <v>0</v>
      </c>
      <c r="I15" s="174" t="s">
        <v>118</v>
      </c>
    </row>
    <row r="16" spans="1:49" x14ac:dyDescent="0.2">
      <c r="A16" s="128"/>
      <c r="B16" s="129" t="s">
        <v>64</v>
      </c>
      <c r="C16" s="130" t="str">
        <f>CONCATENATE(B7," ",C7)</f>
        <v>1 Zemní práce</v>
      </c>
      <c r="D16" s="128"/>
      <c r="E16" s="131"/>
      <c r="F16" s="131"/>
      <c r="G16" s="132">
        <f>SUM(G8:G15)</f>
        <v>0</v>
      </c>
      <c r="AS16" s="133">
        <f>SUM(AS7:AS7)</f>
        <v>0</v>
      </c>
      <c r="AT16" s="133">
        <f>SUM(AT7:AT7)</f>
        <v>0</v>
      </c>
      <c r="AU16" s="133">
        <f>SUM(AU7:AU7)</f>
        <v>0</v>
      </c>
      <c r="AV16" s="133">
        <f>SUM(AV7:AV7)</f>
        <v>0</v>
      </c>
      <c r="AW16" s="133">
        <f>SUM(AW7:AW7)</f>
        <v>0</v>
      </c>
    </row>
    <row r="17" spans="1:49" x14ac:dyDescent="0.2">
      <c r="A17" s="120" t="s">
        <v>61</v>
      </c>
      <c r="B17" s="121" t="s">
        <v>79</v>
      </c>
      <c r="C17" s="122" t="s">
        <v>78</v>
      </c>
      <c r="D17" s="123"/>
      <c r="E17" s="124"/>
      <c r="F17" s="124"/>
      <c r="G17" s="125"/>
    </row>
    <row r="18" spans="1:49" x14ac:dyDescent="0.2">
      <c r="A18" s="126">
        <v>9</v>
      </c>
      <c r="B18" s="177" t="s">
        <v>128</v>
      </c>
      <c r="C18" s="178" t="s">
        <v>127</v>
      </c>
      <c r="D18" s="179" t="s">
        <v>66</v>
      </c>
      <c r="E18" s="180">
        <v>188.42</v>
      </c>
      <c r="F18" s="162"/>
      <c r="G18" s="127">
        <f t="shared" ref="G18:G30" si="1">E18*F18</f>
        <v>0</v>
      </c>
      <c r="I18" s="174" t="s">
        <v>139</v>
      </c>
    </row>
    <row r="19" spans="1:49" x14ac:dyDescent="0.2">
      <c r="A19" s="126">
        <v>10</v>
      </c>
      <c r="B19" s="177" t="s">
        <v>168</v>
      </c>
      <c r="C19" s="178" t="s">
        <v>167</v>
      </c>
      <c r="D19" s="179" t="s">
        <v>66</v>
      </c>
      <c r="E19" s="180">
        <f>E18*1.1</f>
        <v>207.262</v>
      </c>
      <c r="F19" s="162"/>
      <c r="G19" s="127">
        <f t="shared" si="1"/>
        <v>0</v>
      </c>
      <c r="I19" s="174" t="s">
        <v>169</v>
      </c>
    </row>
    <row r="20" spans="1:49" x14ac:dyDescent="0.2">
      <c r="A20" s="126">
        <v>11</v>
      </c>
      <c r="B20" s="177" t="s">
        <v>120</v>
      </c>
      <c r="C20" s="178" t="s">
        <v>124</v>
      </c>
      <c r="D20" s="179" t="s">
        <v>66</v>
      </c>
      <c r="E20" s="180">
        <v>188.42</v>
      </c>
      <c r="F20" s="162"/>
      <c r="G20" s="127">
        <f t="shared" ref="G20" si="2">E20*F20</f>
        <v>0</v>
      </c>
      <c r="I20" s="174" t="s">
        <v>125</v>
      </c>
    </row>
    <row r="21" spans="1:49" x14ac:dyDescent="0.2">
      <c r="A21" s="126">
        <v>12</v>
      </c>
      <c r="B21" s="177" t="s">
        <v>120</v>
      </c>
      <c r="C21" s="178" t="s">
        <v>123</v>
      </c>
      <c r="D21" s="179" t="s">
        <v>66</v>
      </c>
      <c r="E21" s="180">
        <v>263.63</v>
      </c>
      <c r="F21" s="162"/>
      <c r="G21" s="127">
        <f t="shared" ref="G21" si="3">E21*F21</f>
        <v>0</v>
      </c>
      <c r="I21" s="174" t="s">
        <v>126</v>
      </c>
    </row>
    <row r="22" spans="1:49" x14ac:dyDescent="0.2">
      <c r="A22" s="126">
        <v>13</v>
      </c>
      <c r="B22" s="177" t="s">
        <v>120</v>
      </c>
      <c r="C22" s="178" t="s">
        <v>119</v>
      </c>
      <c r="D22" s="179" t="s">
        <v>66</v>
      </c>
      <c r="E22" s="180">
        <v>263.63</v>
      </c>
      <c r="F22" s="162"/>
      <c r="G22" s="127">
        <f t="shared" si="1"/>
        <v>0</v>
      </c>
      <c r="I22" s="174" t="s">
        <v>126</v>
      </c>
    </row>
    <row r="23" spans="1:49" ht="22.5" x14ac:dyDescent="0.2">
      <c r="A23" s="126">
        <v>14</v>
      </c>
      <c r="B23" s="177" t="s">
        <v>122</v>
      </c>
      <c r="C23" s="178" t="s">
        <v>121</v>
      </c>
      <c r="D23" s="179" t="s">
        <v>66</v>
      </c>
      <c r="E23" s="180">
        <v>188.42</v>
      </c>
      <c r="F23" s="162"/>
      <c r="G23" s="127">
        <f t="shared" si="1"/>
        <v>0</v>
      </c>
      <c r="I23" s="174" t="s">
        <v>159</v>
      </c>
    </row>
    <row r="24" spans="1:49" ht="22.5" x14ac:dyDescent="0.2">
      <c r="A24" s="126">
        <v>15</v>
      </c>
      <c r="B24" s="177" t="s">
        <v>160</v>
      </c>
      <c r="C24" s="178" t="s">
        <v>161</v>
      </c>
      <c r="D24" s="179" t="s">
        <v>65</v>
      </c>
      <c r="E24" s="180">
        <f>E23*0.1*0.3</f>
        <v>5.6525999999999996</v>
      </c>
      <c r="F24" s="162"/>
      <c r="G24" s="127">
        <f t="shared" si="1"/>
        <v>0</v>
      </c>
      <c r="I24" s="174" t="s">
        <v>162</v>
      </c>
    </row>
    <row r="25" spans="1:49" ht="22.5" x14ac:dyDescent="0.2">
      <c r="A25" s="126">
        <v>16</v>
      </c>
      <c r="B25" s="177" t="s">
        <v>165</v>
      </c>
      <c r="C25" s="178" t="s">
        <v>164</v>
      </c>
      <c r="D25" s="179" t="s">
        <v>81</v>
      </c>
      <c r="E25" s="180">
        <f>ROUND(H25,0)</f>
        <v>864</v>
      </c>
      <c r="F25" s="162"/>
      <c r="G25" s="127">
        <f t="shared" si="1"/>
        <v>0</v>
      </c>
      <c r="H25" s="183">
        <f>E23/0.24*1.1</f>
        <v>863.5916666666667</v>
      </c>
      <c r="I25" s="174" t="s">
        <v>166</v>
      </c>
    </row>
    <row r="26" spans="1:49" ht="33.75" x14ac:dyDescent="0.2">
      <c r="A26" s="126">
        <v>17</v>
      </c>
      <c r="B26" s="177" t="s">
        <v>133</v>
      </c>
      <c r="C26" s="178" t="s">
        <v>132</v>
      </c>
      <c r="D26" s="179" t="s">
        <v>81</v>
      </c>
      <c r="E26" s="180">
        <v>2</v>
      </c>
      <c r="F26" s="162"/>
      <c r="G26" s="127">
        <f t="shared" si="1"/>
        <v>0</v>
      </c>
      <c r="I26" s="174" t="s">
        <v>138</v>
      </c>
    </row>
    <row r="27" spans="1:49" x14ac:dyDescent="0.2">
      <c r="A27" s="126">
        <v>18</v>
      </c>
      <c r="B27" s="177" t="s">
        <v>135</v>
      </c>
      <c r="C27" s="178" t="s">
        <v>134</v>
      </c>
      <c r="D27" s="179" t="s">
        <v>66</v>
      </c>
      <c r="E27" s="180">
        <v>9.32</v>
      </c>
      <c r="F27" s="162"/>
      <c r="G27" s="127">
        <f t="shared" si="1"/>
        <v>0</v>
      </c>
      <c r="I27" s="174" t="s">
        <v>136</v>
      </c>
    </row>
    <row r="28" spans="1:49" x14ac:dyDescent="0.2">
      <c r="A28" s="126">
        <v>19</v>
      </c>
      <c r="B28" s="177" t="s">
        <v>135</v>
      </c>
      <c r="C28" s="178" t="s">
        <v>134</v>
      </c>
      <c r="D28" s="179" t="s">
        <v>66</v>
      </c>
      <c r="E28" s="180">
        <v>2.5499999999999998</v>
      </c>
      <c r="F28" s="162"/>
      <c r="G28" s="127">
        <f t="shared" ref="G28" si="4">E28*F28</f>
        <v>0</v>
      </c>
      <c r="I28" s="174" t="s">
        <v>137</v>
      </c>
    </row>
    <row r="29" spans="1:49" ht="33.75" x14ac:dyDescent="0.2">
      <c r="A29" s="126">
        <v>20</v>
      </c>
      <c r="B29" s="177" t="s">
        <v>130</v>
      </c>
      <c r="C29" s="178" t="s">
        <v>129</v>
      </c>
      <c r="D29" s="179" t="s">
        <v>80</v>
      </c>
      <c r="E29" s="180">
        <v>81</v>
      </c>
      <c r="F29" s="162"/>
      <c r="G29" s="127">
        <f t="shared" si="1"/>
        <v>0</v>
      </c>
      <c r="I29" s="174" t="s">
        <v>131</v>
      </c>
    </row>
    <row r="30" spans="1:49" x14ac:dyDescent="0.2">
      <c r="A30" s="126">
        <v>21</v>
      </c>
      <c r="B30" s="177" t="s">
        <v>151</v>
      </c>
      <c r="C30" s="178" t="s">
        <v>150</v>
      </c>
      <c r="D30" s="179" t="s">
        <v>51</v>
      </c>
      <c r="E30" s="180">
        <v>5.5</v>
      </c>
      <c r="F30" s="162"/>
      <c r="G30" s="127">
        <f t="shared" si="1"/>
        <v>0</v>
      </c>
    </row>
    <row r="31" spans="1:49" x14ac:dyDescent="0.2">
      <c r="A31" s="128"/>
      <c r="B31" s="129" t="s">
        <v>64</v>
      </c>
      <c r="C31" s="130" t="str">
        <f>CONCATENATE(B17," ",C17)</f>
        <v>5 Komunikace</v>
      </c>
      <c r="D31" s="128"/>
      <c r="E31" s="131"/>
      <c r="F31" s="131"/>
      <c r="G31" s="132">
        <f>SUM(G18:G30)</f>
        <v>0</v>
      </c>
      <c r="AS31" s="133">
        <f>SUM(AS17:AS30)</f>
        <v>0</v>
      </c>
      <c r="AT31" s="133">
        <f>SUM(AT17:AT30)</f>
        <v>0</v>
      </c>
      <c r="AU31" s="133">
        <f>SUM(AU17:AU30)</f>
        <v>0</v>
      </c>
      <c r="AV31" s="133">
        <f>SUM(AV17:AV30)</f>
        <v>0</v>
      </c>
      <c r="AW31" s="133">
        <f>SUM(AW17:AW30)</f>
        <v>0</v>
      </c>
    </row>
    <row r="32" spans="1:49" x14ac:dyDescent="0.2">
      <c r="A32" s="120" t="s">
        <v>61</v>
      </c>
      <c r="B32" s="121" t="s">
        <v>148</v>
      </c>
      <c r="C32" s="122" t="s">
        <v>149</v>
      </c>
      <c r="D32" s="123"/>
      <c r="E32" s="124"/>
      <c r="F32" s="124"/>
      <c r="G32" s="125"/>
    </row>
    <row r="33" spans="1:49" x14ac:dyDescent="0.2">
      <c r="A33" s="126">
        <v>22</v>
      </c>
      <c r="B33" s="181" t="s">
        <v>140</v>
      </c>
      <c r="C33" s="176" t="s">
        <v>141</v>
      </c>
      <c r="D33" s="179" t="s">
        <v>81</v>
      </c>
      <c r="E33" s="182">
        <v>9</v>
      </c>
      <c r="F33" s="162"/>
      <c r="G33" s="127">
        <f t="shared" ref="G33:G37" si="5">E33*F33</f>
        <v>0</v>
      </c>
      <c r="I33" s="174" t="s">
        <v>153</v>
      </c>
    </row>
    <row r="34" spans="1:49" x14ac:dyDescent="0.2">
      <c r="A34" s="126">
        <v>23</v>
      </c>
      <c r="B34" s="181" t="s">
        <v>142</v>
      </c>
      <c r="C34" s="176" t="s">
        <v>143</v>
      </c>
      <c r="D34" s="179" t="s">
        <v>81</v>
      </c>
      <c r="E34" s="182">
        <v>1</v>
      </c>
      <c r="F34" s="162"/>
      <c r="G34" s="127">
        <f t="shared" si="5"/>
        <v>0</v>
      </c>
      <c r="I34" s="174" t="s">
        <v>155</v>
      </c>
    </row>
    <row r="35" spans="1:49" x14ac:dyDescent="0.2">
      <c r="A35" s="126">
        <v>24</v>
      </c>
      <c r="B35" s="181" t="s">
        <v>144</v>
      </c>
      <c r="C35" s="176" t="s">
        <v>145</v>
      </c>
      <c r="D35" s="179" t="s">
        <v>81</v>
      </c>
      <c r="E35" s="182">
        <f>E33*30</f>
        <v>270</v>
      </c>
      <c r="F35" s="162"/>
      <c r="G35" s="127">
        <f t="shared" si="5"/>
        <v>0</v>
      </c>
      <c r="I35" s="174" t="s">
        <v>154</v>
      </c>
    </row>
    <row r="36" spans="1:49" x14ac:dyDescent="0.2">
      <c r="A36" s="126">
        <v>25</v>
      </c>
      <c r="B36" s="181" t="s">
        <v>146</v>
      </c>
      <c r="C36" s="176" t="s">
        <v>147</v>
      </c>
      <c r="D36" s="179" t="s">
        <v>81</v>
      </c>
      <c r="E36" s="182">
        <f>E34*30</f>
        <v>30</v>
      </c>
      <c r="F36" s="162"/>
      <c r="G36" s="127">
        <f t="shared" si="5"/>
        <v>0</v>
      </c>
      <c r="I36" s="174" t="s">
        <v>156</v>
      </c>
    </row>
    <row r="37" spans="1:49" x14ac:dyDescent="0.2">
      <c r="A37" s="126">
        <v>26</v>
      </c>
      <c r="B37" s="177" t="s">
        <v>151</v>
      </c>
      <c r="C37" s="178" t="s">
        <v>152</v>
      </c>
      <c r="D37" s="179" t="s">
        <v>51</v>
      </c>
      <c r="E37" s="180">
        <v>5.5</v>
      </c>
      <c r="F37" s="162"/>
      <c r="G37" s="127">
        <f t="shared" si="5"/>
        <v>0</v>
      </c>
    </row>
    <row r="38" spans="1:49" x14ac:dyDescent="0.2">
      <c r="A38" s="128"/>
      <c r="B38" s="129" t="s">
        <v>64</v>
      </c>
      <c r="C38" s="130" t="str">
        <f>CONCATENATE(B32," ",C32)</f>
        <v>914 Dočasné dopravní značení</v>
      </c>
      <c r="D38" s="128"/>
      <c r="E38" s="131"/>
      <c r="F38" s="131"/>
      <c r="G38" s="132">
        <f>SUM(G33:G37)</f>
        <v>0</v>
      </c>
      <c r="AS38" s="133">
        <f>SUM(AS32:AS33)</f>
        <v>0</v>
      </c>
      <c r="AT38" s="133">
        <f>SUM(AT32:AT33)</f>
        <v>0</v>
      </c>
      <c r="AU38" s="133">
        <f>SUM(AU32:AU33)</f>
        <v>0</v>
      </c>
      <c r="AV38" s="133">
        <f>SUM(AV32:AV33)</f>
        <v>0</v>
      </c>
      <c r="AW38" s="133">
        <f>SUM(AW32:AW33)</f>
        <v>0</v>
      </c>
    </row>
    <row r="39" spans="1:49" x14ac:dyDescent="0.2">
      <c r="A39" s="120" t="s">
        <v>61</v>
      </c>
      <c r="B39" s="121" t="s">
        <v>72</v>
      </c>
      <c r="C39" s="122" t="s">
        <v>73</v>
      </c>
      <c r="D39" s="123"/>
      <c r="E39" s="124"/>
      <c r="F39" s="124"/>
      <c r="G39" s="125"/>
    </row>
    <row r="40" spans="1:49" x14ac:dyDescent="0.2">
      <c r="A40" s="126">
        <v>27</v>
      </c>
      <c r="B40" s="177" t="s">
        <v>83</v>
      </c>
      <c r="C40" s="178" t="s">
        <v>82</v>
      </c>
      <c r="D40" s="179" t="s">
        <v>86</v>
      </c>
      <c r="E40" s="180">
        <v>1</v>
      </c>
      <c r="F40" s="162"/>
      <c r="G40" s="127">
        <f t="shared" ref="G40" si="6">E40*F40</f>
        <v>0</v>
      </c>
    </row>
    <row r="41" spans="1:49" x14ac:dyDescent="0.2">
      <c r="A41" s="126">
        <v>28</v>
      </c>
      <c r="B41" s="177" t="s">
        <v>84</v>
      </c>
      <c r="C41" s="178" t="s">
        <v>85</v>
      </c>
      <c r="D41" s="179" t="s">
        <v>86</v>
      </c>
      <c r="E41" s="180">
        <v>1</v>
      </c>
      <c r="F41" s="162"/>
      <c r="G41" s="127">
        <f t="shared" ref="G41:G44" si="7">E41*F41</f>
        <v>0</v>
      </c>
    </row>
    <row r="42" spans="1:49" x14ac:dyDescent="0.2">
      <c r="A42" s="126">
        <v>29</v>
      </c>
      <c r="B42" s="177" t="s">
        <v>157</v>
      </c>
      <c r="C42" s="178" t="s">
        <v>158</v>
      </c>
      <c r="D42" s="179" t="s">
        <v>86</v>
      </c>
      <c r="E42" s="180">
        <v>1</v>
      </c>
      <c r="F42" s="162"/>
      <c r="G42" s="127">
        <f t="shared" si="7"/>
        <v>0</v>
      </c>
    </row>
    <row r="43" spans="1:49" x14ac:dyDescent="0.2">
      <c r="A43" s="126">
        <v>30</v>
      </c>
      <c r="B43" s="177" t="s">
        <v>90</v>
      </c>
      <c r="C43" s="178" t="s">
        <v>89</v>
      </c>
      <c r="D43" s="179" t="s">
        <v>86</v>
      </c>
      <c r="E43" s="180">
        <v>1</v>
      </c>
      <c r="F43" s="162"/>
      <c r="G43" s="127">
        <f t="shared" si="7"/>
        <v>0</v>
      </c>
    </row>
    <row r="44" spans="1:49" x14ac:dyDescent="0.2">
      <c r="A44" s="126">
        <v>31</v>
      </c>
      <c r="B44" s="177" t="s">
        <v>88</v>
      </c>
      <c r="C44" s="178" t="s">
        <v>87</v>
      </c>
      <c r="D44" s="179" t="s">
        <v>86</v>
      </c>
      <c r="E44" s="180">
        <v>1</v>
      </c>
      <c r="F44" s="162"/>
      <c r="G44" s="127">
        <f t="shared" si="7"/>
        <v>0</v>
      </c>
    </row>
    <row r="45" spans="1:49" x14ac:dyDescent="0.2">
      <c r="A45" s="128"/>
      <c r="B45" s="129" t="s">
        <v>64</v>
      </c>
      <c r="C45" s="130" t="str">
        <f>CONCATENATE(B39," ",C39)</f>
        <v>O Ostatní</v>
      </c>
      <c r="D45" s="128"/>
      <c r="E45" s="131"/>
      <c r="F45" s="131"/>
      <c r="G45" s="132">
        <f>SUM(G40:G44)</f>
        <v>0</v>
      </c>
      <c r="AS45" s="133">
        <f>SUM(AS39:AS40)</f>
        <v>0</v>
      </c>
      <c r="AT45" s="133">
        <f>SUM(AT39:AT40)</f>
        <v>0</v>
      </c>
      <c r="AU45" s="133">
        <f>SUM(AU39:AU40)</f>
        <v>0</v>
      </c>
      <c r="AV45" s="133">
        <f>SUM(AV39:AV40)</f>
        <v>0</v>
      </c>
      <c r="AW45" s="133">
        <f>SUM(AW39:AW40)</f>
        <v>0</v>
      </c>
    </row>
  </sheetData>
  <sheetProtection algorithmName="SHA-512" hashValue="YxnReuzD3SwoOKHttumnmz8YSiFMD4ybZghuphkc97EQO+CxFlhvPO9H0IzvWR/5l/zH0fC4Nzc9qMv5Sq3IjA==" saltValue="Ol4Uq8lSW5uXCkv1mKwMAg==" spinCount="100000" sheet="1" objects="1" scenarios="1"/>
  <protectedRanges>
    <protectedRange sqref="F18:F30 F33:F37 F8:F15 F40:F44" name="Oblast1"/>
  </protectedRanges>
  <mergeCells count="3">
    <mergeCell ref="A1:G1"/>
    <mergeCell ref="A3:B3"/>
    <mergeCell ref="A4:B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Josef Nevečeřal</cp:lastModifiedBy>
  <cp:lastPrinted>2025-03-15T13:58:48Z</cp:lastPrinted>
  <dcterms:created xsi:type="dcterms:W3CDTF">2015-11-24T06:40:56Z</dcterms:created>
  <dcterms:modified xsi:type="dcterms:W3CDTF">2025-03-19T08:40:53Z</dcterms:modified>
</cp:coreProperties>
</file>