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NVESTICE\ŠVÉDOVÁ\FVE_ MěÚ, Policie\Fotovoltaika - Švédová\Projektová dokumentace - aktualizace 20.05.2025\"/>
    </mc:Choice>
  </mc:AlternateContent>
  <xr:revisionPtr revIDLastSave="0" documentId="13_ncr:1_{0D62FBE7-B4B1-4326-AB99-B23208404552}" xr6:coauthVersionLast="47" xr6:coauthVersionMax="47" xr10:uidLastSave="{00000000-0000-0000-0000-000000000000}"/>
  <bookViews>
    <workbookView xWindow="-120" yWindow="-120" windowWidth="29040" windowHeight="15720" activeTab="1" xr2:uid="{C12DE2D8-1BF4-4342-B72E-9ADB7458E8A9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Pol'!$A$1:$U$82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2" i="12" l="1"/>
  <c r="F39" i="1" s="1"/>
  <c r="F9" i="12"/>
  <c r="G9" i="12" s="1"/>
  <c r="I9" i="12"/>
  <c r="K9" i="12"/>
  <c r="O9" i="12"/>
  <c r="Q9" i="12"/>
  <c r="U9" i="12"/>
  <c r="F10" i="12"/>
  <c r="G10" i="12" s="1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3" i="12"/>
  <c r="G13" i="12" s="1"/>
  <c r="I13" i="12"/>
  <c r="I12" i="12" s="1"/>
  <c r="G51" i="1" s="1"/>
  <c r="K13" i="12"/>
  <c r="K12" i="12" s="1"/>
  <c r="H51" i="1" s="1"/>
  <c r="O13" i="12"/>
  <c r="O12" i="12" s="1"/>
  <c r="Q13" i="12"/>
  <c r="Q12" i="12" s="1"/>
  <c r="U13" i="12"/>
  <c r="U12" i="12" s="1"/>
  <c r="F15" i="12"/>
  <c r="G15" i="12" s="1"/>
  <c r="I15" i="12"/>
  <c r="I14" i="12" s="1"/>
  <c r="G52" i="1" s="1"/>
  <c r="K15" i="12"/>
  <c r="K14" i="12" s="1"/>
  <c r="H52" i="1" s="1"/>
  <c r="O15" i="12"/>
  <c r="O14" i="12" s="1"/>
  <c r="Q15" i="12"/>
  <c r="Q14" i="12" s="1"/>
  <c r="U15" i="12"/>
  <c r="U14" i="12" s="1"/>
  <c r="U16" i="12"/>
  <c r="F17" i="12"/>
  <c r="G17" i="12" s="1"/>
  <c r="I17" i="12"/>
  <c r="I16" i="12" s="1"/>
  <c r="G53" i="1" s="1"/>
  <c r="K17" i="12"/>
  <c r="O17" i="12"/>
  <c r="Q17" i="12"/>
  <c r="U17" i="12"/>
  <c r="F18" i="12"/>
  <c r="G18" i="12" s="1"/>
  <c r="I18" i="12"/>
  <c r="K18" i="12"/>
  <c r="O18" i="12"/>
  <c r="Q18" i="12"/>
  <c r="U18" i="12"/>
  <c r="F20" i="12"/>
  <c r="G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8" i="12"/>
  <c r="G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2" i="12"/>
  <c r="G52" i="12" s="1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6" i="12"/>
  <c r="G56" i="12" s="1"/>
  <c r="M56" i="12" s="1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F58" i="12"/>
  <c r="G58" i="12" s="1"/>
  <c r="M58" i="12" s="1"/>
  <c r="I58" i="12"/>
  <c r="K58" i="12"/>
  <c r="O58" i="12"/>
  <c r="Q58" i="12"/>
  <c r="U58" i="12"/>
  <c r="F59" i="12"/>
  <c r="G59" i="12"/>
  <c r="M59" i="12" s="1"/>
  <c r="I59" i="12"/>
  <c r="K59" i="12"/>
  <c r="O59" i="12"/>
  <c r="Q59" i="12"/>
  <c r="U59" i="12"/>
  <c r="F60" i="12"/>
  <c r="G60" i="12" s="1"/>
  <c r="M60" i="12" s="1"/>
  <c r="I60" i="12"/>
  <c r="K60" i="12"/>
  <c r="O60" i="12"/>
  <c r="Q60" i="12"/>
  <c r="U60" i="12"/>
  <c r="F61" i="12"/>
  <c r="G61" i="12" s="1"/>
  <c r="M61" i="12" s="1"/>
  <c r="I61" i="12"/>
  <c r="K61" i="12"/>
  <c r="O61" i="12"/>
  <c r="Q61" i="12"/>
  <c r="U61" i="12"/>
  <c r="F62" i="12"/>
  <c r="G62" i="12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7" i="12"/>
  <c r="G67" i="12"/>
  <c r="M67" i="12" s="1"/>
  <c r="I67" i="12"/>
  <c r="K67" i="12"/>
  <c r="O67" i="12"/>
  <c r="Q67" i="12"/>
  <c r="U67" i="12"/>
  <c r="F68" i="12"/>
  <c r="G68" i="12"/>
  <c r="I68" i="12"/>
  <c r="K68" i="12"/>
  <c r="M68" i="12"/>
  <c r="O68" i="12"/>
  <c r="Q68" i="12"/>
  <c r="U68" i="12"/>
  <c r="F69" i="12"/>
  <c r="G69" i="12" s="1"/>
  <c r="M69" i="12" s="1"/>
  <c r="I69" i="12"/>
  <c r="K69" i="12"/>
  <c r="O69" i="12"/>
  <c r="Q69" i="12"/>
  <c r="U69" i="12"/>
  <c r="U66" i="12" s="1"/>
  <c r="F70" i="12"/>
  <c r="G70" i="12"/>
  <c r="M70" i="12" s="1"/>
  <c r="I70" i="12"/>
  <c r="K70" i="12"/>
  <c r="O70" i="12"/>
  <c r="Q70" i="12"/>
  <c r="U70" i="12"/>
  <c r="I19" i="1"/>
  <c r="G19" i="1"/>
  <c r="E19" i="1"/>
  <c r="AZ44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AD72" i="12" l="1"/>
  <c r="G39" i="1" s="1"/>
  <c r="G40" i="1" s="1"/>
  <c r="G25" i="1" s="1"/>
  <c r="G26" i="1" s="1"/>
  <c r="M17" i="12"/>
  <c r="I52" i="1"/>
  <c r="E17" i="1"/>
  <c r="I51" i="1"/>
  <c r="F40" i="1"/>
  <c r="G23" i="1" s="1"/>
  <c r="G24" i="1" s="1"/>
  <c r="O19" i="12"/>
  <c r="O16" i="12"/>
  <c r="Q8" i="12"/>
  <c r="K27" i="12"/>
  <c r="H55" i="1" s="1"/>
  <c r="K19" i="12"/>
  <c r="H54" i="1" s="1"/>
  <c r="O8" i="12"/>
  <c r="O66" i="12"/>
  <c r="U27" i="12"/>
  <c r="I27" i="12"/>
  <c r="G55" i="1" s="1"/>
  <c r="K16" i="12"/>
  <c r="H53" i="1" s="1"/>
  <c r="G17" i="1" s="1"/>
  <c r="K8" i="12"/>
  <c r="H50" i="1" s="1"/>
  <c r="K66" i="12"/>
  <c r="H56" i="1" s="1"/>
  <c r="G20" i="1" s="1"/>
  <c r="Q27" i="12"/>
  <c r="I8" i="12"/>
  <c r="G50" i="1" s="1"/>
  <c r="M66" i="12"/>
  <c r="G66" i="12"/>
  <c r="I66" i="12"/>
  <c r="G56" i="1" s="1"/>
  <c r="O27" i="12"/>
  <c r="Q66" i="12"/>
  <c r="U19" i="12"/>
  <c r="I19" i="12"/>
  <c r="G54" i="1" s="1"/>
  <c r="Q19" i="12"/>
  <c r="Q16" i="12"/>
  <c r="U8" i="12"/>
  <c r="M13" i="12"/>
  <c r="M12" i="12" s="1"/>
  <c r="G12" i="12"/>
  <c r="G16" i="12"/>
  <c r="M18" i="12"/>
  <c r="M16" i="12" s="1"/>
  <c r="M15" i="12"/>
  <c r="M14" i="12" s="1"/>
  <c r="G14" i="12"/>
  <c r="M28" i="12"/>
  <c r="M27" i="12" s="1"/>
  <c r="G27" i="12"/>
  <c r="G19" i="12"/>
  <c r="M20" i="12"/>
  <c r="M19" i="12" s="1"/>
  <c r="G8" i="12"/>
  <c r="M9" i="12"/>
  <c r="M8" i="12" s="1"/>
  <c r="G29" i="1" l="1"/>
  <c r="G28" i="1"/>
  <c r="I50" i="1"/>
  <c r="E16" i="1"/>
  <c r="G57" i="1"/>
  <c r="G16" i="1"/>
  <c r="G21" i="1" s="1"/>
  <c r="H57" i="1"/>
  <c r="H39" i="1"/>
  <c r="I54" i="1"/>
  <c r="E18" i="1"/>
  <c r="I55" i="1"/>
  <c r="I17" i="1"/>
  <c r="I53" i="1"/>
  <c r="G72" i="12"/>
  <c r="I56" i="1"/>
  <c r="I20" i="1" s="1"/>
  <c r="E20" i="1"/>
  <c r="G18" i="1"/>
  <c r="E21" i="1" l="1"/>
  <c r="I18" i="1"/>
  <c r="H40" i="1"/>
  <c r="I39" i="1"/>
  <c r="I40" i="1" s="1"/>
  <c r="J39" i="1" s="1"/>
  <c r="J40" i="1" s="1"/>
  <c r="I16" i="1"/>
  <c r="I21" i="1" s="1"/>
  <c r="I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1F2545C2-2099-4CC1-9E67-610966BEB0E5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A38585F-BDBF-4E14-B992-5D6C4FEFB238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8F84BEEF-98ED-47A0-8DE5-AA6CB1216B6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CEDC0E89-E010-4A2A-B83E-9407140BA51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A348001-E0F9-4BB4-B74B-9EB8439C8A3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DC77D58-CBD5-47E3-BB6C-CA12C05D93C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<sst xmlns="http://schemas.openxmlformats.org/spreadsheetml/2006/main" count="402" uniqueCount="215">
  <si>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</si>
  <si>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</si>
  <si>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</si>
  <si>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</si>
  <si>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</si>
  <si>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</si>
  <si>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</si>
  <si>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</si>
  <si>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</si>
  <si>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</si>
  <si>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</si>
  <si>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</si>
  <si>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</si>
  <si>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</si>
  <si>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</si>
  <si>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</si>
  <si>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</si>
  <si>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</si>
  <si>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</si>
  <si>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</si>
  <si>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</si>
  <si>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</si>
  <si>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</si>
  <si>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</si>
  <si>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</si>
  <si>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</si>
  <si>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</si>
  <si>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</si>
  <si>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</si>
  <si>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</si>
  <si>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</si>
  <si>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</si>
  <si>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</si>
  <si>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</si>
  <si>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</si>
  <si>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</si>
  <si>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</si>
  <si>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</si>
  <si>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</si>
  <si>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</si>
  <si>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</si>
  <si>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</si>
  <si>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</si>
  <si>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Nové Sedlo</t>
  </si>
  <si>
    <t>Rozpočet:</t>
  </si>
  <si>
    <t>Misto</t>
  </si>
  <si>
    <t>Projekt FVE MU Masarykova 502</t>
  </si>
  <si>
    <t>Město Nové Sedlo</t>
  </si>
  <si>
    <t>Masarykova 502</t>
  </si>
  <si>
    <t>35734</t>
  </si>
  <si>
    <t>00259527</t>
  </si>
  <si>
    <t>CZ00259527</t>
  </si>
  <si>
    <t>Rozpočet</t>
  </si>
  <si>
    <t>Celkem za stavbu</t>
  </si>
  <si>
    <t>CZK</t>
  </si>
  <si>
    <t xml:space="preserve">Popis rozpočtu:  - </t>
  </si>
  <si>
    <t>Hybridní fotovoltaická elektrárna 49,95 kWp s bateriovým úložištěm 43,2 kWh LiFePo,</t>
  </si>
  <si>
    <t>trvalá stavba.</t>
  </si>
  <si>
    <t>Rekapitulace dílů</t>
  </si>
  <si>
    <t>Typ dílu</t>
  </si>
  <si>
    <t>3</t>
  </si>
  <si>
    <t>Svislé a kompletní konstrukce</t>
  </si>
  <si>
    <t>4</t>
  </si>
  <si>
    <t>Vodorovné konstrukce</t>
  </si>
  <si>
    <t>766</t>
  </si>
  <si>
    <t>Konstrukce truhlářské</t>
  </si>
  <si>
    <t>784</t>
  </si>
  <si>
    <t>Malby</t>
  </si>
  <si>
    <t>M21</t>
  </si>
  <si>
    <t>Elektromontáže</t>
  </si>
  <si>
    <t>M65</t>
  </si>
  <si>
    <t>Elektroinstalace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</si>
  <si>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</si>
  <si>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</si>
  <si>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</si>
  <si>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</si>
  <si>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</si>
  <si>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</si>
  <si>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</si>
  <si>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</si>
  <si>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</si>
  <si>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</si>
  <si>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</si>
  <si>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</si>
  <si>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</si>
  <si>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</si>
  <si>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</si>
  <si>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</si>
  <si>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</si>
  <si>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</si>
  <si>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</si>
  <si>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</si>
  <si>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</si>
  <si>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</si>
  <si>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</si>
  <si>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</si>
  <si>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</si>
  <si>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</si>
  <si>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</si>
  <si>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</si>
  <si>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</si>
  <si>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342262713R00</t>
  </si>
  <si>
    <t>Příčka SDK, ocel.kce, 1xopl.tl.125 mm</t>
  </si>
  <si>
    <t>m2</t>
  </si>
  <si>
    <t>POL1_0</t>
  </si>
  <si>
    <t>347091211R00</t>
  </si>
  <si>
    <t>Úprava napojovací spáry SDK s jinou stavební konstrukcí akrylovým tmelem, šířka spáry do 2 mm</t>
  </si>
  <si>
    <t>m</t>
  </si>
  <si>
    <t>347016231R00</t>
  </si>
  <si>
    <t>Opláštění SDK protipožární, ocel. kce, 15mm, bez izolace v PO min. El30DP1</t>
  </si>
  <si>
    <t>416021121R00</t>
  </si>
  <si>
    <t>Podhledy SDK, kovová.kce CD. 1x deska 12,5 mm</t>
  </si>
  <si>
    <t>766660112RA0</t>
  </si>
  <si>
    <t>Dveře protipožární jednokřídlové plné EI30DP3 + C2, , 800 x 1970 mm, vč. montáže, kování, vložka FAB</t>
  </si>
  <si>
    <t>kus</t>
  </si>
  <si>
    <t>POL2_0</t>
  </si>
  <si>
    <t>784450020RA0</t>
  </si>
  <si>
    <t>Malba, penetrace 1x, bílá 2x - stěny</t>
  </si>
  <si>
    <t>Malba, penetrace 1x, bílá 2x - strop</t>
  </si>
  <si>
    <t>210800606RT1</t>
  </si>
  <si>
    <t>Vodič H07V-K (CYA)  6 mm2 uložený v trubkách, včetně dodávky vodiče CYA 6</t>
  </si>
  <si>
    <t>210800607RT1</t>
  </si>
  <si>
    <t>Vodič H07V-K (CYA) 10 mm2 uložený v trubkách, včetně dodávky vodiče CYA 10</t>
  </si>
  <si>
    <t>210800608RT1</t>
  </si>
  <si>
    <t>Vodič H07V-K (CYA) 16 mm2 uložený v trubkách, včetně dodávky vodiče CYA 16</t>
  </si>
  <si>
    <t>210010555RT2</t>
  </si>
  <si>
    <t>Osazení a připojení svorkovnice HOP, včetně dodávky svorkovnice</t>
  </si>
  <si>
    <t>1</t>
  </si>
  <si>
    <t>Optimizér</t>
  </si>
  <si>
    <t>2</t>
  </si>
  <si>
    <t>Přístupový bod TAP</t>
  </si>
  <si>
    <t>TIGO CCA</t>
  </si>
  <si>
    <t>650611115R00</t>
  </si>
  <si>
    <t>Montáž nosné konstrukce fotovoltaických panelů na plochou střechu</t>
  </si>
  <si>
    <t>650612231R00</t>
  </si>
  <si>
    <t>Montáž fotovoltaických panelů na plochou střechu, krystalické panely o výkonu přes 300 Wp</t>
  </si>
  <si>
    <t>650613226R00</t>
  </si>
  <si>
    <t>Montáž hybridního a gridového střídače napětí, DC/AC fotovoltaických systémů třífázového přes</t>
  </si>
  <si>
    <t>650616221R00</t>
  </si>
  <si>
    <t>Montáž lithiových akumulátorových baterií, napětí 48 V</t>
  </si>
  <si>
    <t>650616311R00</t>
  </si>
  <si>
    <t>Montáž řídící jednotky modulárních bateriových systémů</t>
  </si>
  <si>
    <t>650616512R00</t>
  </si>
  <si>
    <t>Montáž ochrany baterií (odpojovače)</t>
  </si>
  <si>
    <t>Nosná konstrukce fotovoltaických panelů, plochá střecha</t>
  </si>
  <si>
    <t>soub</t>
  </si>
  <si>
    <t>Fotovoltaické panely 450Wp</t>
  </si>
  <si>
    <t>ks</t>
  </si>
  <si>
    <t>Střídač DC/AC, třífázový hybridní měnič, 15kW</t>
  </si>
  <si>
    <t>Střídač DC/AC, třífázový hybridní měnič, 33kW</t>
  </si>
  <si>
    <t>5</t>
  </si>
  <si>
    <t>Baterie HV</t>
  </si>
  <si>
    <t>6</t>
  </si>
  <si>
    <t>BMS - řídící modul baterií</t>
  </si>
  <si>
    <t>7</t>
  </si>
  <si>
    <t>Solar kabel 6 mm2</t>
  </si>
  <si>
    <t>8</t>
  </si>
  <si>
    <t>Řídící modul střídačů</t>
  </si>
  <si>
    <t>9</t>
  </si>
  <si>
    <t>DC jistič 25A 1000V 2P</t>
  </si>
  <si>
    <t>10</t>
  </si>
  <si>
    <t>jistič PL6 B2 1P</t>
  </si>
  <si>
    <t>11</t>
  </si>
  <si>
    <t>jistič PL7 B25 4P 3N</t>
  </si>
  <si>
    <t>12</t>
  </si>
  <si>
    <t>jistič PL7 B50 4P 3N</t>
  </si>
  <si>
    <t>13</t>
  </si>
  <si>
    <t>jistič PL7 B80 4P 3N</t>
  </si>
  <si>
    <t>14</t>
  </si>
  <si>
    <t>Přepětová ochrana</t>
  </si>
  <si>
    <t>15</t>
  </si>
  <si>
    <t>Měřící cívky přetoků</t>
  </si>
  <si>
    <t>16</t>
  </si>
  <si>
    <t>Rozvaděč DC IP65 s přepětovou ochranou, pro 9 stringů - 9 vývodů</t>
  </si>
  <si>
    <t>17</t>
  </si>
  <si>
    <t xml:space="preserve">Chránička - D25 - UV odolná </t>
  </si>
  <si>
    <t>18</t>
  </si>
  <si>
    <t>Vyvedení a utěsnění prostupu skrze střechu, - včetně chráničky s protidešťovou úpravou (ohyb 180°)</t>
  </si>
  <si>
    <t>19</t>
  </si>
  <si>
    <t>Rozvaděč DC pro 9 stringů vybavený DC odpínači</t>
  </si>
  <si>
    <t>20</t>
  </si>
  <si>
    <t>DC odpínač stringů do 25A</t>
  </si>
  <si>
    <t>21</t>
  </si>
  <si>
    <t>Válcová pojistka 25A vč. pouzdra a kontaktu, - montáž na din lištu</t>
  </si>
  <si>
    <t>22</t>
  </si>
  <si>
    <t>Přepětová ochrana DC - 1000V T1+T2</t>
  </si>
  <si>
    <t>23</t>
  </si>
  <si>
    <t>Úprava hromosvodu - jímací tyče + HV vodiče dle PD</t>
  </si>
  <si>
    <t>24</t>
  </si>
  <si>
    <t>Kabeláž a svorky uzemnění panelů , - napojeno na hlavní HOP (zvláštní svod ze střechy</t>
  </si>
  <si>
    <t>25</t>
  </si>
  <si>
    <t xml:space="preserve">STOP tlačítko včetně kabeláže zdroje, osazení, umístění na fasádě </t>
  </si>
  <si>
    <t>26</t>
  </si>
  <si>
    <t>Úprava AC rozvaděče dle podmínek ČEZ, - připojení na HDO 0% (kabel, stykač, relé, napájení)</t>
  </si>
  <si>
    <t>27</t>
  </si>
  <si>
    <t xml:space="preserve">Rozvaděč AC, 36 pozic </t>
  </si>
  <si>
    <t>650125765RT2</t>
  </si>
  <si>
    <t>Uložení kabelu Cu 5 x 4 mm2, včetně dodávky kabelu CYKY 5 x 4 mm2</t>
  </si>
  <si>
    <t>650125767RT2</t>
  </si>
  <si>
    <t>Uložení kabelu Cu 5 x 6 mm2, včetně dodávky kabelu CYKY 5 x 6 mm2</t>
  </si>
  <si>
    <t>222280215R00</t>
  </si>
  <si>
    <t>Kabel UTP 4x2x0,6 mm2</t>
  </si>
  <si>
    <t>898011916RA0</t>
  </si>
  <si>
    <t>Kabelové chráničky vnitřního rozvodu</t>
  </si>
  <si>
    <t>650023231R00</t>
  </si>
  <si>
    <t>Ucpávka protipožární, průchod stropem</t>
  </si>
  <si>
    <t>Seřízení a spuštění FVE</t>
  </si>
  <si>
    <t xml:space="preserve">Revize FVE a hromosvodu </t>
  </si>
  <si>
    <t xml:space="preserve">Koordinace a spolupráce při prvním paralélním , připojení na síť ČEZ </t>
  </si>
  <si>
    <t xml:space="preserve">Zaškolení obsluhy 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</si>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</sst>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20495A3C-4FBB-4357-BFAF-A9C3E59E27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2FC7-6355-4386-8948-31C757B2D774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3" t="s">
        <v>39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2208-E77B-4506-9636-085FE6FDB2D4}">
  <sheetPr codeName="List5112">
    <tabColor rgb="FF66FF66"/>
  </sheetPr>
  <dimension ref="A1:AZ60"/>
  <sheetViews>
    <sheetView showGridLines="0" tabSelected="1" topLeftCell="B56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2" t="s">
        <v>36</v>
      </c>
      <c r="B1" s="212" t="s">
        <v>42</v>
      </c>
      <c r="C1" s="213"/>
      <c r="D1" s="213"/>
      <c r="E1" s="213"/>
      <c r="F1" s="213"/>
      <c r="G1" s="213"/>
      <c r="H1" s="213"/>
      <c r="I1" s="213"/>
      <c r="J1" s="214"/>
    </row>
    <row r="2" spans="1:15" ht="23.25" customHeight="1" x14ac:dyDescent="0.2">
      <c r="A2" s="3"/>
      <c r="B2" s="70" t="s">
        <v>40</v>
      </c>
      <c r="C2" s="71"/>
      <c r="D2" s="229" t="s">
        <v>46</v>
      </c>
      <c r="E2" s="230"/>
      <c r="F2" s="230"/>
      <c r="G2" s="230"/>
      <c r="H2" s="230"/>
      <c r="I2" s="230"/>
      <c r="J2" s="231"/>
      <c r="O2" s="1"/>
    </row>
    <row r="3" spans="1:15" ht="23.25" customHeight="1" x14ac:dyDescent="0.2">
      <c r="A3" s="3"/>
      <c r="B3" s="72" t="s">
        <v>45</v>
      </c>
      <c r="C3" s="73"/>
      <c r="D3" s="194" t="s">
        <v>43</v>
      </c>
      <c r="E3" s="195"/>
      <c r="F3" s="195"/>
      <c r="G3" s="195"/>
      <c r="H3" s="195"/>
      <c r="I3" s="195"/>
      <c r="J3" s="196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50</v>
      </c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51</v>
      </c>
      <c r="J6" s="9"/>
    </row>
    <row r="7" spans="1:15" ht="15.75" customHeight="1" x14ac:dyDescent="0.2">
      <c r="A7" s="3"/>
      <c r="B7" s="35"/>
      <c r="C7" s="80" t="s">
        <v>49</v>
      </c>
      <c r="D7" s="69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4"/>
      <c r="E11" s="224"/>
      <c r="F11" s="224"/>
      <c r="G11" s="224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09"/>
      <c r="E12" s="209"/>
      <c r="F12" s="209"/>
      <c r="G12" s="209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10"/>
      <c r="E13" s="210"/>
      <c r="F13" s="210"/>
      <c r="G13" s="210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32" t="s">
        <v>29</v>
      </c>
      <c r="F15" s="232"/>
      <c r="G15" s="205" t="s">
        <v>30</v>
      </c>
      <c r="H15" s="205"/>
      <c r="I15" s="205" t="s">
        <v>28</v>
      </c>
      <c r="J15" s="206"/>
    </row>
    <row r="16" spans="1:15" ht="23.25" customHeight="1" x14ac:dyDescent="0.2">
      <c r="A16" s="129" t="s">
        <v>23</v>
      </c>
      <c r="B16" s="130" t="s">
        <v>23</v>
      </c>
      <c r="C16" s="47"/>
      <c r="D16" s="48"/>
      <c r="E16" s="207">
        <f>SUMIF(F50:F56,A16,G50:G56)+SUMIF(F50:F56,"PSU",G50:G56)</f>
        <v>0</v>
      </c>
      <c r="F16" s="208"/>
      <c r="G16" s="207">
        <f>SUMIF(F50:F56,A16,H50:H56)+SUMIF(F50:F56,"PSU",H50:H56)</f>
        <v>0</v>
      </c>
      <c r="H16" s="208"/>
      <c r="I16" s="207">
        <f>SUMIF(F50:F56,A16,I50:I56)+SUMIF(F50:F56,"PSU",I50:I56)</f>
        <v>0</v>
      </c>
      <c r="J16" s="221"/>
    </row>
    <row r="17" spans="1:10" ht="23.25" customHeight="1" x14ac:dyDescent="0.2">
      <c r="A17" s="129" t="s">
        <v>24</v>
      </c>
      <c r="B17" s="130" t="s">
        <v>24</v>
      </c>
      <c r="C17" s="47"/>
      <c r="D17" s="48"/>
      <c r="E17" s="207">
        <f>SUMIF(F50:F56,A17,G50:G56)</f>
        <v>0</v>
      </c>
      <c r="F17" s="208"/>
      <c r="G17" s="207">
        <f>SUMIF(F50:F56,A17,H50:H56)</f>
        <v>0</v>
      </c>
      <c r="H17" s="208"/>
      <c r="I17" s="207">
        <f>SUMIF(F50:F56,A17,I50:I56)</f>
        <v>0</v>
      </c>
      <c r="J17" s="221"/>
    </row>
    <row r="18" spans="1:10" ht="23.25" customHeight="1" x14ac:dyDescent="0.2">
      <c r="A18" s="129" t="s">
        <v>25</v>
      </c>
      <c r="B18" s="130" t="s">
        <v>25</v>
      </c>
      <c r="C18" s="47"/>
      <c r="D18" s="48"/>
      <c r="E18" s="207">
        <f>SUMIF(F50:F56,A18,G50:G56)</f>
        <v>0</v>
      </c>
      <c r="F18" s="208"/>
      <c r="G18" s="207">
        <f>SUMIF(F50:F56,A18,H50:H56)</f>
        <v>0</v>
      </c>
      <c r="H18" s="208"/>
      <c r="I18" s="207">
        <f>SUMIF(F50:F56,A18,I50:I56)</f>
        <v>0</v>
      </c>
      <c r="J18" s="221"/>
    </row>
    <row r="19" spans="1:10" ht="23.25" customHeight="1" x14ac:dyDescent="0.2">
      <c r="A19" s="129" t="s">
        <v>73</v>
      </c>
      <c r="B19" s="130" t="s">
        <v>26</v>
      </c>
      <c r="C19" s="47"/>
      <c r="D19" s="48"/>
      <c r="E19" s="207">
        <f>SUMIF(F50:F56,A19,G50:G56)</f>
        <v>0</v>
      </c>
      <c r="F19" s="208"/>
      <c r="G19" s="207">
        <f>SUMIF(F50:F56,A19,H50:H56)</f>
        <v>0</v>
      </c>
      <c r="H19" s="208"/>
      <c r="I19" s="207">
        <f>SUMIF(F50:F56,A19,I50:I56)</f>
        <v>0</v>
      </c>
      <c r="J19" s="221"/>
    </row>
    <row r="20" spans="1:10" ht="23.25" customHeight="1" x14ac:dyDescent="0.2">
      <c r="A20" s="129" t="s">
        <v>72</v>
      </c>
      <c r="B20" s="130" t="s">
        <v>27</v>
      </c>
      <c r="C20" s="47"/>
      <c r="D20" s="48"/>
      <c r="E20" s="207">
        <f>SUMIF(F50:F56,A20,G50:G56)</f>
        <v>0</v>
      </c>
      <c r="F20" s="208"/>
      <c r="G20" s="207">
        <f>SUMIF(F50:F56,A20,H50:H56)</f>
        <v>0</v>
      </c>
      <c r="H20" s="208"/>
      <c r="I20" s="207">
        <f>SUMIF(F50:F56,A20,I50:I56)</f>
        <v>0</v>
      </c>
      <c r="J20" s="221"/>
    </row>
    <row r="21" spans="1:10" ht="23.25" customHeight="1" x14ac:dyDescent="0.2">
      <c r="A21" s="3"/>
      <c r="B21" s="63" t="s">
        <v>28</v>
      </c>
      <c r="C21" s="64"/>
      <c r="D21" s="65"/>
      <c r="E21" s="222">
        <f>SUM(E16:F20)</f>
        <v>0</v>
      </c>
      <c r="F21" s="223"/>
      <c r="G21" s="222">
        <f>SUM(G16:H20)</f>
        <v>0</v>
      </c>
      <c r="H21" s="223"/>
      <c r="I21" s="222">
        <f>SUM(I16:J20)</f>
        <v>0</v>
      </c>
      <c r="J21" s="228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15</v>
      </c>
      <c r="F23" s="50" t="s">
        <v>0</v>
      </c>
      <c r="G23" s="219">
        <f>ZakladDPHSniVypocet</f>
        <v>0</v>
      </c>
      <c r="H23" s="220"/>
      <c r="I23" s="220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26">
        <f>ZakladDPHSni*SazbaDPH1/100</f>
        <v>0</v>
      </c>
      <c r="H24" s="227"/>
      <c r="I24" s="227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19">
        <f>ZakladDPHZaklVypocet</f>
        <v>0</v>
      </c>
      <c r="H25" s="220"/>
      <c r="I25" s="220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5">
        <f>ZakladDPHZakl*SazbaDPH2/100</f>
        <v>0</v>
      </c>
      <c r="H26" s="216"/>
      <c r="I26" s="216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17">
        <f>0</f>
        <v>0</v>
      </c>
      <c r="H27" s="217"/>
      <c r="I27" s="217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04">
        <f>ZakladDPHSniVypocet+ZakladDPHZaklVypocet</f>
        <v>0</v>
      </c>
      <c r="H28" s="204"/>
      <c r="I28" s="204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18">
        <f>ZakladDPHSni+DPHSni+ZakladDPHZakl+DPHZakl+Zaokrouhleni</f>
        <v>0</v>
      </c>
      <c r="H29" s="218"/>
      <c r="I29" s="218"/>
      <c r="J29" s="107" t="s">
        <v>54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45806</v>
      </c>
      <c r="I32" s="32"/>
      <c r="J32" s="10"/>
    </row>
    <row r="33" spans="1:52" ht="47.25" customHeight="1" x14ac:dyDescent="0.2">
      <c r="A33" s="3"/>
      <c r="B33" s="3"/>
      <c r="J33" s="10"/>
    </row>
    <row r="34" spans="1:52" s="27" customFormat="1" ht="18.75" customHeight="1" x14ac:dyDescent="0.2">
      <c r="A34" s="26"/>
      <c r="B34" s="26"/>
      <c r="D34" s="211"/>
      <c r="E34" s="211"/>
      <c r="G34" s="211"/>
      <c r="H34" s="211"/>
      <c r="I34" s="211"/>
      <c r="J34" s="31"/>
    </row>
    <row r="35" spans="1:52" ht="12.75" customHeight="1" x14ac:dyDescent="0.2">
      <c r="A35" s="3"/>
      <c r="B35" s="3"/>
      <c r="D35" s="225" t="s">
        <v>2</v>
      </c>
      <c r="E35" s="225"/>
      <c r="H35" s="11" t="s">
        <v>3</v>
      </c>
      <c r="J35" s="10"/>
    </row>
    <row r="36" spans="1:52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52" ht="25.5" hidden="1" customHeight="1" x14ac:dyDescent="0.2">
      <c r="A39" s="85">
        <v>1</v>
      </c>
      <c r="B39" s="91" t="s">
        <v>52</v>
      </c>
      <c r="C39" s="197" t="s">
        <v>46</v>
      </c>
      <c r="D39" s="198"/>
      <c r="E39" s="198"/>
      <c r="F39" s="96">
        <f>'Rozpočet Pol'!AC72</f>
        <v>0</v>
      </c>
      <c r="G39" s="97">
        <f>'Rozpočet Pol'!AD72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52" ht="25.5" hidden="1" customHeight="1" x14ac:dyDescent="0.2">
      <c r="A40" s="85"/>
      <c r="B40" s="199" t="s">
        <v>53</v>
      </c>
      <c r="C40" s="200"/>
      <c r="D40" s="200"/>
      <c r="E40" s="201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2" spans="1:52" x14ac:dyDescent="0.2">
      <c r="B42" t="s">
        <v>55</v>
      </c>
    </row>
    <row r="43" spans="1:52" x14ac:dyDescent="0.2">
      <c r="B43" s="202" t="s">
        <v>56</v>
      </c>
      <c r="C43" s="202"/>
      <c r="D43" s="202"/>
      <c r="E43" s="202"/>
      <c r="F43" s="202"/>
      <c r="G43" s="202"/>
      <c r="H43" s="202"/>
      <c r="I43" s="202"/>
      <c r="J43" s="202"/>
      <c r="AZ43" s="108" t="str">
        <f>B43</f>
        <v>Hybridní fotovoltaická elektrárna 49,95 kWp s bateriovým úložištěm 43,2 kWh LiFePo,</v>
      </c>
    </row>
    <row r="44" spans="1:52" x14ac:dyDescent="0.2">
      <c r="B44" s="202" t="s">
        <v>57</v>
      </c>
      <c r="C44" s="202"/>
      <c r="D44" s="202"/>
      <c r="E44" s="202"/>
      <c r="F44" s="202"/>
      <c r="G44" s="202"/>
      <c r="H44" s="202"/>
      <c r="I44" s="202"/>
      <c r="J44" s="202"/>
      <c r="AZ44" s="108" t="str">
        <f>B44</f>
        <v>trvalá stavba.</v>
      </c>
    </row>
    <row r="47" spans="1:52" ht="15.75" x14ac:dyDescent="0.25">
      <c r="B47" s="109" t="s">
        <v>58</v>
      </c>
    </row>
    <row r="49" spans="1:10" ht="25.5" customHeight="1" x14ac:dyDescent="0.2">
      <c r="A49" s="110"/>
      <c r="B49" s="114" t="s">
        <v>16</v>
      </c>
      <c r="C49" s="114" t="s">
        <v>5</v>
      </c>
      <c r="D49" s="115"/>
      <c r="E49" s="115"/>
      <c r="F49" s="118" t="s">
        <v>59</v>
      </c>
      <c r="G49" s="118" t="s">
        <v>29</v>
      </c>
      <c r="H49" s="118" t="s">
        <v>30</v>
      </c>
      <c r="I49" s="203" t="s">
        <v>28</v>
      </c>
      <c r="J49" s="203"/>
    </row>
    <row r="50" spans="1:10" ht="25.5" customHeight="1" x14ac:dyDescent="0.2">
      <c r="A50" s="111"/>
      <c r="B50" s="119" t="s">
        <v>60</v>
      </c>
      <c r="C50" s="192" t="s">
        <v>61</v>
      </c>
      <c r="D50" s="193"/>
      <c r="E50" s="193"/>
      <c r="F50" s="121" t="s">
        <v>23</v>
      </c>
      <c r="G50" s="122">
        <f>'Rozpočet Pol'!I8</f>
        <v>0</v>
      </c>
      <c r="H50" s="122">
        <f>'Rozpočet Pol'!K8</f>
        <v>0</v>
      </c>
      <c r="I50" s="191">
        <f t="shared" ref="I50:I56" si="1">G50+H50</f>
        <v>0</v>
      </c>
      <c r="J50" s="191"/>
    </row>
    <row r="51" spans="1:10" ht="25.5" customHeight="1" x14ac:dyDescent="0.2">
      <c r="A51" s="111"/>
      <c r="B51" s="113" t="s">
        <v>62</v>
      </c>
      <c r="C51" s="189" t="s">
        <v>63</v>
      </c>
      <c r="D51" s="190"/>
      <c r="E51" s="190"/>
      <c r="F51" s="123" t="s">
        <v>23</v>
      </c>
      <c r="G51" s="124">
        <f>'Rozpočet Pol'!I12</f>
        <v>0</v>
      </c>
      <c r="H51" s="124">
        <f>'Rozpočet Pol'!K12</f>
        <v>0</v>
      </c>
      <c r="I51" s="188">
        <f t="shared" si="1"/>
        <v>0</v>
      </c>
      <c r="J51" s="188"/>
    </row>
    <row r="52" spans="1:10" ht="25.5" customHeight="1" x14ac:dyDescent="0.2">
      <c r="A52" s="111"/>
      <c r="B52" s="113" t="s">
        <v>64</v>
      </c>
      <c r="C52" s="189" t="s">
        <v>65</v>
      </c>
      <c r="D52" s="190"/>
      <c r="E52" s="190"/>
      <c r="F52" s="123" t="s">
        <v>24</v>
      </c>
      <c r="G52" s="124">
        <f>'Rozpočet Pol'!I14</f>
        <v>0</v>
      </c>
      <c r="H52" s="124">
        <f>'Rozpočet Pol'!K14</f>
        <v>0</v>
      </c>
      <c r="I52" s="188">
        <f t="shared" si="1"/>
        <v>0</v>
      </c>
      <c r="J52" s="188"/>
    </row>
    <row r="53" spans="1:10" ht="25.5" customHeight="1" x14ac:dyDescent="0.2">
      <c r="A53" s="111"/>
      <c r="B53" s="113" t="s">
        <v>66</v>
      </c>
      <c r="C53" s="189" t="s">
        <v>67</v>
      </c>
      <c r="D53" s="190"/>
      <c r="E53" s="190"/>
      <c r="F53" s="123" t="s">
        <v>24</v>
      </c>
      <c r="G53" s="124">
        <f>'Rozpočet Pol'!I16</f>
        <v>0</v>
      </c>
      <c r="H53" s="124">
        <f>'Rozpočet Pol'!K16</f>
        <v>0</v>
      </c>
      <c r="I53" s="188">
        <f t="shared" si="1"/>
        <v>0</v>
      </c>
      <c r="J53" s="188"/>
    </row>
    <row r="54" spans="1:10" ht="25.5" customHeight="1" x14ac:dyDescent="0.2">
      <c r="A54" s="111"/>
      <c r="B54" s="113" t="s">
        <v>68</v>
      </c>
      <c r="C54" s="189" t="s">
        <v>69</v>
      </c>
      <c r="D54" s="190"/>
      <c r="E54" s="190"/>
      <c r="F54" s="123" t="s">
        <v>25</v>
      </c>
      <c r="G54" s="124">
        <f>'Rozpočet Pol'!I19</f>
        <v>0</v>
      </c>
      <c r="H54" s="124">
        <f>'Rozpočet Pol'!K19</f>
        <v>0</v>
      </c>
      <c r="I54" s="188">
        <f t="shared" si="1"/>
        <v>0</v>
      </c>
      <c r="J54" s="188"/>
    </row>
    <row r="55" spans="1:10" ht="25.5" customHeight="1" x14ac:dyDescent="0.2">
      <c r="A55" s="111"/>
      <c r="B55" s="113" t="s">
        <v>70</v>
      </c>
      <c r="C55" s="189" t="s">
        <v>71</v>
      </c>
      <c r="D55" s="190"/>
      <c r="E55" s="190"/>
      <c r="F55" s="123" t="s">
        <v>25</v>
      </c>
      <c r="G55" s="124">
        <f>'Rozpočet Pol'!I27</f>
        <v>0</v>
      </c>
      <c r="H55" s="124">
        <f>'Rozpočet Pol'!K27</f>
        <v>0</v>
      </c>
      <c r="I55" s="188">
        <f t="shared" si="1"/>
        <v>0</v>
      </c>
      <c r="J55" s="188"/>
    </row>
    <row r="56" spans="1:10" ht="25.5" customHeight="1" x14ac:dyDescent="0.2">
      <c r="A56" s="111"/>
      <c r="B56" s="120" t="s">
        <v>72</v>
      </c>
      <c r="C56" s="185" t="s">
        <v>27</v>
      </c>
      <c r="D56" s="186"/>
      <c r="E56" s="186"/>
      <c r="F56" s="125" t="s">
        <v>72</v>
      </c>
      <c r="G56" s="126">
        <f>'Rozpočet Pol'!I66</f>
        <v>0</v>
      </c>
      <c r="H56" s="126">
        <f>'Rozpočet Pol'!K66</f>
        <v>0</v>
      </c>
      <c r="I56" s="184">
        <f t="shared" si="1"/>
        <v>0</v>
      </c>
      <c r="J56" s="184"/>
    </row>
    <row r="57" spans="1:10" ht="25.5" customHeight="1" x14ac:dyDescent="0.2">
      <c r="A57" s="112"/>
      <c r="B57" s="116" t="s">
        <v>1</v>
      </c>
      <c r="C57" s="116"/>
      <c r="D57" s="117"/>
      <c r="E57" s="117"/>
      <c r="F57" s="127"/>
      <c r="G57" s="128">
        <f>SUM(G50:G56)</f>
        <v>0</v>
      </c>
      <c r="H57" s="128">
        <f>SUM(H50:H56)</f>
        <v>0</v>
      </c>
      <c r="I57" s="187">
        <f>SUM(I50:I56)</f>
        <v>0</v>
      </c>
      <c r="J57" s="187"/>
    </row>
    <row r="58" spans="1:10" x14ac:dyDescent="0.2">
      <c r="F58" s="84"/>
      <c r="G58" s="84"/>
      <c r="H58" s="84"/>
      <c r="I58" s="84"/>
      <c r="J58" s="84"/>
    </row>
    <row r="59" spans="1:10" x14ac:dyDescent="0.2">
      <c r="F59" s="84"/>
      <c r="G59" s="84"/>
      <c r="H59" s="84"/>
      <c r="I59" s="84"/>
      <c r="J59" s="84"/>
    </row>
    <row r="60" spans="1:10" x14ac:dyDescent="0.2">
      <c r="F60" s="84"/>
      <c r="G60" s="84"/>
      <c r="H60" s="84"/>
      <c r="I60" s="84"/>
      <c r="J60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I49:J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D3:J3"/>
    <mergeCell ref="C39:E39"/>
    <mergeCell ref="B40:E40"/>
    <mergeCell ref="B43:J43"/>
    <mergeCell ref="B44:J44"/>
    <mergeCell ref="D12:G12"/>
    <mergeCell ref="D13:G13"/>
    <mergeCell ref="I50:J50"/>
    <mergeCell ref="C50:E50"/>
    <mergeCell ref="I51:J51"/>
    <mergeCell ref="C51:E51"/>
    <mergeCell ref="I52:J52"/>
    <mergeCell ref="C52:E52"/>
    <mergeCell ref="I56:J56"/>
    <mergeCell ref="C56:E56"/>
    <mergeCell ref="I57:J57"/>
    <mergeCell ref="I53:J53"/>
    <mergeCell ref="C53:E53"/>
    <mergeCell ref="I54:J54"/>
    <mergeCell ref="C54:E54"/>
    <mergeCell ref="I55:J55"/>
    <mergeCell ref="C55:E5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CDE2-75BA-43BC-9F65-090901F31F33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3" t="s">
        <v>6</v>
      </c>
      <c r="B1" s="233"/>
      <c r="C1" s="234"/>
      <c r="D1" s="233"/>
      <c r="E1" s="233"/>
      <c r="F1" s="233"/>
      <c r="G1" s="233"/>
    </row>
    <row r="2" spans="1:7" ht="24.95" customHeight="1" x14ac:dyDescent="0.2">
      <c r="A2" s="68" t="s">
        <v>41</v>
      </c>
      <c r="B2" s="67"/>
      <c r="C2" s="235"/>
      <c r="D2" s="235"/>
      <c r="E2" s="235"/>
      <c r="F2" s="235"/>
      <c r="G2" s="236"/>
    </row>
    <row r="3" spans="1:7" ht="24.95" hidden="1" customHeight="1" x14ac:dyDescent="0.2">
      <c r="A3" s="68" t="s">
        <v>7</v>
      </c>
      <c r="B3" s="67"/>
      <c r="C3" s="235"/>
      <c r="D3" s="235"/>
      <c r="E3" s="235"/>
      <c r="F3" s="235"/>
      <c r="G3" s="236"/>
    </row>
    <row r="4" spans="1:7" ht="24.95" hidden="1" customHeight="1" x14ac:dyDescent="0.2">
      <c r="A4" s="68" t="s">
        <v>8</v>
      </c>
      <c r="B4" s="67"/>
      <c r="C4" s="235"/>
      <c r="D4" s="235"/>
      <c r="E4" s="235"/>
      <c r="F4" s="235"/>
      <c r="G4" s="23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F722-E0E8-4EEA-B424-FBAE9647A887}">
  <sheetPr>
    <outlinePr summaryBelow="0"/>
  </sheetPr>
  <dimension ref="A1:BH82"/>
  <sheetViews>
    <sheetView topLeftCell="A23" workbookViewId="0">
      <selection activeCell="E31" sqref="E31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21" width="0" hidden="1" customWidth="1"/>
    <col min="29" max="39" width="0" hidden="1" customWidth="1"/>
  </cols>
  <sheetData>
    <row r="1" spans="1:60" ht="15.75" customHeight="1" x14ac:dyDescent="0.25">
      <c r="A1" s="237" t="s">
        <v>6</v>
      </c>
      <c r="B1" s="237"/>
      <c r="C1" s="237"/>
      <c r="D1" s="237"/>
      <c r="E1" s="237"/>
      <c r="F1" s="237"/>
      <c r="G1" s="237"/>
      <c r="AE1" t="s">
        <v>75</v>
      </c>
    </row>
    <row r="2" spans="1:60" ht="24.95" customHeight="1" x14ac:dyDescent="0.2">
      <c r="A2" s="133" t="s">
        <v>74</v>
      </c>
      <c r="B2" s="131"/>
      <c r="C2" s="238" t="s">
        <v>46</v>
      </c>
      <c r="D2" s="239"/>
      <c r="E2" s="239"/>
      <c r="F2" s="239"/>
      <c r="G2" s="240"/>
      <c r="AE2" t="s">
        <v>76</v>
      </c>
    </row>
    <row r="3" spans="1:60" ht="24.95" customHeight="1" x14ac:dyDescent="0.2">
      <c r="A3" s="134" t="s">
        <v>7</v>
      </c>
      <c r="B3" s="132"/>
      <c r="C3" s="241" t="s">
        <v>43</v>
      </c>
      <c r="D3" s="242"/>
      <c r="E3" s="242"/>
      <c r="F3" s="242"/>
      <c r="G3" s="243"/>
      <c r="AE3" t="s">
        <v>77</v>
      </c>
    </row>
    <row r="4" spans="1:60" ht="24.95" hidden="1" customHeight="1" x14ac:dyDescent="0.2">
      <c r="A4" s="134" t="s">
        <v>8</v>
      </c>
      <c r="B4" s="132"/>
      <c r="C4" s="241"/>
      <c r="D4" s="242"/>
      <c r="E4" s="242"/>
      <c r="F4" s="242"/>
      <c r="G4" s="243"/>
      <c r="AE4" t="s">
        <v>78</v>
      </c>
    </row>
    <row r="5" spans="1:60" hidden="1" x14ac:dyDescent="0.2">
      <c r="A5" s="135" t="s">
        <v>79</v>
      </c>
      <c r="B5" s="136"/>
      <c r="C5" s="136"/>
      <c r="D5" s="137"/>
      <c r="E5" s="137"/>
      <c r="F5" s="137"/>
      <c r="G5" s="138"/>
      <c r="AE5" t="s">
        <v>80</v>
      </c>
    </row>
    <row r="7" spans="1:60" ht="38.25" x14ac:dyDescent="0.2">
      <c r="A7" s="143" t="s">
        <v>81</v>
      </c>
      <c r="B7" s="144" t="s">
        <v>82</v>
      </c>
      <c r="C7" s="144" t="s">
        <v>83</v>
      </c>
      <c r="D7" s="143" t="s">
        <v>84</v>
      </c>
      <c r="E7" s="143" t="s">
        <v>85</v>
      </c>
      <c r="F7" s="139" t="s">
        <v>86</v>
      </c>
      <c r="G7" s="158" t="s">
        <v>28</v>
      </c>
      <c r="H7" s="159" t="s">
        <v>29</v>
      </c>
      <c r="I7" s="159" t="s">
        <v>87</v>
      </c>
      <c r="J7" s="159" t="s">
        <v>30</v>
      </c>
      <c r="K7" s="159" t="s">
        <v>88</v>
      </c>
      <c r="L7" s="159" t="s">
        <v>89</v>
      </c>
      <c r="M7" s="159" t="s">
        <v>90</v>
      </c>
      <c r="N7" s="159" t="s">
        <v>91</v>
      </c>
      <c r="O7" s="159" t="s">
        <v>92</v>
      </c>
      <c r="P7" s="159" t="s">
        <v>93</v>
      </c>
      <c r="Q7" s="159" t="s">
        <v>94</v>
      </c>
      <c r="R7" s="159" t="s">
        <v>95</v>
      </c>
      <c r="S7" s="159" t="s">
        <v>96</v>
      </c>
      <c r="T7" s="159" t="s">
        <v>97</v>
      </c>
      <c r="U7" s="146" t="s">
        <v>98</v>
      </c>
    </row>
    <row r="8" spans="1:60" x14ac:dyDescent="0.2">
      <c r="A8" s="160" t="s">
        <v>99</v>
      </c>
      <c r="B8" s="161" t="s">
        <v>60</v>
      </c>
      <c r="C8" s="162" t="s">
        <v>61</v>
      </c>
      <c r="D8" s="163"/>
      <c r="E8" s="164"/>
      <c r="F8" s="165"/>
      <c r="G8" s="165">
        <f>SUMIF(AE9:AE11,"&lt;&gt;NOR",G9:G11)</f>
        <v>0</v>
      </c>
      <c r="H8" s="165"/>
      <c r="I8" s="165">
        <f>SUM(I9:I11)</f>
        <v>0</v>
      </c>
      <c r="J8" s="165"/>
      <c r="K8" s="165">
        <f>SUM(K9:K11)</f>
        <v>0</v>
      </c>
      <c r="L8" s="165"/>
      <c r="M8" s="165">
        <f>SUM(M9:M11)</f>
        <v>0</v>
      </c>
      <c r="N8" s="145"/>
      <c r="O8" s="145">
        <f>SUM(O9:O11)</f>
        <v>0.43958999999999998</v>
      </c>
      <c r="P8" s="145"/>
      <c r="Q8" s="145">
        <f>SUM(Q9:Q11)</f>
        <v>0</v>
      </c>
      <c r="R8" s="145"/>
      <c r="S8" s="145"/>
      <c r="T8" s="160"/>
      <c r="U8" s="145">
        <f>SUM(U9:U11)</f>
        <v>19.37</v>
      </c>
      <c r="AE8" t="s">
        <v>100</v>
      </c>
    </row>
    <row r="9" spans="1:60" outlineLevel="1" x14ac:dyDescent="0.2">
      <c r="A9" s="141">
        <v>1</v>
      </c>
      <c r="B9" s="141" t="s">
        <v>101</v>
      </c>
      <c r="C9" s="177" t="s">
        <v>102</v>
      </c>
      <c r="D9" s="147" t="s">
        <v>103</v>
      </c>
      <c r="E9" s="153">
        <v>9.8800000000000008</v>
      </c>
      <c r="F9" s="155">
        <f>H9+J9</f>
        <v>0</v>
      </c>
      <c r="G9" s="155">
        <f>ROUND(E9*F9,2)</f>
        <v>0</v>
      </c>
      <c r="H9" s="156"/>
      <c r="I9" s="155">
        <f>ROUND(E9*H9,2)</f>
        <v>0</v>
      </c>
      <c r="J9" s="156"/>
      <c r="K9" s="155">
        <f>ROUND(E9*J9,2)</f>
        <v>0</v>
      </c>
      <c r="L9" s="155">
        <v>21</v>
      </c>
      <c r="M9" s="155">
        <f>G9*(1+L9/100)</f>
        <v>0</v>
      </c>
      <c r="N9" s="148">
        <v>2.929E-2</v>
      </c>
      <c r="O9" s="148">
        <f>ROUND(E9*N9,5)</f>
        <v>0.28938999999999998</v>
      </c>
      <c r="P9" s="148">
        <v>0</v>
      </c>
      <c r="Q9" s="148">
        <f>ROUND(E9*P9,5)</f>
        <v>0</v>
      </c>
      <c r="R9" s="148"/>
      <c r="S9" s="148"/>
      <c r="T9" s="149">
        <v>1.252</v>
      </c>
      <c r="U9" s="148">
        <f>ROUND(E9*T9,2)</f>
        <v>12.37</v>
      </c>
      <c r="V9" s="140"/>
      <c r="W9" s="140"/>
      <c r="X9" s="140"/>
      <c r="Y9" s="140"/>
      <c r="Z9" s="140"/>
      <c r="AA9" s="140"/>
      <c r="AB9" s="140"/>
      <c r="AC9" s="140"/>
      <c r="AD9" s="140"/>
      <c r="AE9" s="140" t="s">
        <v>104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ht="22.5" outlineLevel="1" x14ac:dyDescent="0.2">
      <c r="A10" s="141">
        <v>2</v>
      </c>
      <c r="B10" s="141" t="s">
        <v>105</v>
      </c>
      <c r="C10" s="177" t="s">
        <v>106</v>
      </c>
      <c r="D10" s="147" t="s">
        <v>107</v>
      </c>
      <c r="E10" s="153">
        <v>31</v>
      </c>
      <c r="F10" s="155">
        <f>H10+J10</f>
        <v>0</v>
      </c>
      <c r="G10" s="155">
        <f>ROUND(E10*F10,2)</f>
        <v>0</v>
      </c>
      <c r="H10" s="156"/>
      <c r="I10" s="155">
        <f>ROUND(E10*H10,2)</f>
        <v>0</v>
      </c>
      <c r="J10" s="156"/>
      <c r="K10" s="155">
        <f>ROUND(E10*J10,2)</f>
        <v>0</v>
      </c>
      <c r="L10" s="155">
        <v>21</v>
      </c>
      <c r="M10" s="155">
        <f>G10*(1+L10/100)</f>
        <v>0</v>
      </c>
      <c r="N10" s="148">
        <v>1.3999999999999999E-4</v>
      </c>
      <c r="O10" s="148">
        <f>ROUND(E10*N10,5)</f>
        <v>4.3400000000000001E-3</v>
      </c>
      <c r="P10" s="148">
        <v>0</v>
      </c>
      <c r="Q10" s="148">
        <f>ROUND(E10*P10,5)</f>
        <v>0</v>
      </c>
      <c r="R10" s="148"/>
      <c r="S10" s="148"/>
      <c r="T10" s="149">
        <v>0.05</v>
      </c>
      <c r="U10" s="148">
        <f>ROUND(E10*T10,2)</f>
        <v>1.55</v>
      </c>
      <c r="V10" s="140"/>
      <c r="W10" s="140"/>
      <c r="X10" s="140"/>
      <c r="Y10" s="140"/>
      <c r="Z10" s="140"/>
      <c r="AA10" s="140"/>
      <c r="AB10" s="140"/>
      <c r="AC10" s="140"/>
      <c r="AD10" s="140"/>
      <c r="AE10" s="140" t="s">
        <v>104</v>
      </c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ht="22.5" outlineLevel="1" x14ac:dyDescent="0.2">
      <c r="A11" s="141">
        <v>3</v>
      </c>
      <c r="B11" s="141" t="s">
        <v>108</v>
      </c>
      <c r="C11" s="177" t="s">
        <v>109</v>
      </c>
      <c r="D11" s="147" t="s">
        <v>103</v>
      </c>
      <c r="E11" s="153">
        <v>6.5</v>
      </c>
      <c r="F11" s="155">
        <f>H11+J11</f>
        <v>0</v>
      </c>
      <c r="G11" s="155">
        <f>ROUND(E11*F11,2)</f>
        <v>0</v>
      </c>
      <c r="H11" s="156"/>
      <c r="I11" s="155">
        <f>ROUND(E11*H11,2)</f>
        <v>0</v>
      </c>
      <c r="J11" s="156"/>
      <c r="K11" s="155">
        <f>ROUND(E11*J11,2)</f>
        <v>0</v>
      </c>
      <c r="L11" s="155">
        <v>21</v>
      </c>
      <c r="M11" s="155">
        <f>G11*(1+L11/100)</f>
        <v>0</v>
      </c>
      <c r="N11" s="148">
        <v>2.2440000000000002E-2</v>
      </c>
      <c r="O11" s="148">
        <f>ROUND(E11*N11,5)</f>
        <v>0.14585999999999999</v>
      </c>
      <c r="P11" s="148">
        <v>0</v>
      </c>
      <c r="Q11" s="148">
        <f>ROUND(E11*P11,5)</f>
        <v>0</v>
      </c>
      <c r="R11" s="148"/>
      <c r="S11" s="148"/>
      <c r="T11" s="149">
        <v>0.83848999999999996</v>
      </c>
      <c r="U11" s="148">
        <f>ROUND(E11*T11,2)</f>
        <v>5.45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 t="s">
        <v>104</v>
      </c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x14ac:dyDescent="0.2">
      <c r="A12" s="142" t="s">
        <v>99</v>
      </c>
      <c r="B12" s="142" t="s">
        <v>62</v>
      </c>
      <c r="C12" s="178" t="s">
        <v>63</v>
      </c>
      <c r="D12" s="150"/>
      <c r="E12" s="154"/>
      <c r="F12" s="157"/>
      <c r="G12" s="157">
        <f>SUMIF(AE13:AE13,"&lt;&gt;NOR",G13:G13)</f>
        <v>0</v>
      </c>
      <c r="H12" s="157"/>
      <c r="I12" s="157">
        <f>SUM(I13:I13)</f>
        <v>0</v>
      </c>
      <c r="J12" s="157"/>
      <c r="K12" s="157">
        <f>SUM(K13:K13)</f>
        <v>0</v>
      </c>
      <c r="L12" s="157"/>
      <c r="M12" s="157">
        <f>SUM(M13:M13)</f>
        <v>0</v>
      </c>
      <c r="N12" s="151"/>
      <c r="O12" s="151">
        <f>SUM(O13:O13)</f>
        <v>3.9980000000000002E-2</v>
      </c>
      <c r="P12" s="151"/>
      <c r="Q12" s="151">
        <f>SUM(Q13:Q13)</f>
        <v>0</v>
      </c>
      <c r="R12" s="151"/>
      <c r="S12" s="151"/>
      <c r="T12" s="152"/>
      <c r="U12" s="151">
        <f>SUM(U13:U13)</f>
        <v>3.19</v>
      </c>
      <c r="AE12" t="s">
        <v>100</v>
      </c>
    </row>
    <row r="13" spans="1:60" outlineLevel="1" x14ac:dyDescent="0.2">
      <c r="A13" s="141">
        <v>4</v>
      </c>
      <c r="B13" s="141" t="s">
        <v>110</v>
      </c>
      <c r="C13" s="177" t="s">
        <v>111</v>
      </c>
      <c r="D13" s="147" t="s">
        <v>103</v>
      </c>
      <c r="E13" s="153">
        <v>3.36</v>
      </c>
      <c r="F13" s="155">
        <f>H13+J13</f>
        <v>0</v>
      </c>
      <c r="G13" s="155">
        <f>ROUND(E13*F13,2)</f>
        <v>0</v>
      </c>
      <c r="H13" s="156"/>
      <c r="I13" s="155">
        <f>ROUND(E13*H13,2)</f>
        <v>0</v>
      </c>
      <c r="J13" s="156"/>
      <c r="K13" s="155">
        <f>ROUND(E13*J13,2)</f>
        <v>0</v>
      </c>
      <c r="L13" s="155">
        <v>21</v>
      </c>
      <c r="M13" s="155">
        <f>G13*(1+L13/100)</f>
        <v>0</v>
      </c>
      <c r="N13" s="148">
        <v>1.1900000000000001E-2</v>
      </c>
      <c r="O13" s="148">
        <f>ROUND(E13*N13,5)</f>
        <v>3.9980000000000002E-2</v>
      </c>
      <c r="P13" s="148">
        <v>0</v>
      </c>
      <c r="Q13" s="148">
        <f>ROUND(E13*P13,5)</f>
        <v>0</v>
      </c>
      <c r="R13" s="148"/>
      <c r="S13" s="148"/>
      <c r="T13" s="149">
        <v>0.95</v>
      </c>
      <c r="U13" s="148">
        <f>ROUND(E13*T13,2)</f>
        <v>3.19</v>
      </c>
      <c r="V13" s="140"/>
      <c r="W13" s="140"/>
      <c r="X13" s="140"/>
      <c r="Y13" s="140"/>
      <c r="Z13" s="140"/>
      <c r="AA13" s="140"/>
      <c r="AB13" s="140"/>
      <c r="AC13" s="140"/>
      <c r="AD13" s="140"/>
      <c r="AE13" s="140" t="s">
        <v>104</v>
      </c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x14ac:dyDescent="0.2">
      <c r="A14" s="142" t="s">
        <v>99</v>
      </c>
      <c r="B14" s="142" t="s">
        <v>64</v>
      </c>
      <c r="C14" s="178" t="s">
        <v>65</v>
      </c>
      <c r="D14" s="150"/>
      <c r="E14" s="154"/>
      <c r="F14" s="157"/>
      <c r="G14" s="157">
        <f>SUMIF(AE15:AE15,"&lt;&gt;NOR",G15:G15)</f>
        <v>0</v>
      </c>
      <c r="H14" s="157"/>
      <c r="I14" s="157">
        <f>SUM(I15:I15)</f>
        <v>0</v>
      </c>
      <c r="J14" s="157"/>
      <c r="K14" s="157">
        <f>SUM(K15:K15)</f>
        <v>0</v>
      </c>
      <c r="L14" s="157"/>
      <c r="M14" s="157">
        <f>SUM(M15:M15)</f>
        <v>0</v>
      </c>
      <c r="N14" s="151"/>
      <c r="O14" s="151">
        <f>SUM(O15:O15)</f>
        <v>2.5000000000000001E-2</v>
      </c>
      <c r="P14" s="151"/>
      <c r="Q14" s="151">
        <f>SUM(Q15:Q15)</f>
        <v>0</v>
      </c>
      <c r="R14" s="151"/>
      <c r="S14" s="151"/>
      <c r="T14" s="152"/>
      <c r="U14" s="151">
        <f>SUM(U15:U15)</f>
        <v>3.65</v>
      </c>
      <c r="AE14" t="s">
        <v>100</v>
      </c>
    </row>
    <row r="15" spans="1:60" ht="22.5" outlineLevel="1" x14ac:dyDescent="0.2">
      <c r="A15" s="141">
        <v>5</v>
      </c>
      <c r="B15" s="141" t="s">
        <v>112</v>
      </c>
      <c r="C15" s="177" t="s">
        <v>113</v>
      </c>
      <c r="D15" s="147" t="s">
        <v>114</v>
      </c>
      <c r="E15" s="153">
        <v>1</v>
      </c>
      <c r="F15" s="155">
        <f>H15+J15</f>
        <v>0</v>
      </c>
      <c r="G15" s="155">
        <f>ROUND(E15*F15,2)</f>
        <v>0</v>
      </c>
      <c r="H15" s="156"/>
      <c r="I15" s="155">
        <f>ROUND(E15*H15,2)</f>
        <v>0</v>
      </c>
      <c r="J15" s="156"/>
      <c r="K15" s="155">
        <f>ROUND(E15*J15,2)</f>
        <v>0</v>
      </c>
      <c r="L15" s="155">
        <v>21</v>
      </c>
      <c r="M15" s="155">
        <f>G15*(1+L15/100)</f>
        <v>0</v>
      </c>
      <c r="N15" s="148">
        <v>2.5000000000000001E-2</v>
      </c>
      <c r="O15" s="148">
        <f>ROUND(E15*N15,5)</f>
        <v>2.5000000000000001E-2</v>
      </c>
      <c r="P15" s="148">
        <v>0</v>
      </c>
      <c r="Q15" s="148">
        <f>ROUND(E15*P15,5)</f>
        <v>0</v>
      </c>
      <c r="R15" s="148"/>
      <c r="S15" s="148"/>
      <c r="T15" s="149">
        <v>3.6505299999999998</v>
      </c>
      <c r="U15" s="148">
        <f>ROUND(E15*T15,2)</f>
        <v>3.65</v>
      </c>
      <c r="V15" s="140"/>
      <c r="W15" s="140"/>
      <c r="X15" s="140"/>
      <c r="Y15" s="140"/>
      <c r="Z15" s="140"/>
      <c r="AA15" s="140"/>
      <c r="AB15" s="140"/>
      <c r="AC15" s="140"/>
      <c r="AD15" s="140"/>
      <c r="AE15" s="140" t="s">
        <v>115</v>
      </c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x14ac:dyDescent="0.2">
      <c r="A16" s="142" t="s">
        <v>99</v>
      </c>
      <c r="B16" s="142" t="s">
        <v>66</v>
      </c>
      <c r="C16" s="178" t="s">
        <v>67</v>
      </c>
      <c r="D16" s="150"/>
      <c r="E16" s="154"/>
      <c r="F16" s="157"/>
      <c r="G16" s="157">
        <f>SUMIF(AE17:AE18,"&lt;&gt;NOR",G17:G18)</f>
        <v>0</v>
      </c>
      <c r="H16" s="157"/>
      <c r="I16" s="157">
        <f>SUM(I17:I18)</f>
        <v>0</v>
      </c>
      <c r="J16" s="157"/>
      <c r="K16" s="157">
        <f>SUM(K17:K18)</f>
        <v>0</v>
      </c>
      <c r="L16" s="157"/>
      <c r="M16" s="157">
        <f>SUM(M17:M18)</f>
        <v>0</v>
      </c>
      <c r="N16" s="151"/>
      <c r="O16" s="151">
        <f>SUM(O17:O18)</f>
        <v>1.2329999999999999E-2</v>
      </c>
      <c r="P16" s="151"/>
      <c r="Q16" s="151">
        <f>SUM(Q17:Q18)</f>
        <v>0</v>
      </c>
      <c r="R16" s="151"/>
      <c r="S16" s="151"/>
      <c r="T16" s="152"/>
      <c r="U16" s="151">
        <f>SUM(U17:U18)</f>
        <v>3.9400000000000004</v>
      </c>
      <c r="AE16" t="s">
        <v>100</v>
      </c>
    </row>
    <row r="17" spans="1:60" outlineLevel="1" x14ac:dyDescent="0.2">
      <c r="A17" s="141">
        <v>6</v>
      </c>
      <c r="B17" s="141" t="s">
        <v>116</v>
      </c>
      <c r="C17" s="177" t="s">
        <v>117</v>
      </c>
      <c r="D17" s="147" t="s">
        <v>103</v>
      </c>
      <c r="E17" s="153">
        <v>26</v>
      </c>
      <c r="F17" s="155">
        <f>H17+J17</f>
        <v>0</v>
      </c>
      <c r="G17" s="155">
        <f>ROUND(E17*F17,2)</f>
        <v>0</v>
      </c>
      <c r="H17" s="156"/>
      <c r="I17" s="155">
        <f>ROUND(E17*H17,2)</f>
        <v>0</v>
      </c>
      <c r="J17" s="156"/>
      <c r="K17" s="155">
        <f>ROUND(E17*J17,2)</f>
        <v>0</v>
      </c>
      <c r="L17" s="155">
        <v>21</v>
      </c>
      <c r="M17" s="155">
        <f>G17*(1+L17/100)</f>
        <v>0</v>
      </c>
      <c r="N17" s="148">
        <v>4.2000000000000002E-4</v>
      </c>
      <c r="O17" s="148">
        <f>ROUND(E17*N17,5)</f>
        <v>1.0919999999999999E-2</v>
      </c>
      <c r="P17" s="148">
        <v>0</v>
      </c>
      <c r="Q17" s="148">
        <f>ROUND(E17*P17,5)</f>
        <v>0</v>
      </c>
      <c r="R17" s="148"/>
      <c r="S17" s="148"/>
      <c r="T17" s="149">
        <v>0.13439000000000001</v>
      </c>
      <c r="U17" s="148">
        <f>ROUND(E17*T17,2)</f>
        <v>3.49</v>
      </c>
      <c r="V17" s="140"/>
      <c r="W17" s="140"/>
      <c r="X17" s="140"/>
      <c r="Y17" s="140"/>
      <c r="Z17" s="140"/>
      <c r="AA17" s="140"/>
      <c r="AB17" s="140"/>
      <c r="AC17" s="140"/>
      <c r="AD17" s="140"/>
      <c r="AE17" s="140" t="s">
        <v>115</v>
      </c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outlineLevel="1" x14ac:dyDescent="0.2">
      <c r="A18" s="141">
        <v>7</v>
      </c>
      <c r="B18" s="141" t="s">
        <v>116</v>
      </c>
      <c r="C18" s="177" t="s">
        <v>118</v>
      </c>
      <c r="D18" s="147" t="s">
        <v>103</v>
      </c>
      <c r="E18" s="153">
        <v>3.36</v>
      </c>
      <c r="F18" s="155">
        <f>H18+J18</f>
        <v>0</v>
      </c>
      <c r="G18" s="155">
        <f>ROUND(E18*F18,2)</f>
        <v>0</v>
      </c>
      <c r="H18" s="156"/>
      <c r="I18" s="155">
        <f>ROUND(E18*H18,2)</f>
        <v>0</v>
      </c>
      <c r="J18" s="156"/>
      <c r="K18" s="155">
        <f>ROUND(E18*J18,2)</f>
        <v>0</v>
      </c>
      <c r="L18" s="155">
        <v>21</v>
      </c>
      <c r="M18" s="155">
        <f>G18*(1+L18/100)</f>
        <v>0</v>
      </c>
      <c r="N18" s="148">
        <v>4.2000000000000002E-4</v>
      </c>
      <c r="O18" s="148">
        <f>ROUND(E18*N18,5)</f>
        <v>1.41E-3</v>
      </c>
      <c r="P18" s="148">
        <v>0</v>
      </c>
      <c r="Q18" s="148">
        <f>ROUND(E18*P18,5)</f>
        <v>0</v>
      </c>
      <c r="R18" s="148"/>
      <c r="S18" s="148"/>
      <c r="T18" s="149">
        <v>0.13439000000000001</v>
      </c>
      <c r="U18" s="148">
        <f>ROUND(E18*T18,2)</f>
        <v>0.45</v>
      </c>
      <c r="V18" s="140"/>
      <c r="W18" s="140"/>
      <c r="X18" s="140"/>
      <c r="Y18" s="140"/>
      <c r="Z18" s="140"/>
      <c r="AA18" s="140"/>
      <c r="AB18" s="140"/>
      <c r="AC18" s="140"/>
      <c r="AD18" s="140"/>
      <c r="AE18" s="140" t="s">
        <v>115</v>
      </c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x14ac:dyDescent="0.2">
      <c r="A19" s="142" t="s">
        <v>99</v>
      </c>
      <c r="B19" s="142" t="s">
        <v>68</v>
      </c>
      <c r="C19" s="178" t="s">
        <v>69</v>
      </c>
      <c r="D19" s="150"/>
      <c r="E19" s="154"/>
      <c r="F19" s="157"/>
      <c r="G19" s="157">
        <f>SUMIF(AE20:AE26,"&lt;&gt;NOR",G20:G26)</f>
        <v>0</v>
      </c>
      <c r="H19" s="157"/>
      <c r="I19" s="157">
        <f>SUM(I20:I26)</f>
        <v>0</v>
      </c>
      <c r="J19" s="157"/>
      <c r="K19" s="157">
        <f>SUM(K20:K26)</f>
        <v>0</v>
      </c>
      <c r="L19" s="157"/>
      <c r="M19" s="157">
        <f>SUM(M20:M26)</f>
        <v>0</v>
      </c>
      <c r="N19" s="151"/>
      <c r="O19" s="151">
        <f>SUM(O20:O26)</f>
        <v>2.4480000000000002E-2</v>
      </c>
      <c r="P19" s="151"/>
      <c r="Q19" s="151">
        <f>SUM(Q20:Q26)</f>
        <v>0</v>
      </c>
      <c r="R19" s="151"/>
      <c r="S19" s="151"/>
      <c r="T19" s="152"/>
      <c r="U19" s="151">
        <f>SUM(U20:U26)</f>
        <v>6.410000000000001</v>
      </c>
      <c r="AE19" t="s">
        <v>100</v>
      </c>
    </row>
    <row r="20" spans="1:60" ht="22.5" outlineLevel="1" x14ac:dyDescent="0.2">
      <c r="A20" s="141">
        <v>8</v>
      </c>
      <c r="B20" s="141" t="s">
        <v>119</v>
      </c>
      <c r="C20" s="177" t="s">
        <v>120</v>
      </c>
      <c r="D20" s="147" t="s">
        <v>107</v>
      </c>
      <c r="E20" s="153">
        <v>15</v>
      </c>
      <c r="F20" s="155">
        <f t="shared" ref="F20:F26" si="0">H20+J20</f>
        <v>0</v>
      </c>
      <c r="G20" s="155">
        <f t="shared" ref="G20:G26" si="1">ROUND(E20*F20,2)</f>
        <v>0</v>
      </c>
      <c r="H20" s="156"/>
      <c r="I20" s="155">
        <f t="shared" ref="I20:I26" si="2">ROUND(E20*H20,2)</f>
        <v>0</v>
      </c>
      <c r="J20" s="156"/>
      <c r="K20" s="155">
        <f t="shared" ref="K20:K26" si="3">ROUND(E20*J20,2)</f>
        <v>0</v>
      </c>
      <c r="L20" s="155">
        <v>21</v>
      </c>
      <c r="M20" s="155">
        <f t="shared" ref="M20:M26" si="4">G20*(1+L20/100)</f>
        <v>0</v>
      </c>
      <c r="N20" s="148">
        <v>6.9999999999999994E-5</v>
      </c>
      <c r="O20" s="148">
        <f t="shared" ref="O20:O26" si="5">ROUND(E20*N20,5)</f>
        <v>1.0499999999999999E-3</v>
      </c>
      <c r="P20" s="148">
        <v>0</v>
      </c>
      <c r="Q20" s="148">
        <f t="shared" ref="Q20:Q26" si="6">ROUND(E20*P20,5)</f>
        <v>0</v>
      </c>
      <c r="R20" s="148"/>
      <c r="S20" s="148"/>
      <c r="T20" s="149">
        <v>4.6670000000000003E-2</v>
      </c>
      <c r="U20" s="148">
        <f t="shared" ref="U20:U26" si="7">ROUND(E20*T20,2)</f>
        <v>0.7</v>
      </c>
      <c r="V20" s="140"/>
      <c r="W20" s="140"/>
      <c r="X20" s="140"/>
      <c r="Y20" s="140"/>
      <c r="Z20" s="140"/>
      <c r="AA20" s="140"/>
      <c r="AB20" s="140"/>
      <c r="AC20" s="140"/>
      <c r="AD20" s="140"/>
      <c r="AE20" s="140" t="s">
        <v>104</v>
      </c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ht="22.5" outlineLevel="1" x14ac:dyDescent="0.2">
      <c r="A21" s="141">
        <v>9</v>
      </c>
      <c r="B21" s="141" t="s">
        <v>121</v>
      </c>
      <c r="C21" s="177" t="s">
        <v>122</v>
      </c>
      <c r="D21" s="147" t="s">
        <v>107</v>
      </c>
      <c r="E21" s="153">
        <v>6</v>
      </c>
      <c r="F21" s="155">
        <f t="shared" si="0"/>
        <v>0</v>
      </c>
      <c r="G21" s="155">
        <f t="shared" si="1"/>
        <v>0</v>
      </c>
      <c r="H21" s="156"/>
      <c r="I21" s="155">
        <f t="shared" si="2"/>
        <v>0</v>
      </c>
      <c r="J21" s="156"/>
      <c r="K21" s="155">
        <f t="shared" si="3"/>
        <v>0</v>
      </c>
      <c r="L21" s="155">
        <v>21</v>
      </c>
      <c r="M21" s="155">
        <f t="shared" si="4"/>
        <v>0</v>
      </c>
      <c r="N21" s="148">
        <v>1.2999999999999999E-4</v>
      </c>
      <c r="O21" s="148">
        <f t="shared" si="5"/>
        <v>7.7999999999999999E-4</v>
      </c>
      <c r="P21" s="148">
        <v>0</v>
      </c>
      <c r="Q21" s="148">
        <f t="shared" si="6"/>
        <v>0</v>
      </c>
      <c r="R21" s="148"/>
      <c r="S21" s="148"/>
      <c r="T21" s="149">
        <v>4.6670000000000003E-2</v>
      </c>
      <c r="U21" s="148">
        <f t="shared" si="7"/>
        <v>0.28000000000000003</v>
      </c>
      <c r="V21" s="140"/>
      <c r="W21" s="140"/>
      <c r="X21" s="140"/>
      <c r="Y21" s="140"/>
      <c r="Z21" s="140"/>
      <c r="AA21" s="140"/>
      <c r="AB21" s="140"/>
      <c r="AC21" s="140"/>
      <c r="AD21" s="140"/>
      <c r="AE21" s="140" t="s">
        <v>104</v>
      </c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ht="22.5" outlineLevel="1" x14ac:dyDescent="0.2">
      <c r="A22" s="141">
        <v>10</v>
      </c>
      <c r="B22" s="141" t="s">
        <v>123</v>
      </c>
      <c r="C22" s="177" t="s">
        <v>124</v>
      </c>
      <c r="D22" s="147" t="s">
        <v>107</v>
      </c>
      <c r="E22" s="153">
        <v>112</v>
      </c>
      <c r="F22" s="155">
        <f t="shared" si="0"/>
        <v>0</v>
      </c>
      <c r="G22" s="155">
        <f t="shared" si="1"/>
        <v>0</v>
      </c>
      <c r="H22" s="156"/>
      <c r="I22" s="155">
        <f t="shared" si="2"/>
        <v>0</v>
      </c>
      <c r="J22" s="156"/>
      <c r="K22" s="155">
        <f t="shared" si="3"/>
        <v>0</v>
      </c>
      <c r="L22" s="155">
        <v>21</v>
      </c>
      <c r="M22" s="155">
        <f t="shared" si="4"/>
        <v>0</v>
      </c>
      <c r="N22" s="148">
        <v>2.0000000000000001E-4</v>
      </c>
      <c r="O22" s="148">
        <f t="shared" si="5"/>
        <v>2.24E-2</v>
      </c>
      <c r="P22" s="148">
        <v>0</v>
      </c>
      <c r="Q22" s="148">
        <f t="shared" si="6"/>
        <v>0</v>
      </c>
      <c r="R22" s="148"/>
      <c r="S22" s="148"/>
      <c r="T22" s="149">
        <v>4.6670000000000003E-2</v>
      </c>
      <c r="U22" s="148">
        <f t="shared" si="7"/>
        <v>5.23</v>
      </c>
      <c r="V22" s="140"/>
      <c r="W22" s="140"/>
      <c r="X22" s="140"/>
      <c r="Y22" s="140"/>
      <c r="Z22" s="140"/>
      <c r="AA22" s="140"/>
      <c r="AB22" s="140"/>
      <c r="AC22" s="140"/>
      <c r="AD22" s="140"/>
      <c r="AE22" s="140" t="s">
        <v>104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ht="22.5" outlineLevel="1" x14ac:dyDescent="0.2">
      <c r="A23" s="141">
        <v>11</v>
      </c>
      <c r="B23" s="141" t="s">
        <v>125</v>
      </c>
      <c r="C23" s="177" t="s">
        <v>126</v>
      </c>
      <c r="D23" s="147" t="s">
        <v>114</v>
      </c>
      <c r="E23" s="153">
        <v>1</v>
      </c>
      <c r="F23" s="155">
        <f t="shared" si="0"/>
        <v>0</v>
      </c>
      <c r="G23" s="155">
        <f t="shared" si="1"/>
        <v>0</v>
      </c>
      <c r="H23" s="156"/>
      <c r="I23" s="155">
        <f t="shared" si="2"/>
        <v>0</v>
      </c>
      <c r="J23" s="156"/>
      <c r="K23" s="155">
        <f t="shared" si="3"/>
        <v>0</v>
      </c>
      <c r="L23" s="155">
        <v>21</v>
      </c>
      <c r="M23" s="155">
        <f t="shared" si="4"/>
        <v>0</v>
      </c>
      <c r="N23" s="148">
        <v>2.5000000000000001E-4</v>
      </c>
      <c r="O23" s="148">
        <f t="shared" si="5"/>
        <v>2.5000000000000001E-4</v>
      </c>
      <c r="P23" s="148">
        <v>0</v>
      </c>
      <c r="Q23" s="148">
        <f t="shared" si="6"/>
        <v>0</v>
      </c>
      <c r="R23" s="148"/>
      <c r="S23" s="148"/>
      <c r="T23" s="149">
        <v>0.2</v>
      </c>
      <c r="U23" s="148">
        <f t="shared" si="7"/>
        <v>0.2</v>
      </c>
      <c r="V23" s="140"/>
      <c r="W23" s="140"/>
      <c r="X23" s="140"/>
      <c r="Y23" s="140"/>
      <c r="Z23" s="140"/>
      <c r="AA23" s="140"/>
      <c r="AB23" s="140"/>
      <c r="AC23" s="140"/>
      <c r="AD23" s="140"/>
      <c r="AE23" s="140" t="s">
        <v>104</v>
      </c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 x14ac:dyDescent="0.2">
      <c r="A24" s="141">
        <v>12</v>
      </c>
      <c r="B24" s="141" t="s">
        <v>127</v>
      </c>
      <c r="C24" s="177" t="s">
        <v>128</v>
      </c>
      <c r="D24" s="147" t="s">
        <v>114</v>
      </c>
      <c r="E24" s="153">
        <v>111</v>
      </c>
      <c r="F24" s="155">
        <f t="shared" si="0"/>
        <v>0</v>
      </c>
      <c r="G24" s="155">
        <f t="shared" si="1"/>
        <v>0</v>
      </c>
      <c r="H24" s="156"/>
      <c r="I24" s="155">
        <f t="shared" si="2"/>
        <v>0</v>
      </c>
      <c r="J24" s="156"/>
      <c r="K24" s="155">
        <f t="shared" si="3"/>
        <v>0</v>
      </c>
      <c r="L24" s="155">
        <v>21</v>
      </c>
      <c r="M24" s="155">
        <f t="shared" si="4"/>
        <v>0</v>
      </c>
      <c r="N24" s="148">
        <v>0</v>
      </c>
      <c r="O24" s="148">
        <f t="shared" si="5"/>
        <v>0</v>
      </c>
      <c r="P24" s="148">
        <v>0</v>
      </c>
      <c r="Q24" s="148">
        <f t="shared" si="6"/>
        <v>0</v>
      </c>
      <c r="R24" s="148"/>
      <c r="S24" s="148"/>
      <c r="T24" s="149">
        <v>0</v>
      </c>
      <c r="U24" s="148">
        <f t="shared" si="7"/>
        <v>0</v>
      </c>
      <c r="V24" s="140"/>
      <c r="W24" s="140"/>
      <c r="X24" s="140"/>
      <c r="Y24" s="140"/>
      <c r="Z24" s="140"/>
      <c r="AA24" s="140"/>
      <c r="AB24" s="140"/>
      <c r="AC24" s="140"/>
      <c r="AD24" s="140"/>
      <c r="AE24" s="140" t="s">
        <v>104</v>
      </c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">
      <c r="A25" s="141">
        <v>13</v>
      </c>
      <c r="B25" s="141" t="s">
        <v>129</v>
      </c>
      <c r="C25" s="177" t="s">
        <v>130</v>
      </c>
      <c r="D25" s="147" t="s">
        <v>114</v>
      </c>
      <c r="E25" s="153">
        <v>4</v>
      </c>
      <c r="F25" s="155">
        <f t="shared" si="0"/>
        <v>0</v>
      </c>
      <c r="G25" s="155">
        <f t="shared" si="1"/>
        <v>0</v>
      </c>
      <c r="H25" s="156"/>
      <c r="I25" s="155">
        <f t="shared" si="2"/>
        <v>0</v>
      </c>
      <c r="J25" s="156"/>
      <c r="K25" s="155">
        <f t="shared" si="3"/>
        <v>0</v>
      </c>
      <c r="L25" s="155">
        <v>21</v>
      </c>
      <c r="M25" s="155">
        <f t="shared" si="4"/>
        <v>0</v>
      </c>
      <c r="N25" s="148">
        <v>0</v>
      </c>
      <c r="O25" s="148">
        <f t="shared" si="5"/>
        <v>0</v>
      </c>
      <c r="P25" s="148">
        <v>0</v>
      </c>
      <c r="Q25" s="148">
        <f t="shared" si="6"/>
        <v>0</v>
      </c>
      <c r="R25" s="148"/>
      <c r="S25" s="148"/>
      <c r="T25" s="149">
        <v>0</v>
      </c>
      <c r="U25" s="148">
        <f t="shared" si="7"/>
        <v>0</v>
      </c>
      <c r="V25" s="140"/>
      <c r="W25" s="140"/>
      <c r="X25" s="140"/>
      <c r="Y25" s="140"/>
      <c r="Z25" s="140"/>
      <c r="AA25" s="140"/>
      <c r="AB25" s="140"/>
      <c r="AC25" s="140"/>
      <c r="AD25" s="140"/>
      <c r="AE25" s="140" t="s">
        <v>104</v>
      </c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 x14ac:dyDescent="0.2">
      <c r="A26" s="141">
        <v>14</v>
      </c>
      <c r="B26" s="141" t="s">
        <v>60</v>
      </c>
      <c r="C26" s="177" t="s">
        <v>131</v>
      </c>
      <c r="D26" s="147" t="s">
        <v>114</v>
      </c>
      <c r="E26" s="153">
        <v>1</v>
      </c>
      <c r="F26" s="155">
        <f t="shared" si="0"/>
        <v>0</v>
      </c>
      <c r="G26" s="155">
        <f t="shared" si="1"/>
        <v>0</v>
      </c>
      <c r="H26" s="156"/>
      <c r="I26" s="155">
        <f t="shared" si="2"/>
        <v>0</v>
      </c>
      <c r="J26" s="156"/>
      <c r="K26" s="155">
        <f t="shared" si="3"/>
        <v>0</v>
      </c>
      <c r="L26" s="155">
        <v>21</v>
      </c>
      <c r="M26" s="155">
        <f t="shared" si="4"/>
        <v>0</v>
      </c>
      <c r="N26" s="148">
        <v>0</v>
      </c>
      <c r="O26" s="148">
        <f t="shared" si="5"/>
        <v>0</v>
      </c>
      <c r="P26" s="148">
        <v>0</v>
      </c>
      <c r="Q26" s="148">
        <f t="shared" si="6"/>
        <v>0</v>
      </c>
      <c r="R26" s="148"/>
      <c r="S26" s="148"/>
      <c r="T26" s="149">
        <v>0</v>
      </c>
      <c r="U26" s="148">
        <f t="shared" si="7"/>
        <v>0</v>
      </c>
      <c r="V26" s="140"/>
      <c r="W26" s="140"/>
      <c r="X26" s="140"/>
      <c r="Y26" s="140"/>
      <c r="Z26" s="140"/>
      <c r="AA26" s="140"/>
      <c r="AB26" s="140"/>
      <c r="AC26" s="140"/>
      <c r="AD26" s="140"/>
      <c r="AE26" s="140" t="s">
        <v>104</v>
      </c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x14ac:dyDescent="0.2">
      <c r="A27" s="142" t="s">
        <v>99</v>
      </c>
      <c r="B27" s="142" t="s">
        <v>70</v>
      </c>
      <c r="C27" s="178" t="s">
        <v>71</v>
      </c>
      <c r="D27" s="150"/>
      <c r="E27" s="154"/>
      <c r="F27" s="157"/>
      <c r="G27" s="157">
        <f>SUMIF(AE28:AE65,"&lt;&gt;NOR",G28:G65)</f>
        <v>0</v>
      </c>
      <c r="H27" s="157"/>
      <c r="I27" s="157">
        <f>SUM(I28:I65)</f>
        <v>0</v>
      </c>
      <c r="J27" s="157"/>
      <c r="K27" s="157">
        <f>SUM(K28:K65)</f>
        <v>0</v>
      </c>
      <c r="L27" s="157"/>
      <c r="M27" s="157">
        <f>SUM(M28:M65)</f>
        <v>0</v>
      </c>
      <c r="N27" s="151"/>
      <c r="O27" s="151">
        <f>SUM(O28:O65)</f>
        <v>2.59829</v>
      </c>
      <c r="P27" s="151"/>
      <c r="Q27" s="151">
        <f>SUM(Q28:Q65)</f>
        <v>0</v>
      </c>
      <c r="R27" s="151"/>
      <c r="S27" s="151"/>
      <c r="T27" s="152"/>
      <c r="U27" s="151">
        <f>SUM(U28:U65)</f>
        <v>425.53000000000003</v>
      </c>
      <c r="AE27" t="s">
        <v>100</v>
      </c>
    </row>
    <row r="28" spans="1:60" ht="22.5" outlineLevel="1" x14ac:dyDescent="0.2">
      <c r="A28" s="141">
        <v>15</v>
      </c>
      <c r="B28" s="141" t="s">
        <v>132</v>
      </c>
      <c r="C28" s="177" t="s">
        <v>133</v>
      </c>
      <c r="D28" s="147" t="s">
        <v>114</v>
      </c>
      <c r="E28" s="153">
        <v>111</v>
      </c>
      <c r="F28" s="155">
        <f t="shared" ref="F28:F65" si="8">H28+J28</f>
        <v>0</v>
      </c>
      <c r="G28" s="155">
        <f t="shared" ref="G28:G65" si="9">ROUND(E28*F28,2)</f>
        <v>0</v>
      </c>
      <c r="H28" s="156"/>
      <c r="I28" s="155">
        <f t="shared" ref="I28:I65" si="10">ROUND(E28*H28,2)</f>
        <v>0</v>
      </c>
      <c r="J28" s="156"/>
      <c r="K28" s="155">
        <f t="shared" ref="K28:K65" si="11">ROUND(E28*J28,2)</f>
        <v>0</v>
      </c>
      <c r="L28" s="155">
        <v>21</v>
      </c>
      <c r="M28" s="155">
        <f t="shared" ref="M28:M65" si="12">G28*(1+L28/100)</f>
        <v>0</v>
      </c>
      <c r="N28" s="148">
        <v>0</v>
      </c>
      <c r="O28" s="148">
        <f t="shared" ref="O28:O65" si="13">ROUND(E28*N28,5)</f>
        <v>0</v>
      </c>
      <c r="P28" s="148">
        <v>0</v>
      </c>
      <c r="Q28" s="148">
        <f t="shared" ref="Q28:Q65" si="14">ROUND(E28*P28,5)</f>
        <v>0</v>
      </c>
      <c r="R28" s="148"/>
      <c r="S28" s="148"/>
      <c r="T28" s="149">
        <v>1.35</v>
      </c>
      <c r="U28" s="148">
        <f t="shared" ref="U28:U65" si="15">ROUND(E28*T28,2)</f>
        <v>149.85</v>
      </c>
      <c r="V28" s="140"/>
      <c r="W28" s="140"/>
      <c r="X28" s="140"/>
      <c r="Y28" s="140"/>
      <c r="Z28" s="140"/>
      <c r="AA28" s="140"/>
      <c r="AB28" s="140"/>
      <c r="AC28" s="140"/>
      <c r="AD28" s="140"/>
      <c r="AE28" s="140" t="s">
        <v>104</v>
      </c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ht="22.5" outlineLevel="1" x14ac:dyDescent="0.2">
      <c r="A29" s="141">
        <v>16</v>
      </c>
      <c r="B29" s="141" t="s">
        <v>134</v>
      </c>
      <c r="C29" s="177" t="s">
        <v>135</v>
      </c>
      <c r="D29" s="147" t="s">
        <v>114</v>
      </c>
      <c r="E29" s="153">
        <v>111</v>
      </c>
      <c r="F29" s="155">
        <f t="shared" si="8"/>
        <v>0</v>
      </c>
      <c r="G29" s="155">
        <f t="shared" si="9"/>
        <v>0</v>
      </c>
      <c r="H29" s="156"/>
      <c r="I29" s="155">
        <f t="shared" si="10"/>
        <v>0</v>
      </c>
      <c r="J29" s="156"/>
      <c r="K29" s="155">
        <f t="shared" si="11"/>
        <v>0</v>
      </c>
      <c r="L29" s="155">
        <v>21</v>
      </c>
      <c r="M29" s="155">
        <f t="shared" si="12"/>
        <v>0</v>
      </c>
      <c r="N29" s="148">
        <v>0</v>
      </c>
      <c r="O29" s="148">
        <f t="shared" si="13"/>
        <v>0</v>
      </c>
      <c r="P29" s="148">
        <v>0</v>
      </c>
      <c r="Q29" s="148">
        <f t="shared" si="14"/>
        <v>0</v>
      </c>
      <c r="R29" s="148"/>
      <c r="S29" s="148"/>
      <c r="T29" s="149">
        <v>1.08</v>
      </c>
      <c r="U29" s="148">
        <f t="shared" si="15"/>
        <v>119.88</v>
      </c>
      <c r="V29" s="140"/>
      <c r="W29" s="140"/>
      <c r="X29" s="140"/>
      <c r="Y29" s="140"/>
      <c r="Z29" s="140"/>
      <c r="AA29" s="140"/>
      <c r="AB29" s="140"/>
      <c r="AC29" s="140"/>
      <c r="AD29" s="140"/>
      <c r="AE29" s="140" t="s">
        <v>104</v>
      </c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ht="22.5" outlineLevel="1" x14ac:dyDescent="0.2">
      <c r="A30" s="141">
        <v>17</v>
      </c>
      <c r="B30" s="141" t="s">
        <v>136</v>
      </c>
      <c r="C30" s="177" t="s">
        <v>137</v>
      </c>
      <c r="D30" s="147" t="s">
        <v>114</v>
      </c>
      <c r="E30" s="153">
        <v>3</v>
      </c>
      <c r="F30" s="155">
        <f t="shared" si="8"/>
        <v>0</v>
      </c>
      <c r="G30" s="155">
        <f t="shared" si="9"/>
        <v>0</v>
      </c>
      <c r="H30" s="156"/>
      <c r="I30" s="155">
        <f t="shared" si="10"/>
        <v>0</v>
      </c>
      <c r="J30" s="156"/>
      <c r="K30" s="155">
        <f t="shared" si="11"/>
        <v>0</v>
      </c>
      <c r="L30" s="155">
        <v>21</v>
      </c>
      <c r="M30" s="155">
        <f t="shared" si="12"/>
        <v>0</v>
      </c>
      <c r="N30" s="148">
        <v>0</v>
      </c>
      <c r="O30" s="148">
        <f t="shared" si="13"/>
        <v>0</v>
      </c>
      <c r="P30" s="148">
        <v>0</v>
      </c>
      <c r="Q30" s="148">
        <f t="shared" si="14"/>
        <v>0</v>
      </c>
      <c r="R30" s="148"/>
      <c r="S30" s="148"/>
      <c r="T30" s="149">
        <v>20.6</v>
      </c>
      <c r="U30" s="148">
        <f t="shared" si="15"/>
        <v>61.8</v>
      </c>
      <c r="V30" s="140"/>
      <c r="W30" s="140"/>
      <c r="X30" s="140"/>
      <c r="Y30" s="140"/>
      <c r="Z30" s="140"/>
      <c r="AA30" s="140"/>
      <c r="AB30" s="140"/>
      <c r="AC30" s="140"/>
      <c r="AD30" s="140"/>
      <c r="AE30" s="140" t="s">
        <v>104</v>
      </c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ht="22.5" outlineLevel="1" x14ac:dyDescent="0.2">
      <c r="A31" s="141">
        <v>18</v>
      </c>
      <c r="B31" s="141" t="s">
        <v>138</v>
      </c>
      <c r="C31" s="177" t="s">
        <v>139</v>
      </c>
      <c r="D31" s="147" t="s">
        <v>114</v>
      </c>
      <c r="E31" s="153">
        <v>14</v>
      </c>
      <c r="F31" s="155">
        <f t="shared" si="8"/>
        <v>0</v>
      </c>
      <c r="G31" s="155">
        <f t="shared" si="9"/>
        <v>0</v>
      </c>
      <c r="H31" s="156"/>
      <c r="I31" s="155">
        <f t="shared" si="10"/>
        <v>0</v>
      </c>
      <c r="J31" s="156"/>
      <c r="K31" s="155">
        <f t="shared" si="11"/>
        <v>0</v>
      </c>
      <c r="L31" s="155">
        <v>21</v>
      </c>
      <c r="M31" s="155">
        <f t="shared" si="12"/>
        <v>0</v>
      </c>
      <c r="N31" s="148">
        <v>0</v>
      </c>
      <c r="O31" s="148">
        <f t="shared" si="13"/>
        <v>0</v>
      </c>
      <c r="P31" s="148">
        <v>0</v>
      </c>
      <c r="Q31" s="148">
        <f t="shared" si="14"/>
        <v>0</v>
      </c>
      <c r="R31" s="148"/>
      <c r="S31" s="148"/>
      <c r="T31" s="149">
        <v>2.2999999999999998</v>
      </c>
      <c r="U31" s="148">
        <f t="shared" si="15"/>
        <v>32.200000000000003</v>
      </c>
      <c r="V31" s="140"/>
      <c r="W31" s="140"/>
      <c r="X31" s="140"/>
      <c r="Y31" s="140"/>
      <c r="Z31" s="140"/>
      <c r="AA31" s="140"/>
      <c r="AB31" s="140"/>
      <c r="AC31" s="140"/>
      <c r="AD31" s="140"/>
      <c r="AE31" s="140" t="s">
        <v>104</v>
      </c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ht="22.5" outlineLevel="1" x14ac:dyDescent="0.2">
      <c r="A32" s="141">
        <v>19</v>
      </c>
      <c r="B32" s="141" t="s">
        <v>140</v>
      </c>
      <c r="C32" s="177" t="s">
        <v>141</v>
      </c>
      <c r="D32" s="147" t="s">
        <v>114</v>
      </c>
      <c r="E32" s="153">
        <v>2</v>
      </c>
      <c r="F32" s="155">
        <f t="shared" si="8"/>
        <v>0</v>
      </c>
      <c r="G32" s="155">
        <f t="shared" si="9"/>
        <v>0</v>
      </c>
      <c r="H32" s="156"/>
      <c r="I32" s="155">
        <f t="shared" si="10"/>
        <v>0</v>
      </c>
      <c r="J32" s="156"/>
      <c r="K32" s="155">
        <f t="shared" si="11"/>
        <v>0</v>
      </c>
      <c r="L32" s="155">
        <v>21</v>
      </c>
      <c r="M32" s="155">
        <f t="shared" si="12"/>
        <v>0</v>
      </c>
      <c r="N32" s="148">
        <v>0</v>
      </c>
      <c r="O32" s="148">
        <f t="shared" si="13"/>
        <v>0</v>
      </c>
      <c r="P32" s="148">
        <v>0</v>
      </c>
      <c r="Q32" s="148">
        <f t="shared" si="14"/>
        <v>0</v>
      </c>
      <c r="R32" s="148"/>
      <c r="S32" s="148"/>
      <c r="T32" s="149">
        <v>2</v>
      </c>
      <c r="U32" s="148">
        <f t="shared" si="15"/>
        <v>4</v>
      </c>
      <c r="V32" s="140"/>
      <c r="W32" s="140"/>
      <c r="X32" s="140"/>
      <c r="Y32" s="140"/>
      <c r="Z32" s="140"/>
      <c r="AA32" s="140"/>
      <c r="AB32" s="140"/>
      <c r="AC32" s="140"/>
      <c r="AD32" s="140"/>
      <c r="AE32" s="140" t="s">
        <v>104</v>
      </c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">
      <c r="A33" s="141">
        <v>20</v>
      </c>
      <c r="B33" s="141" t="s">
        <v>142</v>
      </c>
      <c r="C33" s="177" t="s">
        <v>143</v>
      </c>
      <c r="D33" s="147" t="s">
        <v>114</v>
      </c>
      <c r="E33" s="153">
        <v>4</v>
      </c>
      <c r="F33" s="155">
        <f t="shared" si="8"/>
        <v>0</v>
      </c>
      <c r="G33" s="155">
        <f t="shared" si="9"/>
        <v>0</v>
      </c>
      <c r="H33" s="156"/>
      <c r="I33" s="155">
        <f t="shared" si="10"/>
        <v>0</v>
      </c>
      <c r="J33" s="156"/>
      <c r="K33" s="155">
        <f t="shared" si="11"/>
        <v>0</v>
      </c>
      <c r="L33" s="155">
        <v>21</v>
      </c>
      <c r="M33" s="155">
        <f t="shared" si="12"/>
        <v>0</v>
      </c>
      <c r="N33" s="148">
        <v>0</v>
      </c>
      <c r="O33" s="148">
        <f t="shared" si="13"/>
        <v>0</v>
      </c>
      <c r="P33" s="148">
        <v>0</v>
      </c>
      <c r="Q33" s="148">
        <f t="shared" si="14"/>
        <v>0</v>
      </c>
      <c r="R33" s="148"/>
      <c r="S33" s="148"/>
      <c r="T33" s="149">
        <v>0.5</v>
      </c>
      <c r="U33" s="148">
        <f t="shared" si="15"/>
        <v>2</v>
      </c>
      <c r="V33" s="140"/>
      <c r="W33" s="140"/>
      <c r="X33" s="140"/>
      <c r="Y33" s="140"/>
      <c r="Z33" s="140"/>
      <c r="AA33" s="140"/>
      <c r="AB33" s="140"/>
      <c r="AC33" s="140"/>
      <c r="AD33" s="140"/>
      <c r="AE33" s="140" t="s">
        <v>104</v>
      </c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ht="22.5" outlineLevel="1" x14ac:dyDescent="0.2">
      <c r="A34" s="141">
        <v>21</v>
      </c>
      <c r="B34" s="141" t="s">
        <v>127</v>
      </c>
      <c r="C34" s="177" t="s">
        <v>144</v>
      </c>
      <c r="D34" s="147" t="s">
        <v>145</v>
      </c>
      <c r="E34" s="153">
        <v>1</v>
      </c>
      <c r="F34" s="155">
        <f t="shared" si="8"/>
        <v>0</v>
      </c>
      <c r="G34" s="155">
        <f t="shared" si="9"/>
        <v>0</v>
      </c>
      <c r="H34" s="156"/>
      <c r="I34" s="155">
        <f t="shared" si="10"/>
        <v>0</v>
      </c>
      <c r="J34" s="156"/>
      <c r="K34" s="155">
        <f t="shared" si="11"/>
        <v>0</v>
      </c>
      <c r="L34" s="155">
        <v>21</v>
      </c>
      <c r="M34" s="155">
        <f t="shared" si="12"/>
        <v>0</v>
      </c>
      <c r="N34" s="148">
        <v>0</v>
      </c>
      <c r="O34" s="148">
        <f t="shared" si="13"/>
        <v>0</v>
      </c>
      <c r="P34" s="148">
        <v>0</v>
      </c>
      <c r="Q34" s="148">
        <f t="shared" si="14"/>
        <v>0</v>
      </c>
      <c r="R34" s="148"/>
      <c r="S34" s="148"/>
      <c r="T34" s="149">
        <v>0</v>
      </c>
      <c r="U34" s="148">
        <f t="shared" si="15"/>
        <v>0</v>
      </c>
      <c r="V34" s="140"/>
      <c r="W34" s="140"/>
      <c r="X34" s="140"/>
      <c r="Y34" s="140"/>
      <c r="Z34" s="140"/>
      <c r="AA34" s="140"/>
      <c r="AB34" s="140"/>
      <c r="AC34" s="140"/>
      <c r="AD34" s="140"/>
      <c r="AE34" s="140" t="s">
        <v>104</v>
      </c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">
      <c r="A35" s="141">
        <v>22</v>
      </c>
      <c r="B35" s="141" t="s">
        <v>129</v>
      </c>
      <c r="C35" s="177" t="s">
        <v>146</v>
      </c>
      <c r="D35" s="147" t="s">
        <v>147</v>
      </c>
      <c r="E35" s="153">
        <v>111</v>
      </c>
      <c r="F35" s="155">
        <f t="shared" si="8"/>
        <v>0</v>
      </c>
      <c r="G35" s="155">
        <f t="shared" si="9"/>
        <v>0</v>
      </c>
      <c r="H35" s="156"/>
      <c r="I35" s="155">
        <f t="shared" si="10"/>
        <v>0</v>
      </c>
      <c r="J35" s="156"/>
      <c r="K35" s="155">
        <f t="shared" si="11"/>
        <v>0</v>
      </c>
      <c r="L35" s="155">
        <v>21</v>
      </c>
      <c r="M35" s="155">
        <f t="shared" si="12"/>
        <v>0</v>
      </c>
      <c r="N35" s="148">
        <v>0</v>
      </c>
      <c r="O35" s="148">
        <f t="shared" si="13"/>
        <v>0</v>
      </c>
      <c r="P35" s="148">
        <v>0</v>
      </c>
      <c r="Q35" s="148">
        <f t="shared" si="14"/>
        <v>0</v>
      </c>
      <c r="R35" s="148"/>
      <c r="S35" s="148"/>
      <c r="T35" s="149">
        <v>0</v>
      </c>
      <c r="U35" s="148">
        <f t="shared" si="15"/>
        <v>0</v>
      </c>
      <c r="V35" s="140"/>
      <c r="W35" s="140"/>
      <c r="X35" s="140"/>
      <c r="Y35" s="140"/>
      <c r="Z35" s="140"/>
      <c r="AA35" s="140"/>
      <c r="AB35" s="140"/>
      <c r="AC35" s="140"/>
      <c r="AD35" s="140"/>
      <c r="AE35" s="140" t="s">
        <v>104</v>
      </c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 x14ac:dyDescent="0.2">
      <c r="A36" s="141">
        <v>23</v>
      </c>
      <c r="B36" s="141" t="s">
        <v>60</v>
      </c>
      <c r="C36" s="177" t="s">
        <v>148</v>
      </c>
      <c r="D36" s="147" t="s">
        <v>147</v>
      </c>
      <c r="E36" s="153">
        <v>2</v>
      </c>
      <c r="F36" s="155">
        <f t="shared" si="8"/>
        <v>0</v>
      </c>
      <c r="G36" s="155">
        <f t="shared" si="9"/>
        <v>0</v>
      </c>
      <c r="H36" s="156"/>
      <c r="I36" s="155">
        <f t="shared" si="10"/>
        <v>0</v>
      </c>
      <c r="J36" s="156"/>
      <c r="K36" s="155">
        <f t="shared" si="11"/>
        <v>0</v>
      </c>
      <c r="L36" s="155">
        <v>21</v>
      </c>
      <c r="M36" s="155">
        <f t="shared" si="12"/>
        <v>0</v>
      </c>
      <c r="N36" s="148">
        <v>0</v>
      </c>
      <c r="O36" s="148">
        <f t="shared" si="13"/>
        <v>0</v>
      </c>
      <c r="P36" s="148">
        <v>0</v>
      </c>
      <c r="Q36" s="148">
        <f t="shared" si="14"/>
        <v>0</v>
      </c>
      <c r="R36" s="148"/>
      <c r="S36" s="148"/>
      <c r="T36" s="149">
        <v>0</v>
      </c>
      <c r="U36" s="148">
        <f t="shared" si="15"/>
        <v>0</v>
      </c>
      <c r="V36" s="140"/>
      <c r="W36" s="140"/>
      <c r="X36" s="140"/>
      <c r="Y36" s="140"/>
      <c r="Z36" s="140"/>
      <c r="AA36" s="140"/>
      <c r="AB36" s="140"/>
      <c r="AC36" s="140"/>
      <c r="AD36" s="140"/>
      <c r="AE36" s="140" t="s">
        <v>104</v>
      </c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 x14ac:dyDescent="0.2">
      <c r="A37" s="141">
        <v>24</v>
      </c>
      <c r="B37" s="141" t="s">
        <v>62</v>
      </c>
      <c r="C37" s="177" t="s">
        <v>149</v>
      </c>
      <c r="D37" s="147" t="s">
        <v>147</v>
      </c>
      <c r="E37" s="153">
        <v>1</v>
      </c>
      <c r="F37" s="155">
        <f t="shared" si="8"/>
        <v>0</v>
      </c>
      <c r="G37" s="155">
        <f t="shared" si="9"/>
        <v>0</v>
      </c>
      <c r="H37" s="156"/>
      <c r="I37" s="155">
        <f t="shared" si="10"/>
        <v>0</v>
      </c>
      <c r="J37" s="156"/>
      <c r="K37" s="155">
        <f t="shared" si="11"/>
        <v>0</v>
      </c>
      <c r="L37" s="155">
        <v>21</v>
      </c>
      <c r="M37" s="155">
        <f t="shared" si="12"/>
        <v>0</v>
      </c>
      <c r="N37" s="148">
        <v>0</v>
      </c>
      <c r="O37" s="148">
        <f t="shared" si="13"/>
        <v>0</v>
      </c>
      <c r="P37" s="148">
        <v>0</v>
      </c>
      <c r="Q37" s="148">
        <f t="shared" si="14"/>
        <v>0</v>
      </c>
      <c r="R37" s="148"/>
      <c r="S37" s="148"/>
      <c r="T37" s="149">
        <v>0</v>
      </c>
      <c r="U37" s="148">
        <f t="shared" si="15"/>
        <v>0</v>
      </c>
      <c r="V37" s="140"/>
      <c r="W37" s="140"/>
      <c r="X37" s="140"/>
      <c r="Y37" s="140"/>
      <c r="Z37" s="140"/>
      <c r="AA37" s="140"/>
      <c r="AB37" s="140"/>
      <c r="AC37" s="140"/>
      <c r="AD37" s="140"/>
      <c r="AE37" s="140" t="s">
        <v>104</v>
      </c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 x14ac:dyDescent="0.2">
      <c r="A38" s="141">
        <v>25</v>
      </c>
      <c r="B38" s="141" t="s">
        <v>150</v>
      </c>
      <c r="C38" s="177" t="s">
        <v>151</v>
      </c>
      <c r="D38" s="147" t="s">
        <v>147</v>
      </c>
      <c r="E38" s="153">
        <v>14</v>
      </c>
      <c r="F38" s="155">
        <f t="shared" si="8"/>
        <v>0</v>
      </c>
      <c r="G38" s="155">
        <f t="shared" si="9"/>
        <v>0</v>
      </c>
      <c r="H38" s="156"/>
      <c r="I38" s="155">
        <f t="shared" si="10"/>
        <v>0</v>
      </c>
      <c r="J38" s="156"/>
      <c r="K38" s="155">
        <f t="shared" si="11"/>
        <v>0</v>
      </c>
      <c r="L38" s="155">
        <v>21</v>
      </c>
      <c r="M38" s="155">
        <f t="shared" si="12"/>
        <v>0</v>
      </c>
      <c r="N38" s="148">
        <v>0</v>
      </c>
      <c r="O38" s="148">
        <f t="shared" si="13"/>
        <v>0</v>
      </c>
      <c r="P38" s="148">
        <v>0</v>
      </c>
      <c r="Q38" s="148">
        <f t="shared" si="14"/>
        <v>0</v>
      </c>
      <c r="R38" s="148"/>
      <c r="S38" s="148"/>
      <c r="T38" s="149">
        <v>0</v>
      </c>
      <c r="U38" s="148">
        <f t="shared" si="15"/>
        <v>0</v>
      </c>
      <c r="V38" s="140"/>
      <c r="W38" s="140"/>
      <c r="X38" s="140"/>
      <c r="Y38" s="140"/>
      <c r="Z38" s="140"/>
      <c r="AA38" s="140"/>
      <c r="AB38" s="140"/>
      <c r="AC38" s="140"/>
      <c r="AD38" s="140"/>
      <c r="AE38" s="140" t="s">
        <v>104</v>
      </c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 x14ac:dyDescent="0.2">
      <c r="A39" s="141">
        <v>26</v>
      </c>
      <c r="B39" s="141" t="s">
        <v>152</v>
      </c>
      <c r="C39" s="177" t="s">
        <v>153</v>
      </c>
      <c r="D39" s="147" t="s">
        <v>114</v>
      </c>
      <c r="E39" s="153">
        <v>2</v>
      </c>
      <c r="F39" s="155">
        <f t="shared" si="8"/>
        <v>0</v>
      </c>
      <c r="G39" s="155">
        <f t="shared" si="9"/>
        <v>0</v>
      </c>
      <c r="H39" s="156"/>
      <c r="I39" s="155">
        <f t="shared" si="10"/>
        <v>0</v>
      </c>
      <c r="J39" s="156"/>
      <c r="K39" s="155">
        <f t="shared" si="11"/>
        <v>0</v>
      </c>
      <c r="L39" s="155">
        <v>21</v>
      </c>
      <c r="M39" s="155">
        <f t="shared" si="12"/>
        <v>0</v>
      </c>
      <c r="N39" s="148">
        <v>0</v>
      </c>
      <c r="O39" s="148">
        <f t="shared" si="13"/>
        <v>0</v>
      </c>
      <c r="P39" s="148">
        <v>0</v>
      </c>
      <c r="Q39" s="148">
        <f t="shared" si="14"/>
        <v>0</v>
      </c>
      <c r="R39" s="148"/>
      <c r="S39" s="148"/>
      <c r="T39" s="149">
        <v>0</v>
      </c>
      <c r="U39" s="148">
        <f t="shared" si="15"/>
        <v>0</v>
      </c>
      <c r="V39" s="140"/>
      <c r="W39" s="140"/>
      <c r="X39" s="140"/>
      <c r="Y39" s="140"/>
      <c r="Z39" s="140"/>
      <c r="AA39" s="140"/>
      <c r="AB39" s="140"/>
      <c r="AC39" s="140"/>
      <c r="AD39" s="140"/>
      <c r="AE39" s="140" t="s">
        <v>104</v>
      </c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">
      <c r="A40" s="141">
        <v>27</v>
      </c>
      <c r="B40" s="141" t="s">
        <v>154</v>
      </c>
      <c r="C40" s="177" t="s">
        <v>155</v>
      </c>
      <c r="D40" s="147" t="s">
        <v>107</v>
      </c>
      <c r="E40" s="153">
        <v>1130</v>
      </c>
      <c r="F40" s="155">
        <f t="shared" si="8"/>
        <v>0</v>
      </c>
      <c r="G40" s="155">
        <f t="shared" si="9"/>
        <v>0</v>
      </c>
      <c r="H40" s="156"/>
      <c r="I40" s="155">
        <f t="shared" si="10"/>
        <v>0</v>
      </c>
      <c r="J40" s="156"/>
      <c r="K40" s="155">
        <f t="shared" si="11"/>
        <v>0</v>
      </c>
      <c r="L40" s="155">
        <v>21</v>
      </c>
      <c r="M40" s="155">
        <f t="shared" si="12"/>
        <v>0</v>
      </c>
      <c r="N40" s="148">
        <v>0</v>
      </c>
      <c r="O40" s="148">
        <f t="shared" si="13"/>
        <v>0</v>
      </c>
      <c r="P40" s="148">
        <v>0</v>
      </c>
      <c r="Q40" s="148">
        <f t="shared" si="14"/>
        <v>0</v>
      </c>
      <c r="R40" s="148"/>
      <c r="S40" s="148"/>
      <c r="T40" s="149">
        <v>0</v>
      </c>
      <c r="U40" s="148">
        <f t="shared" si="15"/>
        <v>0</v>
      </c>
      <c r="V40" s="140"/>
      <c r="W40" s="140"/>
      <c r="X40" s="140"/>
      <c r="Y40" s="140"/>
      <c r="Z40" s="140"/>
      <c r="AA40" s="140"/>
      <c r="AB40" s="140"/>
      <c r="AC40" s="140"/>
      <c r="AD40" s="140"/>
      <c r="AE40" s="140" t="s">
        <v>104</v>
      </c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 x14ac:dyDescent="0.2">
      <c r="A41" s="141">
        <v>28</v>
      </c>
      <c r="B41" s="141" t="s">
        <v>156</v>
      </c>
      <c r="C41" s="177" t="s">
        <v>157</v>
      </c>
      <c r="D41" s="147" t="s">
        <v>114</v>
      </c>
      <c r="E41" s="153">
        <v>1</v>
      </c>
      <c r="F41" s="155">
        <f t="shared" si="8"/>
        <v>0</v>
      </c>
      <c r="G41" s="155">
        <f t="shared" si="9"/>
        <v>0</v>
      </c>
      <c r="H41" s="156"/>
      <c r="I41" s="155">
        <f t="shared" si="10"/>
        <v>0</v>
      </c>
      <c r="J41" s="156"/>
      <c r="K41" s="155">
        <f t="shared" si="11"/>
        <v>0</v>
      </c>
      <c r="L41" s="155">
        <v>21</v>
      </c>
      <c r="M41" s="155">
        <f t="shared" si="12"/>
        <v>0</v>
      </c>
      <c r="N41" s="148">
        <v>0</v>
      </c>
      <c r="O41" s="148">
        <f t="shared" si="13"/>
        <v>0</v>
      </c>
      <c r="P41" s="148">
        <v>0</v>
      </c>
      <c r="Q41" s="148">
        <f t="shared" si="14"/>
        <v>0</v>
      </c>
      <c r="R41" s="148"/>
      <c r="S41" s="148"/>
      <c r="T41" s="149">
        <v>0</v>
      </c>
      <c r="U41" s="148">
        <f t="shared" si="15"/>
        <v>0</v>
      </c>
      <c r="V41" s="140"/>
      <c r="W41" s="140"/>
      <c r="X41" s="140"/>
      <c r="Y41" s="140"/>
      <c r="Z41" s="140"/>
      <c r="AA41" s="140"/>
      <c r="AB41" s="140"/>
      <c r="AC41" s="140"/>
      <c r="AD41" s="140"/>
      <c r="AE41" s="140" t="s">
        <v>104</v>
      </c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">
      <c r="A42" s="141">
        <v>29</v>
      </c>
      <c r="B42" s="141" t="s">
        <v>158</v>
      </c>
      <c r="C42" s="177" t="s">
        <v>159</v>
      </c>
      <c r="D42" s="147" t="s">
        <v>114</v>
      </c>
      <c r="E42" s="153">
        <v>2</v>
      </c>
      <c r="F42" s="155">
        <f t="shared" si="8"/>
        <v>0</v>
      </c>
      <c r="G42" s="155">
        <f t="shared" si="9"/>
        <v>0</v>
      </c>
      <c r="H42" s="156"/>
      <c r="I42" s="155">
        <f t="shared" si="10"/>
        <v>0</v>
      </c>
      <c r="J42" s="156"/>
      <c r="K42" s="155">
        <f t="shared" si="11"/>
        <v>0</v>
      </c>
      <c r="L42" s="155">
        <v>21</v>
      </c>
      <c r="M42" s="155">
        <f t="shared" si="12"/>
        <v>0</v>
      </c>
      <c r="N42" s="148">
        <v>0</v>
      </c>
      <c r="O42" s="148">
        <f t="shared" si="13"/>
        <v>0</v>
      </c>
      <c r="P42" s="148">
        <v>0</v>
      </c>
      <c r="Q42" s="148">
        <f t="shared" si="14"/>
        <v>0</v>
      </c>
      <c r="R42" s="148"/>
      <c r="S42" s="148"/>
      <c r="T42" s="149">
        <v>0</v>
      </c>
      <c r="U42" s="148">
        <f t="shared" si="15"/>
        <v>0</v>
      </c>
      <c r="V42" s="140"/>
      <c r="W42" s="140"/>
      <c r="X42" s="140"/>
      <c r="Y42" s="140"/>
      <c r="Z42" s="140"/>
      <c r="AA42" s="140"/>
      <c r="AB42" s="140"/>
      <c r="AC42" s="140"/>
      <c r="AD42" s="140"/>
      <c r="AE42" s="140" t="s">
        <v>104</v>
      </c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 x14ac:dyDescent="0.2">
      <c r="A43" s="141">
        <v>30</v>
      </c>
      <c r="B43" s="141" t="s">
        <v>160</v>
      </c>
      <c r="C43" s="177" t="s">
        <v>161</v>
      </c>
      <c r="D43" s="147" t="s">
        <v>114</v>
      </c>
      <c r="E43" s="153">
        <v>1</v>
      </c>
      <c r="F43" s="155">
        <f t="shared" si="8"/>
        <v>0</v>
      </c>
      <c r="G43" s="155">
        <f t="shared" si="9"/>
        <v>0</v>
      </c>
      <c r="H43" s="156"/>
      <c r="I43" s="155">
        <f t="shared" si="10"/>
        <v>0</v>
      </c>
      <c r="J43" s="156"/>
      <c r="K43" s="155">
        <f t="shared" si="11"/>
        <v>0</v>
      </c>
      <c r="L43" s="155">
        <v>21</v>
      </c>
      <c r="M43" s="155">
        <f t="shared" si="12"/>
        <v>0</v>
      </c>
      <c r="N43" s="148">
        <v>0</v>
      </c>
      <c r="O43" s="148">
        <f t="shared" si="13"/>
        <v>0</v>
      </c>
      <c r="P43" s="148">
        <v>0</v>
      </c>
      <c r="Q43" s="148">
        <f t="shared" si="14"/>
        <v>0</v>
      </c>
      <c r="R43" s="148"/>
      <c r="S43" s="148"/>
      <c r="T43" s="149">
        <v>0</v>
      </c>
      <c r="U43" s="148">
        <f t="shared" si="15"/>
        <v>0</v>
      </c>
      <c r="V43" s="140"/>
      <c r="W43" s="140"/>
      <c r="X43" s="140"/>
      <c r="Y43" s="140"/>
      <c r="Z43" s="140"/>
      <c r="AA43" s="140"/>
      <c r="AB43" s="140"/>
      <c r="AC43" s="140"/>
      <c r="AD43" s="140"/>
      <c r="AE43" s="140" t="s">
        <v>104</v>
      </c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outlineLevel="1" x14ac:dyDescent="0.2">
      <c r="A44" s="141">
        <v>31</v>
      </c>
      <c r="B44" s="141" t="s">
        <v>162</v>
      </c>
      <c r="C44" s="177" t="s">
        <v>163</v>
      </c>
      <c r="D44" s="147" t="s">
        <v>114</v>
      </c>
      <c r="E44" s="153">
        <v>6</v>
      </c>
      <c r="F44" s="155">
        <f t="shared" si="8"/>
        <v>0</v>
      </c>
      <c r="G44" s="155">
        <f t="shared" si="9"/>
        <v>0</v>
      </c>
      <c r="H44" s="156"/>
      <c r="I44" s="155">
        <f t="shared" si="10"/>
        <v>0</v>
      </c>
      <c r="J44" s="156"/>
      <c r="K44" s="155">
        <f t="shared" si="11"/>
        <v>0</v>
      </c>
      <c r="L44" s="155">
        <v>21</v>
      </c>
      <c r="M44" s="155">
        <f t="shared" si="12"/>
        <v>0</v>
      </c>
      <c r="N44" s="148">
        <v>0</v>
      </c>
      <c r="O44" s="148">
        <f t="shared" si="13"/>
        <v>0</v>
      </c>
      <c r="P44" s="148">
        <v>0</v>
      </c>
      <c r="Q44" s="148">
        <f t="shared" si="14"/>
        <v>0</v>
      </c>
      <c r="R44" s="148"/>
      <c r="S44" s="148"/>
      <c r="T44" s="149">
        <v>0</v>
      </c>
      <c r="U44" s="148">
        <f t="shared" si="15"/>
        <v>0</v>
      </c>
      <c r="V44" s="140"/>
      <c r="W44" s="140"/>
      <c r="X44" s="140"/>
      <c r="Y44" s="140"/>
      <c r="Z44" s="140"/>
      <c r="AA44" s="140"/>
      <c r="AB44" s="140"/>
      <c r="AC44" s="140"/>
      <c r="AD44" s="140"/>
      <c r="AE44" s="140" t="s">
        <v>104</v>
      </c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</row>
    <row r="45" spans="1:60" outlineLevel="1" x14ac:dyDescent="0.2">
      <c r="A45" s="141">
        <v>32</v>
      </c>
      <c r="B45" s="141" t="s">
        <v>164</v>
      </c>
      <c r="C45" s="177" t="s">
        <v>165</v>
      </c>
      <c r="D45" s="147" t="s">
        <v>114</v>
      </c>
      <c r="E45" s="153">
        <v>1</v>
      </c>
      <c r="F45" s="155">
        <f t="shared" si="8"/>
        <v>0</v>
      </c>
      <c r="G45" s="155">
        <f t="shared" si="9"/>
        <v>0</v>
      </c>
      <c r="H45" s="156"/>
      <c r="I45" s="155">
        <f t="shared" si="10"/>
        <v>0</v>
      </c>
      <c r="J45" s="156"/>
      <c r="K45" s="155">
        <f t="shared" si="11"/>
        <v>0</v>
      </c>
      <c r="L45" s="155">
        <v>21</v>
      </c>
      <c r="M45" s="155">
        <f t="shared" si="12"/>
        <v>0</v>
      </c>
      <c r="N45" s="148">
        <v>0</v>
      </c>
      <c r="O45" s="148">
        <f t="shared" si="13"/>
        <v>0</v>
      </c>
      <c r="P45" s="148">
        <v>0</v>
      </c>
      <c r="Q45" s="148">
        <f t="shared" si="14"/>
        <v>0</v>
      </c>
      <c r="R45" s="148"/>
      <c r="S45" s="148"/>
      <c r="T45" s="149">
        <v>0</v>
      </c>
      <c r="U45" s="148">
        <f t="shared" si="15"/>
        <v>0</v>
      </c>
      <c r="V45" s="140"/>
      <c r="W45" s="140"/>
      <c r="X45" s="140"/>
      <c r="Y45" s="140"/>
      <c r="Z45" s="140"/>
      <c r="AA45" s="140"/>
      <c r="AB45" s="140"/>
      <c r="AC45" s="140"/>
      <c r="AD45" s="140"/>
      <c r="AE45" s="140" t="s">
        <v>104</v>
      </c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outlineLevel="1" x14ac:dyDescent="0.2">
      <c r="A46" s="141">
        <v>33</v>
      </c>
      <c r="B46" s="141" t="s">
        <v>166</v>
      </c>
      <c r="C46" s="177" t="s">
        <v>167</v>
      </c>
      <c r="D46" s="147" t="s">
        <v>114</v>
      </c>
      <c r="E46" s="153">
        <v>1</v>
      </c>
      <c r="F46" s="155">
        <f t="shared" si="8"/>
        <v>0</v>
      </c>
      <c r="G46" s="155">
        <f t="shared" si="9"/>
        <v>0</v>
      </c>
      <c r="H46" s="156"/>
      <c r="I46" s="155">
        <f t="shared" si="10"/>
        <v>0</v>
      </c>
      <c r="J46" s="156"/>
      <c r="K46" s="155">
        <f t="shared" si="11"/>
        <v>0</v>
      </c>
      <c r="L46" s="155">
        <v>21</v>
      </c>
      <c r="M46" s="155">
        <f t="shared" si="12"/>
        <v>0</v>
      </c>
      <c r="N46" s="148">
        <v>0</v>
      </c>
      <c r="O46" s="148">
        <f t="shared" si="13"/>
        <v>0</v>
      </c>
      <c r="P46" s="148">
        <v>0</v>
      </c>
      <c r="Q46" s="148">
        <f t="shared" si="14"/>
        <v>0</v>
      </c>
      <c r="R46" s="148"/>
      <c r="S46" s="148"/>
      <c r="T46" s="149">
        <v>0</v>
      </c>
      <c r="U46" s="148">
        <f t="shared" si="15"/>
        <v>0</v>
      </c>
      <c r="V46" s="140"/>
      <c r="W46" s="140"/>
      <c r="X46" s="140"/>
      <c r="Y46" s="140"/>
      <c r="Z46" s="140"/>
      <c r="AA46" s="140"/>
      <c r="AB46" s="140"/>
      <c r="AC46" s="140"/>
      <c r="AD46" s="140"/>
      <c r="AE46" s="140" t="s">
        <v>104</v>
      </c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outlineLevel="1" x14ac:dyDescent="0.2">
      <c r="A47" s="141">
        <v>34</v>
      </c>
      <c r="B47" s="141" t="s">
        <v>168</v>
      </c>
      <c r="C47" s="177" t="s">
        <v>169</v>
      </c>
      <c r="D47" s="147" t="s">
        <v>114</v>
      </c>
      <c r="E47" s="153">
        <v>1</v>
      </c>
      <c r="F47" s="155">
        <f t="shared" si="8"/>
        <v>0</v>
      </c>
      <c r="G47" s="155">
        <f t="shared" si="9"/>
        <v>0</v>
      </c>
      <c r="H47" s="156"/>
      <c r="I47" s="155">
        <f t="shared" si="10"/>
        <v>0</v>
      </c>
      <c r="J47" s="156"/>
      <c r="K47" s="155">
        <f t="shared" si="11"/>
        <v>0</v>
      </c>
      <c r="L47" s="155">
        <v>21</v>
      </c>
      <c r="M47" s="155">
        <f t="shared" si="12"/>
        <v>0</v>
      </c>
      <c r="N47" s="148">
        <v>0</v>
      </c>
      <c r="O47" s="148">
        <f t="shared" si="13"/>
        <v>0</v>
      </c>
      <c r="P47" s="148">
        <v>0</v>
      </c>
      <c r="Q47" s="148">
        <f t="shared" si="14"/>
        <v>0</v>
      </c>
      <c r="R47" s="148"/>
      <c r="S47" s="148"/>
      <c r="T47" s="149">
        <v>0</v>
      </c>
      <c r="U47" s="148">
        <f t="shared" si="15"/>
        <v>0</v>
      </c>
      <c r="V47" s="140"/>
      <c r="W47" s="140"/>
      <c r="X47" s="140"/>
      <c r="Y47" s="140"/>
      <c r="Z47" s="140"/>
      <c r="AA47" s="140"/>
      <c r="AB47" s="140"/>
      <c r="AC47" s="140"/>
      <c r="AD47" s="140"/>
      <c r="AE47" s="140" t="s">
        <v>104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 x14ac:dyDescent="0.2">
      <c r="A48" s="141">
        <v>35</v>
      </c>
      <c r="B48" s="141" t="s">
        <v>170</v>
      </c>
      <c r="C48" s="177" t="s">
        <v>171</v>
      </c>
      <c r="D48" s="147" t="s">
        <v>114</v>
      </c>
      <c r="E48" s="153">
        <v>3</v>
      </c>
      <c r="F48" s="155">
        <f t="shared" si="8"/>
        <v>0</v>
      </c>
      <c r="G48" s="155">
        <f t="shared" si="9"/>
        <v>0</v>
      </c>
      <c r="H48" s="156"/>
      <c r="I48" s="155">
        <f t="shared" si="10"/>
        <v>0</v>
      </c>
      <c r="J48" s="156"/>
      <c r="K48" s="155">
        <f t="shared" si="11"/>
        <v>0</v>
      </c>
      <c r="L48" s="155">
        <v>21</v>
      </c>
      <c r="M48" s="155">
        <f t="shared" si="12"/>
        <v>0</v>
      </c>
      <c r="N48" s="148">
        <v>0</v>
      </c>
      <c r="O48" s="148">
        <f t="shared" si="13"/>
        <v>0</v>
      </c>
      <c r="P48" s="148">
        <v>0</v>
      </c>
      <c r="Q48" s="148">
        <f t="shared" si="14"/>
        <v>0</v>
      </c>
      <c r="R48" s="148"/>
      <c r="S48" s="148"/>
      <c r="T48" s="149">
        <v>0</v>
      </c>
      <c r="U48" s="148">
        <f t="shared" si="15"/>
        <v>0</v>
      </c>
      <c r="V48" s="140"/>
      <c r="W48" s="140"/>
      <c r="X48" s="140"/>
      <c r="Y48" s="140"/>
      <c r="Z48" s="140"/>
      <c r="AA48" s="140"/>
      <c r="AB48" s="140"/>
      <c r="AC48" s="140"/>
      <c r="AD48" s="140"/>
      <c r="AE48" s="140" t="s">
        <v>104</v>
      </c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ht="22.5" outlineLevel="1" x14ac:dyDescent="0.2">
      <c r="A49" s="141">
        <v>36</v>
      </c>
      <c r="B49" s="141" t="s">
        <v>172</v>
      </c>
      <c r="C49" s="177" t="s">
        <v>173</v>
      </c>
      <c r="D49" s="147" t="s">
        <v>114</v>
      </c>
      <c r="E49" s="153">
        <v>1</v>
      </c>
      <c r="F49" s="155">
        <f t="shared" si="8"/>
        <v>0</v>
      </c>
      <c r="G49" s="155">
        <f t="shared" si="9"/>
        <v>0</v>
      </c>
      <c r="H49" s="156"/>
      <c r="I49" s="155">
        <f t="shared" si="10"/>
        <v>0</v>
      </c>
      <c r="J49" s="156"/>
      <c r="K49" s="155">
        <f t="shared" si="11"/>
        <v>0</v>
      </c>
      <c r="L49" s="155">
        <v>21</v>
      </c>
      <c r="M49" s="155">
        <f t="shared" si="12"/>
        <v>0</v>
      </c>
      <c r="N49" s="148">
        <v>0</v>
      </c>
      <c r="O49" s="148">
        <f t="shared" si="13"/>
        <v>0</v>
      </c>
      <c r="P49" s="148">
        <v>0</v>
      </c>
      <c r="Q49" s="148">
        <f t="shared" si="14"/>
        <v>0</v>
      </c>
      <c r="R49" s="148"/>
      <c r="S49" s="148"/>
      <c r="T49" s="149">
        <v>0</v>
      </c>
      <c r="U49" s="148">
        <f t="shared" si="15"/>
        <v>0</v>
      </c>
      <c r="V49" s="140"/>
      <c r="W49" s="140"/>
      <c r="X49" s="140"/>
      <c r="Y49" s="140"/>
      <c r="Z49" s="140"/>
      <c r="AA49" s="140"/>
      <c r="AB49" s="140"/>
      <c r="AC49" s="140"/>
      <c r="AD49" s="140"/>
      <c r="AE49" s="140" t="s">
        <v>104</v>
      </c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outlineLevel="1" x14ac:dyDescent="0.2">
      <c r="A50" s="141">
        <v>37</v>
      </c>
      <c r="B50" s="141" t="s">
        <v>174</v>
      </c>
      <c r="C50" s="177" t="s">
        <v>175</v>
      </c>
      <c r="D50" s="147" t="s">
        <v>107</v>
      </c>
      <c r="E50" s="153">
        <v>237</v>
      </c>
      <c r="F50" s="155">
        <f t="shared" si="8"/>
        <v>0</v>
      </c>
      <c r="G50" s="155">
        <f t="shared" si="9"/>
        <v>0</v>
      </c>
      <c r="H50" s="156"/>
      <c r="I50" s="155">
        <f t="shared" si="10"/>
        <v>0</v>
      </c>
      <c r="J50" s="156"/>
      <c r="K50" s="155">
        <f t="shared" si="11"/>
        <v>0</v>
      </c>
      <c r="L50" s="155">
        <v>21</v>
      </c>
      <c r="M50" s="155">
        <f t="shared" si="12"/>
        <v>0</v>
      </c>
      <c r="N50" s="148">
        <v>0</v>
      </c>
      <c r="O50" s="148">
        <f t="shared" si="13"/>
        <v>0</v>
      </c>
      <c r="P50" s="148">
        <v>0</v>
      </c>
      <c r="Q50" s="148">
        <f t="shared" si="14"/>
        <v>0</v>
      </c>
      <c r="R50" s="148"/>
      <c r="S50" s="148"/>
      <c r="T50" s="149">
        <v>0</v>
      </c>
      <c r="U50" s="148">
        <f t="shared" si="15"/>
        <v>0</v>
      </c>
      <c r="V50" s="140"/>
      <c r="W50" s="140"/>
      <c r="X50" s="140"/>
      <c r="Y50" s="140"/>
      <c r="Z50" s="140"/>
      <c r="AA50" s="140"/>
      <c r="AB50" s="140"/>
      <c r="AC50" s="140"/>
      <c r="AD50" s="140"/>
      <c r="AE50" s="140" t="s">
        <v>104</v>
      </c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</row>
    <row r="51" spans="1:60" ht="33.75" outlineLevel="1" x14ac:dyDescent="0.2">
      <c r="A51" s="141">
        <v>38</v>
      </c>
      <c r="B51" s="141" t="s">
        <v>176</v>
      </c>
      <c r="C51" s="177" t="s">
        <v>177</v>
      </c>
      <c r="D51" s="147" t="s">
        <v>145</v>
      </c>
      <c r="E51" s="153">
        <v>1</v>
      </c>
      <c r="F51" s="155">
        <f t="shared" si="8"/>
        <v>0</v>
      </c>
      <c r="G51" s="155">
        <f t="shared" si="9"/>
        <v>0</v>
      </c>
      <c r="H51" s="156"/>
      <c r="I51" s="155">
        <f t="shared" si="10"/>
        <v>0</v>
      </c>
      <c r="J51" s="156"/>
      <c r="K51" s="155">
        <f t="shared" si="11"/>
        <v>0</v>
      </c>
      <c r="L51" s="155">
        <v>21</v>
      </c>
      <c r="M51" s="155">
        <f t="shared" si="12"/>
        <v>0</v>
      </c>
      <c r="N51" s="148">
        <v>0</v>
      </c>
      <c r="O51" s="148">
        <f t="shared" si="13"/>
        <v>0</v>
      </c>
      <c r="P51" s="148">
        <v>0</v>
      </c>
      <c r="Q51" s="148">
        <f t="shared" si="14"/>
        <v>0</v>
      </c>
      <c r="R51" s="148"/>
      <c r="S51" s="148"/>
      <c r="T51" s="149">
        <v>0</v>
      </c>
      <c r="U51" s="148">
        <f t="shared" si="15"/>
        <v>0</v>
      </c>
      <c r="V51" s="140"/>
      <c r="W51" s="140"/>
      <c r="X51" s="140"/>
      <c r="Y51" s="140"/>
      <c r="Z51" s="140"/>
      <c r="AA51" s="140"/>
      <c r="AB51" s="140"/>
      <c r="AC51" s="140"/>
      <c r="AD51" s="140"/>
      <c r="AE51" s="140" t="s">
        <v>104</v>
      </c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</row>
    <row r="52" spans="1:60" outlineLevel="1" x14ac:dyDescent="0.2">
      <c r="A52" s="141">
        <v>39</v>
      </c>
      <c r="B52" s="141" t="s">
        <v>178</v>
      </c>
      <c r="C52" s="177" t="s">
        <v>179</v>
      </c>
      <c r="D52" s="147" t="s">
        <v>114</v>
      </c>
      <c r="E52" s="153">
        <v>1</v>
      </c>
      <c r="F52" s="155">
        <f t="shared" si="8"/>
        <v>0</v>
      </c>
      <c r="G52" s="155">
        <f t="shared" si="9"/>
        <v>0</v>
      </c>
      <c r="H52" s="156"/>
      <c r="I52" s="155">
        <f t="shared" si="10"/>
        <v>0</v>
      </c>
      <c r="J52" s="156"/>
      <c r="K52" s="155">
        <f t="shared" si="11"/>
        <v>0</v>
      </c>
      <c r="L52" s="155">
        <v>21</v>
      </c>
      <c r="M52" s="155">
        <f t="shared" si="12"/>
        <v>0</v>
      </c>
      <c r="N52" s="148">
        <v>0</v>
      </c>
      <c r="O52" s="148">
        <f t="shared" si="13"/>
        <v>0</v>
      </c>
      <c r="P52" s="148">
        <v>0</v>
      </c>
      <c r="Q52" s="148">
        <f t="shared" si="14"/>
        <v>0</v>
      </c>
      <c r="R52" s="148"/>
      <c r="S52" s="148"/>
      <c r="T52" s="149">
        <v>0</v>
      </c>
      <c r="U52" s="148">
        <f t="shared" si="15"/>
        <v>0</v>
      </c>
      <c r="V52" s="140"/>
      <c r="W52" s="140"/>
      <c r="X52" s="140"/>
      <c r="Y52" s="140"/>
      <c r="Z52" s="140"/>
      <c r="AA52" s="140"/>
      <c r="AB52" s="140"/>
      <c r="AC52" s="140"/>
      <c r="AD52" s="140"/>
      <c r="AE52" s="140" t="s">
        <v>104</v>
      </c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</row>
    <row r="53" spans="1:60" outlineLevel="1" x14ac:dyDescent="0.2">
      <c r="A53" s="141">
        <v>40</v>
      </c>
      <c r="B53" s="141" t="s">
        <v>180</v>
      </c>
      <c r="C53" s="177" t="s">
        <v>181</v>
      </c>
      <c r="D53" s="147" t="s">
        <v>114</v>
      </c>
      <c r="E53" s="153">
        <v>9</v>
      </c>
      <c r="F53" s="155">
        <f t="shared" si="8"/>
        <v>0</v>
      </c>
      <c r="G53" s="155">
        <f t="shared" si="9"/>
        <v>0</v>
      </c>
      <c r="H53" s="156"/>
      <c r="I53" s="155">
        <f t="shared" si="10"/>
        <v>0</v>
      </c>
      <c r="J53" s="156"/>
      <c r="K53" s="155">
        <f t="shared" si="11"/>
        <v>0</v>
      </c>
      <c r="L53" s="155">
        <v>21</v>
      </c>
      <c r="M53" s="155">
        <f t="shared" si="12"/>
        <v>0</v>
      </c>
      <c r="N53" s="148">
        <v>0</v>
      </c>
      <c r="O53" s="148">
        <f t="shared" si="13"/>
        <v>0</v>
      </c>
      <c r="P53" s="148">
        <v>0</v>
      </c>
      <c r="Q53" s="148">
        <f t="shared" si="14"/>
        <v>0</v>
      </c>
      <c r="R53" s="148"/>
      <c r="S53" s="148"/>
      <c r="T53" s="149">
        <v>0</v>
      </c>
      <c r="U53" s="148">
        <f t="shared" si="15"/>
        <v>0</v>
      </c>
      <c r="V53" s="140"/>
      <c r="W53" s="140"/>
      <c r="X53" s="140"/>
      <c r="Y53" s="140"/>
      <c r="Z53" s="140"/>
      <c r="AA53" s="140"/>
      <c r="AB53" s="140"/>
      <c r="AC53" s="140"/>
      <c r="AD53" s="140"/>
      <c r="AE53" s="140" t="s">
        <v>104</v>
      </c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ht="22.5" outlineLevel="1" x14ac:dyDescent="0.2">
      <c r="A54" s="141">
        <v>41</v>
      </c>
      <c r="B54" s="141" t="s">
        <v>182</v>
      </c>
      <c r="C54" s="177" t="s">
        <v>183</v>
      </c>
      <c r="D54" s="147" t="s">
        <v>114</v>
      </c>
      <c r="E54" s="153">
        <v>18</v>
      </c>
      <c r="F54" s="155">
        <f t="shared" si="8"/>
        <v>0</v>
      </c>
      <c r="G54" s="155">
        <f t="shared" si="9"/>
        <v>0</v>
      </c>
      <c r="H54" s="156"/>
      <c r="I54" s="155">
        <f t="shared" si="10"/>
        <v>0</v>
      </c>
      <c r="J54" s="156"/>
      <c r="K54" s="155">
        <f t="shared" si="11"/>
        <v>0</v>
      </c>
      <c r="L54" s="155">
        <v>21</v>
      </c>
      <c r="M54" s="155">
        <f t="shared" si="12"/>
        <v>0</v>
      </c>
      <c r="N54" s="148">
        <v>0</v>
      </c>
      <c r="O54" s="148">
        <f t="shared" si="13"/>
        <v>0</v>
      </c>
      <c r="P54" s="148">
        <v>0</v>
      </c>
      <c r="Q54" s="148">
        <f t="shared" si="14"/>
        <v>0</v>
      </c>
      <c r="R54" s="148"/>
      <c r="S54" s="148"/>
      <c r="T54" s="149">
        <v>0</v>
      </c>
      <c r="U54" s="148">
        <f t="shared" si="15"/>
        <v>0</v>
      </c>
      <c r="V54" s="140"/>
      <c r="W54" s="140"/>
      <c r="X54" s="140"/>
      <c r="Y54" s="140"/>
      <c r="Z54" s="140"/>
      <c r="AA54" s="140"/>
      <c r="AB54" s="140"/>
      <c r="AC54" s="140"/>
      <c r="AD54" s="140"/>
      <c r="AE54" s="140" t="s">
        <v>104</v>
      </c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outlineLevel="1" x14ac:dyDescent="0.2">
      <c r="A55" s="141">
        <v>42</v>
      </c>
      <c r="B55" s="141" t="s">
        <v>184</v>
      </c>
      <c r="C55" s="177" t="s">
        <v>185</v>
      </c>
      <c r="D55" s="147" t="s">
        <v>114</v>
      </c>
      <c r="E55" s="153">
        <v>9</v>
      </c>
      <c r="F55" s="155">
        <f t="shared" si="8"/>
        <v>0</v>
      </c>
      <c r="G55" s="155">
        <f t="shared" si="9"/>
        <v>0</v>
      </c>
      <c r="H55" s="156"/>
      <c r="I55" s="155">
        <f t="shared" si="10"/>
        <v>0</v>
      </c>
      <c r="J55" s="156"/>
      <c r="K55" s="155">
        <f t="shared" si="11"/>
        <v>0</v>
      </c>
      <c r="L55" s="155">
        <v>21</v>
      </c>
      <c r="M55" s="155">
        <f t="shared" si="12"/>
        <v>0</v>
      </c>
      <c r="N55" s="148">
        <v>0</v>
      </c>
      <c r="O55" s="148">
        <f t="shared" si="13"/>
        <v>0</v>
      </c>
      <c r="P55" s="148">
        <v>0</v>
      </c>
      <c r="Q55" s="148">
        <f t="shared" si="14"/>
        <v>0</v>
      </c>
      <c r="R55" s="148"/>
      <c r="S55" s="148"/>
      <c r="T55" s="149">
        <v>0</v>
      </c>
      <c r="U55" s="148">
        <f t="shared" si="15"/>
        <v>0</v>
      </c>
      <c r="V55" s="140"/>
      <c r="W55" s="140"/>
      <c r="X55" s="140"/>
      <c r="Y55" s="140"/>
      <c r="Z55" s="140"/>
      <c r="AA55" s="140"/>
      <c r="AB55" s="140"/>
      <c r="AC55" s="140"/>
      <c r="AD55" s="140"/>
      <c r="AE55" s="140" t="s">
        <v>104</v>
      </c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outlineLevel="1" x14ac:dyDescent="0.2">
      <c r="A56" s="141">
        <v>43</v>
      </c>
      <c r="B56" s="141" t="s">
        <v>186</v>
      </c>
      <c r="C56" s="177" t="s">
        <v>187</v>
      </c>
      <c r="D56" s="147" t="s">
        <v>145</v>
      </c>
      <c r="E56" s="153">
        <v>1</v>
      </c>
      <c r="F56" s="155">
        <f t="shared" si="8"/>
        <v>0</v>
      </c>
      <c r="G56" s="155">
        <f t="shared" si="9"/>
        <v>0</v>
      </c>
      <c r="H56" s="156"/>
      <c r="I56" s="155">
        <f t="shared" si="10"/>
        <v>0</v>
      </c>
      <c r="J56" s="156"/>
      <c r="K56" s="155">
        <f t="shared" si="11"/>
        <v>0</v>
      </c>
      <c r="L56" s="155">
        <v>21</v>
      </c>
      <c r="M56" s="155">
        <f t="shared" si="12"/>
        <v>0</v>
      </c>
      <c r="N56" s="148">
        <v>0</v>
      </c>
      <c r="O56" s="148">
        <f t="shared" si="13"/>
        <v>0</v>
      </c>
      <c r="P56" s="148">
        <v>0</v>
      </c>
      <c r="Q56" s="148">
        <f t="shared" si="14"/>
        <v>0</v>
      </c>
      <c r="R56" s="148"/>
      <c r="S56" s="148"/>
      <c r="T56" s="149">
        <v>0</v>
      </c>
      <c r="U56" s="148">
        <f t="shared" si="15"/>
        <v>0</v>
      </c>
      <c r="V56" s="140"/>
      <c r="W56" s="140"/>
      <c r="X56" s="140"/>
      <c r="Y56" s="140"/>
      <c r="Z56" s="140"/>
      <c r="AA56" s="140"/>
      <c r="AB56" s="140"/>
      <c r="AC56" s="140"/>
      <c r="AD56" s="140"/>
      <c r="AE56" s="140" t="s">
        <v>104</v>
      </c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ht="22.5" outlineLevel="1" x14ac:dyDescent="0.2">
      <c r="A57" s="141">
        <v>44</v>
      </c>
      <c r="B57" s="141" t="s">
        <v>188</v>
      </c>
      <c r="C57" s="177" t="s">
        <v>189</v>
      </c>
      <c r="D57" s="147" t="s">
        <v>145</v>
      </c>
      <c r="E57" s="153">
        <v>1</v>
      </c>
      <c r="F57" s="155">
        <f t="shared" si="8"/>
        <v>0</v>
      </c>
      <c r="G57" s="155">
        <f t="shared" si="9"/>
        <v>0</v>
      </c>
      <c r="H57" s="156"/>
      <c r="I57" s="155">
        <f t="shared" si="10"/>
        <v>0</v>
      </c>
      <c r="J57" s="156"/>
      <c r="K57" s="155">
        <f t="shared" si="11"/>
        <v>0</v>
      </c>
      <c r="L57" s="155">
        <v>21</v>
      </c>
      <c r="M57" s="155">
        <f t="shared" si="12"/>
        <v>0</v>
      </c>
      <c r="N57" s="148">
        <v>0</v>
      </c>
      <c r="O57" s="148">
        <f t="shared" si="13"/>
        <v>0</v>
      </c>
      <c r="P57" s="148">
        <v>0</v>
      </c>
      <c r="Q57" s="148">
        <f t="shared" si="14"/>
        <v>0</v>
      </c>
      <c r="R57" s="148"/>
      <c r="S57" s="148"/>
      <c r="T57" s="149">
        <v>0</v>
      </c>
      <c r="U57" s="148">
        <f t="shared" si="15"/>
        <v>0</v>
      </c>
      <c r="V57" s="140"/>
      <c r="W57" s="140"/>
      <c r="X57" s="140"/>
      <c r="Y57" s="140"/>
      <c r="Z57" s="140"/>
      <c r="AA57" s="140"/>
      <c r="AB57" s="140"/>
      <c r="AC57" s="140"/>
      <c r="AD57" s="140"/>
      <c r="AE57" s="140" t="s">
        <v>104</v>
      </c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ht="22.5" outlineLevel="1" x14ac:dyDescent="0.2">
      <c r="A58" s="141">
        <v>45</v>
      </c>
      <c r="B58" s="141" t="s">
        <v>190</v>
      </c>
      <c r="C58" s="177" t="s">
        <v>191</v>
      </c>
      <c r="D58" s="147" t="s">
        <v>145</v>
      </c>
      <c r="E58" s="153">
        <v>1</v>
      </c>
      <c r="F58" s="155">
        <f t="shared" si="8"/>
        <v>0</v>
      </c>
      <c r="G58" s="155">
        <f t="shared" si="9"/>
        <v>0</v>
      </c>
      <c r="H58" s="156"/>
      <c r="I58" s="155">
        <f t="shared" si="10"/>
        <v>0</v>
      </c>
      <c r="J58" s="156"/>
      <c r="K58" s="155">
        <f t="shared" si="11"/>
        <v>0</v>
      </c>
      <c r="L58" s="155">
        <v>21</v>
      </c>
      <c r="M58" s="155">
        <f t="shared" si="12"/>
        <v>0</v>
      </c>
      <c r="N58" s="148">
        <v>0</v>
      </c>
      <c r="O58" s="148">
        <f t="shared" si="13"/>
        <v>0</v>
      </c>
      <c r="P58" s="148">
        <v>0</v>
      </c>
      <c r="Q58" s="148">
        <f t="shared" si="14"/>
        <v>0</v>
      </c>
      <c r="R58" s="148"/>
      <c r="S58" s="148"/>
      <c r="T58" s="149">
        <v>0</v>
      </c>
      <c r="U58" s="148">
        <f t="shared" si="15"/>
        <v>0</v>
      </c>
      <c r="V58" s="140"/>
      <c r="W58" s="140"/>
      <c r="X58" s="140"/>
      <c r="Y58" s="140"/>
      <c r="Z58" s="140"/>
      <c r="AA58" s="140"/>
      <c r="AB58" s="140"/>
      <c r="AC58" s="140"/>
      <c r="AD58" s="140"/>
      <c r="AE58" s="140" t="s">
        <v>104</v>
      </c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ht="22.5" outlineLevel="1" x14ac:dyDescent="0.2">
      <c r="A59" s="141">
        <v>46</v>
      </c>
      <c r="B59" s="141" t="s">
        <v>192</v>
      </c>
      <c r="C59" s="177" t="s">
        <v>193</v>
      </c>
      <c r="D59" s="147" t="s">
        <v>145</v>
      </c>
      <c r="E59" s="153">
        <v>1</v>
      </c>
      <c r="F59" s="155">
        <f t="shared" si="8"/>
        <v>0</v>
      </c>
      <c r="G59" s="155">
        <f t="shared" si="9"/>
        <v>0</v>
      </c>
      <c r="H59" s="156"/>
      <c r="I59" s="155">
        <f t="shared" si="10"/>
        <v>0</v>
      </c>
      <c r="J59" s="156"/>
      <c r="K59" s="155">
        <f t="shared" si="11"/>
        <v>0</v>
      </c>
      <c r="L59" s="155">
        <v>21</v>
      </c>
      <c r="M59" s="155">
        <f t="shared" si="12"/>
        <v>0</v>
      </c>
      <c r="N59" s="148">
        <v>0</v>
      </c>
      <c r="O59" s="148">
        <f t="shared" si="13"/>
        <v>0</v>
      </c>
      <c r="P59" s="148">
        <v>0</v>
      </c>
      <c r="Q59" s="148">
        <f t="shared" si="14"/>
        <v>0</v>
      </c>
      <c r="R59" s="148"/>
      <c r="S59" s="148"/>
      <c r="T59" s="149">
        <v>0</v>
      </c>
      <c r="U59" s="148">
        <f t="shared" si="15"/>
        <v>0</v>
      </c>
      <c r="V59" s="140"/>
      <c r="W59" s="140"/>
      <c r="X59" s="140"/>
      <c r="Y59" s="140"/>
      <c r="Z59" s="140"/>
      <c r="AA59" s="140"/>
      <c r="AB59" s="140"/>
      <c r="AC59" s="140"/>
      <c r="AD59" s="140"/>
      <c r="AE59" s="140" t="s">
        <v>104</v>
      </c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outlineLevel="1" x14ac:dyDescent="0.2">
      <c r="A60" s="141">
        <v>47</v>
      </c>
      <c r="B60" s="141" t="s">
        <v>194</v>
      </c>
      <c r="C60" s="177" t="s">
        <v>195</v>
      </c>
      <c r="D60" s="147" t="s">
        <v>114</v>
      </c>
      <c r="E60" s="153">
        <v>1</v>
      </c>
      <c r="F60" s="155">
        <f t="shared" si="8"/>
        <v>0</v>
      </c>
      <c r="G60" s="155">
        <f t="shared" si="9"/>
        <v>0</v>
      </c>
      <c r="H60" s="156"/>
      <c r="I60" s="155">
        <f t="shared" si="10"/>
        <v>0</v>
      </c>
      <c r="J60" s="156"/>
      <c r="K60" s="155">
        <f t="shared" si="11"/>
        <v>0</v>
      </c>
      <c r="L60" s="155">
        <v>21</v>
      </c>
      <c r="M60" s="155">
        <f t="shared" si="12"/>
        <v>0</v>
      </c>
      <c r="N60" s="148">
        <v>0</v>
      </c>
      <c r="O60" s="148">
        <f t="shared" si="13"/>
        <v>0</v>
      </c>
      <c r="P60" s="148">
        <v>0</v>
      </c>
      <c r="Q60" s="148">
        <f t="shared" si="14"/>
        <v>0</v>
      </c>
      <c r="R60" s="148"/>
      <c r="S60" s="148"/>
      <c r="T60" s="149">
        <v>0</v>
      </c>
      <c r="U60" s="148">
        <f t="shared" si="15"/>
        <v>0</v>
      </c>
      <c r="V60" s="140"/>
      <c r="W60" s="140"/>
      <c r="X60" s="140"/>
      <c r="Y60" s="140"/>
      <c r="Z60" s="140"/>
      <c r="AA60" s="140"/>
      <c r="AB60" s="140"/>
      <c r="AC60" s="140"/>
      <c r="AD60" s="140"/>
      <c r="AE60" s="140" t="s">
        <v>104</v>
      </c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ht="22.5" outlineLevel="1" x14ac:dyDescent="0.2">
      <c r="A61" s="141">
        <v>48</v>
      </c>
      <c r="B61" s="141" t="s">
        <v>196</v>
      </c>
      <c r="C61" s="177" t="s">
        <v>197</v>
      </c>
      <c r="D61" s="147" t="s">
        <v>107</v>
      </c>
      <c r="E61" s="153">
        <v>39</v>
      </c>
      <c r="F61" s="155">
        <f t="shared" si="8"/>
        <v>0</v>
      </c>
      <c r="G61" s="155">
        <f t="shared" si="9"/>
        <v>0</v>
      </c>
      <c r="H61" s="156"/>
      <c r="I61" s="155">
        <f t="shared" si="10"/>
        <v>0</v>
      </c>
      <c r="J61" s="156"/>
      <c r="K61" s="155">
        <f t="shared" si="11"/>
        <v>0</v>
      </c>
      <c r="L61" s="155">
        <v>21</v>
      </c>
      <c r="M61" s="155">
        <f t="shared" si="12"/>
        <v>0</v>
      </c>
      <c r="N61" s="148">
        <v>4.2999999999999999E-4</v>
      </c>
      <c r="O61" s="148">
        <f t="shared" si="13"/>
        <v>1.677E-2</v>
      </c>
      <c r="P61" s="148">
        <v>0</v>
      </c>
      <c r="Q61" s="148">
        <f t="shared" si="14"/>
        <v>0</v>
      </c>
      <c r="R61" s="148"/>
      <c r="S61" s="148"/>
      <c r="T61" s="149">
        <v>5.7939999999999998E-2</v>
      </c>
      <c r="U61" s="148">
        <f t="shared" si="15"/>
        <v>2.2599999999999998</v>
      </c>
      <c r="V61" s="140"/>
      <c r="W61" s="140"/>
      <c r="X61" s="140"/>
      <c r="Y61" s="140"/>
      <c r="Z61" s="140"/>
      <c r="AA61" s="140"/>
      <c r="AB61" s="140"/>
      <c r="AC61" s="140"/>
      <c r="AD61" s="140"/>
      <c r="AE61" s="140" t="s">
        <v>104</v>
      </c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</row>
    <row r="62" spans="1:60" ht="22.5" outlineLevel="1" x14ac:dyDescent="0.2">
      <c r="A62" s="141">
        <v>49</v>
      </c>
      <c r="B62" s="141" t="s">
        <v>198</v>
      </c>
      <c r="C62" s="177" t="s">
        <v>199</v>
      </c>
      <c r="D62" s="147" t="s">
        <v>107</v>
      </c>
      <c r="E62" s="153">
        <v>58</v>
      </c>
      <c r="F62" s="155">
        <f t="shared" si="8"/>
        <v>0</v>
      </c>
      <c r="G62" s="155">
        <f t="shared" si="9"/>
        <v>0</v>
      </c>
      <c r="H62" s="156"/>
      <c r="I62" s="155">
        <f t="shared" si="10"/>
        <v>0</v>
      </c>
      <c r="J62" s="156"/>
      <c r="K62" s="155">
        <f t="shared" si="11"/>
        <v>0</v>
      </c>
      <c r="L62" s="155">
        <v>21</v>
      </c>
      <c r="M62" s="155">
        <f t="shared" si="12"/>
        <v>0</v>
      </c>
      <c r="N62" s="148">
        <v>5.5999999999999995E-4</v>
      </c>
      <c r="O62" s="148">
        <f t="shared" si="13"/>
        <v>3.2480000000000002E-2</v>
      </c>
      <c r="P62" s="148">
        <v>0</v>
      </c>
      <c r="Q62" s="148">
        <f t="shared" si="14"/>
        <v>0</v>
      </c>
      <c r="R62" s="148"/>
      <c r="S62" s="148"/>
      <c r="T62" s="149">
        <v>5.7939999999999998E-2</v>
      </c>
      <c r="U62" s="148">
        <f t="shared" si="15"/>
        <v>3.36</v>
      </c>
      <c r="V62" s="140"/>
      <c r="W62" s="140"/>
      <c r="X62" s="140"/>
      <c r="Y62" s="140"/>
      <c r="Z62" s="140"/>
      <c r="AA62" s="140"/>
      <c r="AB62" s="140"/>
      <c r="AC62" s="140"/>
      <c r="AD62" s="140"/>
      <c r="AE62" s="140" t="s">
        <v>104</v>
      </c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outlineLevel="1" x14ac:dyDescent="0.2">
      <c r="A63" s="141">
        <v>50</v>
      </c>
      <c r="B63" s="141" t="s">
        <v>200</v>
      </c>
      <c r="C63" s="177" t="s">
        <v>201</v>
      </c>
      <c r="D63" s="147" t="s">
        <v>107</v>
      </c>
      <c r="E63" s="153">
        <v>112</v>
      </c>
      <c r="F63" s="155">
        <f t="shared" si="8"/>
        <v>0</v>
      </c>
      <c r="G63" s="155">
        <f t="shared" si="9"/>
        <v>0</v>
      </c>
      <c r="H63" s="156"/>
      <c r="I63" s="155">
        <f t="shared" si="10"/>
        <v>0</v>
      </c>
      <c r="J63" s="156"/>
      <c r="K63" s="155">
        <f t="shared" si="11"/>
        <v>0</v>
      </c>
      <c r="L63" s="155">
        <v>21</v>
      </c>
      <c r="M63" s="155">
        <f t="shared" si="12"/>
        <v>0</v>
      </c>
      <c r="N63" s="148">
        <v>0</v>
      </c>
      <c r="O63" s="148">
        <f t="shared" si="13"/>
        <v>0</v>
      </c>
      <c r="P63" s="148">
        <v>0</v>
      </c>
      <c r="Q63" s="148">
        <f t="shared" si="14"/>
        <v>0</v>
      </c>
      <c r="R63" s="148"/>
      <c r="S63" s="148"/>
      <c r="T63" s="149">
        <v>5.7829999999999999E-2</v>
      </c>
      <c r="U63" s="148">
        <f t="shared" si="15"/>
        <v>6.48</v>
      </c>
      <c r="V63" s="140"/>
      <c r="W63" s="140"/>
      <c r="X63" s="140"/>
      <c r="Y63" s="140"/>
      <c r="Z63" s="140"/>
      <c r="AA63" s="140"/>
      <c r="AB63" s="140"/>
      <c r="AC63" s="140"/>
      <c r="AD63" s="140"/>
      <c r="AE63" s="140" t="s">
        <v>104</v>
      </c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outlineLevel="1" x14ac:dyDescent="0.2">
      <c r="A64" s="141">
        <v>51</v>
      </c>
      <c r="B64" s="141" t="s">
        <v>202</v>
      </c>
      <c r="C64" s="177" t="s">
        <v>203</v>
      </c>
      <c r="D64" s="147" t="s">
        <v>107</v>
      </c>
      <c r="E64" s="153">
        <v>78</v>
      </c>
      <c r="F64" s="155">
        <f t="shared" si="8"/>
        <v>0</v>
      </c>
      <c r="G64" s="155">
        <f t="shared" si="9"/>
        <v>0</v>
      </c>
      <c r="H64" s="156"/>
      <c r="I64" s="155">
        <f t="shared" si="10"/>
        <v>0</v>
      </c>
      <c r="J64" s="156"/>
      <c r="K64" s="155">
        <f t="shared" si="11"/>
        <v>0</v>
      </c>
      <c r="L64" s="155">
        <v>21</v>
      </c>
      <c r="M64" s="155">
        <f t="shared" si="12"/>
        <v>0</v>
      </c>
      <c r="N64" s="148">
        <v>3.2680000000000001E-2</v>
      </c>
      <c r="O64" s="148">
        <f t="shared" si="13"/>
        <v>2.5490400000000002</v>
      </c>
      <c r="P64" s="148">
        <v>0</v>
      </c>
      <c r="Q64" s="148">
        <f t="shared" si="14"/>
        <v>0</v>
      </c>
      <c r="R64" s="148"/>
      <c r="S64" s="148"/>
      <c r="T64" s="149">
        <v>0.13858000000000001</v>
      </c>
      <c r="U64" s="148">
        <f t="shared" si="15"/>
        <v>10.81</v>
      </c>
      <c r="V64" s="140"/>
      <c r="W64" s="140"/>
      <c r="X64" s="140"/>
      <c r="Y64" s="140"/>
      <c r="Z64" s="140"/>
      <c r="AA64" s="140"/>
      <c r="AB64" s="140"/>
      <c r="AC64" s="140"/>
      <c r="AD64" s="140"/>
      <c r="AE64" s="140" t="s">
        <v>115</v>
      </c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outlineLevel="1" x14ac:dyDescent="0.2">
      <c r="A65" s="141">
        <v>52</v>
      </c>
      <c r="B65" s="141" t="s">
        <v>204</v>
      </c>
      <c r="C65" s="177" t="s">
        <v>205</v>
      </c>
      <c r="D65" s="147" t="s">
        <v>114</v>
      </c>
      <c r="E65" s="153">
        <v>2</v>
      </c>
      <c r="F65" s="155">
        <f t="shared" si="8"/>
        <v>0</v>
      </c>
      <c r="G65" s="155">
        <f t="shared" si="9"/>
        <v>0</v>
      </c>
      <c r="H65" s="156"/>
      <c r="I65" s="155">
        <f t="shared" si="10"/>
        <v>0</v>
      </c>
      <c r="J65" s="156"/>
      <c r="K65" s="155">
        <f t="shared" si="11"/>
        <v>0</v>
      </c>
      <c r="L65" s="155">
        <v>21</v>
      </c>
      <c r="M65" s="155">
        <f t="shared" si="12"/>
        <v>0</v>
      </c>
      <c r="N65" s="148">
        <v>0</v>
      </c>
      <c r="O65" s="148">
        <f t="shared" si="13"/>
        <v>0</v>
      </c>
      <c r="P65" s="148">
        <v>0</v>
      </c>
      <c r="Q65" s="148">
        <f t="shared" si="14"/>
        <v>0</v>
      </c>
      <c r="R65" s="148"/>
      <c r="S65" s="148"/>
      <c r="T65" s="149">
        <v>16.445</v>
      </c>
      <c r="U65" s="148">
        <f t="shared" si="15"/>
        <v>32.89</v>
      </c>
      <c r="V65" s="140"/>
      <c r="W65" s="140"/>
      <c r="X65" s="140"/>
      <c r="Y65" s="140"/>
      <c r="Z65" s="140"/>
      <c r="AA65" s="140"/>
      <c r="AB65" s="140"/>
      <c r="AC65" s="140"/>
      <c r="AD65" s="140"/>
      <c r="AE65" s="140" t="s">
        <v>104</v>
      </c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x14ac:dyDescent="0.2">
      <c r="A66" s="142" t="s">
        <v>99</v>
      </c>
      <c r="B66" s="142" t="s">
        <v>72</v>
      </c>
      <c r="C66" s="178" t="s">
        <v>27</v>
      </c>
      <c r="D66" s="150"/>
      <c r="E66" s="154"/>
      <c r="F66" s="157"/>
      <c r="G66" s="157">
        <f>SUMIF(AE67:AE70,"&lt;&gt;NOR",G67:G70)</f>
        <v>0</v>
      </c>
      <c r="H66" s="157"/>
      <c r="I66" s="157">
        <f>SUM(I67:I70)</f>
        <v>0</v>
      </c>
      <c r="J66" s="157"/>
      <c r="K66" s="157">
        <f>SUM(K67:K70)</f>
        <v>0</v>
      </c>
      <c r="L66" s="157"/>
      <c r="M66" s="157">
        <f>SUM(M67:M70)</f>
        <v>0</v>
      </c>
      <c r="N66" s="151"/>
      <c r="O66" s="151">
        <f>SUM(O67:O70)</f>
        <v>0</v>
      </c>
      <c r="P66" s="151"/>
      <c r="Q66" s="151">
        <f>SUM(Q67:Q70)</f>
        <v>0</v>
      </c>
      <c r="R66" s="151"/>
      <c r="S66" s="151"/>
      <c r="T66" s="152"/>
      <c r="U66" s="151">
        <f>SUM(U67:U70)</f>
        <v>0</v>
      </c>
      <c r="AE66" t="s">
        <v>100</v>
      </c>
    </row>
    <row r="67" spans="1:60" outlineLevel="1" x14ac:dyDescent="0.2">
      <c r="A67" s="141">
        <v>53</v>
      </c>
      <c r="B67" s="141" t="s">
        <v>127</v>
      </c>
      <c r="C67" s="177" t="s">
        <v>206</v>
      </c>
      <c r="D67" s="147" t="s">
        <v>145</v>
      </c>
      <c r="E67" s="153">
        <v>1</v>
      </c>
      <c r="F67" s="155">
        <f>H67+J67</f>
        <v>0</v>
      </c>
      <c r="G67" s="155">
        <f>ROUND(E67*F67,2)</f>
        <v>0</v>
      </c>
      <c r="H67" s="156"/>
      <c r="I67" s="155">
        <f>ROUND(E67*H67,2)</f>
        <v>0</v>
      </c>
      <c r="J67" s="156"/>
      <c r="K67" s="155">
        <f>ROUND(E67*J67,2)</f>
        <v>0</v>
      </c>
      <c r="L67" s="155">
        <v>21</v>
      </c>
      <c r="M67" s="155">
        <f>G67*(1+L67/100)</f>
        <v>0</v>
      </c>
      <c r="N67" s="148">
        <v>0</v>
      </c>
      <c r="O67" s="148">
        <f>ROUND(E67*N67,5)</f>
        <v>0</v>
      </c>
      <c r="P67" s="148">
        <v>0</v>
      </c>
      <c r="Q67" s="148">
        <f>ROUND(E67*P67,5)</f>
        <v>0</v>
      </c>
      <c r="R67" s="148"/>
      <c r="S67" s="148"/>
      <c r="T67" s="149">
        <v>0</v>
      </c>
      <c r="U67" s="148">
        <f>ROUND(E67*T67,2)</f>
        <v>0</v>
      </c>
      <c r="V67" s="140"/>
      <c r="W67" s="140"/>
      <c r="X67" s="140"/>
      <c r="Y67" s="140"/>
      <c r="Z67" s="140"/>
      <c r="AA67" s="140"/>
      <c r="AB67" s="140"/>
      <c r="AC67" s="140"/>
      <c r="AD67" s="140"/>
      <c r="AE67" s="140" t="s">
        <v>104</v>
      </c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</row>
    <row r="68" spans="1:60" outlineLevel="1" x14ac:dyDescent="0.2">
      <c r="A68" s="141">
        <v>54</v>
      </c>
      <c r="B68" s="141" t="s">
        <v>129</v>
      </c>
      <c r="C68" s="177" t="s">
        <v>207</v>
      </c>
      <c r="D68" s="147" t="s">
        <v>145</v>
      </c>
      <c r="E68" s="153">
        <v>1</v>
      </c>
      <c r="F68" s="155">
        <f>H68+J68</f>
        <v>0</v>
      </c>
      <c r="G68" s="155">
        <f>ROUND(E68*F68,2)</f>
        <v>0</v>
      </c>
      <c r="H68" s="156"/>
      <c r="I68" s="155">
        <f>ROUND(E68*H68,2)</f>
        <v>0</v>
      </c>
      <c r="J68" s="156"/>
      <c r="K68" s="155">
        <f>ROUND(E68*J68,2)</f>
        <v>0</v>
      </c>
      <c r="L68" s="155">
        <v>21</v>
      </c>
      <c r="M68" s="155">
        <f>G68*(1+L68/100)</f>
        <v>0</v>
      </c>
      <c r="N68" s="148">
        <v>0</v>
      </c>
      <c r="O68" s="148">
        <f>ROUND(E68*N68,5)</f>
        <v>0</v>
      </c>
      <c r="P68" s="148">
        <v>0</v>
      </c>
      <c r="Q68" s="148">
        <f>ROUND(E68*P68,5)</f>
        <v>0</v>
      </c>
      <c r="R68" s="148"/>
      <c r="S68" s="148"/>
      <c r="T68" s="149">
        <v>0</v>
      </c>
      <c r="U68" s="148">
        <f>ROUND(E68*T68,2)</f>
        <v>0</v>
      </c>
      <c r="V68" s="140"/>
      <c r="W68" s="140"/>
      <c r="X68" s="140"/>
      <c r="Y68" s="140"/>
      <c r="Z68" s="140"/>
      <c r="AA68" s="140"/>
      <c r="AB68" s="140"/>
      <c r="AC68" s="140"/>
      <c r="AD68" s="140"/>
      <c r="AE68" s="140" t="s">
        <v>104</v>
      </c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ht="22.5" outlineLevel="1" x14ac:dyDescent="0.2">
      <c r="A69" s="141">
        <v>55</v>
      </c>
      <c r="B69" s="141" t="s">
        <v>60</v>
      </c>
      <c r="C69" s="177" t="s">
        <v>208</v>
      </c>
      <c r="D69" s="147" t="s">
        <v>145</v>
      </c>
      <c r="E69" s="153">
        <v>1</v>
      </c>
      <c r="F69" s="155">
        <f>H69+J69</f>
        <v>0</v>
      </c>
      <c r="G69" s="155">
        <f>ROUND(E69*F69,2)</f>
        <v>0</v>
      </c>
      <c r="H69" s="156"/>
      <c r="I69" s="155">
        <f>ROUND(E69*H69,2)</f>
        <v>0</v>
      </c>
      <c r="J69" s="156"/>
      <c r="K69" s="155">
        <f>ROUND(E69*J69,2)</f>
        <v>0</v>
      </c>
      <c r="L69" s="155">
        <v>21</v>
      </c>
      <c r="M69" s="155">
        <f>G69*(1+L69/100)</f>
        <v>0</v>
      </c>
      <c r="N69" s="148">
        <v>0</v>
      </c>
      <c r="O69" s="148">
        <f>ROUND(E69*N69,5)</f>
        <v>0</v>
      </c>
      <c r="P69" s="148">
        <v>0</v>
      </c>
      <c r="Q69" s="148">
        <f>ROUND(E69*P69,5)</f>
        <v>0</v>
      </c>
      <c r="R69" s="148"/>
      <c r="S69" s="148"/>
      <c r="T69" s="149">
        <v>0</v>
      </c>
      <c r="U69" s="148">
        <f>ROUND(E69*T69,2)</f>
        <v>0</v>
      </c>
      <c r="V69" s="140"/>
      <c r="W69" s="140"/>
      <c r="X69" s="140"/>
      <c r="Y69" s="140"/>
      <c r="Z69" s="140"/>
      <c r="AA69" s="140"/>
      <c r="AB69" s="140"/>
      <c r="AC69" s="140"/>
      <c r="AD69" s="140"/>
      <c r="AE69" s="140" t="s">
        <v>104</v>
      </c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outlineLevel="1" x14ac:dyDescent="0.2">
      <c r="A70" s="166">
        <v>56</v>
      </c>
      <c r="B70" s="166" t="s">
        <v>62</v>
      </c>
      <c r="C70" s="179" t="s">
        <v>209</v>
      </c>
      <c r="D70" s="167" t="s">
        <v>145</v>
      </c>
      <c r="E70" s="168">
        <v>1</v>
      </c>
      <c r="F70" s="169">
        <f>H70+J70</f>
        <v>0</v>
      </c>
      <c r="G70" s="169">
        <f>ROUND(E70*F70,2)</f>
        <v>0</v>
      </c>
      <c r="H70" s="170"/>
      <c r="I70" s="169">
        <f>ROUND(E70*H70,2)</f>
        <v>0</v>
      </c>
      <c r="J70" s="170"/>
      <c r="K70" s="169">
        <f>ROUND(E70*J70,2)</f>
        <v>0</v>
      </c>
      <c r="L70" s="169">
        <v>21</v>
      </c>
      <c r="M70" s="169">
        <f>G70*(1+L70/100)</f>
        <v>0</v>
      </c>
      <c r="N70" s="171">
        <v>0</v>
      </c>
      <c r="O70" s="171">
        <f>ROUND(E70*N70,5)</f>
        <v>0</v>
      </c>
      <c r="P70" s="171">
        <v>0</v>
      </c>
      <c r="Q70" s="171">
        <f>ROUND(E70*P70,5)</f>
        <v>0</v>
      </c>
      <c r="R70" s="171"/>
      <c r="S70" s="171"/>
      <c r="T70" s="172">
        <v>0</v>
      </c>
      <c r="U70" s="171">
        <f>ROUND(E70*T70,2)</f>
        <v>0</v>
      </c>
      <c r="V70" s="140"/>
      <c r="W70" s="140"/>
      <c r="X70" s="140"/>
      <c r="Y70" s="140"/>
      <c r="Z70" s="140"/>
      <c r="AA70" s="140"/>
      <c r="AB70" s="140"/>
      <c r="AC70" s="140"/>
      <c r="AD70" s="140"/>
      <c r="AE70" s="140" t="s">
        <v>104</v>
      </c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x14ac:dyDescent="0.2">
      <c r="A71" s="4"/>
      <c r="B71" s="5" t="s">
        <v>210</v>
      </c>
      <c r="C71" s="180" t="s">
        <v>210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AC71">
        <v>15</v>
      </c>
      <c r="AD71">
        <v>21</v>
      </c>
    </row>
    <row r="72" spans="1:60" x14ac:dyDescent="0.2">
      <c r="A72" s="173"/>
      <c r="B72" s="174" t="s">
        <v>28</v>
      </c>
      <c r="C72" s="181" t="s">
        <v>210</v>
      </c>
      <c r="D72" s="175"/>
      <c r="E72" s="175"/>
      <c r="F72" s="175"/>
      <c r="G72" s="176">
        <f>G8+G12+G14+G16+G19+G27+G66</f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AC72">
        <f>SUMIF(L7:L70,AC71,G7:G70)</f>
        <v>0</v>
      </c>
      <c r="AD72">
        <f>SUMIF(L7:L70,AD71,G7:G70)</f>
        <v>0</v>
      </c>
      <c r="AE72" t="s">
        <v>211</v>
      </c>
    </row>
    <row r="73" spans="1:60" x14ac:dyDescent="0.2">
      <c r="A73" s="4"/>
      <c r="B73" s="5" t="s">
        <v>210</v>
      </c>
      <c r="C73" s="180" t="s">
        <v>210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60" x14ac:dyDescent="0.2">
      <c r="A74" s="4"/>
      <c r="B74" s="5" t="s">
        <v>210</v>
      </c>
      <c r="C74" s="180" t="s">
        <v>210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60" x14ac:dyDescent="0.2">
      <c r="A75" s="244" t="s">
        <v>212</v>
      </c>
      <c r="B75" s="244"/>
      <c r="C75" s="24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60" x14ac:dyDescent="0.2">
      <c r="A76" s="246"/>
      <c r="B76" s="247"/>
      <c r="C76" s="248"/>
      <c r="D76" s="247"/>
      <c r="E76" s="247"/>
      <c r="F76" s="247"/>
      <c r="G76" s="249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AE76" t="s">
        <v>213</v>
      </c>
    </row>
    <row r="77" spans="1:60" x14ac:dyDescent="0.2">
      <c r="A77" s="250"/>
      <c r="B77" s="251"/>
      <c r="C77" s="252"/>
      <c r="D77" s="251"/>
      <c r="E77" s="251"/>
      <c r="F77" s="251"/>
      <c r="G77" s="25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60" x14ac:dyDescent="0.2">
      <c r="A78" s="250"/>
      <c r="B78" s="251"/>
      <c r="C78" s="252"/>
      <c r="D78" s="251"/>
      <c r="E78" s="251"/>
      <c r="F78" s="251"/>
      <c r="G78" s="25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60" x14ac:dyDescent="0.2">
      <c r="A79" s="250"/>
      <c r="B79" s="251"/>
      <c r="C79" s="252"/>
      <c r="D79" s="251"/>
      <c r="E79" s="251"/>
      <c r="F79" s="251"/>
      <c r="G79" s="25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60" x14ac:dyDescent="0.2">
      <c r="A80" s="254"/>
      <c r="B80" s="255"/>
      <c r="C80" s="256"/>
      <c r="D80" s="255"/>
      <c r="E80" s="255"/>
      <c r="F80" s="255"/>
      <c r="G80" s="25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31" x14ac:dyDescent="0.2">
      <c r="A81" s="4"/>
      <c r="B81" s="5" t="s">
        <v>210</v>
      </c>
      <c r="C81" s="180" t="s">
        <v>210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31" x14ac:dyDescent="0.2">
      <c r="C82" s="182"/>
      <c r="AE82" t="s">
        <v>214</v>
      </c>
    </row>
  </sheetData>
  <mergeCells count="6">
    <mergeCell ref="A76:G80"/>
    <mergeCell ref="A1:G1"/>
    <mergeCell ref="C2:G2"/>
    <mergeCell ref="C3:G3"/>
    <mergeCell ref="C4:G4"/>
    <mergeCell ref="A75:C75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Janáčík</dc:creator>
  <cp:lastModifiedBy>Životní prostředí a investice</cp:lastModifiedBy>
  <cp:lastPrinted>2014-02-28T09:52:57Z</cp:lastPrinted>
  <dcterms:created xsi:type="dcterms:W3CDTF">2009-04-08T07:15:50Z</dcterms:created>
  <dcterms:modified xsi:type="dcterms:W3CDTF">2025-05-29T06:33:37Z</dcterms:modified>
</cp:coreProperties>
</file>