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geoprojectkv-my.sharepoint.com/personal/cingros_jakub_geoprojectkv_onmicrosoft_com/Documents/Dokumenty/PRÁCE/Zakázky/P042024_Loučky, rampa Školní/4_Prováděcí PD/ROZPOČET a VÝKAZ/"/>
    </mc:Choice>
  </mc:AlternateContent>
  <xr:revisionPtr revIDLastSave="13" documentId="11_9042318DE722F0F8DB4BA0CDA7F92C684D8F1656" xr6:coauthVersionLast="47" xr6:coauthVersionMax="47" xr10:uidLastSave="{FC022D99-1734-4F04-94FA-DFABEA97F263}"/>
  <bookViews>
    <workbookView xWindow="-120" yWindow="-120" windowWidth="38640" windowHeight="21120" xr2:uid="{00000000-000D-0000-FFFF-FFFF00000000}"/>
  </bookViews>
  <sheets>
    <sheet name="Titulní list (2)" sheetId="4" r:id="rId1"/>
    <sheet name="Rekapitulace stavby" sheetId="1" r:id="rId2"/>
    <sheet name="SO 101 - Chodník, schodiště" sheetId="2" r:id="rId3"/>
    <sheet name="VRN - Vedlejší rozpočtové..." sheetId="3" r:id="rId4"/>
  </sheets>
  <definedNames>
    <definedName name="_xlnm._FilterDatabase" localSheetId="2" hidden="1">'SO 101 - Chodník, schodiště'!$C$126:$K$233</definedName>
    <definedName name="_xlnm._FilterDatabase" localSheetId="3" hidden="1">'VRN - Vedlejší rozpočtové...'!$C$119:$K$130</definedName>
    <definedName name="_xlnm.Print_Titles" localSheetId="1">'Rekapitulace stavby'!$92:$92</definedName>
    <definedName name="_xlnm.Print_Titles" localSheetId="2">'SO 101 - Chodník, schodiště'!$126:$126</definedName>
    <definedName name="_xlnm.Print_Titles" localSheetId="3">'VRN - Vedlejší rozpočtové...'!$119:$119</definedName>
    <definedName name="_xlnm.Print_Area" localSheetId="1">'Rekapitulace stavby'!$D$4:$AO$76,'Rekapitulace stavby'!$C$82:$AQ$97</definedName>
    <definedName name="_xlnm.Print_Area" localSheetId="2">'SO 101 - Chodník, schodiště'!$C$4:$J$76,'SO 101 - Chodník, schodiště'!$C$82:$J$108,'SO 101 - Chodník, schodiště'!$C$114:$K$233</definedName>
    <definedName name="_xlnm.Print_Area" localSheetId="3">'VRN - Vedlejší rozpočtové...'!$C$4:$J$76,'VRN - Vedlejší rozpočtové...'!$C$82:$J$101,'VRN - Vedlejší rozpočtové...'!$C$107:$K$130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 s="1"/>
  <c r="BI129" i="3"/>
  <c r="BH129" i="3"/>
  <c r="BG129" i="3"/>
  <c r="BF129" i="3"/>
  <c r="T129" i="3"/>
  <c r="T128" i="3" s="1"/>
  <c r="R129" i="3"/>
  <c r="R128" i="3" s="1"/>
  <c r="P129" i="3"/>
  <c r="P128" i="3" s="1"/>
  <c r="BI126" i="3"/>
  <c r="BH126" i="3"/>
  <c r="BG126" i="3"/>
  <c r="BF126" i="3"/>
  <c r="T126" i="3"/>
  <c r="T125" i="3" s="1"/>
  <c r="R126" i="3"/>
  <c r="R125" i="3"/>
  <c r="P126" i="3"/>
  <c r="P125" i="3" s="1"/>
  <c r="BI123" i="3"/>
  <c r="BH123" i="3"/>
  <c r="BG123" i="3"/>
  <c r="BF123" i="3"/>
  <c r="T123" i="3"/>
  <c r="T122" i="3" s="1"/>
  <c r="T121" i="3" s="1"/>
  <c r="T120" i="3" s="1"/>
  <c r="R123" i="3"/>
  <c r="R122" i="3" s="1"/>
  <c r="P123" i="3"/>
  <c r="P122" i="3" s="1"/>
  <c r="J117" i="3"/>
  <c r="J116" i="3"/>
  <c r="F116" i="3"/>
  <c r="F114" i="3"/>
  <c r="E112" i="3"/>
  <c r="J92" i="3"/>
  <c r="J91" i="3"/>
  <c r="F91" i="3"/>
  <c r="F89" i="3"/>
  <c r="E87" i="3"/>
  <c r="J18" i="3"/>
  <c r="E18" i="3"/>
  <c r="F92" i="3" s="1"/>
  <c r="J17" i="3"/>
  <c r="J12" i="3"/>
  <c r="J89" i="3" s="1"/>
  <c r="E7" i="3"/>
  <c r="E85" i="3" s="1"/>
  <c r="J37" i="2"/>
  <c r="J36" i="2"/>
  <c r="AY95" i="1" s="1"/>
  <c r="J35" i="2"/>
  <c r="AX95" i="1" s="1"/>
  <c r="BI233" i="2"/>
  <c r="BH233" i="2"/>
  <c r="BG233" i="2"/>
  <c r="BF233" i="2"/>
  <c r="T233" i="2"/>
  <c r="T232" i="2" s="1"/>
  <c r="R233" i="2"/>
  <c r="R232" i="2"/>
  <c r="P233" i="2"/>
  <c r="P232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5" i="2"/>
  <c r="BH195" i="2"/>
  <c r="BG195" i="2"/>
  <c r="BF195" i="2"/>
  <c r="T195" i="2"/>
  <c r="T194" i="2" s="1"/>
  <c r="R195" i="2"/>
  <c r="R194" i="2" s="1"/>
  <c r="P195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F35" i="2" s="1"/>
  <c r="BF139" i="2"/>
  <c r="T139" i="2"/>
  <c r="R139" i="2"/>
  <c r="P139" i="2"/>
  <c r="BI138" i="2"/>
  <c r="BH138" i="2"/>
  <c r="BG138" i="2"/>
  <c r="BF138" i="2"/>
  <c r="F34" i="2" s="1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J34" i="2" s="1"/>
  <c r="T136" i="2"/>
  <c r="R136" i="2"/>
  <c r="P136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2" i="2"/>
  <c r="F37" i="2" s="1"/>
  <c r="BH132" i="2"/>
  <c r="BG132" i="2"/>
  <c r="BF132" i="2"/>
  <c r="T132" i="2"/>
  <c r="R132" i="2"/>
  <c r="P132" i="2"/>
  <c r="BI130" i="2"/>
  <c r="BH130" i="2"/>
  <c r="F36" i="2" s="1"/>
  <c r="BG130" i="2"/>
  <c r="BF130" i="2"/>
  <c r="T130" i="2"/>
  <c r="R130" i="2"/>
  <c r="P130" i="2"/>
  <c r="J124" i="2"/>
  <c r="J123" i="2"/>
  <c r="F123" i="2"/>
  <c r="F121" i="2"/>
  <c r="E119" i="2"/>
  <c r="J92" i="2"/>
  <c r="J91" i="2"/>
  <c r="F91" i="2"/>
  <c r="F89" i="2"/>
  <c r="E87" i="2"/>
  <c r="J18" i="2"/>
  <c r="E18" i="2"/>
  <c r="F124" i="2" s="1"/>
  <c r="J17" i="2"/>
  <c r="J12" i="2"/>
  <c r="J121" i="2" s="1"/>
  <c r="E7" i="2"/>
  <c r="E117" i="2" s="1"/>
  <c r="L90" i="1"/>
  <c r="AM90" i="1"/>
  <c r="AM89" i="1"/>
  <c r="L89" i="1"/>
  <c r="AM87" i="1"/>
  <c r="L87" i="1"/>
  <c r="L85" i="1"/>
  <c r="L84" i="1"/>
  <c r="J230" i="2"/>
  <c r="J228" i="2"/>
  <c r="J225" i="2"/>
  <c r="J220" i="2"/>
  <c r="J218" i="2"/>
  <c r="J215" i="2"/>
  <c r="BK213" i="2"/>
  <c r="J209" i="2"/>
  <c r="J205" i="2"/>
  <c r="J202" i="2"/>
  <c r="BK195" i="2"/>
  <c r="BK190" i="2"/>
  <c r="J186" i="2"/>
  <c r="BK181" i="2"/>
  <c r="BK177" i="2"/>
  <c r="BK174" i="2"/>
  <c r="J170" i="2"/>
  <c r="BK165" i="2"/>
  <c r="BK161" i="2"/>
  <c r="BK156" i="2"/>
  <c r="J152" i="2"/>
  <c r="J146" i="2"/>
  <c r="BK139" i="2"/>
  <c r="J137" i="2"/>
  <c r="BK132" i="2"/>
  <c r="BK233" i="2"/>
  <c r="J226" i="2"/>
  <c r="J222" i="2"/>
  <c r="BK219" i="2"/>
  <c r="BK216" i="2"/>
  <c r="BK215" i="2"/>
  <c r="J214" i="2"/>
  <c r="J212" i="2"/>
  <c r="J208" i="2"/>
  <c r="J203" i="2"/>
  <c r="J195" i="2"/>
  <c r="J190" i="2"/>
  <c r="BK186" i="2"/>
  <c r="BK182" i="2"/>
  <c r="BK179" i="2"/>
  <c r="BK176" i="2"/>
  <c r="BK172" i="2"/>
  <c r="BK167" i="2"/>
  <c r="J163" i="2"/>
  <c r="J158" i="2"/>
  <c r="BK154" i="2"/>
  <c r="J149" i="2"/>
  <c r="J143" i="2"/>
  <c r="BK138" i="2"/>
  <c r="BK136" i="2"/>
  <c r="BK130" i="2"/>
  <c r="BK129" i="3"/>
  <c r="BK126" i="3"/>
  <c r="J169" i="2"/>
  <c r="J164" i="2"/>
  <c r="BK158" i="2"/>
  <c r="J153" i="2"/>
  <c r="BK147" i="2"/>
  <c r="BK141" i="2"/>
  <c r="J138" i="2"/>
  <c r="J135" i="2"/>
  <c r="BK230" i="2"/>
  <c r="BK226" i="2"/>
  <c r="BK222" i="2"/>
  <c r="BK218" i="2"/>
  <c r="BK214" i="2"/>
  <c r="BK212" i="2"/>
  <c r="BK208" i="2"/>
  <c r="BK203" i="2"/>
  <c r="BK199" i="2"/>
  <c r="BK192" i="2"/>
  <c r="BK188" i="2"/>
  <c r="BK184" i="2"/>
  <c r="J182" i="2"/>
  <c r="J179" i="2"/>
  <c r="J174" i="2"/>
  <c r="J172" i="2"/>
  <c r="J167" i="2"/>
  <c r="J161" i="2"/>
  <c r="BK153" i="2"/>
  <c r="BK146" i="2"/>
  <c r="J141" i="2"/>
  <c r="J136" i="2"/>
  <c r="J132" i="2"/>
  <c r="J123" i="3"/>
  <c r="J129" i="3"/>
  <c r="BK170" i="2"/>
  <c r="J165" i="2"/>
  <c r="J162" i="2"/>
  <c r="J157" i="2"/>
  <c r="BK152" i="2"/>
  <c r="J147" i="2"/>
  <c r="J140" i="2"/>
  <c r="BK135" i="2"/>
  <c r="J130" i="2"/>
  <c r="J126" i="3"/>
  <c r="BK123" i="3"/>
  <c r="J233" i="2"/>
  <c r="BK228" i="2"/>
  <c r="BK225" i="2"/>
  <c r="BK220" i="2"/>
  <c r="J219" i="2"/>
  <c r="J216" i="2"/>
  <c r="J213" i="2"/>
  <c r="BK209" i="2"/>
  <c r="BK205" i="2"/>
  <c r="BK202" i="2"/>
  <c r="J199" i="2"/>
  <c r="J192" i="2"/>
  <c r="J188" i="2"/>
  <c r="J184" i="2"/>
  <c r="J181" i="2"/>
  <c r="J177" i="2"/>
  <c r="J176" i="2"/>
  <c r="BK169" i="2"/>
  <c r="BK164" i="2"/>
  <c r="BK162" i="2"/>
  <c r="BK157" i="2"/>
  <c r="J156" i="2"/>
  <c r="BK140" i="2"/>
  <c r="BK137" i="2"/>
  <c r="J133" i="2"/>
  <c r="BK163" i="2"/>
  <c r="J154" i="2"/>
  <c r="BK149" i="2"/>
  <c r="BK143" i="2"/>
  <c r="J139" i="2"/>
  <c r="BK133" i="2"/>
  <c r="AS94" i="1"/>
  <c r="P121" i="3" l="1"/>
  <c r="P120" i="3"/>
  <c r="AU96" i="1"/>
  <c r="R121" i="3"/>
  <c r="R120" i="3" s="1"/>
  <c r="R129" i="2"/>
  <c r="P160" i="2"/>
  <c r="R166" i="2"/>
  <c r="P198" i="2"/>
  <c r="P197" i="2"/>
  <c r="P207" i="2"/>
  <c r="P211" i="2"/>
  <c r="T224" i="2"/>
  <c r="P129" i="2"/>
  <c r="BK160" i="2"/>
  <c r="J160" i="2"/>
  <c r="J99" i="2"/>
  <c r="BK166" i="2"/>
  <c r="J166" i="2" s="1"/>
  <c r="J100" i="2" s="1"/>
  <c r="BK198" i="2"/>
  <c r="J198" i="2" s="1"/>
  <c r="J103" i="2" s="1"/>
  <c r="BK207" i="2"/>
  <c r="J207" i="2"/>
  <c r="J104" i="2"/>
  <c r="BK211" i="2"/>
  <c r="J211" i="2"/>
  <c r="J105" i="2" s="1"/>
  <c r="R224" i="2"/>
  <c r="T129" i="2"/>
  <c r="T160" i="2"/>
  <c r="T166" i="2"/>
  <c r="T198" i="2"/>
  <c r="R207" i="2"/>
  <c r="T211" i="2"/>
  <c r="BK224" i="2"/>
  <c r="J224" i="2" s="1"/>
  <c r="J106" i="2" s="1"/>
  <c r="BK129" i="2"/>
  <c r="J129" i="2"/>
  <c r="J98" i="2"/>
  <c r="R160" i="2"/>
  <c r="P166" i="2"/>
  <c r="R198" i="2"/>
  <c r="R197" i="2" s="1"/>
  <c r="T207" i="2"/>
  <c r="R211" i="2"/>
  <c r="P224" i="2"/>
  <c r="BK194" i="2"/>
  <c r="J194" i="2" s="1"/>
  <c r="J101" i="2" s="1"/>
  <c r="BK232" i="2"/>
  <c r="J232" i="2" s="1"/>
  <c r="J107" i="2" s="1"/>
  <c r="BK122" i="3"/>
  <c r="J122" i="3"/>
  <c r="J98" i="3"/>
  <c r="BK125" i="3"/>
  <c r="J125" i="3"/>
  <c r="J99" i="3" s="1"/>
  <c r="BK128" i="3"/>
  <c r="J128" i="3" s="1"/>
  <c r="J100" i="3" s="1"/>
  <c r="E110" i="3"/>
  <c r="F117" i="3"/>
  <c r="J114" i="3"/>
  <c r="BE123" i="3"/>
  <c r="BE126" i="3"/>
  <c r="BE129" i="3"/>
  <c r="BA95" i="1"/>
  <c r="AW95" i="1"/>
  <c r="BC95" i="1"/>
  <c r="E85" i="2"/>
  <c r="J89" i="2"/>
  <c r="F92" i="2"/>
  <c r="BE130" i="2"/>
  <c r="BE132" i="2"/>
  <c r="BE133" i="2"/>
  <c r="BE135" i="2"/>
  <c r="BE136" i="2"/>
  <c r="BE137" i="2"/>
  <c r="BE138" i="2"/>
  <c r="BE139" i="2"/>
  <c r="BE140" i="2"/>
  <c r="BE141" i="2"/>
  <c r="BE143" i="2"/>
  <c r="BE146" i="2"/>
  <c r="BE147" i="2"/>
  <c r="BE149" i="2"/>
  <c r="BE152" i="2"/>
  <c r="BE153" i="2"/>
  <c r="BE154" i="2"/>
  <c r="BE156" i="2"/>
  <c r="BE157" i="2"/>
  <c r="BE158" i="2"/>
  <c r="BE161" i="2"/>
  <c r="BE162" i="2"/>
  <c r="BE163" i="2"/>
  <c r="BE164" i="2"/>
  <c r="BE165" i="2"/>
  <c r="BE167" i="2"/>
  <c r="BE169" i="2"/>
  <c r="BE170" i="2"/>
  <c r="BE172" i="2"/>
  <c r="BE174" i="2"/>
  <c r="BE176" i="2"/>
  <c r="BE177" i="2"/>
  <c r="BE179" i="2"/>
  <c r="BE181" i="2"/>
  <c r="BE182" i="2"/>
  <c r="BE184" i="2"/>
  <c r="BE186" i="2"/>
  <c r="BE188" i="2"/>
  <c r="BE190" i="2"/>
  <c r="BE192" i="2"/>
  <c r="BE195" i="2"/>
  <c r="BE199" i="2"/>
  <c r="BE202" i="2"/>
  <c r="BE203" i="2"/>
  <c r="BE205" i="2"/>
  <c r="BE208" i="2"/>
  <c r="BE209" i="2"/>
  <c r="BE212" i="2"/>
  <c r="BE213" i="2"/>
  <c r="BE214" i="2"/>
  <c r="BE215" i="2"/>
  <c r="BE216" i="2"/>
  <c r="BE218" i="2"/>
  <c r="BE219" i="2"/>
  <c r="BE220" i="2"/>
  <c r="BE222" i="2"/>
  <c r="BE225" i="2"/>
  <c r="BE226" i="2"/>
  <c r="BE228" i="2"/>
  <c r="BE230" i="2"/>
  <c r="BE233" i="2"/>
  <c r="BB95" i="1"/>
  <c r="BD95" i="1"/>
  <c r="F36" i="3"/>
  <c r="BC96" i="1" s="1"/>
  <c r="BC94" i="1" s="1"/>
  <c r="W32" i="1" s="1"/>
  <c r="F37" i="3"/>
  <c r="BD96" i="1"/>
  <c r="BD94" i="1"/>
  <c r="W33" i="1" s="1"/>
  <c r="F34" i="3"/>
  <c r="BA96" i="1" s="1"/>
  <c r="BA94" i="1" s="1"/>
  <c r="W30" i="1" s="1"/>
  <c r="F35" i="3"/>
  <c r="BB96" i="1"/>
  <c r="BB94" i="1"/>
  <c r="W31" i="1" s="1"/>
  <c r="J34" i="3"/>
  <c r="AW96" i="1" s="1"/>
  <c r="R128" i="2" l="1"/>
  <c r="R127" i="2" s="1"/>
  <c r="T197" i="2"/>
  <c r="T128" i="2"/>
  <c r="T127" i="2" s="1"/>
  <c r="P128" i="2"/>
  <c r="P127" i="2"/>
  <c r="AU95" i="1" s="1"/>
  <c r="AU94" i="1" s="1"/>
  <c r="BK197" i="2"/>
  <c r="J197" i="2" s="1"/>
  <c r="J102" i="2" s="1"/>
  <c r="BK121" i="3"/>
  <c r="J121" i="3" s="1"/>
  <c r="J97" i="3" s="1"/>
  <c r="F33" i="2"/>
  <c r="AZ95" i="1" s="1"/>
  <c r="AY94" i="1"/>
  <c r="AX94" i="1"/>
  <c r="J33" i="2"/>
  <c r="AV95" i="1"/>
  <c r="AT95" i="1" s="1"/>
  <c r="F33" i="3"/>
  <c r="AZ96" i="1" s="1"/>
  <c r="J33" i="3"/>
  <c r="AV96" i="1" s="1"/>
  <c r="AT96" i="1" s="1"/>
  <c r="AW94" i="1"/>
  <c r="AK30" i="1"/>
  <c r="BK128" i="2" l="1"/>
  <c r="J128" i="2" s="1"/>
  <c r="J97" i="2" s="1"/>
  <c r="BK120" i="3"/>
  <c r="J120" i="3" s="1"/>
  <c r="J96" i="3" s="1"/>
  <c r="AZ94" i="1"/>
  <c r="W29" i="1" s="1"/>
  <c r="BK127" i="2" l="1"/>
  <c r="J127" i="2" s="1"/>
  <c r="J30" i="2" s="1"/>
  <c r="AG95" i="1" s="1"/>
  <c r="AV94" i="1"/>
  <c r="AK29" i="1" s="1"/>
  <c r="J30" i="3"/>
  <c r="AG96" i="1" s="1"/>
  <c r="J39" i="3" l="1"/>
  <c r="J39" i="2"/>
  <c r="AN95" i="1"/>
  <c r="J96" i="2"/>
  <c r="AN96" i="1"/>
  <c r="AG94" i="1"/>
  <c r="AN94" i="1" s="1"/>
  <c r="AT94" i="1"/>
  <c r="AK26" i="1" l="1"/>
  <c r="AK35" i="1" s="1"/>
</calcChain>
</file>

<file path=xl/sharedStrings.xml><?xml version="1.0" encoding="utf-8"?>
<sst xmlns="http://schemas.openxmlformats.org/spreadsheetml/2006/main" count="1681" uniqueCount="444">
  <si>
    <t>Export Komplet</t>
  </si>
  <si>
    <t/>
  </si>
  <si>
    <t>2.0</t>
  </si>
  <si>
    <t>ZAMOK</t>
  </si>
  <si>
    <t>False</t>
  </si>
  <si>
    <t>{9f1f75aa-1d4b-4684-acb2-4141326610d3}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</si>
  <si>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</si>
  <si>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</si>
  <si>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</si>
  <si>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</si>
  <si>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</si>
  <si>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</si>
  <si>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</si>
  <si>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</si>
  <si>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P042024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</si>
  <si>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</si>
  <si>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</si>
  <si>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schodiště a zřízení obchozí trasy v ul. Školní, Loučky</t>
  </si>
  <si>
    <t>KSO:</t>
  </si>
  <si>
    <t>CC-CZ:</t>
  </si>
  <si>
    <t>Místo:</t>
  </si>
  <si>
    <t>Loučky, Nové Sedlo</t>
  </si>
  <si>
    <t>Datum:</t>
  </si>
  <si>
    <t>22. 10. 2024</t>
  </si>
  <si>
    <t>Zadavatel:</t>
  </si>
  <si>
    <t>IČ:</t>
  </si>
  <si>
    <t>00259527</t>
  </si>
  <si>
    <t>Město Nové Sedlo</t>
  </si>
  <si>
    <t>DIČ:</t>
  </si>
  <si>
    <t>CZ00259527</t>
  </si>
  <si>
    <t>Uchazeč:</t>
  </si>
  <si>
    <t>Vyplň údaj</t>
  </si>
  <si>
    <t>Projektant:</t>
  </si>
  <si>
    <t>19691238</t>
  </si>
  <si>
    <t>Bc. Jakub Cingroš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</si>
  <si>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</si>
  <si>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</si>
  <si>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</si>
  <si>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</si>
  <si>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</si>
  <si>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</si>
  <si>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</si>
  <si>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</si>
  <si>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</si>
  <si>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</si>
  <si>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</si>
  <si>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</si>
  <si>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</si>
  <si>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</si>
  <si>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</si>
  <si>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</si>
  <si>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</si>
  <si>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</si>
  <si>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</si>
  <si>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</si>
  <si>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</si>
  <si>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</si>
  <si>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</si>
  <si>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</si>
  <si>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</si>
  <si>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</si>
  <si>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</si>
  <si>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</si>
  <si>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</si>
  <si>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</si>
  <si>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</si>
  <si>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</si>
  <si>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</si>
  <si>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</si>
  <si>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</si>
  <si>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</si>
  <si>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</si>
  <si>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</si>
  <si>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</si>
  <si>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</si>
  <si>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</si>
  <si>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</si>
  <si>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</si>
  <si>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</si>
  <si>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</si>
  <si>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</si>
  <si>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</si>
  <si>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</si>
  <si>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</si>
  <si>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Chodník, schodiště</t>
  </si>
  <si>
    <t>STA</t>
  </si>
  <si>
    <t>1</t>
  </si>
  <si>
    <t>{e5baf18f-9647-4c7f-ab7e-5cfc7935b15d}</t>
  </si>
  <si>
    <t>2</t>
  </si>
  <si>
    <t>VRN</t>
  </si>
  <si>
    <t>Vedlejší rozpočtové náklady</t>
  </si>
  <si>
    <t>{5c59c937-f9ba-4817-8b2f-9034abb82e10}</t>
  </si>
  <si>
    <t>KRYCÍ LIST SOUPISU PRACÍ</t>
  </si>
  <si>
    <t>Objekt:</t>
  </si>
  <si>
    <t>SO 101 - Chodník, schodiště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</si>
  <si>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</si>
  <si>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</si>
  <si>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</si>
  <si>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</si>
  <si>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</si>
  <si>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</si>
  <si>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</si>
  <si>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</si>
  <si>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</si>
  <si>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</si>
  <si>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</si>
  <si>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  5.1 - Skladba A</t>
  </si>
  <si>
    <t xml:space="preserve">      5.2 - Skladba B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</si>
  <si>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</si>
  <si>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</si>
  <si>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</si>
  <si>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</si>
  <si>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</si>
  <si>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</si>
  <si>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</si>
  <si>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</si>
  <si>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</si>
  <si>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</si>
  <si>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</si>
  <si>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</si>
  <si>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</si>
  <si>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</si>
  <si>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</si>
  <si>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</si>
  <si>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</si>
  <si>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</si>
  <si>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</si>
  <si>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</si>
  <si>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</si>
  <si>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111251101</t>
  </si>
  <si>
    <t>Odstranění křovin a stromů průměru kmene do 100 mm i s kořeny sklonu terénu do 1:5 z celkové plochy do 100 m2 strojně</t>
  </si>
  <si>
    <t>m2</t>
  </si>
  <si>
    <t>CS ÚRS 2024 02</t>
  </si>
  <si>
    <t>4</t>
  </si>
  <si>
    <t>-454119087</t>
  </si>
  <si>
    <t>P</t>
  </si>
  <si>
    <t>Poznámka k položce:_x000D_
Odstranění keře</t>
  </si>
  <si>
    <t>162301501</t>
  </si>
  <si>
    <t>Vodorovné přemístění křovin do 5 km D kmene do 100 mm</t>
  </si>
  <si>
    <t>-541026863</t>
  </si>
  <si>
    <t>3</t>
  </si>
  <si>
    <t>113106123</t>
  </si>
  <si>
    <t>Rozebrání dlažeb ze zámkových dlaždic komunikací pro pěší ručně</t>
  </si>
  <si>
    <t>1363686635</t>
  </si>
  <si>
    <t>Poznámka k položce:_x000D_
Použití ve skladbě B</t>
  </si>
  <si>
    <t>113107322</t>
  </si>
  <si>
    <t>Odstranění podkladu z kameniva drceného tl přes 100 do 200 mm strojně pl do 50 m2</t>
  </si>
  <si>
    <t>-1799737831</t>
  </si>
  <si>
    <t>5</t>
  </si>
  <si>
    <t>113107323</t>
  </si>
  <si>
    <t>Odstranění podkladu z kameniva drceného tl přes 200 do 300 mm strojně pl do 50 m2</t>
  </si>
  <si>
    <t>1169585318</t>
  </si>
  <si>
    <t>6</t>
  </si>
  <si>
    <t>113107332</t>
  </si>
  <si>
    <t>Odstranění podkladu z betonu prostého tl přes 150 do 300 mm strojně pl do 50 m2</t>
  </si>
  <si>
    <t>1482013171</t>
  </si>
  <si>
    <t>7</t>
  </si>
  <si>
    <t>113204111</t>
  </si>
  <si>
    <t>Vytrhání obrub záhonových</t>
  </si>
  <si>
    <t>m</t>
  </si>
  <si>
    <t>1527004127</t>
  </si>
  <si>
    <t>8</t>
  </si>
  <si>
    <t>121151113</t>
  </si>
  <si>
    <t>Sejmutí ornice plochy do 500 m2 tl vrstvy do 200 mm strojně</t>
  </si>
  <si>
    <t>-144720252</t>
  </si>
  <si>
    <t>9</t>
  </si>
  <si>
    <t>122252204</t>
  </si>
  <si>
    <t>Odkopávky a prokopávky nezapažené pro silnice a dálnice v hornině třídy těžitelnosti I objem do 500 m3 strojně</t>
  </si>
  <si>
    <t>m3</t>
  </si>
  <si>
    <t>1757402664</t>
  </si>
  <si>
    <t>10</t>
  </si>
  <si>
    <t>162751117</t>
  </si>
  <si>
    <t>Vodorovné přemístění přes 9 000 do 10000 m výkopku/sypaniny z horniny třídy těžitelnosti I skupiny 1 až 3</t>
  </si>
  <si>
    <t>1692462065</t>
  </si>
  <si>
    <t>VV</t>
  </si>
  <si>
    <t>16+11</t>
  </si>
  <si>
    <t>11</t>
  </si>
  <si>
    <t>162751119</t>
  </si>
  <si>
    <t>Příplatek k vodorovnému přemístění výkopku/sypaniny z horniny třídy těžitelnosti I skupiny 1 až 3 ZKD 1000 m přes 10000 m</t>
  </si>
  <si>
    <t>-732402701</t>
  </si>
  <si>
    <t>27*9 'Přepočtené koeficientem množství</t>
  </si>
  <si>
    <t>171152101</t>
  </si>
  <si>
    <t>Uložení sypaniny z hornin soudržných do násypů zhutněných silnic a dálnic</t>
  </si>
  <si>
    <t>1743807576</t>
  </si>
  <si>
    <t>13</t>
  </si>
  <si>
    <t>M</t>
  </si>
  <si>
    <t>10364100</t>
  </si>
  <si>
    <t>zemina pro terénní úpravy - tříděná</t>
  </si>
  <si>
    <t>t</t>
  </si>
  <si>
    <t>-1004710943</t>
  </si>
  <si>
    <t>46*2 'Přepočtené koeficientem množství</t>
  </si>
  <si>
    <t>14</t>
  </si>
  <si>
    <t>171201221</t>
  </si>
  <si>
    <t>Poplatek za uložení na skládce (skládkovné) zeminy a kamení kód odpadu 17 05 04</t>
  </si>
  <si>
    <t>2138788854</t>
  </si>
  <si>
    <t>27*2 'Přepočtené koeficientem množství</t>
  </si>
  <si>
    <t>15</t>
  </si>
  <si>
    <t>181351103</t>
  </si>
  <si>
    <t>Rozprostření ornice tl vrstvy do 200 mm pl přes 100 do 500 m2 v rovině nebo ve svahu do 1:5 strojně</t>
  </si>
  <si>
    <t>-447798167</t>
  </si>
  <si>
    <t>16</t>
  </si>
  <si>
    <t>182351023</t>
  </si>
  <si>
    <t>Rozprostření ornice pl do 100 m2 ve svahu přes 1:5 tl vrstvy do 200 mm strojně</t>
  </si>
  <si>
    <t>1546662772</t>
  </si>
  <si>
    <t>17</t>
  </si>
  <si>
    <t>10364101</t>
  </si>
  <si>
    <t>zemina pro terénní úpravy - ornice</t>
  </si>
  <si>
    <t>838594206</t>
  </si>
  <si>
    <t>90*0,2 'Přepočtené koeficientem množství</t>
  </si>
  <si>
    <t>18</t>
  </si>
  <si>
    <t>181411121</t>
  </si>
  <si>
    <t>Založení lučního trávníku výsevem pl do 1000 m2 v rovině a ve svahu do 1:5</t>
  </si>
  <si>
    <t>-1804446608</t>
  </si>
  <si>
    <t>19</t>
  </si>
  <si>
    <t>181411122</t>
  </si>
  <si>
    <t>Založení lučního trávníku výsevem pl do 1000 m2 ve svahu přes 1:5 do 1:2</t>
  </si>
  <si>
    <t>773214368</t>
  </si>
  <si>
    <t>20</t>
  </si>
  <si>
    <t>00572470</t>
  </si>
  <si>
    <t>osivo směs travní univerzál</t>
  </si>
  <si>
    <t>kg</t>
  </si>
  <si>
    <t>-969845495</t>
  </si>
  <si>
    <t>90*0,02 'Přepočtené koeficientem množství</t>
  </si>
  <si>
    <t>Zakládání</t>
  </si>
  <si>
    <t>564831011</t>
  </si>
  <si>
    <t>Podklad ze štěrkodrtě ŠD plochy do 100 m2 tl 100 mm</t>
  </si>
  <si>
    <t>275361748</t>
  </si>
  <si>
    <t>22</t>
  </si>
  <si>
    <t>273322611</t>
  </si>
  <si>
    <t>Základové desky ze ŽB se zvýšenými nároky na prostředí tř. C 30/37</t>
  </si>
  <si>
    <t>CS ÚRS 2024 01</t>
  </si>
  <si>
    <t>554678709</t>
  </si>
  <si>
    <t>23</t>
  </si>
  <si>
    <t>273362024</t>
  </si>
  <si>
    <t>Výztuž základových desek z kompozitních sítí D drátu 8 mm velikost ok 150 x 150 mm</t>
  </si>
  <si>
    <t>1879544478</t>
  </si>
  <si>
    <t>24</t>
  </si>
  <si>
    <t>274313811</t>
  </si>
  <si>
    <t>Základové pásy z betonu tř. C 25/30</t>
  </si>
  <si>
    <t>-780219266</t>
  </si>
  <si>
    <t>25</t>
  </si>
  <si>
    <t>279113132</t>
  </si>
  <si>
    <t>Základová zeď tl přes 150 do 200 mm z tvárnic ztraceného bednění včetně výplně z betonu tř. C 16/20</t>
  </si>
  <si>
    <t>-1204140085</t>
  </si>
  <si>
    <t>Svislé a kompletní konstrukce</t>
  </si>
  <si>
    <t>26</t>
  </si>
  <si>
    <t>339921132</t>
  </si>
  <si>
    <t>Osazování betonových palisád do betonového základu v řadě výšky prvku přes 0,5 do 1 m</t>
  </si>
  <si>
    <t>-2038467357</t>
  </si>
  <si>
    <t>35+2</t>
  </si>
  <si>
    <t>27</t>
  </si>
  <si>
    <t>59228408</t>
  </si>
  <si>
    <t>palisáda tyčová hranatá betonová 110x110mm v 600mm přírodní</t>
  </si>
  <si>
    <t>kus</t>
  </si>
  <si>
    <t>-1175791283</t>
  </si>
  <si>
    <t>28</t>
  </si>
  <si>
    <t>59228412</t>
  </si>
  <si>
    <t>palisáda tyčová kruhová betonová 175x200mm v 600mm přírodní</t>
  </si>
  <si>
    <t>347414207</t>
  </si>
  <si>
    <t>120*1,05 'Přepočtené koeficientem množství</t>
  </si>
  <si>
    <t>29</t>
  </si>
  <si>
    <t>59228413</t>
  </si>
  <si>
    <t>palisáda tyčová kruhová betonová 175x200mm v 800mm přírodní</t>
  </si>
  <si>
    <t>154820088</t>
  </si>
  <si>
    <t>19*1,1 'Přepočtené koeficientem množství</t>
  </si>
  <si>
    <t>30</t>
  </si>
  <si>
    <t>59228414</t>
  </si>
  <si>
    <t>palisáda tyčová kruhová betonová 175x200mm v 1000mm přírodní</t>
  </si>
  <si>
    <t>54574575</t>
  </si>
  <si>
    <t>31*1,07 'Přepočtené koeficientem množství</t>
  </si>
  <si>
    <t>31</t>
  </si>
  <si>
    <t>339921133</t>
  </si>
  <si>
    <t>Osazování betonových palisád do betonového základu v řadě výšky prvku přes 1 do 1,5 m</t>
  </si>
  <si>
    <t>-2137124174</t>
  </si>
  <si>
    <t>32</t>
  </si>
  <si>
    <t>59228415</t>
  </si>
  <si>
    <t>palisáda tyčová kruhová betonová 175x200mm v 1200mm přírodní</t>
  </si>
  <si>
    <t>-880414438</t>
  </si>
  <si>
    <t>36*1,07 'Přepočtené koeficientem množství</t>
  </si>
  <si>
    <t>33</t>
  </si>
  <si>
    <t>59228416</t>
  </si>
  <si>
    <t>palisáda tyčová kruhová betonová s armaturou 175x200mm v 1500mm</t>
  </si>
  <si>
    <t>1965167079</t>
  </si>
  <si>
    <t>71*1,04 'Přepočtené koeficientem množství</t>
  </si>
  <si>
    <t>34</t>
  </si>
  <si>
    <t>339921134</t>
  </si>
  <si>
    <t>Osazování betonových palisád do betonového základu v řadě výšky prvku přes 1,5 m</t>
  </si>
  <si>
    <t>-218811533</t>
  </si>
  <si>
    <t>35</t>
  </si>
  <si>
    <t>59228417</t>
  </si>
  <si>
    <t>palisáda tyčová kruhová betonová s armaturou 175x200mm v 2000mm</t>
  </si>
  <si>
    <t>1678404999</t>
  </si>
  <si>
    <t>151*1,03 'Přepočtené koeficientem množství</t>
  </si>
  <si>
    <t>36</t>
  </si>
  <si>
    <t>348351211</t>
  </si>
  <si>
    <t>Bednění zábradelních zídek a podezdívek plné zřízení</t>
  </si>
  <si>
    <t>1969184920</t>
  </si>
  <si>
    <t>Poznámka k položce:_x000D_
Přebetonování stupňů</t>
  </si>
  <si>
    <t>37</t>
  </si>
  <si>
    <t>348351212</t>
  </si>
  <si>
    <t>Bednění zábradelních zídek a podezdívek plné odstranění</t>
  </si>
  <si>
    <t>600422724</t>
  </si>
  <si>
    <t>38</t>
  </si>
  <si>
    <t>3303215111</t>
  </si>
  <si>
    <t>Římsa z betonu pohledového tř. C25/30 bez výztuže</t>
  </si>
  <si>
    <t>734693956</t>
  </si>
  <si>
    <t>39</t>
  </si>
  <si>
    <t>767223222</t>
  </si>
  <si>
    <t>Montáž přímého kovového zábradlí do betonu konstrukce na schodišti v exteriéru</t>
  </si>
  <si>
    <t>-1535366672</t>
  </si>
  <si>
    <t>Poznámka k položce:_x000D_
Montáž na schodišti</t>
  </si>
  <si>
    <t>40</t>
  </si>
  <si>
    <t>348942131</t>
  </si>
  <si>
    <t>Zábradlí ocelové osazené do bloků z betonu ze dvou vodorovných trubek</t>
  </si>
  <si>
    <t>1037295942</t>
  </si>
  <si>
    <t>Poznámka k položce:_x000D_
Materiál a montáž na schodišti a chodníku</t>
  </si>
  <si>
    <t>Vodorovné konstrukce</t>
  </si>
  <si>
    <t>41</t>
  </si>
  <si>
    <t>434191433</t>
  </si>
  <si>
    <t>Osazování schodišťových stupňů kamenných současně při zdění, rovných, kosých nebo vřetenových oboustranně zazděných, stupňů pemrlovaných nebo ostatních</t>
  </si>
  <si>
    <t>-1859933351</t>
  </si>
  <si>
    <t>Poznámka k položce:_x000D_
Zpětné osazení betonových stupňů</t>
  </si>
  <si>
    <t>Komunikace pozemní</t>
  </si>
  <si>
    <t>5.1</t>
  </si>
  <si>
    <t>Skladba A</t>
  </si>
  <si>
    <t>42</t>
  </si>
  <si>
    <t>564851011</t>
  </si>
  <si>
    <t>Podklad ze štěrkodrtě ŠD plochy do 100 m2 tl 150 mm</t>
  </si>
  <si>
    <t>-839380913</t>
  </si>
  <si>
    <t>Poznámka k položce:_x000D_
15 % pod palisády</t>
  </si>
  <si>
    <t>62*1,15 'Přepočtené koeficientem množství</t>
  </si>
  <si>
    <t>43</t>
  </si>
  <si>
    <t>596211111</t>
  </si>
  <si>
    <t>Kladení zámkové dlažby komunikací pro pěší ručně tl 60 mm skupiny A pl přes 50 do 100 m2</t>
  </si>
  <si>
    <t>533664947</t>
  </si>
  <si>
    <t>44</t>
  </si>
  <si>
    <t>59245018</t>
  </si>
  <si>
    <t>dlažba skladebná betonová 200x100mm tl 60mm přírodní</t>
  </si>
  <si>
    <t>-1553701278</t>
  </si>
  <si>
    <t>60*1,03 'Přepočtené koeficientem množství</t>
  </si>
  <si>
    <t>45</t>
  </si>
  <si>
    <t>59245006</t>
  </si>
  <si>
    <t>dlažba pro nevidomé betonová 200x100mm tl 60mm barevná</t>
  </si>
  <si>
    <t>696189987</t>
  </si>
  <si>
    <t>2*1,03 'Přepočtené koeficientem množství</t>
  </si>
  <si>
    <t>5.2</t>
  </si>
  <si>
    <t>Skladba B</t>
  </si>
  <si>
    <t>46</t>
  </si>
  <si>
    <t>564871011</t>
  </si>
  <si>
    <t>Podklad ze štěrkodrtě ŠD plochy do 100 m2 tl 250 mm</t>
  </si>
  <si>
    <t>-1257064093</t>
  </si>
  <si>
    <t>47</t>
  </si>
  <si>
    <t>596212210</t>
  </si>
  <si>
    <t>Kladení zámkové dlažby pozemních komunikací ručně tl 80 mm skupiny A pl do 50 m2</t>
  </si>
  <si>
    <t>1481209067</t>
  </si>
  <si>
    <t>Poznámka k položce:_x000D_
Použití rozebrané dlažby</t>
  </si>
  <si>
    <t>Ostatní konstrukce a práce, bourání</t>
  </si>
  <si>
    <t>48</t>
  </si>
  <si>
    <t>916231213</t>
  </si>
  <si>
    <t>Osazení chodníkového obrubníku betonového stojatého s boční opěrou do lože z betonu prostého</t>
  </si>
  <si>
    <t>1969272996</t>
  </si>
  <si>
    <t>49</t>
  </si>
  <si>
    <t>59217036</t>
  </si>
  <si>
    <t>obrubník parkový betonový 500x80x250mm přírodní</t>
  </si>
  <si>
    <t>1765341133</t>
  </si>
  <si>
    <t>50</t>
  </si>
  <si>
    <t>59217016</t>
  </si>
  <si>
    <t>obrubník betonový chodníkový 1000x80x250mm</t>
  </si>
  <si>
    <t>646657071</t>
  </si>
  <si>
    <t>51</t>
  </si>
  <si>
    <t>919735113</t>
  </si>
  <si>
    <t>Řezání stávajícího živičného krytu hl přes 100 do 150 mm</t>
  </si>
  <si>
    <t>-350507845</t>
  </si>
  <si>
    <t>52</t>
  </si>
  <si>
    <t>963022819</t>
  </si>
  <si>
    <t>Bourání kamenných schodišťových stupňů zhotovených na místě</t>
  </si>
  <si>
    <t>960420712</t>
  </si>
  <si>
    <t>Poznámka k položce:_x000D_
Opětovné použití na schodiště</t>
  </si>
  <si>
    <t>53</t>
  </si>
  <si>
    <t>966051111</t>
  </si>
  <si>
    <t>Bourání betonových palisád osazovaných v řadě</t>
  </si>
  <si>
    <t>1474510412</t>
  </si>
  <si>
    <t>54</t>
  </si>
  <si>
    <t>976071111</t>
  </si>
  <si>
    <t>Vybourání kovových madel a zábradlí</t>
  </si>
  <si>
    <t>-1552611037</t>
  </si>
  <si>
    <t>55</t>
  </si>
  <si>
    <t>979054451</t>
  </si>
  <si>
    <t>Očištění vybouraných zámkových dlaždic s původním spárováním z kameniva těženého</t>
  </si>
  <si>
    <t>-1301712374</t>
  </si>
  <si>
    <t>56</t>
  </si>
  <si>
    <t>961044111</t>
  </si>
  <si>
    <t>Bourání základů z betonu prostého</t>
  </si>
  <si>
    <t>660905863</t>
  </si>
  <si>
    <t>Poznámka k položce:_x000D_
Základy schodiště</t>
  </si>
  <si>
    <t>997</t>
  </si>
  <si>
    <t>Přesun sutě</t>
  </si>
  <si>
    <t>57</t>
  </si>
  <si>
    <t>997221551</t>
  </si>
  <si>
    <t>Vodorovná doprava suti ze sypkých materiálů do 1 km</t>
  </si>
  <si>
    <t>-1609727995</t>
  </si>
  <si>
    <t>58</t>
  </si>
  <si>
    <t>997221559</t>
  </si>
  <si>
    <t>Příplatek ZKD 1 km u vodorovné dopravy suti ze sypkých materiálů</t>
  </si>
  <si>
    <t>1724872014</t>
  </si>
  <si>
    <t>15,288*18 'Přepočtené koeficientem množství</t>
  </si>
  <si>
    <t>59</t>
  </si>
  <si>
    <t>997221861</t>
  </si>
  <si>
    <t>Poplatek za uložení na recyklační skládce (skládkovné) stavebního odpadu z prostého betonu pod kódem 17 01 01</t>
  </si>
  <si>
    <t>1307511989</t>
  </si>
  <si>
    <t>1,25+0,12+0,65+2,4</t>
  </si>
  <si>
    <t>60</t>
  </si>
  <si>
    <t>997221873</t>
  </si>
  <si>
    <t>Poplatek za uložení na recyklační skládce (skládkovné) stavebního odpadu zeminy a kamení zatříděného do Katalogu odpadů pod kódem 17 05 04</t>
  </si>
  <si>
    <t>1854123971</t>
  </si>
  <si>
    <t>0,87+6,16</t>
  </si>
  <si>
    <t>998</t>
  </si>
  <si>
    <t>Přesun hmot</t>
  </si>
  <si>
    <t>61</t>
  </si>
  <si>
    <t>998223011</t>
  </si>
  <si>
    <t>Přesun hmot pro pozemní komunikace s krytem dlážděným</t>
  </si>
  <si>
    <t>-527788688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</si>
  <si>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</si>
  <si>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</si>
  <si>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</si>
  <si>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</si>
  <si>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</si>
  <si>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</si>
  <si>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010001000</t>
  </si>
  <si>
    <t>…</t>
  </si>
  <si>
    <t>1024</t>
  </si>
  <si>
    <t>-1279139451</t>
  </si>
  <si>
    <t>Poznámka k položce:_x000D_
Průzkumné práce - vytyčení inženýrských sítí_x000D_
Geodetické práce - vytyčení stavby, zaměření skutečného provedení_x000D_
Projektové práce - projektová dokumentace RDS, projektová dokumentace DSPS</t>
  </si>
  <si>
    <t>VRN3</t>
  </si>
  <si>
    <t>Zařízení staveniště</t>
  </si>
  <si>
    <t>030001000</t>
  </si>
  <si>
    <t>1078437392</t>
  </si>
  <si>
    <t>Poznámka k položce:_x000D_
skládka materiálů, oplocení staveniště, zázemí, DIO, atd.</t>
  </si>
  <si>
    <t>VRN4</t>
  </si>
  <si>
    <t>Inženýrská činnost</t>
  </si>
  <si>
    <t>040001000</t>
  </si>
  <si>
    <t>-779142811</t>
  </si>
  <si>
    <t>Poznámka k položce:_x000D_
zkoušky únosnosti pláně a jednotlivých vrstev</t>
  </si>
  <si>
    <t>SOUPIS PRACÍ
S VÝKAZEM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</si>
</sst>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48"/>
      <color rgb="FFDA993E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0" fillId="0" borderId="0" xfId="0"/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44450</xdr:colOff>
      <xdr:row>3</xdr:row>
      <xdr:rowOff>0</xdr:rowOff>
    </xdr:from>
    <xdr:to>
      <xdr:col>40</xdr:col>
      <xdr:colOff>368300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179705</xdr:colOff>
      <xdr:row>81</xdr:row>
      <xdr:rowOff>0</xdr:rowOff>
    </xdr:from>
    <xdr:to>
      <xdr:col>41</xdr:col>
      <xdr:colOff>177800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328930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113</xdr:row>
      <xdr:rowOff>0</xdr:rowOff>
    </xdr:from>
    <xdr:to>
      <xdr:col>9</xdr:col>
      <xdr:colOff>1216660</xdr:colOff>
      <xdr:row>117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328930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106</xdr:row>
      <xdr:rowOff>0</xdr:rowOff>
    </xdr:from>
    <xdr:to>
      <xdr:col>9</xdr:col>
      <xdr:colOff>1216660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CF7B6-AF2B-40F0-83EF-1C6EA4D4B4E6}">
  <sheetPr>
    <pageSetUpPr fitToPage="1"/>
  </sheetPr>
  <dimension ref="A11:M72"/>
  <sheetViews>
    <sheetView showGridLines="0" tabSelected="1" zoomScaleNormal="100" zoomScalePageLayoutView="85" workbookViewId="0">
      <selection activeCell="A41" sqref="A41:M71"/>
    </sheetView>
  </sheetViews>
  <sheetFormatPr defaultColWidth="9.33203125" defaultRowHeight="11.25"/>
  <cols>
    <col min="1" max="1" width="14" customWidth="1"/>
  </cols>
  <sheetData>
    <row r="11" spans="1:13" ht="11.25" customHeight="1">
      <c r="A11" s="170" t="s">
        <v>443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</row>
    <row r="12" spans="1:13" ht="11.25" customHeight="1">
      <c r="A12" s="170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</row>
    <row r="13" spans="1:13" ht="11.25" customHeight="1">
      <c r="A13" s="170"/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</row>
    <row r="14" spans="1:13" ht="11.25" customHeight="1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</row>
    <row r="15" spans="1:13" ht="11.25" customHeight="1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</row>
    <row r="16" spans="1:13" ht="11.25" customHeight="1">
      <c r="A16" s="170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</row>
    <row r="17" spans="1:13" ht="11.25" customHeight="1">
      <c r="A17" s="170"/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</row>
    <row r="18" spans="1:13" ht="11.25" customHeight="1">
      <c r="A18" s="170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</row>
    <row r="19" spans="1:13" ht="11.25" customHeight="1">
      <c r="A19" s="170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</row>
    <row r="20" spans="1:13" ht="11.25" customHeight="1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</row>
    <row r="21" spans="1:13" ht="11.25" customHeight="1">
      <c r="A21" s="170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</row>
    <row r="22" spans="1:13" ht="11.25" customHeight="1">
      <c r="A22" s="170"/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</row>
    <row r="23" spans="1:13" ht="11.25" customHeight="1">
      <c r="A23" s="170"/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</row>
    <row r="24" spans="1:13" ht="11.25" customHeight="1">
      <c r="A24" s="170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</row>
    <row r="25" spans="1:13" ht="11.25" customHeight="1">
      <c r="A25" s="170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</row>
    <row r="26" spans="1:13" ht="11.25" customHeight="1">
      <c r="A26" s="170"/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</row>
    <row r="27" spans="1:13" ht="11.25" customHeight="1">
      <c r="A27" s="170"/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</row>
    <row r="28" spans="1:13" ht="11.25" customHeight="1">
      <c r="A28" s="170"/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</row>
    <row r="29" spans="1:13" ht="11.25" customHeight="1">
      <c r="A29" s="170"/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</row>
    <row r="30" spans="1:13" ht="11.25" customHeight="1">
      <c r="A30" s="170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</row>
    <row r="31" spans="1:13" ht="11.25" customHeight="1">
      <c r="A31" s="170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</row>
    <row r="32" spans="1:13" ht="11.25" customHeight="1">
      <c r="A32" s="170"/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</row>
    <row r="33" spans="1:13" ht="11.25" customHeight="1">
      <c r="A33" s="170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</row>
    <row r="34" spans="1:13" ht="11.25" customHeight="1">
      <c r="A34" s="170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</row>
    <row r="35" spans="1:13" ht="11.25" customHeight="1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</row>
    <row r="36" spans="1:13" ht="11.25" customHeight="1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</row>
    <row r="37" spans="1:13" ht="11.25" customHeight="1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</row>
    <row r="38" spans="1:13" ht="11.25" customHeight="1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</row>
    <row r="39" spans="1:13" ht="11.25" customHeight="1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</row>
    <row r="40" spans="1:13" ht="11.25" customHeight="1">
      <c r="A40" s="170"/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</row>
    <row r="41" spans="1:13" ht="11.25" customHeight="1">
      <c r="A41" s="171" t="s">
        <v>17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</row>
    <row r="42" spans="1:13" ht="11.25" customHeight="1">
      <c r="A42" s="171"/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</row>
    <row r="43" spans="1:13" ht="11.25" customHeight="1">
      <c r="A43" s="171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</row>
    <row r="44" spans="1:13" ht="11.25" customHeight="1">
      <c r="A44" s="171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</row>
    <row r="45" spans="1:13" ht="11.25" customHeight="1">
      <c r="A45" s="171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</row>
    <row r="46" spans="1:13" ht="11.25" customHeight="1">
      <c r="A46" s="171"/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</row>
    <row r="47" spans="1:13" ht="11.25" customHeight="1">
      <c r="A47" s="171"/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</row>
    <row r="48" spans="1:13" ht="11.25" customHeight="1">
      <c r="A48" s="171"/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</row>
    <row r="49" spans="1:13" ht="11.25" customHeight="1">
      <c r="A49" s="171"/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</row>
    <row r="50" spans="1:13" ht="11.25" customHeight="1">
      <c r="A50" s="171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</row>
    <row r="51" spans="1:13" ht="11.25" customHeight="1">
      <c r="A51" s="171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</row>
    <row r="52" spans="1:13" ht="11.25" customHeight="1">
      <c r="A52" s="171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</row>
    <row r="53" spans="1:13" ht="11.25" customHeight="1">
      <c r="A53" s="171"/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</row>
    <row r="54" spans="1:13" ht="11.25" customHeight="1">
      <c r="A54" s="171"/>
      <c r="B54" s="171"/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</row>
    <row r="55" spans="1:13" ht="11.25" customHeight="1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</row>
    <row r="56" spans="1:13" ht="11.25" customHeight="1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</row>
    <row r="57" spans="1:13" ht="11.25" customHeight="1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</row>
    <row r="58" spans="1:13" ht="11.25" customHeight="1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</row>
    <row r="59" spans="1:13" ht="11.25" customHeight="1">
      <c r="A59" s="171"/>
      <c r="B59" s="171"/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</row>
    <row r="60" spans="1:13" ht="11.25" customHeight="1">
      <c r="A60" s="171"/>
      <c r="B60" s="171"/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</row>
    <row r="61" spans="1:13" ht="11.25" customHeight="1">
      <c r="A61" s="171"/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</row>
    <row r="62" spans="1:13" ht="11.25" customHeight="1">
      <c r="A62" s="171"/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</row>
    <row r="63" spans="1:13" ht="11.25" customHeight="1">
      <c r="A63" s="171"/>
      <c r="B63" s="171"/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</row>
    <row r="64" spans="1:13" ht="11.25" customHeight="1">
      <c r="A64" s="171"/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</row>
    <row r="65" spans="1:13" ht="11.25" customHeight="1">
      <c r="A65" s="171"/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</row>
    <row r="66" spans="1:13" ht="11.25" customHeight="1">
      <c r="A66" s="171"/>
      <c r="B66" s="171"/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</row>
    <row r="67" spans="1:13" ht="11.25" customHeight="1">
      <c r="A67" s="171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</row>
    <row r="68" spans="1:13" ht="11.25" customHeight="1">
      <c r="A68" s="171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</row>
    <row r="69" spans="1:13" ht="11.25" customHeight="1">
      <c r="A69" s="171"/>
      <c r="B69" s="171"/>
      <c r="C69" s="171"/>
      <c r="D69" s="171"/>
      <c r="E69" s="171"/>
      <c r="F69" s="171"/>
      <c r="G69" s="171"/>
      <c r="H69" s="171"/>
      <c r="I69" s="171"/>
      <c r="J69" s="171"/>
      <c r="K69" s="171"/>
      <c r="L69" s="171"/>
      <c r="M69" s="171"/>
    </row>
    <row r="70" spans="1:13" ht="11.25" customHeight="1">
      <c r="A70" s="171"/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</row>
    <row r="71" spans="1:13" ht="11.25" customHeight="1">
      <c r="A71" s="171"/>
      <c r="B71" s="171"/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171"/>
    </row>
    <row r="72" spans="1:13" ht="11.25" customHeight="1">
      <c r="A72" s="172"/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</row>
  </sheetData>
  <mergeCells count="3">
    <mergeCell ref="A11:M40"/>
    <mergeCell ref="A41:M71"/>
    <mergeCell ref="A72:M72"/>
  </mergeCells>
  <pageMargins left="0.19685039370078741" right="0.19685039370078741" top="0.59055118110236227" bottom="0.59055118110236227" header="0.31496062992125984" footer="0.31496062992125984"/>
  <pageSetup paperSize="9" orientation="portrait" verticalDpi="360" r:id="rId1"/>
  <headerFooter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203" t="s">
        <v>14</v>
      </c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R5" s="17"/>
      <c r="BE5" s="200" t="s">
        <v>15</v>
      </c>
      <c r="BS5" s="14" t="s">
        <v>6</v>
      </c>
    </row>
    <row r="6" spans="1:74" ht="36.950000000000003" customHeight="1">
      <c r="B6" s="17"/>
      <c r="D6" s="23" t="s">
        <v>16</v>
      </c>
      <c r="K6" s="204" t="s">
        <v>17</v>
      </c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R6" s="17"/>
      <c r="BE6" s="201"/>
      <c r="BS6" s="14" t="s">
        <v>6</v>
      </c>
    </row>
    <row r="7" spans="1:74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201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201"/>
      <c r="BS8" s="14" t="s">
        <v>6</v>
      </c>
    </row>
    <row r="9" spans="1:74" ht="14.45" customHeight="1">
      <c r="B9" s="17"/>
      <c r="AR9" s="17"/>
      <c r="BE9" s="201"/>
      <c r="BS9" s="14" t="s">
        <v>6</v>
      </c>
    </row>
    <row r="10" spans="1:74" ht="12" customHeight="1">
      <c r="B10" s="17"/>
      <c r="D10" s="24" t="s">
        <v>24</v>
      </c>
      <c r="AK10" s="24" t="s">
        <v>25</v>
      </c>
      <c r="AN10" s="22" t="s">
        <v>26</v>
      </c>
      <c r="AR10" s="17"/>
      <c r="BE10" s="201"/>
      <c r="BS10" s="14" t="s">
        <v>6</v>
      </c>
    </row>
    <row r="11" spans="1:74" ht="18.399999999999999" customHeight="1">
      <c r="B11" s="17"/>
      <c r="E11" s="22" t="s">
        <v>27</v>
      </c>
      <c r="AK11" s="24" t="s">
        <v>28</v>
      </c>
      <c r="AN11" s="22" t="s">
        <v>29</v>
      </c>
      <c r="AR11" s="17"/>
      <c r="BE11" s="201"/>
      <c r="BS11" s="14" t="s">
        <v>6</v>
      </c>
    </row>
    <row r="12" spans="1:74" ht="6.95" customHeight="1">
      <c r="B12" s="17"/>
      <c r="AR12" s="17"/>
      <c r="BE12" s="201"/>
      <c r="BS12" s="14" t="s">
        <v>6</v>
      </c>
    </row>
    <row r="13" spans="1:74" ht="12" customHeight="1">
      <c r="B13" s="17"/>
      <c r="D13" s="24" t="s">
        <v>30</v>
      </c>
      <c r="AK13" s="24" t="s">
        <v>25</v>
      </c>
      <c r="AN13" s="26" t="s">
        <v>31</v>
      </c>
      <c r="AR13" s="17"/>
      <c r="BE13" s="201"/>
      <c r="BS13" s="14" t="s">
        <v>6</v>
      </c>
    </row>
    <row r="14" spans="1:74" ht="12.75">
      <c r="B14" s="17"/>
      <c r="E14" s="205" t="s">
        <v>31</v>
      </c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4" t="s">
        <v>28</v>
      </c>
      <c r="AN14" s="26" t="s">
        <v>31</v>
      </c>
      <c r="AR14" s="17"/>
      <c r="BE14" s="201"/>
      <c r="BS14" s="14" t="s">
        <v>6</v>
      </c>
    </row>
    <row r="15" spans="1:74" ht="6.95" customHeight="1">
      <c r="B15" s="17"/>
      <c r="AR15" s="17"/>
      <c r="BE15" s="201"/>
      <c r="BS15" s="14" t="s">
        <v>4</v>
      </c>
    </row>
    <row r="16" spans="1:74" ht="12" customHeight="1">
      <c r="B16" s="17"/>
      <c r="D16" s="24" t="s">
        <v>32</v>
      </c>
      <c r="AK16" s="24" t="s">
        <v>25</v>
      </c>
      <c r="AN16" s="22" t="s">
        <v>33</v>
      </c>
      <c r="AR16" s="17"/>
      <c r="BE16" s="201"/>
      <c r="BS16" s="14" t="s">
        <v>4</v>
      </c>
    </row>
    <row r="17" spans="2:71" ht="18.399999999999999" customHeight="1">
      <c r="B17" s="17"/>
      <c r="E17" s="22" t="s">
        <v>34</v>
      </c>
      <c r="AK17" s="24" t="s">
        <v>28</v>
      </c>
      <c r="AN17" s="22" t="s">
        <v>1</v>
      </c>
      <c r="AR17" s="17"/>
      <c r="BE17" s="201"/>
      <c r="BS17" s="14" t="s">
        <v>35</v>
      </c>
    </row>
    <row r="18" spans="2:71" ht="6.95" customHeight="1">
      <c r="B18" s="17"/>
      <c r="AR18" s="17"/>
      <c r="BE18" s="201"/>
      <c r="BS18" s="14" t="s">
        <v>6</v>
      </c>
    </row>
    <row r="19" spans="2:71" ht="12" customHeight="1">
      <c r="B19" s="17"/>
      <c r="D19" s="24" t="s">
        <v>36</v>
      </c>
      <c r="AK19" s="24" t="s">
        <v>25</v>
      </c>
      <c r="AN19" s="22" t="s">
        <v>33</v>
      </c>
      <c r="AR19" s="17"/>
      <c r="BE19" s="201"/>
      <c r="BS19" s="14" t="s">
        <v>6</v>
      </c>
    </row>
    <row r="20" spans="2:71" ht="18.399999999999999" customHeight="1">
      <c r="B20" s="17"/>
      <c r="E20" s="22" t="s">
        <v>34</v>
      </c>
      <c r="AK20" s="24" t="s">
        <v>28</v>
      </c>
      <c r="AN20" s="22" t="s">
        <v>1</v>
      </c>
      <c r="AR20" s="17"/>
      <c r="BE20" s="201"/>
      <c r="BS20" s="14" t="s">
        <v>35</v>
      </c>
    </row>
    <row r="21" spans="2:71" ht="6.95" customHeight="1">
      <c r="B21" s="17"/>
      <c r="AR21" s="17"/>
      <c r="BE21" s="201"/>
    </row>
    <row r="22" spans="2:71" ht="12" customHeight="1">
      <c r="B22" s="17"/>
      <c r="D22" s="24" t="s">
        <v>37</v>
      </c>
      <c r="AR22" s="17"/>
      <c r="BE22" s="201"/>
    </row>
    <row r="23" spans="2:71" ht="16.5" customHeight="1">
      <c r="B23" s="17"/>
      <c r="E23" s="207" t="s">
        <v>1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R23" s="17"/>
      <c r="BE23" s="201"/>
    </row>
    <row r="24" spans="2:71" ht="6.95" customHeight="1">
      <c r="B24" s="17"/>
      <c r="AR24" s="17"/>
      <c r="BE24" s="201"/>
    </row>
    <row r="25" spans="2:7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01"/>
    </row>
    <row r="26" spans="2:71" s="1" customFormat="1" ht="25.9" customHeight="1">
      <c r="B26" s="29"/>
      <c r="D26" s="30" t="s">
        <v>38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08">
        <f>ROUND(AG94,2)</f>
        <v>0</v>
      </c>
      <c r="AL26" s="209"/>
      <c r="AM26" s="209"/>
      <c r="AN26" s="209"/>
      <c r="AO26" s="209"/>
      <c r="AR26" s="29"/>
      <c r="BE26" s="201"/>
    </row>
    <row r="27" spans="2:71" s="1" customFormat="1" ht="6.95" customHeight="1">
      <c r="B27" s="29"/>
      <c r="AR27" s="29"/>
      <c r="BE27" s="201"/>
    </row>
    <row r="28" spans="2:71" s="1" customFormat="1" ht="12.75">
      <c r="B28" s="29"/>
      <c r="L28" s="210" t="s">
        <v>39</v>
      </c>
      <c r="M28" s="210"/>
      <c r="N28" s="210"/>
      <c r="O28" s="210"/>
      <c r="P28" s="210"/>
      <c r="W28" s="210" t="s">
        <v>40</v>
      </c>
      <c r="X28" s="210"/>
      <c r="Y28" s="210"/>
      <c r="Z28" s="210"/>
      <c r="AA28" s="210"/>
      <c r="AB28" s="210"/>
      <c r="AC28" s="210"/>
      <c r="AD28" s="210"/>
      <c r="AE28" s="210"/>
      <c r="AK28" s="210" t="s">
        <v>41</v>
      </c>
      <c r="AL28" s="210"/>
      <c r="AM28" s="210"/>
      <c r="AN28" s="210"/>
      <c r="AO28" s="210"/>
      <c r="AR28" s="29"/>
      <c r="BE28" s="201"/>
    </row>
    <row r="29" spans="2:71" s="2" customFormat="1" ht="14.45" customHeight="1">
      <c r="B29" s="33"/>
      <c r="D29" s="24" t="s">
        <v>42</v>
      </c>
      <c r="F29" s="24" t="s">
        <v>43</v>
      </c>
      <c r="L29" s="195">
        <v>0.21</v>
      </c>
      <c r="M29" s="194"/>
      <c r="N29" s="194"/>
      <c r="O29" s="194"/>
      <c r="P29" s="194"/>
      <c r="W29" s="193">
        <f>ROUND(AZ94, 2)</f>
        <v>0</v>
      </c>
      <c r="X29" s="194"/>
      <c r="Y29" s="194"/>
      <c r="Z29" s="194"/>
      <c r="AA29" s="194"/>
      <c r="AB29" s="194"/>
      <c r="AC29" s="194"/>
      <c r="AD29" s="194"/>
      <c r="AE29" s="194"/>
      <c r="AK29" s="193">
        <f>ROUND(AV94, 2)</f>
        <v>0</v>
      </c>
      <c r="AL29" s="194"/>
      <c r="AM29" s="194"/>
      <c r="AN29" s="194"/>
      <c r="AO29" s="194"/>
      <c r="AR29" s="33"/>
      <c r="BE29" s="202"/>
    </row>
    <row r="30" spans="2:71" s="2" customFormat="1" ht="14.45" customHeight="1">
      <c r="B30" s="33"/>
      <c r="F30" s="24" t="s">
        <v>44</v>
      </c>
      <c r="L30" s="195">
        <v>0.12</v>
      </c>
      <c r="M30" s="194"/>
      <c r="N30" s="194"/>
      <c r="O30" s="194"/>
      <c r="P30" s="194"/>
      <c r="W30" s="193">
        <f>ROUND(BA94, 2)</f>
        <v>0</v>
      </c>
      <c r="X30" s="194"/>
      <c r="Y30" s="194"/>
      <c r="Z30" s="194"/>
      <c r="AA30" s="194"/>
      <c r="AB30" s="194"/>
      <c r="AC30" s="194"/>
      <c r="AD30" s="194"/>
      <c r="AE30" s="194"/>
      <c r="AK30" s="193">
        <f>ROUND(AW94, 2)</f>
        <v>0</v>
      </c>
      <c r="AL30" s="194"/>
      <c r="AM30" s="194"/>
      <c r="AN30" s="194"/>
      <c r="AO30" s="194"/>
      <c r="AR30" s="33"/>
      <c r="BE30" s="202"/>
    </row>
    <row r="31" spans="2:71" s="2" customFormat="1" ht="14.45" hidden="1" customHeight="1">
      <c r="B31" s="33"/>
      <c r="F31" s="24" t="s">
        <v>45</v>
      </c>
      <c r="L31" s="195">
        <v>0.21</v>
      </c>
      <c r="M31" s="194"/>
      <c r="N31" s="194"/>
      <c r="O31" s="194"/>
      <c r="P31" s="194"/>
      <c r="W31" s="193">
        <f>ROUND(BB94, 2)</f>
        <v>0</v>
      </c>
      <c r="X31" s="194"/>
      <c r="Y31" s="194"/>
      <c r="Z31" s="194"/>
      <c r="AA31" s="194"/>
      <c r="AB31" s="194"/>
      <c r="AC31" s="194"/>
      <c r="AD31" s="194"/>
      <c r="AE31" s="194"/>
      <c r="AK31" s="193">
        <v>0</v>
      </c>
      <c r="AL31" s="194"/>
      <c r="AM31" s="194"/>
      <c r="AN31" s="194"/>
      <c r="AO31" s="194"/>
      <c r="AR31" s="33"/>
      <c r="BE31" s="202"/>
    </row>
    <row r="32" spans="2:71" s="2" customFormat="1" ht="14.45" hidden="1" customHeight="1">
      <c r="B32" s="33"/>
      <c r="F32" s="24" t="s">
        <v>46</v>
      </c>
      <c r="L32" s="195">
        <v>0.12</v>
      </c>
      <c r="M32" s="194"/>
      <c r="N32" s="194"/>
      <c r="O32" s="194"/>
      <c r="P32" s="194"/>
      <c r="W32" s="193">
        <f>ROUND(BC94, 2)</f>
        <v>0</v>
      </c>
      <c r="X32" s="194"/>
      <c r="Y32" s="194"/>
      <c r="Z32" s="194"/>
      <c r="AA32" s="194"/>
      <c r="AB32" s="194"/>
      <c r="AC32" s="194"/>
      <c r="AD32" s="194"/>
      <c r="AE32" s="194"/>
      <c r="AK32" s="193">
        <v>0</v>
      </c>
      <c r="AL32" s="194"/>
      <c r="AM32" s="194"/>
      <c r="AN32" s="194"/>
      <c r="AO32" s="194"/>
      <c r="AR32" s="33"/>
      <c r="BE32" s="202"/>
    </row>
    <row r="33" spans="2:57" s="2" customFormat="1" ht="14.45" hidden="1" customHeight="1">
      <c r="B33" s="33"/>
      <c r="F33" s="24" t="s">
        <v>47</v>
      </c>
      <c r="L33" s="195">
        <v>0</v>
      </c>
      <c r="M33" s="194"/>
      <c r="N33" s="194"/>
      <c r="O33" s="194"/>
      <c r="P33" s="194"/>
      <c r="W33" s="193">
        <f>ROUND(BD94, 2)</f>
        <v>0</v>
      </c>
      <c r="X33" s="194"/>
      <c r="Y33" s="194"/>
      <c r="Z33" s="194"/>
      <c r="AA33" s="194"/>
      <c r="AB33" s="194"/>
      <c r="AC33" s="194"/>
      <c r="AD33" s="194"/>
      <c r="AE33" s="194"/>
      <c r="AK33" s="193">
        <v>0</v>
      </c>
      <c r="AL33" s="194"/>
      <c r="AM33" s="194"/>
      <c r="AN33" s="194"/>
      <c r="AO33" s="194"/>
      <c r="AR33" s="33"/>
      <c r="BE33" s="202"/>
    </row>
    <row r="34" spans="2:57" s="1" customFormat="1" ht="6.95" customHeight="1">
      <c r="B34" s="29"/>
      <c r="AR34" s="29"/>
      <c r="BE34" s="201"/>
    </row>
    <row r="35" spans="2:57" s="1" customFormat="1" ht="25.9" customHeight="1">
      <c r="B35" s="29"/>
      <c r="C35" s="34"/>
      <c r="D35" s="35" t="s">
        <v>48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49</v>
      </c>
      <c r="U35" s="36"/>
      <c r="V35" s="36"/>
      <c r="W35" s="36"/>
      <c r="X35" s="196" t="s">
        <v>50</v>
      </c>
      <c r="Y35" s="197"/>
      <c r="Z35" s="197"/>
      <c r="AA35" s="197"/>
      <c r="AB35" s="197"/>
      <c r="AC35" s="36"/>
      <c r="AD35" s="36"/>
      <c r="AE35" s="36"/>
      <c r="AF35" s="36"/>
      <c r="AG35" s="36"/>
      <c r="AH35" s="36"/>
      <c r="AI35" s="36"/>
      <c r="AJ35" s="36"/>
      <c r="AK35" s="198">
        <f>SUM(AK26:AK33)</f>
        <v>0</v>
      </c>
      <c r="AL35" s="197"/>
      <c r="AM35" s="197"/>
      <c r="AN35" s="197"/>
      <c r="AO35" s="199"/>
      <c r="AP35" s="34"/>
      <c r="AQ35" s="34"/>
      <c r="AR35" s="29"/>
    </row>
    <row r="36" spans="2:57" s="1" customFormat="1" ht="6.95" customHeight="1">
      <c r="B36" s="29"/>
      <c r="AR36" s="29"/>
    </row>
    <row r="37" spans="2:57" s="1" customFormat="1" ht="14.45" customHeight="1">
      <c r="B37" s="29"/>
      <c r="AR37" s="29"/>
    </row>
    <row r="38" spans="2:57" ht="14.45" customHeight="1">
      <c r="B38" s="17"/>
      <c r="AR38" s="17"/>
    </row>
    <row r="39" spans="2:57" ht="14.45" customHeight="1">
      <c r="B39" s="17"/>
      <c r="AR39" s="17"/>
    </row>
    <row r="40" spans="2:57" ht="14.45" customHeight="1">
      <c r="B40" s="17"/>
      <c r="AR40" s="17"/>
    </row>
    <row r="41" spans="2:57" ht="14.45" customHeight="1">
      <c r="B41" s="17"/>
      <c r="AR41" s="17"/>
    </row>
    <row r="42" spans="2:57" ht="14.45" customHeight="1">
      <c r="B42" s="17"/>
      <c r="AR42" s="17"/>
    </row>
    <row r="43" spans="2:57" ht="14.45" customHeight="1">
      <c r="B43" s="17"/>
      <c r="AR43" s="17"/>
    </row>
    <row r="44" spans="2:57" ht="14.45" customHeight="1">
      <c r="B44" s="17"/>
      <c r="AR44" s="17"/>
    </row>
    <row r="45" spans="2:57" ht="14.45" customHeight="1">
      <c r="B45" s="17"/>
      <c r="AR45" s="17"/>
    </row>
    <row r="46" spans="2:57" ht="14.45" customHeight="1">
      <c r="B46" s="17"/>
      <c r="AR46" s="17"/>
    </row>
    <row r="47" spans="2:57" ht="14.45" customHeight="1">
      <c r="B47" s="17"/>
      <c r="AR47" s="17"/>
    </row>
    <row r="48" spans="2:57" ht="14.45" customHeight="1">
      <c r="B48" s="17"/>
      <c r="AR48" s="17"/>
    </row>
    <row r="49" spans="2:44" s="1" customFormat="1" ht="14.45" customHeight="1">
      <c r="B49" s="29"/>
      <c r="D49" s="38" t="s">
        <v>51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52</v>
      </c>
      <c r="AI49" s="39"/>
      <c r="AJ49" s="39"/>
      <c r="AK49" s="39"/>
      <c r="AL49" s="39"/>
      <c r="AM49" s="39"/>
      <c r="AN49" s="39"/>
      <c r="AO49" s="39"/>
      <c r="AR49" s="29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9"/>
      <c r="D60" s="40" t="s">
        <v>53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54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53</v>
      </c>
      <c r="AI60" s="31"/>
      <c r="AJ60" s="31"/>
      <c r="AK60" s="31"/>
      <c r="AL60" s="31"/>
      <c r="AM60" s="40" t="s">
        <v>54</v>
      </c>
      <c r="AN60" s="31"/>
      <c r="AO60" s="31"/>
      <c r="AR60" s="29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9"/>
      <c r="D64" s="38" t="s">
        <v>55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56</v>
      </c>
      <c r="AI64" s="39"/>
      <c r="AJ64" s="39"/>
      <c r="AK64" s="39"/>
      <c r="AL64" s="39"/>
      <c r="AM64" s="39"/>
      <c r="AN64" s="39"/>
      <c r="AO64" s="39"/>
      <c r="AR64" s="29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9"/>
      <c r="D75" s="40" t="s">
        <v>53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54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53</v>
      </c>
      <c r="AI75" s="31"/>
      <c r="AJ75" s="31"/>
      <c r="AK75" s="31"/>
      <c r="AL75" s="31"/>
      <c r="AM75" s="40" t="s">
        <v>54</v>
      </c>
      <c r="AN75" s="31"/>
      <c r="AO75" s="31"/>
      <c r="AR75" s="29"/>
    </row>
    <row r="76" spans="2:44" s="1" customFormat="1">
      <c r="B76" s="29"/>
      <c r="AR76" s="29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1" s="1" customFormat="1" ht="24.95" customHeight="1">
      <c r="B82" s="29"/>
      <c r="C82" s="18" t="s">
        <v>57</v>
      </c>
      <c r="AR82" s="29"/>
    </row>
    <row r="83" spans="1:91" s="1" customFormat="1" ht="6.95" customHeight="1">
      <c r="B83" s="29"/>
      <c r="AR83" s="29"/>
    </row>
    <row r="84" spans="1:91" s="3" customFormat="1" ht="12" customHeight="1">
      <c r="B84" s="45"/>
      <c r="C84" s="24" t="s">
        <v>13</v>
      </c>
      <c r="L84" s="3" t="str">
        <f>K5</f>
        <v>P042024</v>
      </c>
      <c r="AR84" s="45"/>
    </row>
    <row r="85" spans="1:91" s="4" customFormat="1" ht="36.950000000000003" customHeight="1">
      <c r="B85" s="46"/>
      <c r="C85" s="47" t="s">
        <v>16</v>
      </c>
      <c r="L85" s="184" t="str">
        <f>K6</f>
        <v>Oprava schodiště a zřízení obchozí trasy v ul. Školní, Loučky</v>
      </c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R85" s="46"/>
    </row>
    <row r="86" spans="1:91" s="1" customFormat="1" ht="6.95" customHeight="1">
      <c r="B86" s="29"/>
      <c r="AR86" s="29"/>
    </row>
    <row r="87" spans="1:91" s="1" customFormat="1" ht="12" customHeight="1">
      <c r="B87" s="29"/>
      <c r="C87" s="24" t="s">
        <v>20</v>
      </c>
      <c r="L87" s="48" t="str">
        <f>IF(K8="","",K8)</f>
        <v>Loučky, Nové Sedlo</v>
      </c>
      <c r="AI87" s="24" t="s">
        <v>22</v>
      </c>
      <c r="AM87" s="186" t="str">
        <f>IF(AN8= "","",AN8)</f>
        <v>22. 10. 2024</v>
      </c>
      <c r="AN87" s="186"/>
      <c r="AR87" s="29"/>
    </row>
    <row r="88" spans="1:91" s="1" customFormat="1" ht="6.95" customHeight="1">
      <c r="B88" s="29"/>
      <c r="AR88" s="29"/>
    </row>
    <row r="89" spans="1:91" s="1" customFormat="1" ht="15.2" customHeight="1">
      <c r="B89" s="29"/>
      <c r="C89" s="24" t="s">
        <v>24</v>
      </c>
      <c r="L89" s="3" t="str">
        <f>IF(E11= "","",E11)</f>
        <v>Město Nové Sedlo</v>
      </c>
      <c r="AI89" s="24" t="s">
        <v>32</v>
      </c>
      <c r="AM89" s="187" t="str">
        <f>IF(E17="","",E17)</f>
        <v>Bc. Jakub Cingroš</v>
      </c>
      <c r="AN89" s="188"/>
      <c r="AO89" s="188"/>
      <c r="AP89" s="188"/>
      <c r="AR89" s="29"/>
      <c r="AS89" s="189" t="s">
        <v>58</v>
      </c>
      <c r="AT89" s="190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2" customHeight="1">
      <c r="B90" s="29"/>
      <c r="C90" s="24" t="s">
        <v>30</v>
      </c>
      <c r="L90" s="3" t="str">
        <f>IF(E14= "Vyplň údaj","",E14)</f>
        <v/>
      </c>
      <c r="AI90" s="24" t="s">
        <v>36</v>
      </c>
      <c r="AM90" s="187" t="str">
        <f>IF(E20="","",E20)</f>
        <v>Bc. Jakub Cingroš</v>
      </c>
      <c r="AN90" s="188"/>
      <c r="AO90" s="188"/>
      <c r="AP90" s="188"/>
      <c r="AR90" s="29"/>
      <c r="AS90" s="191"/>
      <c r="AT90" s="192"/>
      <c r="BD90" s="53"/>
    </row>
    <row r="91" spans="1:91" s="1" customFormat="1" ht="10.9" customHeight="1">
      <c r="B91" s="29"/>
      <c r="AR91" s="29"/>
      <c r="AS91" s="191"/>
      <c r="AT91" s="192"/>
      <c r="BD91" s="53"/>
    </row>
    <row r="92" spans="1:91" s="1" customFormat="1" ht="29.25" customHeight="1">
      <c r="B92" s="29"/>
      <c r="C92" s="179" t="s">
        <v>59</v>
      </c>
      <c r="D92" s="180"/>
      <c r="E92" s="180"/>
      <c r="F92" s="180"/>
      <c r="G92" s="180"/>
      <c r="H92" s="54"/>
      <c r="I92" s="181" t="s">
        <v>60</v>
      </c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2" t="s">
        <v>61</v>
      </c>
      <c r="AH92" s="180"/>
      <c r="AI92" s="180"/>
      <c r="AJ92" s="180"/>
      <c r="AK92" s="180"/>
      <c r="AL92" s="180"/>
      <c r="AM92" s="180"/>
      <c r="AN92" s="181" t="s">
        <v>62</v>
      </c>
      <c r="AO92" s="180"/>
      <c r="AP92" s="183"/>
      <c r="AQ92" s="55" t="s">
        <v>63</v>
      </c>
      <c r="AR92" s="29"/>
      <c r="AS92" s="56" t="s">
        <v>64</v>
      </c>
      <c r="AT92" s="57" t="s">
        <v>65</v>
      </c>
      <c r="AU92" s="57" t="s">
        <v>66</v>
      </c>
      <c r="AV92" s="57" t="s">
        <v>67</v>
      </c>
      <c r="AW92" s="57" t="s">
        <v>68</v>
      </c>
      <c r="AX92" s="57" t="s">
        <v>69</v>
      </c>
      <c r="AY92" s="57" t="s">
        <v>70</v>
      </c>
      <c r="AZ92" s="57" t="s">
        <v>71</v>
      </c>
      <c r="BA92" s="57" t="s">
        <v>72</v>
      </c>
      <c r="BB92" s="57" t="s">
        <v>73</v>
      </c>
      <c r="BC92" s="57" t="s">
        <v>74</v>
      </c>
      <c r="BD92" s="58" t="s">
        <v>75</v>
      </c>
    </row>
    <row r="93" spans="1:91" s="1" customFormat="1" ht="10.9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50000000000003" customHeight="1">
      <c r="B94" s="60"/>
      <c r="C94" s="61" t="s">
        <v>76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77">
        <f>ROUND(SUM(AG95:AG96),2)</f>
        <v>0</v>
      </c>
      <c r="AH94" s="177"/>
      <c r="AI94" s="177"/>
      <c r="AJ94" s="177"/>
      <c r="AK94" s="177"/>
      <c r="AL94" s="177"/>
      <c r="AM94" s="177"/>
      <c r="AN94" s="178">
        <f>SUM(AG94,AT94)</f>
        <v>0</v>
      </c>
      <c r="AO94" s="178"/>
      <c r="AP94" s="178"/>
      <c r="AQ94" s="64" t="s">
        <v>1</v>
      </c>
      <c r="AR94" s="60"/>
      <c r="AS94" s="65">
        <f>ROUND(SUM(AS95:AS96),2)</f>
        <v>0</v>
      </c>
      <c r="AT94" s="66">
        <f>ROUND(SUM(AV94:AW94),2)</f>
        <v>0</v>
      </c>
      <c r="AU94" s="67">
        <f>ROUND(SUM(AU95:AU96),5)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ROUND(SUM(AZ95:AZ96),2)</f>
        <v>0</v>
      </c>
      <c r="BA94" s="66">
        <f>ROUND(SUM(BA95:BA96),2)</f>
        <v>0</v>
      </c>
      <c r="BB94" s="66">
        <f>ROUND(SUM(BB95:BB96),2)</f>
        <v>0</v>
      </c>
      <c r="BC94" s="66">
        <f>ROUND(SUM(BC95:BC96),2)</f>
        <v>0</v>
      </c>
      <c r="BD94" s="68">
        <f>ROUND(SUM(BD95:BD96),2)</f>
        <v>0</v>
      </c>
      <c r="BS94" s="69" t="s">
        <v>77</v>
      </c>
      <c r="BT94" s="69" t="s">
        <v>78</v>
      </c>
      <c r="BU94" s="70" t="s">
        <v>79</v>
      </c>
      <c r="BV94" s="69" t="s">
        <v>80</v>
      </c>
      <c r="BW94" s="69" t="s">
        <v>5</v>
      </c>
      <c r="BX94" s="69" t="s">
        <v>81</v>
      </c>
      <c r="CL94" s="69" t="s">
        <v>1</v>
      </c>
    </row>
    <row r="95" spans="1:91" s="6" customFormat="1" ht="16.5" customHeight="1">
      <c r="A95" s="71" t="s">
        <v>82</v>
      </c>
      <c r="B95" s="72"/>
      <c r="C95" s="73"/>
      <c r="D95" s="176" t="s">
        <v>83</v>
      </c>
      <c r="E95" s="176"/>
      <c r="F95" s="176"/>
      <c r="G95" s="176"/>
      <c r="H95" s="176"/>
      <c r="I95" s="74"/>
      <c r="J95" s="176" t="s">
        <v>84</v>
      </c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74">
        <f>'SO 101 - Chodník, schodiště'!J30</f>
        <v>0</v>
      </c>
      <c r="AH95" s="175"/>
      <c r="AI95" s="175"/>
      <c r="AJ95" s="175"/>
      <c r="AK95" s="175"/>
      <c r="AL95" s="175"/>
      <c r="AM95" s="175"/>
      <c r="AN95" s="174">
        <f>SUM(AG95,AT95)</f>
        <v>0</v>
      </c>
      <c r="AO95" s="175"/>
      <c r="AP95" s="175"/>
      <c r="AQ95" s="75" t="s">
        <v>85</v>
      </c>
      <c r="AR95" s="72"/>
      <c r="AS95" s="76">
        <v>0</v>
      </c>
      <c r="AT95" s="77">
        <f>ROUND(SUM(AV95:AW95),2)</f>
        <v>0</v>
      </c>
      <c r="AU95" s="78">
        <f>'SO 101 - Chodník, schodiště'!P127</f>
        <v>0</v>
      </c>
      <c r="AV95" s="77">
        <f>'SO 101 - Chodník, schodiště'!J33</f>
        <v>0</v>
      </c>
      <c r="AW95" s="77">
        <f>'SO 101 - Chodník, schodiště'!J34</f>
        <v>0</v>
      </c>
      <c r="AX95" s="77">
        <f>'SO 101 - Chodník, schodiště'!J35</f>
        <v>0</v>
      </c>
      <c r="AY95" s="77">
        <f>'SO 101 - Chodník, schodiště'!J36</f>
        <v>0</v>
      </c>
      <c r="AZ95" s="77">
        <f>'SO 101 - Chodník, schodiště'!F33</f>
        <v>0</v>
      </c>
      <c r="BA95" s="77">
        <f>'SO 101 - Chodník, schodiště'!F34</f>
        <v>0</v>
      </c>
      <c r="BB95" s="77">
        <f>'SO 101 - Chodník, schodiště'!F35</f>
        <v>0</v>
      </c>
      <c r="BC95" s="77">
        <f>'SO 101 - Chodník, schodiště'!F36</f>
        <v>0</v>
      </c>
      <c r="BD95" s="79">
        <f>'SO 101 - Chodník, schodiště'!F37</f>
        <v>0</v>
      </c>
      <c r="BT95" s="80" t="s">
        <v>86</v>
      </c>
      <c r="BV95" s="80" t="s">
        <v>80</v>
      </c>
      <c r="BW95" s="80" t="s">
        <v>87</v>
      </c>
      <c r="BX95" s="80" t="s">
        <v>5</v>
      </c>
      <c r="CL95" s="80" t="s">
        <v>1</v>
      </c>
      <c r="CM95" s="80" t="s">
        <v>88</v>
      </c>
    </row>
    <row r="96" spans="1:91" s="6" customFormat="1" ht="16.5" customHeight="1">
      <c r="A96" s="71" t="s">
        <v>82</v>
      </c>
      <c r="B96" s="72"/>
      <c r="C96" s="73"/>
      <c r="D96" s="176" t="s">
        <v>89</v>
      </c>
      <c r="E96" s="176"/>
      <c r="F96" s="176"/>
      <c r="G96" s="176"/>
      <c r="H96" s="176"/>
      <c r="I96" s="74"/>
      <c r="J96" s="176" t="s">
        <v>90</v>
      </c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74">
        <f>'VRN - Vedlejší rozpočtové...'!J30</f>
        <v>0</v>
      </c>
      <c r="AH96" s="175"/>
      <c r="AI96" s="175"/>
      <c r="AJ96" s="175"/>
      <c r="AK96" s="175"/>
      <c r="AL96" s="175"/>
      <c r="AM96" s="175"/>
      <c r="AN96" s="174">
        <f>SUM(AG96,AT96)</f>
        <v>0</v>
      </c>
      <c r="AO96" s="175"/>
      <c r="AP96" s="175"/>
      <c r="AQ96" s="75" t="s">
        <v>85</v>
      </c>
      <c r="AR96" s="72"/>
      <c r="AS96" s="81">
        <v>0</v>
      </c>
      <c r="AT96" s="82">
        <f>ROUND(SUM(AV96:AW96),2)</f>
        <v>0</v>
      </c>
      <c r="AU96" s="83">
        <f>'VRN - Vedlejší rozpočtové...'!P120</f>
        <v>0</v>
      </c>
      <c r="AV96" s="82">
        <f>'VRN - Vedlejší rozpočtové...'!J33</f>
        <v>0</v>
      </c>
      <c r="AW96" s="82">
        <f>'VRN - Vedlejší rozpočtové...'!J34</f>
        <v>0</v>
      </c>
      <c r="AX96" s="82">
        <f>'VRN - Vedlejší rozpočtové...'!J35</f>
        <v>0</v>
      </c>
      <c r="AY96" s="82">
        <f>'VRN - Vedlejší rozpočtové...'!J36</f>
        <v>0</v>
      </c>
      <c r="AZ96" s="82">
        <f>'VRN - Vedlejší rozpočtové...'!F33</f>
        <v>0</v>
      </c>
      <c r="BA96" s="82">
        <f>'VRN - Vedlejší rozpočtové...'!F34</f>
        <v>0</v>
      </c>
      <c r="BB96" s="82">
        <f>'VRN - Vedlejší rozpočtové...'!F35</f>
        <v>0</v>
      </c>
      <c r="BC96" s="82">
        <f>'VRN - Vedlejší rozpočtové...'!F36</f>
        <v>0</v>
      </c>
      <c r="BD96" s="84">
        <f>'VRN - Vedlejší rozpočtové...'!F37</f>
        <v>0</v>
      </c>
      <c r="BT96" s="80" t="s">
        <v>86</v>
      </c>
      <c r="BV96" s="80" t="s">
        <v>80</v>
      </c>
      <c r="BW96" s="80" t="s">
        <v>91</v>
      </c>
      <c r="BX96" s="80" t="s">
        <v>5</v>
      </c>
      <c r="CL96" s="80" t="s">
        <v>1</v>
      </c>
      <c r="CM96" s="80" t="s">
        <v>88</v>
      </c>
    </row>
    <row r="97" spans="2:44" s="1" customFormat="1" ht="30" customHeight="1">
      <c r="B97" s="29"/>
      <c r="AR97" s="29"/>
    </row>
    <row r="98" spans="2:44" s="1" customFormat="1" ht="6.95" customHeight="1"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29"/>
    </row>
  </sheetData>
  <sheetProtection algorithmName="SHA-512" hashValue="lEnflVlxUT4ci4AJp/BBfCqTbFNvO2mnOCGfSjzjdCTRft5T8wuY8ufno+dJwj+YfdpBQ2AhDlS6kw1KX0s0Zw==" saltValue="Plsi1Q3Hu55HAy3It+IIvH7rbtX4l5kfLEqN0zn5RjNcp8nDzfzVKw+wPHMF8ZkQ0DTjAfXeMdXyzMmQ2MltxA==" spinCount="100000" sheet="1" objects="1" scenarios="1" formatColumns="0" formatRows="0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5" location="'SO 101 - Chodník, schodiště'!C2" display="/" xr:uid="{00000000-0004-0000-0000-000000000000}"/>
    <hyperlink ref="A96" location="'VRN - Vedlejší rozpočtové...'!C2" display="/" xr:uid="{00000000-0004-0000-0000-000001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3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4" t="s">
        <v>87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88</v>
      </c>
    </row>
    <row r="4" spans="2:46" ht="24.95" customHeight="1">
      <c r="B4" s="17"/>
      <c r="D4" s="18" t="s">
        <v>92</v>
      </c>
      <c r="L4" s="17"/>
      <c r="M4" s="85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12" t="str">
        <f>'Rekapitulace stavby'!K6</f>
        <v>Oprava schodiště a zřízení obchozí trasy v ul. Školní, Loučky</v>
      </c>
      <c r="F7" s="213"/>
      <c r="G7" s="213"/>
      <c r="H7" s="213"/>
      <c r="L7" s="17"/>
    </row>
    <row r="8" spans="2:46" s="1" customFormat="1" ht="12" customHeight="1">
      <c r="B8" s="29"/>
      <c r="D8" s="24" t="s">
        <v>93</v>
      </c>
      <c r="L8" s="29"/>
    </row>
    <row r="9" spans="2:46" s="1" customFormat="1" ht="16.5" customHeight="1">
      <c r="B9" s="29"/>
      <c r="E9" s="184" t="s">
        <v>94</v>
      </c>
      <c r="F9" s="211"/>
      <c r="G9" s="211"/>
      <c r="H9" s="211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22. 10. 2024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14" t="str">
        <f>'Rekapitulace stavby'!E14</f>
        <v>Vyplň údaj</v>
      </c>
      <c r="F18" s="203"/>
      <c r="G18" s="203"/>
      <c r="H18" s="203"/>
      <c r="I18" s="24" t="s">
        <v>28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32</v>
      </c>
      <c r="I20" s="24" t="s">
        <v>25</v>
      </c>
      <c r="J20" s="22" t="s">
        <v>33</v>
      </c>
      <c r="L20" s="29"/>
    </row>
    <row r="21" spans="2:12" s="1" customFormat="1" ht="18" customHeight="1">
      <c r="B21" s="29"/>
      <c r="E21" s="22" t="s">
        <v>34</v>
      </c>
      <c r="I21" s="24" t="s">
        <v>28</v>
      </c>
      <c r="J21" s="22" t="s">
        <v>1</v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36</v>
      </c>
      <c r="I23" s="24" t="s">
        <v>25</v>
      </c>
      <c r="J23" s="22" t="s">
        <v>33</v>
      </c>
      <c r="L23" s="29"/>
    </row>
    <row r="24" spans="2:12" s="1" customFormat="1" ht="18" customHeight="1">
      <c r="B24" s="29"/>
      <c r="E24" s="22" t="s">
        <v>34</v>
      </c>
      <c r="I24" s="24" t="s">
        <v>28</v>
      </c>
      <c r="J24" s="22" t="s">
        <v>1</v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37</v>
      </c>
      <c r="L26" s="29"/>
    </row>
    <row r="27" spans="2:12" s="7" customFormat="1" ht="16.5" customHeight="1">
      <c r="B27" s="86"/>
      <c r="E27" s="207" t="s">
        <v>1</v>
      </c>
      <c r="F27" s="207"/>
      <c r="G27" s="207"/>
      <c r="H27" s="207"/>
      <c r="L27" s="86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38</v>
      </c>
      <c r="J30" s="63">
        <f>ROUND(J127, 2)</f>
        <v>0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40</v>
      </c>
      <c r="I32" s="32" t="s">
        <v>39</v>
      </c>
      <c r="J32" s="32" t="s">
        <v>41</v>
      </c>
      <c r="L32" s="29"/>
    </row>
    <row r="33" spans="2:12" s="1" customFormat="1" ht="14.45" customHeight="1">
      <c r="B33" s="29"/>
      <c r="D33" s="52" t="s">
        <v>42</v>
      </c>
      <c r="E33" s="24" t="s">
        <v>43</v>
      </c>
      <c r="F33" s="88">
        <f>ROUND((SUM(BE127:BE233)),  2)</f>
        <v>0</v>
      </c>
      <c r="I33" s="89">
        <v>0.21</v>
      </c>
      <c r="J33" s="88">
        <f>ROUND(((SUM(BE127:BE233))*I33),  2)</f>
        <v>0</v>
      </c>
      <c r="L33" s="29"/>
    </row>
    <row r="34" spans="2:12" s="1" customFormat="1" ht="14.45" customHeight="1">
      <c r="B34" s="29"/>
      <c r="E34" s="24" t="s">
        <v>44</v>
      </c>
      <c r="F34" s="88">
        <f>ROUND((SUM(BF127:BF233)),  2)</f>
        <v>0</v>
      </c>
      <c r="I34" s="89">
        <v>0.12</v>
      </c>
      <c r="J34" s="88">
        <f>ROUND(((SUM(BF127:BF233))*I34),  2)</f>
        <v>0</v>
      </c>
      <c r="L34" s="29"/>
    </row>
    <row r="35" spans="2:12" s="1" customFormat="1" ht="14.45" hidden="1" customHeight="1">
      <c r="B35" s="29"/>
      <c r="E35" s="24" t="s">
        <v>45</v>
      </c>
      <c r="F35" s="88">
        <f>ROUND((SUM(BG127:BG233)),  2)</f>
        <v>0</v>
      </c>
      <c r="I35" s="89">
        <v>0.21</v>
      </c>
      <c r="J35" s="88">
        <f>0</f>
        <v>0</v>
      </c>
      <c r="L35" s="29"/>
    </row>
    <row r="36" spans="2:12" s="1" customFormat="1" ht="14.45" hidden="1" customHeight="1">
      <c r="B36" s="29"/>
      <c r="E36" s="24" t="s">
        <v>46</v>
      </c>
      <c r="F36" s="88">
        <f>ROUND((SUM(BH127:BH233)),  2)</f>
        <v>0</v>
      </c>
      <c r="I36" s="89">
        <v>0.12</v>
      </c>
      <c r="J36" s="88">
        <f>0</f>
        <v>0</v>
      </c>
      <c r="L36" s="29"/>
    </row>
    <row r="37" spans="2:12" s="1" customFormat="1" ht="14.45" hidden="1" customHeight="1">
      <c r="B37" s="29"/>
      <c r="E37" s="24" t="s">
        <v>47</v>
      </c>
      <c r="F37" s="88">
        <f>ROUND((SUM(BI127:BI233)),  2)</f>
        <v>0</v>
      </c>
      <c r="I37" s="89">
        <v>0</v>
      </c>
      <c r="J37" s="88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29"/>
    </row>
    <row r="40" spans="2:12" s="1" customFormat="1" ht="14.45" customHeight="1">
      <c r="B40" s="29"/>
      <c r="L40" s="29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51</v>
      </c>
      <c r="E50" s="39"/>
      <c r="F50" s="39"/>
      <c r="G50" s="38" t="s">
        <v>52</v>
      </c>
      <c r="H50" s="39"/>
      <c r="I50" s="39"/>
      <c r="J50" s="39"/>
      <c r="K50" s="39"/>
      <c r="L50" s="2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9"/>
      <c r="D61" s="40" t="s">
        <v>53</v>
      </c>
      <c r="E61" s="31"/>
      <c r="F61" s="96" t="s">
        <v>54</v>
      </c>
      <c r="G61" s="40" t="s">
        <v>53</v>
      </c>
      <c r="H61" s="31"/>
      <c r="I61" s="31"/>
      <c r="J61" s="97" t="s">
        <v>54</v>
      </c>
      <c r="K61" s="31"/>
      <c r="L61" s="2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9"/>
      <c r="D65" s="38" t="s">
        <v>55</v>
      </c>
      <c r="E65" s="39"/>
      <c r="F65" s="39"/>
      <c r="G65" s="38" t="s">
        <v>56</v>
      </c>
      <c r="H65" s="39"/>
      <c r="I65" s="39"/>
      <c r="J65" s="39"/>
      <c r="K65" s="39"/>
      <c r="L65" s="2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9"/>
      <c r="D76" s="40" t="s">
        <v>53</v>
      </c>
      <c r="E76" s="31"/>
      <c r="F76" s="96" t="s">
        <v>54</v>
      </c>
      <c r="G76" s="40" t="s">
        <v>53</v>
      </c>
      <c r="H76" s="31"/>
      <c r="I76" s="31"/>
      <c r="J76" s="97" t="s">
        <v>54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8" t="s">
        <v>95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12" t="str">
        <f>E7</f>
        <v>Oprava schodiště a zřízení obchozí trasy v ul. Školní, Loučky</v>
      </c>
      <c r="F85" s="213"/>
      <c r="G85" s="213"/>
      <c r="H85" s="213"/>
      <c r="L85" s="29"/>
    </row>
    <row r="86" spans="2:47" s="1" customFormat="1" ht="12" customHeight="1">
      <c r="B86" s="29"/>
      <c r="C86" s="24" t="s">
        <v>93</v>
      </c>
      <c r="L86" s="29"/>
    </row>
    <row r="87" spans="2:47" s="1" customFormat="1" ht="16.5" customHeight="1">
      <c r="B87" s="29"/>
      <c r="E87" s="184" t="str">
        <f>E9</f>
        <v>SO 101 - Chodník, schodiště</v>
      </c>
      <c r="F87" s="211"/>
      <c r="G87" s="211"/>
      <c r="H87" s="211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>Loučky, Nové Sedlo</v>
      </c>
      <c r="I89" s="24" t="s">
        <v>22</v>
      </c>
      <c r="J89" s="49" t="str">
        <f>IF(J12="","",J12)</f>
        <v>22. 10. 2024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4" t="s">
        <v>24</v>
      </c>
      <c r="F91" s="22" t="str">
        <f>E15</f>
        <v>Město Nové Sedlo</v>
      </c>
      <c r="I91" s="24" t="s">
        <v>32</v>
      </c>
      <c r="J91" s="27" t="str">
        <f>E21</f>
        <v>Bc. Jakub Cingroš</v>
      </c>
      <c r="L91" s="29"/>
    </row>
    <row r="92" spans="2:47" s="1" customFormat="1" ht="15.2" customHeight="1">
      <c r="B92" s="29"/>
      <c r="C92" s="24" t="s">
        <v>30</v>
      </c>
      <c r="F92" s="22" t="str">
        <f>IF(E18="","",E18)</f>
        <v>Vyplň údaj</v>
      </c>
      <c r="I92" s="24" t="s">
        <v>36</v>
      </c>
      <c r="J92" s="27" t="str">
        <f>E24</f>
        <v>Bc. Jakub Cingroš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96</v>
      </c>
      <c r="D94" s="90"/>
      <c r="E94" s="90"/>
      <c r="F94" s="90"/>
      <c r="G94" s="90"/>
      <c r="H94" s="90"/>
      <c r="I94" s="90"/>
      <c r="J94" s="99" t="s">
        <v>97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00" t="s">
        <v>98</v>
      </c>
      <c r="J96" s="63">
        <f>J127</f>
        <v>0</v>
      </c>
      <c r="L96" s="29"/>
      <c r="AU96" s="14" t="s">
        <v>99</v>
      </c>
    </row>
    <row r="97" spans="2:12" s="8" customFormat="1" ht="24.95" customHeight="1">
      <c r="B97" s="101"/>
      <c r="D97" s="102" t="s">
        <v>100</v>
      </c>
      <c r="E97" s="103"/>
      <c r="F97" s="103"/>
      <c r="G97" s="103"/>
      <c r="H97" s="103"/>
      <c r="I97" s="103"/>
      <c r="J97" s="104">
        <f>J128</f>
        <v>0</v>
      </c>
      <c r="L97" s="101"/>
    </row>
    <row r="98" spans="2:12" s="9" customFormat="1" ht="19.899999999999999" customHeight="1">
      <c r="B98" s="105"/>
      <c r="D98" s="106" t="s">
        <v>101</v>
      </c>
      <c r="E98" s="107"/>
      <c r="F98" s="107"/>
      <c r="G98" s="107"/>
      <c r="H98" s="107"/>
      <c r="I98" s="107"/>
      <c r="J98" s="108">
        <f>J129</f>
        <v>0</v>
      </c>
      <c r="L98" s="105"/>
    </row>
    <row r="99" spans="2:12" s="9" customFormat="1" ht="19.899999999999999" customHeight="1">
      <c r="B99" s="105"/>
      <c r="D99" s="106" t="s">
        <v>102</v>
      </c>
      <c r="E99" s="107"/>
      <c r="F99" s="107"/>
      <c r="G99" s="107"/>
      <c r="H99" s="107"/>
      <c r="I99" s="107"/>
      <c r="J99" s="108">
        <f>J160</f>
        <v>0</v>
      </c>
      <c r="L99" s="105"/>
    </row>
    <row r="100" spans="2:12" s="9" customFormat="1" ht="19.899999999999999" customHeight="1">
      <c r="B100" s="105"/>
      <c r="D100" s="106" t="s">
        <v>103</v>
      </c>
      <c r="E100" s="107"/>
      <c r="F100" s="107"/>
      <c r="G100" s="107"/>
      <c r="H100" s="107"/>
      <c r="I100" s="107"/>
      <c r="J100" s="108">
        <f>J166</f>
        <v>0</v>
      </c>
      <c r="L100" s="105"/>
    </row>
    <row r="101" spans="2:12" s="9" customFormat="1" ht="19.899999999999999" customHeight="1">
      <c r="B101" s="105"/>
      <c r="D101" s="106" t="s">
        <v>104</v>
      </c>
      <c r="E101" s="107"/>
      <c r="F101" s="107"/>
      <c r="G101" s="107"/>
      <c r="H101" s="107"/>
      <c r="I101" s="107"/>
      <c r="J101" s="108">
        <f>J194</f>
        <v>0</v>
      </c>
      <c r="L101" s="105"/>
    </row>
    <row r="102" spans="2:12" s="9" customFormat="1" ht="19.899999999999999" customHeight="1">
      <c r="B102" s="105"/>
      <c r="D102" s="106" t="s">
        <v>105</v>
      </c>
      <c r="E102" s="107"/>
      <c r="F102" s="107"/>
      <c r="G102" s="107"/>
      <c r="H102" s="107"/>
      <c r="I102" s="107"/>
      <c r="J102" s="108">
        <f>J197</f>
        <v>0</v>
      </c>
      <c r="L102" s="105"/>
    </row>
    <row r="103" spans="2:12" s="9" customFormat="1" ht="14.85" customHeight="1">
      <c r="B103" s="105"/>
      <c r="D103" s="106" t="s">
        <v>106</v>
      </c>
      <c r="E103" s="107"/>
      <c r="F103" s="107"/>
      <c r="G103" s="107"/>
      <c r="H103" s="107"/>
      <c r="I103" s="107"/>
      <c r="J103" s="108">
        <f>J198</f>
        <v>0</v>
      </c>
      <c r="L103" s="105"/>
    </row>
    <row r="104" spans="2:12" s="9" customFormat="1" ht="14.85" customHeight="1">
      <c r="B104" s="105"/>
      <c r="D104" s="106" t="s">
        <v>107</v>
      </c>
      <c r="E104" s="107"/>
      <c r="F104" s="107"/>
      <c r="G104" s="107"/>
      <c r="H104" s="107"/>
      <c r="I104" s="107"/>
      <c r="J104" s="108">
        <f>J207</f>
        <v>0</v>
      </c>
      <c r="L104" s="105"/>
    </row>
    <row r="105" spans="2:12" s="9" customFormat="1" ht="19.899999999999999" customHeight="1">
      <c r="B105" s="105"/>
      <c r="D105" s="106" t="s">
        <v>108</v>
      </c>
      <c r="E105" s="107"/>
      <c r="F105" s="107"/>
      <c r="G105" s="107"/>
      <c r="H105" s="107"/>
      <c r="I105" s="107"/>
      <c r="J105" s="108">
        <f>J211</f>
        <v>0</v>
      </c>
      <c r="L105" s="105"/>
    </row>
    <row r="106" spans="2:12" s="9" customFormat="1" ht="19.899999999999999" customHeight="1">
      <c r="B106" s="105"/>
      <c r="D106" s="106" t="s">
        <v>109</v>
      </c>
      <c r="E106" s="107"/>
      <c r="F106" s="107"/>
      <c r="G106" s="107"/>
      <c r="H106" s="107"/>
      <c r="I106" s="107"/>
      <c r="J106" s="108">
        <f>J224</f>
        <v>0</v>
      </c>
      <c r="L106" s="105"/>
    </row>
    <row r="107" spans="2:12" s="9" customFormat="1" ht="19.899999999999999" customHeight="1">
      <c r="B107" s="105"/>
      <c r="D107" s="106" t="s">
        <v>110</v>
      </c>
      <c r="E107" s="107"/>
      <c r="F107" s="107"/>
      <c r="G107" s="107"/>
      <c r="H107" s="107"/>
      <c r="I107" s="107"/>
      <c r="J107" s="108">
        <f>J232</f>
        <v>0</v>
      </c>
      <c r="L107" s="105"/>
    </row>
    <row r="108" spans="2:12" s="1" customFormat="1" ht="21.75" customHeight="1">
      <c r="B108" s="29"/>
      <c r="L108" s="29"/>
    </row>
    <row r="109" spans="2:12" s="1" customFormat="1" ht="6.95" customHeigh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9"/>
    </row>
    <row r="113" spans="2:63" s="1" customFormat="1" ht="6.95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9"/>
    </row>
    <row r="114" spans="2:63" s="1" customFormat="1" ht="24.95" customHeight="1">
      <c r="B114" s="29"/>
      <c r="C114" s="18" t="s">
        <v>111</v>
      </c>
      <c r="L114" s="29"/>
    </row>
    <row r="115" spans="2:63" s="1" customFormat="1" ht="6.95" customHeight="1">
      <c r="B115" s="29"/>
      <c r="L115" s="29"/>
    </row>
    <row r="116" spans="2:63" s="1" customFormat="1" ht="12" customHeight="1">
      <c r="B116" s="29"/>
      <c r="C116" s="24" t="s">
        <v>16</v>
      </c>
      <c r="L116" s="29"/>
    </row>
    <row r="117" spans="2:63" s="1" customFormat="1" ht="16.5" customHeight="1">
      <c r="B117" s="29"/>
      <c r="E117" s="212" t="str">
        <f>E7</f>
        <v>Oprava schodiště a zřízení obchozí trasy v ul. Školní, Loučky</v>
      </c>
      <c r="F117" s="213"/>
      <c r="G117" s="213"/>
      <c r="H117" s="213"/>
      <c r="L117" s="29"/>
    </row>
    <row r="118" spans="2:63" s="1" customFormat="1" ht="12" customHeight="1">
      <c r="B118" s="29"/>
      <c r="C118" s="24" t="s">
        <v>93</v>
      </c>
      <c r="L118" s="29"/>
    </row>
    <row r="119" spans="2:63" s="1" customFormat="1" ht="16.5" customHeight="1">
      <c r="B119" s="29"/>
      <c r="E119" s="184" t="str">
        <f>E9</f>
        <v>SO 101 - Chodník, schodiště</v>
      </c>
      <c r="F119" s="211"/>
      <c r="G119" s="211"/>
      <c r="H119" s="211"/>
      <c r="L119" s="29"/>
    </row>
    <row r="120" spans="2:63" s="1" customFormat="1" ht="6.95" customHeight="1">
      <c r="B120" s="29"/>
      <c r="L120" s="29"/>
    </row>
    <row r="121" spans="2:63" s="1" customFormat="1" ht="12" customHeight="1">
      <c r="B121" s="29"/>
      <c r="C121" s="24" t="s">
        <v>20</v>
      </c>
      <c r="F121" s="22" t="str">
        <f>F12</f>
        <v>Loučky, Nové Sedlo</v>
      </c>
      <c r="I121" s="24" t="s">
        <v>22</v>
      </c>
      <c r="J121" s="49" t="str">
        <f>IF(J12="","",J12)</f>
        <v>22. 10. 2024</v>
      </c>
      <c r="L121" s="29"/>
    </row>
    <row r="122" spans="2:63" s="1" customFormat="1" ht="6.95" customHeight="1">
      <c r="B122" s="29"/>
      <c r="L122" s="29"/>
    </row>
    <row r="123" spans="2:63" s="1" customFormat="1" ht="15.2" customHeight="1">
      <c r="B123" s="29"/>
      <c r="C123" s="24" t="s">
        <v>24</v>
      </c>
      <c r="F123" s="22" t="str">
        <f>E15</f>
        <v>Město Nové Sedlo</v>
      </c>
      <c r="I123" s="24" t="s">
        <v>32</v>
      </c>
      <c r="J123" s="27" t="str">
        <f>E21</f>
        <v>Bc. Jakub Cingroš</v>
      </c>
      <c r="L123" s="29"/>
    </row>
    <row r="124" spans="2:63" s="1" customFormat="1" ht="15.2" customHeight="1">
      <c r="B124" s="29"/>
      <c r="C124" s="24" t="s">
        <v>30</v>
      </c>
      <c r="F124" s="22" t="str">
        <f>IF(E18="","",E18)</f>
        <v>Vyplň údaj</v>
      </c>
      <c r="I124" s="24" t="s">
        <v>36</v>
      </c>
      <c r="J124" s="27" t="str">
        <f>E24</f>
        <v>Bc. Jakub Cingroš</v>
      </c>
      <c r="L124" s="29"/>
    </row>
    <row r="125" spans="2:63" s="1" customFormat="1" ht="10.35" customHeight="1">
      <c r="B125" s="29"/>
      <c r="L125" s="29"/>
    </row>
    <row r="126" spans="2:63" s="10" customFormat="1" ht="29.25" customHeight="1">
      <c r="B126" s="109"/>
      <c r="C126" s="110" t="s">
        <v>112</v>
      </c>
      <c r="D126" s="111" t="s">
        <v>63</v>
      </c>
      <c r="E126" s="111" t="s">
        <v>59</v>
      </c>
      <c r="F126" s="111" t="s">
        <v>60</v>
      </c>
      <c r="G126" s="111" t="s">
        <v>113</v>
      </c>
      <c r="H126" s="111" t="s">
        <v>114</v>
      </c>
      <c r="I126" s="111" t="s">
        <v>115</v>
      </c>
      <c r="J126" s="111" t="s">
        <v>97</v>
      </c>
      <c r="K126" s="112" t="s">
        <v>116</v>
      </c>
      <c r="L126" s="109"/>
      <c r="M126" s="56" t="s">
        <v>1</v>
      </c>
      <c r="N126" s="57" t="s">
        <v>42</v>
      </c>
      <c r="O126" s="57" t="s">
        <v>117</v>
      </c>
      <c r="P126" s="57" t="s">
        <v>118</v>
      </c>
      <c r="Q126" s="57" t="s">
        <v>119</v>
      </c>
      <c r="R126" s="57" t="s">
        <v>120</v>
      </c>
      <c r="S126" s="57" t="s">
        <v>121</v>
      </c>
      <c r="T126" s="58" t="s">
        <v>122</v>
      </c>
    </row>
    <row r="127" spans="2:63" s="1" customFormat="1" ht="22.9" customHeight="1">
      <c r="B127" s="29"/>
      <c r="C127" s="61" t="s">
        <v>123</v>
      </c>
      <c r="J127" s="113">
        <f>BK127</f>
        <v>0</v>
      </c>
      <c r="L127" s="29"/>
      <c r="M127" s="59"/>
      <c r="N127" s="50"/>
      <c r="O127" s="50"/>
      <c r="P127" s="114">
        <f>P128</f>
        <v>0</v>
      </c>
      <c r="Q127" s="50"/>
      <c r="R127" s="114">
        <f>R128</f>
        <v>226.32111659</v>
      </c>
      <c r="S127" s="50"/>
      <c r="T127" s="115">
        <f>T128</f>
        <v>15.288</v>
      </c>
      <c r="AT127" s="14" t="s">
        <v>77</v>
      </c>
      <c r="AU127" s="14" t="s">
        <v>99</v>
      </c>
      <c r="BK127" s="116">
        <f>BK128</f>
        <v>0</v>
      </c>
    </row>
    <row r="128" spans="2:63" s="11" customFormat="1" ht="25.9" customHeight="1">
      <c r="B128" s="117"/>
      <c r="D128" s="118" t="s">
        <v>77</v>
      </c>
      <c r="E128" s="119" t="s">
        <v>124</v>
      </c>
      <c r="F128" s="119" t="s">
        <v>125</v>
      </c>
      <c r="I128" s="120"/>
      <c r="J128" s="121">
        <f>BK128</f>
        <v>0</v>
      </c>
      <c r="L128" s="117"/>
      <c r="M128" s="122"/>
      <c r="P128" s="123">
        <f>P129+P160+P166+P194+P197+P211+P224+P232</f>
        <v>0</v>
      </c>
      <c r="R128" s="123">
        <f>R129+R160+R166+R194+R197+R211+R224+R232</f>
        <v>226.32111659</v>
      </c>
      <c r="T128" s="124">
        <f>T129+T160+T166+T194+T197+T211+T224+T232</f>
        <v>15.288</v>
      </c>
      <c r="AR128" s="118" t="s">
        <v>86</v>
      </c>
      <c r="AT128" s="125" t="s">
        <v>77</v>
      </c>
      <c r="AU128" s="125" t="s">
        <v>78</v>
      </c>
      <c r="AY128" s="118" t="s">
        <v>126</v>
      </c>
      <c r="BK128" s="126">
        <f>BK129+BK160+BK166+BK194+BK197+BK211+BK224+BK232</f>
        <v>0</v>
      </c>
    </row>
    <row r="129" spans="2:65" s="11" customFormat="1" ht="22.9" customHeight="1">
      <c r="B129" s="117"/>
      <c r="D129" s="118" t="s">
        <v>77</v>
      </c>
      <c r="E129" s="127" t="s">
        <v>86</v>
      </c>
      <c r="F129" s="127" t="s">
        <v>127</v>
      </c>
      <c r="I129" s="120"/>
      <c r="J129" s="128">
        <f>BK129</f>
        <v>0</v>
      </c>
      <c r="L129" s="117"/>
      <c r="M129" s="122"/>
      <c r="P129" s="123">
        <f>SUM(P130:P159)</f>
        <v>0</v>
      </c>
      <c r="R129" s="123">
        <f>SUM(R130:R159)</f>
        <v>110.0018</v>
      </c>
      <c r="T129" s="124">
        <f>SUM(T130:T159)</f>
        <v>9.18</v>
      </c>
      <c r="AR129" s="118" t="s">
        <v>86</v>
      </c>
      <c r="AT129" s="125" t="s">
        <v>77</v>
      </c>
      <c r="AU129" s="125" t="s">
        <v>86</v>
      </c>
      <c r="AY129" s="118" t="s">
        <v>126</v>
      </c>
      <c r="BK129" s="126">
        <f>SUM(BK130:BK159)</f>
        <v>0</v>
      </c>
    </row>
    <row r="130" spans="2:65" s="1" customFormat="1" ht="37.9" customHeight="1">
      <c r="B130" s="29"/>
      <c r="C130" s="129" t="s">
        <v>86</v>
      </c>
      <c r="D130" s="129" t="s">
        <v>128</v>
      </c>
      <c r="E130" s="130" t="s">
        <v>129</v>
      </c>
      <c r="F130" s="131" t="s">
        <v>130</v>
      </c>
      <c r="G130" s="132" t="s">
        <v>131</v>
      </c>
      <c r="H130" s="133">
        <v>4</v>
      </c>
      <c r="I130" s="134"/>
      <c r="J130" s="135">
        <f>ROUND(I130*H130,2)</f>
        <v>0</v>
      </c>
      <c r="K130" s="131" t="s">
        <v>132</v>
      </c>
      <c r="L130" s="29"/>
      <c r="M130" s="136" t="s">
        <v>1</v>
      </c>
      <c r="N130" s="137" t="s">
        <v>43</v>
      </c>
      <c r="P130" s="138">
        <f>O130*H130</f>
        <v>0</v>
      </c>
      <c r="Q130" s="138">
        <v>0</v>
      </c>
      <c r="R130" s="138">
        <f>Q130*H130</f>
        <v>0</v>
      </c>
      <c r="S130" s="138">
        <v>0</v>
      </c>
      <c r="T130" s="139">
        <f>S130*H130</f>
        <v>0</v>
      </c>
      <c r="AR130" s="140" t="s">
        <v>133</v>
      </c>
      <c r="AT130" s="140" t="s">
        <v>128</v>
      </c>
      <c r="AU130" s="140" t="s">
        <v>88</v>
      </c>
      <c r="AY130" s="14" t="s">
        <v>126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4" t="s">
        <v>86</v>
      </c>
      <c r="BK130" s="141">
        <f>ROUND(I130*H130,2)</f>
        <v>0</v>
      </c>
      <c r="BL130" s="14" t="s">
        <v>133</v>
      </c>
      <c r="BM130" s="140" t="s">
        <v>134</v>
      </c>
    </row>
    <row r="131" spans="2:65" s="1" customFormat="1" ht="19.5">
      <c r="B131" s="29"/>
      <c r="D131" s="142" t="s">
        <v>135</v>
      </c>
      <c r="F131" s="143" t="s">
        <v>136</v>
      </c>
      <c r="I131" s="144"/>
      <c r="L131" s="29"/>
      <c r="M131" s="145"/>
      <c r="T131" s="53"/>
      <c r="AT131" s="14" t="s">
        <v>135</v>
      </c>
      <c r="AU131" s="14" t="s">
        <v>88</v>
      </c>
    </row>
    <row r="132" spans="2:65" s="1" customFormat="1" ht="24.2" customHeight="1">
      <c r="B132" s="29"/>
      <c r="C132" s="129" t="s">
        <v>88</v>
      </c>
      <c r="D132" s="129" t="s">
        <v>128</v>
      </c>
      <c r="E132" s="130" t="s">
        <v>137</v>
      </c>
      <c r="F132" s="131" t="s">
        <v>138</v>
      </c>
      <c r="G132" s="132" t="s">
        <v>131</v>
      </c>
      <c r="H132" s="133">
        <v>4</v>
      </c>
      <c r="I132" s="134"/>
      <c r="J132" s="135">
        <f>ROUND(I132*H132,2)</f>
        <v>0</v>
      </c>
      <c r="K132" s="131" t="s">
        <v>132</v>
      </c>
      <c r="L132" s="29"/>
      <c r="M132" s="136" t="s">
        <v>1</v>
      </c>
      <c r="N132" s="137" t="s">
        <v>43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133</v>
      </c>
      <c r="AT132" s="140" t="s">
        <v>128</v>
      </c>
      <c r="AU132" s="140" t="s">
        <v>88</v>
      </c>
      <c r="AY132" s="14" t="s">
        <v>126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4" t="s">
        <v>86</v>
      </c>
      <c r="BK132" s="141">
        <f>ROUND(I132*H132,2)</f>
        <v>0</v>
      </c>
      <c r="BL132" s="14" t="s">
        <v>133</v>
      </c>
      <c r="BM132" s="140" t="s">
        <v>139</v>
      </c>
    </row>
    <row r="133" spans="2:65" s="1" customFormat="1" ht="24.2" customHeight="1">
      <c r="B133" s="29"/>
      <c r="C133" s="129" t="s">
        <v>140</v>
      </c>
      <c r="D133" s="129" t="s">
        <v>128</v>
      </c>
      <c r="E133" s="130" t="s">
        <v>141</v>
      </c>
      <c r="F133" s="131" t="s">
        <v>142</v>
      </c>
      <c r="G133" s="132" t="s">
        <v>131</v>
      </c>
      <c r="H133" s="133">
        <v>3</v>
      </c>
      <c r="I133" s="134"/>
      <c r="J133" s="135">
        <f>ROUND(I133*H133,2)</f>
        <v>0</v>
      </c>
      <c r="K133" s="131" t="s">
        <v>132</v>
      </c>
      <c r="L133" s="29"/>
      <c r="M133" s="136" t="s">
        <v>1</v>
      </c>
      <c r="N133" s="137" t="s">
        <v>43</v>
      </c>
      <c r="P133" s="138">
        <f>O133*H133</f>
        <v>0</v>
      </c>
      <c r="Q133" s="138">
        <v>0</v>
      </c>
      <c r="R133" s="138">
        <f>Q133*H133</f>
        <v>0</v>
      </c>
      <c r="S133" s="138">
        <v>0.26</v>
      </c>
      <c r="T133" s="139">
        <f>S133*H133</f>
        <v>0.78</v>
      </c>
      <c r="AR133" s="140" t="s">
        <v>133</v>
      </c>
      <c r="AT133" s="140" t="s">
        <v>128</v>
      </c>
      <c r="AU133" s="140" t="s">
        <v>88</v>
      </c>
      <c r="AY133" s="14" t="s">
        <v>126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4" t="s">
        <v>86</v>
      </c>
      <c r="BK133" s="141">
        <f>ROUND(I133*H133,2)</f>
        <v>0</v>
      </c>
      <c r="BL133" s="14" t="s">
        <v>133</v>
      </c>
      <c r="BM133" s="140" t="s">
        <v>143</v>
      </c>
    </row>
    <row r="134" spans="2:65" s="1" customFormat="1" ht="19.5">
      <c r="B134" s="29"/>
      <c r="D134" s="142" t="s">
        <v>135</v>
      </c>
      <c r="F134" s="143" t="s">
        <v>144</v>
      </c>
      <c r="I134" s="144"/>
      <c r="L134" s="29"/>
      <c r="M134" s="145"/>
      <c r="T134" s="53"/>
      <c r="AT134" s="14" t="s">
        <v>135</v>
      </c>
      <c r="AU134" s="14" t="s">
        <v>88</v>
      </c>
    </row>
    <row r="135" spans="2:65" s="1" customFormat="1" ht="24.2" customHeight="1">
      <c r="B135" s="29"/>
      <c r="C135" s="129" t="s">
        <v>133</v>
      </c>
      <c r="D135" s="129" t="s">
        <v>128</v>
      </c>
      <c r="E135" s="130" t="s">
        <v>145</v>
      </c>
      <c r="F135" s="131" t="s">
        <v>146</v>
      </c>
      <c r="G135" s="132" t="s">
        <v>131</v>
      </c>
      <c r="H135" s="133">
        <v>3</v>
      </c>
      <c r="I135" s="134"/>
      <c r="J135" s="135">
        <f t="shared" ref="J135:J141" si="0">ROUND(I135*H135,2)</f>
        <v>0</v>
      </c>
      <c r="K135" s="131" t="s">
        <v>132</v>
      </c>
      <c r="L135" s="29"/>
      <c r="M135" s="136" t="s">
        <v>1</v>
      </c>
      <c r="N135" s="137" t="s">
        <v>43</v>
      </c>
      <c r="P135" s="138">
        <f t="shared" ref="P135:P141" si="1">O135*H135</f>
        <v>0</v>
      </c>
      <c r="Q135" s="138">
        <v>0</v>
      </c>
      <c r="R135" s="138">
        <f t="shared" ref="R135:R141" si="2">Q135*H135</f>
        <v>0</v>
      </c>
      <c r="S135" s="138">
        <v>0.28999999999999998</v>
      </c>
      <c r="T135" s="139">
        <f t="shared" ref="T135:T141" si="3">S135*H135</f>
        <v>0.86999999999999988</v>
      </c>
      <c r="AR135" s="140" t="s">
        <v>133</v>
      </c>
      <c r="AT135" s="140" t="s">
        <v>128</v>
      </c>
      <c r="AU135" s="140" t="s">
        <v>88</v>
      </c>
      <c r="AY135" s="14" t="s">
        <v>126</v>
      </c>
      <c r="BE135" s="141">
        <f t="shared" ref="BE135:BE141" si="4">IF(N135="základní",J135,0)</f>
        <v>0</v>
      </c>
      <c r="BF135" s="141">
        <f t="shared" ref="BF135:BF141" si="5">IF(N135="snížená",J135,0)</f>
        <v>0</v>
      </c>
      <c r="BG135" s="141">
        <f t="shared" ref="BG135:BG141" si="6">IF(N135="zákl. přenesená",J135,0)</f>
        <v>0</v>
      </c>
      <c r="BH135" s="141">
        <f t="shared" ref="BH135:BH141" si="7">IF(N135="sníž. přenesená",J135,0)</f>
        <v>0</v>
      </c>
      <c r="BI135" s="141">
        <f t="shared" ref="BI135:BI141" si="8">IF(N135="nulová",J135,0)</f>
        <v>0</v>
      </c>
      <c r="BJ135" s="14" t="s">
        <v>86</v>
      </c>
      <c r="BK135" s="141">
        <f t="shared" ref="BK135:BK141" si="9">ROUND(I135*H135,2)</f>
        <v>0</v>
      </c>
      <c r="BL135" s="14" t="s">
        <v>133</v>
      </c>
      <c r="BM135" s="140" t="s">
        <v>147</v>
      </c>
    </row>
    <row r="136" spans="2:65" s="1" customFormat="1" ht="24.2" customHeight="1">
      <c r="B136" s="29"/>
      <c r="C136" s="129" t="s">
        <v>148</v>
      </c>
      <c r="D136" s="129" t="s">
        <v>128</v>
      </c>
      <c r="E136" s="130" t="s">
        <v>149</v>
      </c>
      <c r="F136" s="131" t="s">
        <v>150</v>
      </c>
      <c r="G136" s="132" t="s">
        <v>131</v>
      </c>
      <c r="H136" s="133">
        <v>14</v>
      </c>
      <c r="I136" s="134"/>
      <c r="J136" s="135">
        <f t="shared" si="0"/>
        <v>0</v>
      </c>
      <c r="K136" s="131" t="s">
        <v>132</v>
      </c>
      <c r="L136" s="29"/>
      <c r="M136" s="136" t="s">
        <v>1</v>
      </c>
      <c r="N136" s="137" t="s">
        <v>43</v>
      </c>
      <c r="P136" s="138">
        <f t="shared" si="1"/>
        <v>0</v>
      </c>
      <c r="Q136" s="138">
        <v>0</v>
      </c>
      <c r="R136" s="138">
        <f t="shared" si="2"/>
        <v>0</v>
      </c>
      <c r="S136" s="138">
        <v>0.44</v>
      </c>
      <c r="T136" s="139">
        <f t="shared" si="3"/>
        <v>6.16</v>
      </c>
      <c r="AR136" s="140" t="s">
        <v>133</v>
      </c>
      <c r="AT136" s="140" t="s">
        <v>128</v>
      </c>
      <c r="AU136" s="140" t="s">
        <v>88</v>
      </c>
      <c r="AY136" s="14" t="s">
        <v>126</v>
      </c>
      <c r="BE136" s="141">
        <f t="shared" si="4"/>
        <v>0</v>
      </c>
      <c r="BF136" s="141">
        <f t="shared" si="5"/>
        <v>0</v>
      </c>
      <c r="BG136" s="141">
        <f t="shared" si="6"/>
        <v>0</v>
      </c>
      <c r="BH136" s="141">
        <f t="shared" si="7"/>
        <v>0</v>
      </c>
      <c r="BI136" s="141">
        <f t="shared" si="8"/>
        <v>0</v>
      </c>
      <c r="BJ136" s="14" t="s">
        <v>86</v>
      </c>
      <c r="BK136" s="141">
        <f t="shared" si="9"/>
        <v>0</v>
      </c>
      <c r="BL136" s="14" t="s">
        <v>133</v>
      </c>
      <c r="BM136" s="140" t="s">
        <v>151</v>
      </c>
    </row>
    <row r="137" spans="2:65" s="1" customFormat="1" ht="24.2" customHeight="1">
      <c r="B137" s="29"/>
      <c r="C137" s="129" t="s">
        <v>152</v>
      </c>
      <c r="D137" s="129" t="s">
        <v>128</v>
      </c>
      <c r="E137" s="130" t="s">
        <v>153</v>
      </c>
      <c r="F137" s="131" t="s">
        <v>154</v>
      </c>
      <c r="G137" s="132" t="s">
        <v>131</v>
      </c>
      <c r="H137" s="133">
        <v>2</v>
      </c>
      <c r="I137" s="134"/>
      <c r="J137" s="135">
        <f t="shared" si="0"/>
        <v>0</v>
      </c>
      <c r="K137" s="131" t="s">
        <v>132</v>
      </c>
      <c r="L137" s="29"/>
      <c r="M137" s="136" t="s">
        <v>1</v>
      </c>
      <c r="N137" s="137" t="s">
        <v>43</v>
      </c>
      <c r="P137" s="138">
        <f t="shared" si="1"/>
        <v>0</v>
      </c>
      <c r="Q137" s="138">
        <v>0</v>
      </c>
      <c r="R137" s="138">
        <f t="shared" si="2"/>
        <v>0</v>
      </c>
      <c r="S137" s="138">
        <v>0.625</v>
      </c>
      <c r="T137" s="139">
        <f t="shared" si="3"/>
        <v>1.25</v>
      </c>
      <c r="AR137" s="140" t="s">
        <v>133</v>
      </c>
      <c r="AT137" s="140" t="s">
        <v>128</v>
      </c>
      <c r="AU137" s="140" t="s">
        <v>88</v>
      </c>
      <c r="AY137" s="14" t="s">
        <v>126</v>
      </c>
      <c r="BE137" s="141">
        <f t="shared" si="4"/>
        <v>0</v>
      </c>
      <c r="BF137" s="141">
        <f t="shared" si="5"/>
        <v>0</v>
      </c>
      <c r="BG137" s="141">
        <f t="shared" si="6"/>
        <v>0</v>
      </c>
      <c r="BH137" s="141">
        <f t="shared" si="7"/>
        <v>0</v>
      </c>
      <c r="BI137" s="141">
        <f t="shared" si="8"/>
        <v>0</v>
      </c>
      <c r="BJ137" s="14" t="s">
        <v>86</v>
      </c>
      <c r="BK137" s="141">
        <f t="shared" si="9"/>
        <v>0</v>
      </c>
      <c r="BL137" s="14" t="s">
        <v>133</v>
      </c>
      <c r="BM137" s="140" t="s">
        <v>155</v>
      </c>
    </row>
    <row r="138" spans="2:65" s="1" customFormat="1" ht="16.5" customHeight="1">
      <c r="B138" s="29"/>
      <c r="C138" s="129" t="s">
        <v>156</v>
      </c>
      <c r="D138" s="129" t="s">
        <v>128</v>
      </c>
      <c r="E138" s="130" t="s">
        <v>157</v>
      </c>
      <c r="F138" s="131" t="s">
        <v>158</v>
      </c>
      <c r="G138" s="132" t="s">
        <v>159</v>
      </c>
      <c r="H138" s="133">
        <v>3</v>
      </c>
      <c r="I138" s="134"/>
      <c r="J138" s="135">
        <f t="shared" si="0"/>
        <v>0</v>
      </c>
      <c r="K138" s="131" t="s">
        <v>132</v>
      </c>
      <c r="L138" s="29"/>
      <c r="M138" s="136" t="s">
        <v>1</v>
      </c>
      <c r="N138" s="137" t="s">
        <v>43</v>
      </c>
      <c r="P138" s="138">
        <f t="shared" si="1"/>
        <v>0</v>
      </c>
      <c r="Q138" s="138">
        <v>0</v>
      </c>
      <c r="R138" s="138">
        <f t="shared" si="2"/>
        <v>0</v>
      </c>
      <c r="S138" s="138">
        <v>0.04</v>
      </c>
      <c r="T138" s="139">
        <f t="shared" si="3"/>
        <v>0.12</v>
      </c>
      <c r="AR138" s="140" t="s">
        <v>133</v>
      </c>
      <c r="AT138" s="140" t="s">
        <v>128</v>
      </c>
      <c r="AU138" s="140" t="s">
        <v>88</v>
      </c>
      <c r="AY138" s="14" t="s">
        <v>126</v>
      </c>
      <c r="BE138" s="141">
        <f t="shared" si="4"/>
        <v>0</v>
      </c>
      <c r="BF138" s="141">
        <f t="shared" si="5"/>
        <v>0</v>
      </c>
      <c r="BG138" s="141">
        <f t="shared" si="6"/>
        <v>0</v>
      </c>
      <c r="BH138" s="141">
        <f t="shared" si="7"/>
        <v>0</v>
      </c>
      <c r="BI138" s="141">
        <f t="shared" si="8"/>
        <v>0</v>
      </c>
      <c r="BJ138" s="14" t="s">
        <v>86</v>
      </c>
      <c r="BK138" s="141">
        <f t="shared" si="9"/>
        <v>0</v>
      </c>
      <c r="BL138" s="14" t="s">
        <v>133</v>
      </c>
      <c r="BM138" s="140" t="s">
        <v>160</v>
      </c>
    </row>
    <row r="139" spans="2:65" s="1" customFormat="1" ht="24.2" customHeight="1">
      <c r="B139" s="29"/>
      <c r="C139" s="129" t="s">
        <v>161</v>
      </c>
      <c r="D139" s="129" t="s">
        <v>128</v>
      </c>
      <c r="E139" s="130" t="s">
        <v>162</v>
      </c>
      <c r="F139" s="131" t="s">
        <v>163</v>
      </c>
      <c r="G139" s="132" t="s">
        <v>131</v>
      </c>
      <c r="H139" s="133">
        <v>160</v>
      </c>
      <c r="I139" s="134"/>
      <c r="J139" s="135">
        <f t="shared" si="0"/>
        <v>0</v>
      </c>
      <c r="K139" s="131" t="s">
        <v>132</v>
      </c>
      <c r="L139" s="29"/>
      <c r="M139" s="136" t="s">
        <v>1</v>
      </c>
      <c r="N139" s="137" t="s">
        <v>43</v>
      </c>
      <c r="P139" s="138">
        <f t="shared" si="1"/>
        <v>0</v>
      </c>
      <c r="Q139" s="138">
        <v>0</v>
      </c>
      <c r="R139" s="138">
        <f t="shared" si="2"/>
        <v>0</v>
      </c>
      <c r="S139" s="138">
        <v>0</v>
      </c>
      <c r="T139" s="139">
        <f t="shared" si="3"/>
        <v>0</v>
      </c>
      <c r="AR139" s="140" t="s">
        <v>133</v>
      </c>
      <c r="AT139" s="140" t="s">
        <v>128</v>
      </c>
      <c r="AU139" s="140" t="s">
        <v>88</v>
      </c>
      <c r="AY139" s="14" t="s">
        <v>126</v>
      </c>
      <c r="BE139" s="141">
        <f t="shared" si="4"/>
        <v>0</v>
      </c>
      <c r="BF139" s="141">
        <f t="shared" si="5"/>
        <v>0</v>
      </c>
      <c r="BG139" s="141">
        <f t="shared" si="6"/>
        <v>0</v>
      </c>
      <c r="BH139" s="141">
        <f t="shared" si="7"/>
        <v>0</v>
      </c>
      <c r="BI139" s="141">
        <f t="shared" si="8"/>
        <v>0</v>
      </c>
      <c r="BJ139" s="14" t="s">
        <v>86</v>
      </c>
      <c r="BK139" s="141">
        <f t="shared" si="9"/>
        <v>0</v>
      </c>
      <c r="BL139" s="14" t="s">
        <v>133</v>
      </c>
      <c r="BM139" s="140" t="s">
        <v>164</v>
      </c>
    </row>
    <row r="140" spans="2:65" s="1" customFormat="1" ht="37.9" customHeight="1">
      <c r="B140" s="29"/>
      <c r="C140" s="129" t="s">
        <v>165</v>
      </c>
      <c r="D140" s="129" t="s">
        <v>128</v>
      </c>
      <c r="E140" s="130" t="s">
        <v>166</v>
      </c>
      <c r="F140" s="131" t="s">
        <v>167</v>
      </c>
      <c r="G140" s="132" t="s">
        <v>168</v>
      </c>
      <c r="H140" s="133">
        <v>11</v>
      </c>
      <c r="I140" s="134"/>
      <c r="J140" s="135">
        <f t="shared" si="0"/>
        <v>0</v>
      </c>
      <c r="K140" s="131" t="s">
        <v>132</v>
      </c>
      <c r="L140" s="29"/>
      <c r="M140" s="136" t="s">
        <v>1</v>
      </c>
      <c r="N140" s="137" t="s">
        <v>43</v>
      </c>
      <c r="P140" s="138">
        <f t="shared" si="1"/>
        <v>0</v>
      </c>
      <c r="Q140" s="138">
        <v>0</v>
      </c>
      <c r="R140" s="138">
        <f t="shared" si="2"/>
        <v>0</v>
      </c>
      <c r="S140" s="138">
        <v>0</v>
      </c>
      <c r="T140" s="139">
        <f t="shared" si="3"/>
        <v>0</v>
      </c>
      <c r="AR140" s="140" t="s">
        <v>133</v>
      </c>
      <c r="AT140" s="140" t="s">
        <v>128</v>
      </c>
      <c r="AU140" s="140" t="s">
        <v>88</v>
      </c>
      <c r="AY140" s="14" t="s">
        <v>126</v>
      </c>
      <c r="BE140" s="141">
        <f t="shared" si="4"/>
        <v>0</v>
      </c>
      <c r="BF140" s="141">
        <f t="shared" si="5"/>
        <v>0</v>
      </c>
      <c r="BG140" s="141">
        <f t="shared" si="6"/>
        <v>0</v>
      </c>
      <c r="BH140" s="141">
        <f t="shared" si="7"/>
        <v>0</v>
      </c>
      <c r="BI140" s="141">
        <f t="shared" si="8"/>
        <v>0</v>
      </c>
      <c r="BJ140" s="14" t="s">
        <v>86</v>
      </c>
      <c r="BK140" s="141">
        <f t="shared" si="9"/>
        <v>0</v>
      </c>
      <c r="BL140" s="14" t="s">
        <v>133</v>
      </c>
      <c r="BM140" s="140" t="s">
        <v>169</v>
      </c>
    </row>
    <row r="141" spans="2:65" s="1" customFormat="1" ht="37.9" customHeight="1">
      <c r="B141" s="29"/>
      <c r="C141" s="129" t="s">
        <v>170</v>
      </c>
      <c r="D141" s="129" t="s">
        <v>128</v>
      </c>
      <c r="E141" s="130" t="s">
        <v>171</v>
      </c>
      <c r="F141" s="131" t="s">
        <v>172</v>
      </c>
      <c r="G141" s="132" t="s">
        <v>168</v>
      </c>
      <c r="H141" s="133">
        <v>27</v>
      </c>
      <c r="I141" s="134"/>
      <c r="J141" s="135">
        <f t="shared" si="0"/>
        <v>0</v>
      </c>
      <c r="K141" s="131" t="s">
        <v>132</v>
      </c>
      <c r="L141" s="29"/>
      <c r="M141" s="136" t="s">
        <v>1</v>
      </c>
      <c r="N141" s="137" t="s">
        <v>43</v>
      </c>
      <c r="P141" s="138">
        <f t="shared" si="1"/>
        <v>0</v>
      </c>
      <c r="Q141" s="138">
        <v>0</v>
      </c>
      <c r="R141" s="138">
        <f t="shared" si="2"/>
        <v>0</v>
      </c>
      <c r="S141" s="138">
        <v>0</v>
      </c>
      <c r="T141" s="139">
        <f t="shared" si="3"/>
        <v>0</v>
      </c>
      <c r="AR141" s="140" t="s">
        <v>133</v>
      </c>
      <c r="AT141" s="140" t="s">
        <v>128</v>
      </c>
      <c r="AU141" s="140" t="s">
        <v>88</v>
      </c>
      <c r="AY141" s="14" t="s">
        <v>126</v>
      </c>
      <c r="BE141" s="141">
        <f t="shared" si="4"/>
        <v>0</v>
      </c>
      <c r="BF141" s="141">
        <f t="shared" si="5"/>
        <v>0</v>
      </c>
      <c r="BG141" s="141">
        <f t="shared" si="6"/>
        <v>0</v>
      </c>
      <c r="BH141" s="141">
        <f t="shared" si="7"/>
        <v>0</v>
      </c>
      <c r="BI141" s="141">
        <f t="shared" si="8"/>
        <v>0</v>
      </c>
      <c r="BJ141" s="14" t="s">
        <v>86</v>
      </c>
      <c r="BK141" s="141">
        <f t="shared" si="9"/>
        <v>0</v>
      </c>
      <c r="BL141" s="14" t="s">
        <v>133</v>
      </c>
      <c r="BM141" s="140" t="s">
        <v>173</v>
      </c>
    </row>
    <row r="142" spans="2:65" s="12" customFormat="1">
      <c r="B142" s="146"/>
      <c r="D142" s="142" t="s">
        <v>174</v>
      </c>
      <c r="E142" s="147" t="s">
        <v>1</v>
      </c>
      <c r="F142" s="148" t="s">
        <v>175</v>
      </c>
      <c r="H142" s="149">
        <v>27</v>
      </c>
      <c r="I142" s="150"/>
      <c r="L142" s="146"/>
      <c r="M142" s="151"/>
      <c r="T142" s="152"/>
      <c r="AT142" s="147" t="s">
        <v>174</v>
      </c>
      <c r="AU142" s="147" t="s">
        <v>88</v>
      </c>
      <c r="AV142" s="12" t="s">
        <v>88</v>
      </c>
      <c r="AW142" s="12" t="s">
        <v>35</v>
      </c>
      <c r="AX142" s="12" t="s">
        <v>86</v>
      </c>
      <c r="AY142" s="147" t="s">
        <v>126</v>
      </c>
    </row>
    <row r="143" spans="2:65" s="1" customFormat="1" ht="37.9" customHeight="1">
      <c r="B143" s="29"/>
      <c r="C143" s="129" t="s">
        <v>176</v>
      </c>
      <c r="D143" s="129" t="s">
        <v>128</v>
      </c>
      <c r="E143" s="130" t="s">
        <v>177</v>
      </c>
      <c r="F143" s="131" t="s">
        <v>178</v>
      </c>
      <c r="G143" s="132" t="s">
        <v>168</v>
      </c>
      <c r="H143" s="133">
        <v>243</v>
      </c>
      <c r="I143" s="134"/>
      <c r="J143" s="135">
        <f>ROUND(I143*H143,2)</f>
        <v>0</v>
      </c>
      <c r="K143" s="131" t="s">
        <v>132</v>
      </c>
      <c r="L143" s="29"/>
      <c r="M143" s="136" t="s">
        <v>1</v>
      </c>
      <c r="N143" s="137" t="s">
        <v>43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133</v>
      </c>
      <c r="AT143" s="140" t="s">
        <v>128</v>
      </c>
      <c r="AU143" s="140" t="s">
        <v>88</v>
      </c>
      <c r="AY143" s="14" t="s">
        <v>126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4" t="s">
        <v>86</v>
      </c>
      <c r="BK143" s="141">
        <f>ROUND(I143*H143,2)</f>
        <v>0</v>
      </c>
      <c r="BL143" s="14" t="s">
        <v>133</v>
      </c>
      <c r="BM143" s="140" t="s">
        <v>179</v>
      </c>
    </row>
    <row r="144" spans="2:65" s="12" customFormat="1">
      <c r="B144" s="146"/>
      <c r="D144" s="142" t="s">
        <v>174</v>
      </c>
      <c r="E144" s="147" t="s">
        <v>1</v>
      </c>
      <c r="F144" s="148" t="s">
        <v>175</v>
      </c>
      <c r="H144" s="149">
        <v>27</v>
      </c>
      <c r="I144" s="150"/>
      <c r="L144" s="146"/>
      <c r="M144" s="151"/>
      <c r="T144" s="152"/>
      <c r="AT144" s="147" t="s">
        <v>174</v>
      </c>
      <c r="AU144" s="147" t="s">
        <v>88</v>
      </c>
      <c r="AV144" s="12" t="s">
        <v>88</v>
      </c>
      <c r="AW144" s="12" t="s">
        <v>35</v>
      </c>
      <c r="AX144" s="12" t="s">
        <v>86</v>
      </c>
      <c r="AY144" s="147" t="s">
        <v>126</v>
      </c>
    </row>
    <row r="145" spans="2:65" s="12" customFormat="1">
      <c r="B145" s="146"/>
      <c r="D145" s="142" t="s">
        <v>174</v>
      </c>
      <c r="F145" s="148" t="s">
        <v>180</v>
      </c>
      <c r="H145" s="149">
        <v>243</v>
      </c>
      <c r="I145" s="150"/>
      <c r="L145" s="146"/>
      <c r="M145" s="151"/>
      <c r="T145" s="152"/>
      <c r="AT145" s="147" t="s">
        <v>174</v>
      </c>
      <c r="AU145" s="147" t="s">
        <v>88</v>
      </c>
      <c r="AV145" s="12" t="s">
        <v>88</v>
      </c>
      <c r="AW145" s="12" t="s">
        <v>4</v>
      </c>
      <c r="AX145" s="12" t="s">
        <v>86</v>
      </c>
      <c r="AY145" s="147" t="s">
        <v>126</v>
      </c>
    </row>
    <row r="146" spans="2:65" s="1" customFormat="1" ht="24.2" customHeight="1">
      <c r="B146" s="29"/>
      <c r="C146" s="129" t="s">
        <v>8</v>
      </c>
      <c r="D146" s="129" t="s">
        <v>128</v>
      </c>
      <c r="E146" s="130" t="s">
        <v>181</v>
      </c>
      <c r="F146" s="131" t="s">
        <v>182</v>
      </c>
      <c r="G146" s="132" t="s">
        <v>168</v>
      </c>
      <c r="H146" s="133">
        <v>46</v>
      </c>
      <c r="I146" s="134"/>
      <c r="J146" s="135">
        <f>ROUND(I146*H146,2)</f>
        <v>0</v>
      </c>
      <c r="K146" s="131" t="s">
        <v>132</v>
      </c>
      <c r="L146" s="29"/>
      <c r="M146" s="136" t="s">
        <v>1</v>
      </c>
      <c r="N146" s="137" t="s">
        <v>43</v>
      </c>
      <c r="P146" s="138">
        <f>O146*H146</f>
        <v>0</v>
      </c>
      <c r="Q146" s="138">
        <v>0</v>
      </c>
      <c r="R146" s="138">
        <f>Q146*H146</f>
        <v>0</v>
      </c>
      <c r="S146" s="138">
        <v>0</v>
      </c>
      <c r="T146" s="139">
        <f>S146*H146</f>
        <v>0</v>
      </c>
      <c r="AR146" s="140" t="s">
        <v>133</v>
      </c>
      <c r="AT146" s="140" t="s">
        <v>128</v>
      </c>
      <c r="AU146" s="140" t="s">
        <v>88</v>
      </c>
      <c r="AY146" s="14" t="s">
        <v>126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4" t="s">
        <v>86</v>
      </c>
      <c r="BK146" s="141">
        <f>ROUND(I146*H146,2)</f>
        <v>0</v>
      </c>
      <c r="BL146" s="14" t="s">
        <v>133</v>
      </c>
      <c r="BM146" s="140" t="s">
        <v>183</v>
      </c>
    </row>
    <row r="147" spans="2:65" s="1" customFormat="1" ht="16.5" customHeight="1">
      <c r="B147" s="29"/>
      <c r="C147" s="153" t="s">
        <v>184</v>
      </c>
      <c r="D147" s="153" t="s">
        <v>185</v>
      </c>
      <c r="E147" s="154" t="s">
        <v>186</v>
      </c>
      <c r="F147" s="155" t="s">
        <v>187</v>
      </c>
      <c r="G147" s="156" t="s">
        <v>188</v>
      </c>
      <c r="H147" s="157">
        <v>92</v>
      </c>
      <c r="I147" s="158"/>
      <c r="J147" s="159">
        <f>ROUND(I147*H147,2)</f>
        <v>0</v>
      </c>
      <c r="K147" s="155" t="s">
        <v>132</v>
      </c>
      <c r="L147" s="160"/>
      <c r="M147" s="161" t="s">
        <v>1</v>
      </c>
      <c r="N147" s="162" t="s">
        <v>43</v>
      </c>
      <c r="P147" s="138">
        <f>O147*H147</f>
        <v>0</v>
      </c>
      <c r="Q147" s="138">
        <v>1</v>
      </c>
      <c r="R147" s="138">
        <f>Q147*H147</f>
        <v>92</v>
      </c>
      <c r="S147" s="138">
        <v>0</v>
      </c>
      <c r="T147" s="139">
        <f>S147*H147</f>
        <v>0</v>
      </c>
      <c r="AR147" s="140" t="s">
        <v>161</v>
      </c>
      <c r="AT147" s="140" t="s">
        <v>185</v>
      </c>
      <c r="AU147" s="140" t="s">
        <v>88</v>
      </c>
      <c r="AY147" s="14" t="s">
        <v>126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4" t="s">
        <v>86</v>
      </c>
      <c r="BK147" s="141">
        <f>ROUND(I147*H147,2)</f>
        <v>0</v>
      </c>
      <c r="BL147" s="14" t="s">
        <v>133</v>
      </c>
      <c r="BM147" s="140" t="s">
        <v>189</v>
      </c>
    </row>
    <row r="148" spans="2:65" s="12" customFormat="1">
      <c r="B148" s="146"/>
      <c r="D148" s="142" t="s">
        <v>174</v>
      </c>
      <c r="F148" s="148" t="s">
        <v>190</v>
      </c>
      <c r="H148" s="149">
        <v>92</v>
      </c>
      <c r="I148" s="150"/>
      <c r="L148" s="146"/>
      <c r="M148" s="151"/>
      <c r="T148" s="152"/>
      <c r="AT148" s="147" t="s">
        <v>174</v>
      </c>
      <c r="AU148" s="147" t="s">
        <v>88</v>
      </c>
      <c r="AV148" s="12" t="s">
        <v>88</v>
      </c>
      <c r="AW148" s="12" t="s">
        <v>4</v>
      </c>
      <c r="AX148" s="12" t="s">
        <v>86</v>
      </c>
      <c r="AY148" s="147" t="s">
        <v>126</v>
      </c>
    </row>
    <row r="149" spans="2:65" s="1" customFormat="1" ht="24.2" customHeight="1">
      <c r="B149" s="29"/>
      <c r="C149" s="129" t="s">
        <v>191</v>
      </c>
      <c r="D149" s="129" t="s">
        <v>128</v>
      </c>
      <c r="E149" s="130" t="s">
        <v>192</v>
      </c>
      <c r="F149" s="131" t="s">
        <v>193</v>
      </c>
      <c r="G149" s="132" t="s">
        <v>188</v>
      </c>
      <c r="H149" s="133">
        <v>54</v>
      </c>
      <c r="I149" s="134"/>
      <c r="J149" s="135">
        <f>ROUND(I149*H149,2)</f>
        <v>0</v>
      </c>
      <c r="K149" s="131" t="s">
        <v>132</v>
      </c>
      <c r="L149" s="29"/>
      <c r="M149" s="136" t="s">
        <v>1</v>
      </c>
      <c r="N149" s="137" t="s">
        <v>43</v>
      </c>
      <c r="P149" s="138">
        <f>O149*H149</f>
        <v>0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133</v>
      </c>
      <c r="AT149" s="140" t="s">
        <v>128</v>
      </c>
      <c r="AU149" s="140" t="s">
        <v>88</v>
      </c>
      <c r="AY149" s="14" t="s">
        <v>126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4" t="s">
        <v>86</v>
      </c>
      <c r="BK149" s="141">
        <f>ROUND(I149*H149,2)</f>
        <v>0</v>
      </c>
      <c r="BL149" s="14" t="s">
        <v>133</v>
      </c>
      <c r="BM149" s="140" t="s">
        <v>194</v>
      </c>
    </row>
    <row r="150" spans="2:65" s="12" customFormat="1">
      <c r="B150" s="146"/>
      <c r="D150" s="142" t="s">
        <v>174</v>
      </c>
      <c r="E150" s="147" t="s">
        <v>1</v>
      </c>
      <c r="F150" s="148" t="s">
        <v>175</v>
      </c>
      <c r="H150" s="149">
        <v>27</v>
      </c>
      <c r="I150" s="150"/>
      <c r="L150" s="146"/>
      <c r="M150" s="151"/>
      <c r="T150" s="152"/>
      <c r="AT150" s="147" t="s">
        <v>174</v>
      </c>
      <c r="AU150" s="147" t="s">
        <v>88</v>
      </c>
      <c r="AV150" s="12" t="s">
        <v>88</v>
      </c>
      <c r="AW150" s="12" t="s">
        <v>35</v>
      </c>
      <c r="AX150" s="12" t="s">
        <v>86</v>
      </c>
      <c r="AY150" s="147" t="s">
        <v>126</v>
      </c>
    </row>
    <row r="151" spans="2:65" s="12" customFormat="1">
      <c r="B151" s="146"/>
      <c r="D151" s="142" t="s">
        <v>174</v>
      </c>
      <c r="F151" s="148" t="s">
        <v>195</v>
      </c>
      <c r="H151" s="149">
        <v>54</v>
      </c>
      <c r="I151" s="150"/>
      <c r="L151" s="146"/>
      <c r="M151" s="151"/>
      <c r="T151" s="152"/>
      <c r="AT151" s="147" t="s">
        <v>174</v>
      </c>
      <c r="AU151" s="147" t="s">
        <v>88</v>
      </c>
      <c r="AV151" s="12" t="s">
        <v>88</v>
      </c>
      <c r="AW151" s="12" t="s">
        <v>4</v>
      </c>
      <c r="AX151" s="12" t="s">
        <v>86</v>
      </c>
      <c r="AY151" s="147" t="s">
        <v>126</v>
      </c>
    </row>
    <row r="152" spans="2:65" s="1" customFormat="1" ht="33" customHeight="1">
      <c r="B152" s="29"/>
      <c r="C152" s="129" t="s">
        <v>196</v>
      </c>
      <c r="D152" s="129" t="s">
        <v>128</v>
      </c>
      <c r="E152" s="130" t="s">
        <v>197</v>
      </c>
      <c r="F152" s="131" t="s">
        <v>198</v>
      </c>
      <c r="G152" s="132" t="s">
        <v>131</v>
      </c>
      <c r="H152" s="133">
        <v>45</v>
      </c>
      <c r="I152" s="134"/>
      <c r="J152" s="135">
        <f>ROUND(I152*H152,2)</f>
        <v>0</v>
      </c>
      <c r="K152" s="131" t="s">
        <v>132</v>
      </c>
      <c r="L152" s="29"/>
      <c r="M152" s="136" t="s">
        <v>1</v>
      </c>
      <c r="N152" s="137" t="s">
        <v>43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133</v>
      </c>
      <c r="AT152" s="140" t="s">
        <v>128</v>
      </c>
      <c r="AU152" s="140" t="s">
        <v>88</v>
      </c>
      <c r="AY152" s="14" t="s">
        <v>126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4" t="s">
        <v>86</v>
      </c>
      <c r="BK152" s="141">
        <f>ROUND(I152*H152,2)</f>
        <v>0</v>
      </c>
      <c r="BL152" s="14" t="s">
        <v>133</v>
      </c>
      <c r="BM152" s="140" t="s">
        <v>199</v>
      </c>
    </row>
    <row r="153" spans="2:65" s="1" customFormat="1" ht="24.2" customHeight="1">
      <c r="B153" s="29"/>
      <c r="C153" s="129" t="s">
        <v>200</v>
      </c>
      <c r="D153" s="129" t="s">
        <v>128</v>
      </c>
      <c r="E153" s="130" t="s">
        <v>201</v>
      </c>
      <c r="F153" s="131" t="s">
        <v>202</v>
      </c>
      <c r="G153" s="132" t="s">
        <v>131</v>
      </c>
      <c r="H153" s="133">
        <v>45</v>
      </c>
      <c r="I153" s="134"/>
      <c r="J153" s="135">
        <f>ROUND(I153*H153,2)</f>
        <v>0</v>
      </c>
      <c r="K153" s="131" t="s">
        <v>132</v>
      </c>
      <c r="L153" s="29"/>
      <c r="M153" s="136" t="s">
        <v>1</v>
      </c>
      <c r="N153" s="137" t="s">
        <v>43</v>
      </c>
      <c r="P153" s="138">
        <f>O153*H153</f>
        <v>0</v>
      </c>
      <c r="Q153" s="138">
        <v>0</v>
      </c>
      <c r="R153" s="138">
        <f>Q153*H153</f>
        <v>0</v>
      </c>
      <c r="S153" s="138">
        <v>0</v>
      </c>
      <c r="T153" s="139">
        <f>S153*H153</f>
        <v>0</v>
      </c>
      <c r="AR153" s="140" t="s">
        <v>133</v>
      </c>
      <c r="AT153" s="140" t="s">
        <v>128</v>
      </c>
      <c r="AU153" s="140" t="s">
        <v>88</v>
      </c>
      <c r="AY153" s="14" t="s">
        <v>126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4" t="s">
        <v>86</v>
      </c>
      <c r="BK153" s="141">
        <f>ROUND(I153*H153,2)</f>
        <v>0</v>
      </c>
      <c r="BL153" s="14" t="s">
        <v>133</v>
      </c>
      <c r="BM153" s="140" t="s">
        <v>203</v>
      </c>
    </row>
    <row r="154" spans="2:65" s="1" customFormat="1" ht="16.5" customHeight="1">
      <c r="B154" s="29"/>
      <c r="C154" s="153" t="s">
        <v>204</v>
      </c>
      <c r="D154" s="153" t="s">
        <v>185</v>
      </c>
      <c r="E154" s="154" t="s">
        <v>205</v>
      </c>
      <c r="F154" s="155" t="s">
        <v>206</v>
      </c>
      <c r="G154" s="156" t="s">
        <v>188</v>
      </c>
      <c r="H154" s="157">
        <v>18</v>
      </c>
      <c r="I154" s="158"/>
      <c r="J154" s="159">
        <f>ROUND(I154*H154,2)</f>
        <v>0</v>
      </c>
      <c r="K154" s="155" t="s">
        <v>132</v>
      </c>
      <c r="L154" s="160"/>
      <c r="M154" s="161" t="s">
        <v>1</v>
      </c>
      <c r="N154" s="162" t="s">
        <v>43</v>
      </c>
      <c r="P154" s="138">
        <f>O154*H154</f>
        <v>0</v>
      </c>
      <c r="Q154" s="138">
        <v>1</v>
      </c>
      <c r="R154" s="138">
        <f>Q154*H154</f>
        <v>18</v>
      </c>
      <c r="S154" s="138">
        <v>0</v>
      </c>
      <c r="T154" s="139">
        <f>S154*H154</f>
        <v>0</v>
      </c>
      <c r="AR154" s="140" t="s">
        <v>161</v>
      </c>
      <c r="AT154" s="140" t="s">
        <v>185</v>
      </c>
      <c r="AU154" s="140" t="s">
        <v>88</v>
      </c>
      <c r="AY154" s="14" t="s">
        <v>126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4" t="s">
        <v>86</v>
      </c>
      <c r="BK154" s="141">
        <f>ROUND(I154*H154,2)</f>
        <v>0</v>
      </c>
      <c r="BL154" s="14" t="s">
        <v>133</v>
      </c>
      <c r="BM154" s="140" t="s">
        <v>207</v>
      </c>
    </row>
    <row r="155" spans="2:65" s="12" customFormat="1">
      <c r="B155" s="146"/>
      <c r="D155" s="142" t="s">
        <v>174</v>
      </c>
      <c r="F155" s="148" t="s">
        <v>208</v>
      </c>
      <c r="H155" s="149">
        <v>18</v>
      </c>
      <c r="I155" s="150"/>
      <c r="L155" s="146"/>
      <c r="M155" s="151"/>
      <c r="T155" s="152"/>
      <c r="AT155" s="147" t="s">
        <v>174</v>
      </c>
      <c r="AU155" s="147" t="s">
        <v>88</v>
      </c>
      <c r="AV155" s="12" t="s">
        <v>88</v>
      </c>
      <c r="AW155" s="12" t="s">
        <v>4</v>
      </c>
      <c r="AX155" s="12" t="s">
        <v>86</v>
      </c>
      <c r="AY155" s="147" t="s">
        <v>126</v>
      </c>
    </row>
    <row r="156" spans="2:65" s="1" customFormat="1" ht="24.2" customHeight="1">
      <c r="B156" s="29"/>
      <c r="C156" s="129" t="s">
        <v>209</v>
      </c>
      <c r="D156" s="129" t="s">
        <v>128</v>
      </c>
      <c r="E156" s="130" t="s">
        <v>210</v>
      </c>
      <c r="F156" s="131" t="s">
        <v>211</v>
      </c>
      <c r="G156" s="132" t="s">
        <v>131</v>
      </c>
      <c r="H156" s="133">
        <v>45</v>
      </c>
      <c r="I156" s="134"/>
      <c r="J156" s="135">
        <f>ROUND(I156*H156,2)</f>
        <v>0</v>
      </c>
      <c r="K156" s="131" t="s">
        <v>132</v>
      </c>
      <c r="L156" s="29"/>
      <c r="M156" s="136" t="s">
        <v>1</v>
      </c>
      <c r="N156" s="137" t="s">
        <v>43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133</v>
      </c>
      <c r="AT156" s="140" t="s">
        <v>128</v>
      </c>
      <c r="AU156" s="140" t="s">
        <v>88</v>
      </c>
      <c r="AY156" s="14" t="s">
        <v>126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4" t="s">
        <v>86</v>
      </c>
      <c r="BK156" s="141">
        <f>ROUND(I156*H156,2)</f>
        <v>0</v>
      </c>
      <c r="BL156" s="14" t="s">
        <v>133</v>
      </c>
      <c r="BM156" s="140" t="s">
        <v>212</v>
      </c>
    </row>
    <row r="157" spans="2:65" s="1" customFormat="1" ht="24.2" customHeight="1">
      <c r="B157" s="29"/>
      <c r="C157" s="129" t="s">
        <v>213</v>
      </c>
      <c r="D157" s="129" t="s">
        <v>128</v>
      </c>
      <c r="E157" s="130" t="s">
        <v>214</v>
      </c>
      <c r="F157" s="131" t="s">
        <v>215</v>
      </c>
      <c r="G157" s="132" t="s">
        <v>131</v>
      </c>
      <c r="H157" s="133">
        <v>45</v>
      </c>
      <c r="I157" s="134"/>
      <c r="J157" s="135">
        <f>ROUND(I157*H157,2)</f>
        <v>0</v>
      </c>
      <c r="K157" s="131" t="s">
        <v>132</v>
      </c>
      <c r="L157" s="29"/>
      <c r="M157" s="136" t="s">
        <v>1</v>
      </c>
      <c r="N157" s="137" t="s">
        <v>43</v>
      </c>
      <c r="P157" s="138">
        <f>O157*H157</f>
        <v>0</v>
      </c>
      <c r="Q157" s="138">
        <v>0</v>
      </c>
      <c r="R157" s="138">
        <f>Q157*H157</f>
        <v>0</v>
      </c>
      <c r="S157" s="138">
        <v>0</v>
      </c>
      <c r="T157" s="139">
        <f>S157*H157</f>
        <v>0</v>
      </c>
      <c r="AR157" s="140" t="s">
        <v>133</v>
      </c>
      <c r="AT157" s="140" t="s">
        <v>128</v>
      </c>
      <c r="AU157" s="140" t="s">
        <v>88</v>
      </c>
      <c r="AY157" s="14" t="s">
        <v>126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4" t="s">
        <v>86</v>
      </c>
      <c r="BK157" s="141">
        <f>ROUND(I157*H157,2)</f>
        <v>0</v>
      </c>
      <c r="BL157" s="14" t="s">
        <v>133</v>
      </c>
      <c r="BM157" s="140" t="s">
        <v>216</v>
      </c>
    </row>
    <row r="158" spans="2:65" s="1" customFormat="1" ht="16.5" customHeight="1">
      <c r="B158" s="29"/>
      <c r="C158" s="153" t="s">
        <v>217</v>
      </c>
      <c r="D158" s="153" t="s">
        <v>185</v>
      </c>
      <c r="E158" s="154" t="s">
        <v>218</v>
      </c>
      <c r="F158" s="155" t="s">
        <v>219</v>
      </c>
      <c r="G158" s="156" t="s">
        <v>220</v>
      </c>
      <c r="H158" s="157">
        <v>1.8</v>
      </c>
      <c r="I158" s="158"/>
      <c r="J158" s="159">
        <f>ROUND(I158*H158,2)</f>
        <v>0</v>
      </c>
      <c r="K158" s="155" t="s">
        <v>132</v>
      </c>
      <c r="L158" s="160"/>
      <c r="M158" s="161" t="s">
        <v>1</v>
      </c>
      <c r="N158" s="162" t="s">
        <v>43</v>
      </c>
      <c r="P158" s="138">
        <f>O158*H158</f>
        <v>0</v>
      </c>
      <c r="Q158" s="138">
        <v>1E-3</v>
      </c>
      <c r="R158" s="138">
        <f>Q158*H158</f>
        <v>1.8000000000000002E-3</v>
      </c>
      <c r="S158" s="138">
        <v>0</v>
      </c>
      <c r="T158" s="139">
        <f>S158*H158</f>
        <v>0</v>
      </c>
      <c r="AR158" s="140" t="s">
        <v>161</v>
      </c>
      <c r="AT158" s="140" t="s">
        <v>185</v>
      </c>
      <c r="AU158" s="140" t="s">
        <v>88</v>
      </c>
      <c r="AY158" s="14" t="s">
        <v>126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4" t="s">
        <v>86</v>
      </c>
      <c r="BK158" s="141">
        <f>ROUND(I158*H158,2)</f>
        <v>0</v>
      </c>
      <c r="BL158" s="14" t="s">
        <v>133</v>
      </c>
      <c r="BM158" s="140" t="s">
        <v>221</v>
      </c>
    </row>
    <row r="159" spans="2:65" s="12" customFormat="1">
      <c r="B159" s="146"/>
      <c r="D159" s="142" t="s">
        <v>174</v>
      </c>
      <c r="F159" s="148" t="s">
        <v>222</v>
      </c>
      <c r="H159" s="149">
        <v>1.8</v>
      </c>
      <c r="I159" s="150"/>
      <c r="L159" s="146"/>
      <c r="M159" s="151"/>
      <c r="T159" s="152"/>
      <c r="AT159" s="147" t="s">
        <v>174</v>
      </c>
      <c r="AU159" s="147" t="s">
        <v>88</v>
      </c>
      <c r="AV159" s="12" t="s">
        <v>88</v>
      </c>
      <c r="AW159" s="12" t="s">
        <v>4</v>
      </c>
      <c r="AX159" s="12" t="s">
        <v>86</v>
      </c>
      <c r="AY159" s="147" t="s">
        <v>126</v>
      </c>
    </row>
    <row r="160" spans="2:65" s="11" customFormat="1" ht="22.9" customHeight="1">
      <c r="B160" s="117"/>
      <c r="D160" s="118" t="s">
        <v>77</v>
      </c>
      <c r="E160" s="127" t="s">
        <v>88</v>
      </c>
      <c r="F160" s="127" t="s">
        <v>223</v>
      </c>
      <c r="I160" s="120"/>
      <c r="J160" s="128">
        <f>BK160</f>
        <v>0</v>
      </c>
      <c r="L160" s="117"/>
      <c r="M160" s="122"/>
      <c r="P160" s="123">
        <f>SUM(P161:P165)</f>
        <v>0</v>
      </c>
      <c r="R160" s="123">
        <f>SUM(R161:R165)</f>
        <v>9.0524749999999994</v>
      </c>
      <c r="T160" s="124">
        <f>SUM(T161:T165)</f>
        <v>0</v>
      </c>
      <c r="AR160" s="118" t="s">
        <v>86</v>
      </c>
      <c r="AT160" s="125" t="s">
        <v>77</v>
      </c>
      <c r="AU160" s="125" t="s">
        <v>86</v>
      </c>
      <c r="AY160" s="118" t="s">
        <v>126</v>
      </c>
      <c r="BK160" s="126">
        <f>SUM(BK161:BK165)</f>
        <v>0</v>
      </c>
    </row>
    <row r="161" spans="2:65" s="1" customFormat="1" ht="21.75" customHeight="1">
      <c r="B161" s="29"/>
      <c r="C161" s="129" t="s">
        <v>7</v>
      </c>
      <c r="D161" s="129" t="s">
        <v>128</v>
      </c>
      <c r="E161" s="130" t="s">
        <v>224</v>
      </c>
      <c r="F161" s="131" t="s">
        <v>225</v>
      </c>
      <c r="G161" s="132" t="s">
        <v>131</v>
      </c>
      <c r="H161" s="133">
        <v>8</v>
      </c>
      <c r="I161" s="134"/>
      <c r="J161" s="135">
        <f>ROUND(I161*H161,2)</f>
        <v>0</v>
      </c>
      <c r="K161" s="131" t="s">
        <v>132</v>
      </c>
      <c r="L161" s="29"/>
      <c r="M161" s="136" t="s">
        <v>1</v>
      </c>
      <c r="N161" s="137" t="s">
        <v>43</v>
      </c>
      <c r="P161" s="138">
        <f>O161*H161</f>
        <v>0</v>
      </c>
      <c r="Q161" s="138">
        <v>0.23</v>
      </c>
      <c r="R161" s="138">
        <f>Q161*H161</f>
        <v>1.84</v>
      </c>
      <c r="S161" s="138">
        <v>0</v>
      </c>
      <c r="T161" s="139">
        <f>S161*H161</f>
        <v>0</v>
      </c>
      <c r="AR161" s="140" t="s">
        <v>133</v>
      </c>
      <c r="AT161" s="140" t="s">
        <v>128</v>
      </c>
      <c r="AU161" s="140" t="s">
        <v>88</v>
      </c>
      <c r="AY161" s="14" t="s">
        <v>126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4" t="s">
        <v>86</v>
      </c>
      <c r="BK161" s="141">
        <f>ROUND(I161*H161,2)</f>
        <v>0</v>
      </c>
      <c r="BL161" s="14" t="s">
        <v>133</v>
      </c>
      <c r="BM161" s="140" t="s">
        <v>226</v>
      </c>
    </row>
    <row r="162" spans="2:65" s="1" customFormat="1" ht="24.2" customHeight="1">
      <c r="B162" s="29"/>
      <c r="C162" s="129" t="s">
        <v>227</v>
      </c>
      <c r="D162" s="129" t="s">
        <v>128</v>
      </c>
      <c r="E162" s="130" t="s">
        <v>228</v>
      </c>
      <c r="F162" s="131" t="s">
        <v>229</v>
      </c>
      <c r="G162" s="132" t="s">
        <v>168</v>
      </c>
      <c r="H162" s="133">
        <v>1</v>
      </c>
      <c r="I162" s="134"/>
      <c r="J162" s="135">
        <f>ROUND(I162*H162,2)</f>
        <v>0</v>
      </c>
      <c r="K162" s="131" t="s">
        <v>230</v>
      </c>
      <c r="L162" s="29"/>
      <c r="M162" s="136" t="s">
        <v>1</v>
      </c>
      <c r="N162" s="137" t="s">
        <v>43</v>
      </c>
      <c r="P162" s="138">
        <f>O162*H162</f>
        <v>0</v>
      </c>
      <c r="Q162" s="138">
        <v>2.5018699999999998</v>
      </c>
      <c r="R162" s="138">
        <f>Q162*H162</f>
        <v>2.5018699999999998</v>
      </c>
      <c r="S162" s="138">
        <v>0</v>
      </c>
      <c r="T162" s="139">
        <f>S162*H162</f>
        <v>0</v>
      </c>
      <c r="AR162" s="140" t="s">
        <v>133</v>
      </c>
      <c r="AT162" s="140" t="s">
        <v>128</v>
      </c>
      <c r="AU162" s="140" t="s">
        <v>88</v>
      </c>
      <c r="AY162" s="14" t="s">
        <v>126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4" t="s">
        <v>86</v>
      </c>
      <c r="BK162" s="141">
        <f>ROUND(I162*H162,2)</f>
        <v>0</v>
      </c>
      <c r="BL162" s="14" t="s">
        <v>133</v>
      </c>
      <c r="BM162" s="140" t="s">
        <v>231</v>
      </c>
    </row>
    <row r="163" spans="2:65" s="1" customFormat="1" ht="24.2" customHeight="1">
      <c r="B163" s="29"/>
      <c r="C163" s="129" t="s">
        <v>232</v>
      </c>
      <c r="D163" s="129" t="s">
        <v>128</v>
      </c>
      <c r="E163" s="130" t="s">
        <v>233</v>
      </c>
      <c r="F163" s="131" t="s">
        <v>234</v>
      </c>
      <c r="G163" s="132" t="s">
        <v>131</v>
      </c>
      <c r="H163" s="133">
        <v>8</v>
      </c>
      <c r="I163" s="134"/>
      <c r="J163" s="135">
        <f>ROUND(I163*H163,2)</f>
        <v>0</v>
      </c>
      <c r="K163" s="131" t="s">
        <v>230</v>
      </c>
      <c r="L163" s="29"/>
      <c r="M163" s="136" t="s">
        <v>1</v>
      </c>
      <c r="N163" s="137" t="s">
        <v>43</v>
      </c>
      <c r="P163" s="138">
        <f>O163*H163</f>
        <v>0</v>
      </c>
      <c r="Q163" s="138">
        <v>1.41E-3</v>
      </c>
      <c r="R163" s="138">
        <f>Q163*H163</f>
        <v>1.128E-2</v>
      </c>
      <c r="S163" s="138">
        <v>0</v>
      </c>
      <c r="T163" s="139">
        <f>S163*H163</f>
        <v>0</v>
      </c>
      <c r="AR163" s="140" t="s">
        <v>133</v>
      </c>
      <c r="AT163" s="140" t="s">
        <v>128</v>
      </c>
      <c r="AU163" s="140" t="s">
        <v>88</v>
      </c>
      <c r="AY163" s="14" t="s">
        <v>126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4" t="s">
        <v>86</v>
      </c>
      <c r="BK163" s="141">
        <f>ROUND(I163*H163,2)</f>
        <v>0</v>
      </c>
      <c r="BL163" s="14" t="s">
        <v>133</v>
      </c>
      <c r="BM163" s="140" t="s">
        <v>235</v>
      </c>
    </row>
    <row r="164" spans="2:65" s="1" customFormat="1" ht="16.5" customHeight="1">
      <c r="B164" s="29"/>
      <c r="C164" s="129" t="s">
        <v>236</v>
      </c>
      <c r="D164" s="129" t="s">
        <v>128</v>
      </c>
      <c r="E164" s="130" t="s">
        <v>237</v>
      </c>
      <c r="F164" s="131" t="s">
        <v>238</v>
      </c>
      <c r="G164" s="132" t="s">
        <v>168</v>
      </c>
      <c r="H164" s="133">
        <v>1.5</v>
      </c>
      <c r="I164" s="134"/>
      <c r="J164" s="135">
        <f>ROUND(I164*H164,2)</f>
        <v>0</v>
      </c>
      <c r="K164" s="131" t="s">
        <v>230</v>
      </c>
      <c r="L164" s="29"/>
      <c r="M164" s="136" t="s">
        <v>1</v>
      </c>
      <c r="N164" s="137" t="s">
        <v>43</v>
      </c>
      <c r="P164" s="138">
        <f>O164*H164</f>
        <v>0</v>
      </c>
      <c r="Q164" s="138">
        <v>2.5018699999999998</v>
      </c>
      <c r="R164" s="138">
        <f>Q164*H164</f>
        <v>3.7528049999999995</v>
      </c>
      <c r="S164" s="138">
        <v>0</v>
      </c>
      <c r="T164" s="139">
        <f>S164*H164</f>
        <v>0</v>
      </c>
      <c r="AR164" s="140" t="s">
        <v>133</v>
      </c>
      <c r="AT164" s="140" t="s">
        <v>128</v>
      </c>
      <c r="AU164" s="140" t="s">
        <v>88</v>
      </c>
      <c r="AY164" s="14" t="s">
        <v>126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4" t="s">
        <v>86</v>
      </c>
      <c r="BK164" s="141">
        <f>ROUND(I164*H164,2)</f>
        <v>0</v>
      </c>
      <c r="BL164" s="14" t="s">
        <v>133</v>
      </c>
      <c r="BM164" s="140" t="s">
        <v>239</v>
      </c>
    </row>
    <row r="165" spans="2:65" s="1" customFormat="1" ht="33" customHeight="1">
      <c r="B165" s="29"/>
      <c r="C165" s="129" t="s">
        <v>240</v>
      </c>
      <c r="D165" s="129" t="s">
        <v>128</v>
      </c>
      <c r="E165" s="130" t="s">
        <v>241</v>
      </c>
      <c r="F165" s="131" t="s">
        <v>242</v>
      </c>
      <c r="G165" s="132" t="s">
        <v>131</v>
      </c>
      <c r="H165" s="133">
        <v>2</v>
      </c>
      <c r="I165" s="134"/>
      <c r="J165" s="135">
        <f>ROUND(I165*H165,2)</f>
        <v>0</v>
      </c>
      <c r="K165" s="131" t="s">
        <v>230</v>
      </c>
      <c r="L165" s="29"/>
      <c r="M165" s="136" t="s">
        <v>1</v>
      </c>
      <c r="N165" s="137" t="s">
        <v>43</v>
      </c>
      <c r="P165" s="138">
        <f>O165*H165</f>
        <v>0</v>
      </c>
      <c r="Q165" s="138">
        <v>0.47326000000000001</v>
      </c>
      <c r="R165" s="138">
        <f>Q165*H165</f>
        <v>0.94652000000000003</v>
      </c>
      <c r="S165" s="138">
        <v>0</v>
      </c>
      <c r="T165" s="139">
        <f>S165*H165</f>
        <v>0</v>
      </c>
      <c r="AR165" s="140" t="s">
        <v>133</v>
      </c>
      <c r="AT165" s="140" t="s">
        <v>128</v>
      </c>
      <c r="AU165" s="140" t="s">
        <v>88</v>
      </c>
      <c r="AY165" s="14" t="s">
        <v>126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4" t="s">
        <v>86</v>
      </c>
      <c r="BK165" s="141">
        <f>ROUND(I165*H165,2)</f>
        <v>0</v>
      </c>
      <c r="BL165" s="14" t="s">
        <v>133</v>
      </c>
      <c r="BM165" s="140" t="s">
        <v>243</v>
      </c>
    </row>
    <row r="166" spans="2:65" s="11" customFormat="1" ht="22.9" customHeight="1">
      <c r="B166" s="117"/>
      <c r="D166" s="118" t="s">
        <v>77</v>
      </c>
      <c r="E166" s="127" t="s">
        <v>140</v>
      </c>
      <c r="F166" s="127" t="s">
        <v>244</v>
      </c>
      <c r="I166" s="120"/>
      <c r="J166" s="128">
        <f>BK166</f>
        <v>0</v>
      </c>
      <c r="L166" s="117"/>
      <c r="M166" s="122"/>
      <c r="P166" s="123">
        <f>SUM(P167:P193)</f>
        <v>0</v>
      </c>
      <c r="R166" s="123">
        <f>SUM(R167:R193)</f>
        <v>65.767879600000001</v>
      </c>
      <c r="T166" s="124">
        <f>SUM(T167:T193)</f>
        <v>0</v>
      </c>
      <c r="AR166" s="118" t="s">
        <v>86</v>
      </c>
      <c r="AT166" s="125" t="s">
        <v>77</v>
      </c>
      <c r="AU166" s="125" t="s">
        <v>86</v>
      </c>
      <c r="AY166" s="118" t="s">
        <v>126</v>
      </c>
      <c r="BK166" s="126">
        <f>SUM(BK167:BK193)</f>
        <v>0</v>
      </c>
    </row>
    <row r="167" spans="2:65" s="1" customFormat="1" ht="24.2" customHeight="1">
      <c r="B167" s="29"/>
      <c r="C167" s="129" t="s">
        <v>245</v>
      </c>
      <c r="D167" s="129" t="s">
        <v>128</v>
      </c>
      <c r="E167" s="130" t="s">
        <v>246</v>
      </c>
      <c r="F167" s="131" t="s">
        <v>247</v>
      </c>
      <c r="G167" s="132" t="s">
        <v>159</v>
      </c>
      <c r="H167" s="133">
        <v>37</v>
      </c>
      <c r="I167" s="134"/>
      <c r="J167" s="135">
        <f>ROUND(I167*H167,2)</f>
        <v>0</v>
      </c>
      <c r="K167" s="131" t="s">
        <v>132</v>
      </c>
      <c r="L167" s="29"/>
      <c r="M167" s="136" t="s">
        <v>1</v>
      </c>
      <c r="N167" s="137" t="s">
        <v>43</v>
      </c>
      <c r="P167" s="138">
        <f>O167*H167</f>
        <v>0</v>
      </c>
      <c r="Q167" s="138">
        <v>0.24127199999999999</v>
      </c>
      <c r="R167" s="138">
        <f>Q167*H167</f>
        <v>8.9270639999999997</v>
      </c>
      <c r="S167" s="138">
        <v>0</v>
      </c>
      <c r="T167" s="139">
        <f>S167*H167</f>
        <v>0</v>
      </c>
      <c r="AR167" s="140" t="s">
        <v>133</v>
      </c>
      <c r="AT167" s="140" t="s">
        <v>128</v>
      </c>
      <c r="AU167" s="140" t="s">
        <v>88</v>
      </c>
      <c r="AY167" s="14" t="s">
        <v>126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4" t="s">
        <v>86</v>
      </c>
      <c r="BK167" s="141">
        <f>ROUND(I167*H167,2)</f>
        <v>0</v>
      </c>
      <c r="BL167" s="14" t="s">
        <v>133</v>
      </c>
      <c r="BM167" s="140" t="s">
        <v>248</v>
      </c>
    </row>
    <row r="168" spans="2:65" s="12" customFormat="1">
      <c r="B168" s="146"/>
      <c r="D168" s="142" t="s">
        <v>174</v>
      </c>
      <c r="E168" s="147" t="s">
        <v>1</v>
      </c>
      <c r="F168" s="148" t="s">
        <v>249</v>
      </c>
      <c r="H168" s="149">
        <v>37</v>
      </c>
      <c r="I168" s="150"/>
      <c r="L168" s="146"/>
      <c r="M168" s="151"/>
      <c r="T168" s="152"/>
      <c r="AT168" s="147" t="s">
        <v>174</v>
      </c>
      <c r="AU168" s="147" t="s">
        <v>88</v>
      </c>
      <c r="AV168" s="12" t="s">
        <v>88</v>
      </c>
      <c r="AW168" s="12" t="s">
        <v>35</v>
      </c>
      <c r="AX168" s="12" t="s">
        <v>86</v>
      </c>
      <c r="AY168" s="147" t="s">
        <v>126</v>
      </c>
    </row>
    <row r="169" spans="2:65" s="1" customFormat="1" ht="24.2" customHeight="1">
      <c r="B169" s="29"/>
      <c r="C169" s="153" t="s">
        <v>250</v>
      </c>
      <c r="D169" s="153" t="s">
        <v>185</v>
      </c>
      <c r="E169" s="154" t="s">
        <v>251</v>
      </c>
      <c r="F169" s="155" t="s">
        <v>252</v>
      </c>
      <c r="G169" s="156" t="s">
        <v>253</v>
      </c>
      <c r="H169" s="157">
        <v>13</v>
      </c>
      <c r="I169" s="158"/>
      <c r="J169" s="159">
        <f>ROUND(I169*H169,2)</f>
        <v>0</v>
      </c>
      <c r="K169" s="155" t="s">
        <v>132</v>
      </c>
      <c r="L169" s="160"/>
      <c r="M169" s="161" t="s">
        <v>1</v>
      </c>
      <c r="N169" s="162" t="s">
        <v>43</v>
      </c>
      <c r="P169" s="138">
        <f>O169*H169</f>
        <v>0</v>
      </c>
      <c r="Q169" s="138">
        <v>1.2E-2</v>
      </c>
      <c r="R169" s="138">
        <f>Q169*H169</f>
        <v>0.156</v>
      </c>
      <c r="S169" s="138">
        <v>0</v>
      </c>
      <c r="T169" s="139">
        <f>S169*H169</f>
        <v>0</v>
      </c>
      <c r="AR169" s="140" t="s">
        <v>161</v>
      </c>
      <c r="AT169" s="140" t="s">
        <v>185</v>
      </c>
      <c r="AU169" s="140" t="s">
        <v>88</v>
      </c>
      <c r="AY169" s="14" t="s">
        <v>126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4" t="s">
        <v>86</v>
      </c>
      <c r="BK169" s="141">
        <f>ROUND(I169*H169,2)</f>
        <v>0</v>
      </c>
      <c r="BL169" s="14" t="s">
        <v>133</v>
      </c>
      <c r="BM169" s="140" t="s">
        <v>254</v>
      </c>
    </row>
    <row r="170" spans="2:65" s="1" customFormat="1" ht="24.2" customHeight="1">
      <c r="B170" s="29"/>
      <c r="C170" s="153" t="s">
        <v>255</v>
      </c>
      <c r="D170" s="153" t="s">
        <v>185</v>
      </c>
      <c r="E170" s="154" t="s">
        <v>256</v>
      </c>
      <c r="F170" s="155" t="s">
        <v>257</v>
      </c>
      <c r="G170" s="156" t="s">
        <v>253</v>
      </c>
      <c r="H170" s="157">
        <v>126</v>
      </c>
      <c r="I170" s="158"/>
      <c r="J170" s="159">
        <f>ROUND(I170*H170,2)</f>
        <v>0</v>
      </c>
      <c r="K170" s="155" t="s">
        <v>132</v>
      </c>
      <c r="L170" s="160"/>
      <c r="M170" s="161" t="s">
        <v>1</v>
      </c>
      <c r="N170" s="162" t="s">
        <v>43</v>
      </c>
      <c r="P170" s="138">
        <f>O170*H170</f>
        <v>0</v>
      </c>
      <c r="Q170" s="138">
        <v>3.6499999999999998E-2</v>
      </c>
      <c r="R170" s="138">
        <f>Q170*H170</f>
        <v>4.5989999999999993</v>
      </c>
      <c r="S170" s="138">
        <v>0</v>
      </c>
      <c r="T170" s="139">
        <f>S170*H170</f>
        <v>0</v>
      </c>
      <c r="AR170" s="140" t="s">
        <v>161</v>
      </c>
      <c r="AT170" s="140" t="s">
        <v>185</v>
      </c>
      <c r="AU170" s="140" t="s">
        <v>88</v>
      </c>
      <c r="AY170" s="14" t="s">
        <v>126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4" t="s">
        <v>86</v>
      </c>
      <c r="BK170" s="141">
        <f>ROUND(I170*H170,2)</f>
        <v>0</v>
      </c>
      <c r="BL170" s="14" t="s">
        <v>133</v>
      </c>
      <c r="BM170" s="140" t="s">
        <v>258</v>
      </c>
    </row>
    <row r="171" spans="2:65" s="12" customFormat="1">
      <c r="B171" s="146"/>
      <c r="D171" s="142" t="s">
        <v>174</v>
      </c>
      <c r="F171" s="148" t="s">
        <v>259</v>
      </c>
      <c r="H171" s="149">
        <v>126</v>
      </c>
      <c r="I171" s="150"/>
      <c r="L171" s="146"/>
      <c r="M171" s="151"/>
      <c r="T171" s="152"/>
      <c r="AT171" s="147" t="s">
        <v>174</v>
      </c>
      <c r="AU171" s="147" t="s">
        <v>88</v>
      </c>
      <c r="AV171" s="12" t="s">
        <v>88</v>
      </c>
      <c r="AW171" s="12" t="s">
        <v>4</v>
      </c>
      <c r="AX171" s="12" t="s">
        <v>86</v>
      </c>
      <c r="AY171" s="147" t="s">
        <v>126</v>
      </c>
    </row>
    <row r="172" spans="2:65" s="1" customFormat="1" ht="24.2" customHeight="1">
      <c r="B172" s="29"/>
      <c r="C172" s="153" t="s">
        <v>260</v>
      </c>
      <c r="D172" s="153" t="s">
        <v>185</v>
      </c>
      <c r="E172" s="154" t="s">
        <v>261</v>
      </c>
      <c r="F172" s="155" t="s">
        <v>262</v>
      </c>
      <c r="G172" s="156" t="s">
        <v>253</v>
      </c>
      <c r="H172" s="157">
        <v>20.9</v>
      </c>
      <c r="I172" s="158"/>
      <c r="J172" s="159">
        <f>ROUND(I172*H172,2)</f>
        <v>0</v>
      </c>
      <c r="K172" s="155" t="s">
        <v>132</v>
      </c>
      <c r="L172" s="160"/>
      <c r="M172" s="161" t="s">
        <v>1</v>
      </c>
      <c r="N172" s="162" t="s">
        <v>43</v>
      </c>
      <c r="P172" s="138">
        <f>O172*H172</f>
        <v>0</v>
      </c>
      <c r="Q172" s="138">
        <v>5.0500000000000003E-2</v>
      </c>
      <c r="R172" s="138">
        <f>Q172*H172</f>
        <v>1.05545</v>
      </c>
      <c r="S172" s="138">
        <v>0</v>
      </c>
      <c r="T172" s="139">
        <f>S172*H172</f>
        <v>0</v>
      </c>
      <c r="AR172" s="140" t="s">
        <v>161</v>
      </c>
      <c r="AT172" s="140" t="s">
        <v>185</v>
      </c>
      <c r="AU172" s="140" t="s">
        <v>88</v>
      </c>
      <c r="AY172" s="14" t="s">
        <v>126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4" t="s">
        <v>86</v>
      </c>
      <c r="BK172" s="141">
        <f>ROUND(I172*H172,2)</f>
        <v>0</v>
      </c>
      <c r="BL172" s="14" t="s">
        <v>133</v>
      </c>
      <c r="BM172" s="140" t="s">
        <v>263</v>
      </c>
    </row>
    <row r="173" spans="2:65" s="12" customFormat="1">
      <c r="B173" s="146"/>
      <c r="D173" s="142" t="s">
        <v>174</v>
      </c>
      <c r="F173" s="148" t="s">
        <v>264</v>
      </c>
      <c r="H173" s="149">
        <v>20.9</v>
      </c>
      <c r="I173" s="150"/>
      <c r="L173" s="146"/>
      <c r="M173" s="151"/>
      <c r="T173" s="152"/>
      <c r="AT173" s="147" t="s">
        <v>174</v>
      </c>
      <c r="AU173" s="147" t="s">
        <v>88</v>
      </c>
      <c r="AV173" s="12" t="s">
        <v>88</v>
      </c>
      <c r="AW173" s="12" t="s">
        <v>4</v>
      </c>
      <c r="AX173" s="12" t="s">
        <v>86</v>
      </c>
      <c r="AY173" s="147" t="s">
        <v>126</v>
      </c>
    </row>
    <row r="174" spans="2:65" s="1" customFormat="1" ht="24.2" customHeight="1">
      <c r="B174" s="29"/>
      <c r="C174" s="153" t="s">
        <v>265</v>
      </c>
      <c r="D174" s="153" t="s">
        <v>185</v>
      </c>
      <c r="E174" s="154" t="s">
        <v>266</v>
      </c>
      <c r="F174" s="155" t="s">
        <v>267</v>
      </c>
      <c r="G174" s="156" t="s">
        <v>253</v>
      </c>
      <c r="H174" s="157">
        <v>33.17</v>
      </c>
      <c r="I174" s="158"/>
      <c r="J174" s="159">
        <f>ROUND(I174*H174,2)</f>
        <v>0</v>
      </c>
      <c r="K174" s="155" t="s">
        <v>132</v>
      </c>
      <c r="L174" s="160"/>
      <c r="M174" s="161" t="s">
        <v>1</v>
      </c>
      <c r="N174" s="162" t="s">
        <v>43</v>
      </c>
      <c r="P174" s="138">
        <f>O174*H174</f>
        <v>0</v>
      </c>
      <c r="Q174" s="138">
        <v>6.1499999999999999E-2</v>
      </c>
      <c r="R174" s="138">
        <f>Q174*H174</f>
        <v>2.039955</v>
      </c>
      <c r="S174" s="138">
        <v>0</v>
      </c>
      <c r="T174" s="139">
        <f>S174*H174</f>
        <v>0</v>
      </c>
      <c r="AR174" s="140" t="s">
        <v>161</v>
      </c>
      <c r="AT174" s="140" t="s">
        <v>185</v>
      </c>
      <c r="AU174" s="140" t="s">
        <v>88</v>
      </c>
      <c r="AY174" s="14" t="s">
        <v>126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4" t="s">
        <v>86</v>
      </c>
      <c r="BK174" s="141">
        <f>ROUND(I174*H174,2)</f>
        <v>0</v>
      </c>
      <c r="BL174" s="14" t="s">
        <v>133</v>
      </c>
      <c r="BM174" s="140" t="s">
        <v>268</v>
      </c>
    </row>
    <row r="175" spans="2:65" s="12" customFormat="1">
      <c r="B175" s="146"/>
      <c r="D175" s="142" t="s">
        <v>174</v>
      </c>
      <c r="F175" s="148" t="s">
        <v>269</v>
      </c>
      <c r="H175" s="149">
        <v>33.17</v>
      </c>
      <c r="I175" s="150"/>
      <c r="L175" s="146"/>
      <c r="M175" s="151"/>
      <c r="T175" s="152"/>
      <c r="AT175" s="147" t="s">
        <v>174</v>
      </c>
      <c r="AU175" s="147" t="s">
        <v>88</v>
      </c>
      <c r="AV175" s="12" t="s">
        <v>88</v>
      </c>
      <c r="AW175" s="12" t="s">
        <v>4</v>
      </c>
      <c r="AX175" s="12" t="s">
        <v>86</v>
      </c>
      <c r="AY175" s="147" t="s">
        <v>126</v>
      </c>
    </row>
    <row r="176" spans="2:65" s="1" customFormat="1" ht="24.2" customHeight="1">
      <c r="B176" s="29"/>
      <c r="C176" s="129" t="s">
        <v>270</v>
      </c>
      <c r="D176" s="129" t="s">
        <v>128</v>
      </c>
      <c r="E176" s="130" t="s">
        <v>271</v>
      </c>
      <c r="F176" s="131" t="s">
        <v>272</v>
      </c>
      <c r="G176" s="132" t="s">
        <v>159</v>
      </c>
      <c r="H176" s="133">
        <v>22</v>
      </c>
      <c r="I176" s="134"/>
      <c r="J176" s="135">
        <f>ROUND(I176*H176,2)</f>
        <v>0</v>
      </c>
      <c r="K176" s="131" t="s">
        <v>132</v>
      </c>
      <c r="L176" s="29"/>
      <c r="M176" s="136" t="s">
        <v>1</v>
      </c>
      <c r="N176" s="137" t="s">
        <v>43</v>
      </c>
      <c r="P176" s="138">
        <f>O176*H176</f>
        <v>0</v>
      </c>
      <c r="Q176" s="138">
        <v>0.29756880000000002</v>
      </c>
      <c r="R176" s="138">
        <f>Q176*H176</f>
        <v>6.5465136000000008</v>
      </c>
      <c r="S176" s="138">
        <v>0</v>
      </c>
      <c r="T176" s="139">
        <f>S176*H176</f>
        <v>0</v>
      </c>
      <c r="AR176" s="140" t="s">
        <v>133</v>
      </c>
      <c r="AT176" s="140" t="s">
        <v>128</v>
      </c>
      <c r="AU176" s="140" t="s">
        <v>88</v>
      </c>
      <c r="AY176" s="14" t="s">
        <v>126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4" t="s">
        <v>86</v>
      </c>
      <c r="BK176" s="141">
        <f>ROUND(I176*H176,2)</f>
        <v>0</v>
      </c>
      <c r="BL176" s="14" t="s">
        <v>133</v>
      </c>
      <c r="BM176" s="140" t="s">
        <v>273</v>
      </c>
    </row>
    <row r="177" spans="2:65" s="1" customFormat="1" ht="24.2" customHeight="1">
      <c r="B177" s="29"/>
      <c r="C177" s="153" t="s">
        <v>274</v>
      </c>
      <c r="D177" s="153" t="s">
        <v>185</v>
      </c>
      <c r="E177" s="154" t="s">
        <v>275</v>
      </c>
      <c r="F177" s="155" t="s">
        <v>276</v>
      </c>
      <c r="G177" s="156" t="s">
        <v>253</v>
      </c>
      <c r="H177" s="157">
        <v>38.520000000000003</v>
      </c>
      <c r="I177" s="158"/>
      <c r="J177" s="159">
        <f>ROUND(I177*H177,2)</f>
        <v>0</v>
      </c>
      <c r="K177" s="155" t="s">
        <v>132</v>
      </c>
      <c r="L177" s="160"/>
      <c r="M177" s="161" t="s">
        <v>1</v>
      </c>
      <c r="N177" s="162" t="s">
        <v>43</v>
      </c>
      <c r="P177" s="138">
        <f>O177*H177</f>
        <v>0</v>
      </c>
      <c r="Q177" s="138">
        <v>7.1999999999999995E-2</v>
      </c>
      <c r="R177" s="138">
        <f>Q177*H177</f>
        <v>2.7734399999999999</v>
      </c>
      <c r="S177" s="138">
        <v>0</v>
      </c>
      <c r="T177" s="139">
        <f>S177*H177</f>
        <v>0</v>
      </c>
      <c r="AR177" s="140" t="s">
        <v>161</v>
      </c>
      <c r="AT177" s="140" t="s">
        <v>185</v>
      </c>
      <c r="AU177" s="140" t="s">
        <v>88</v>
      </c>
      <c r="AY177" s="14" t="s">
        <v>126</v>
      </c>
      <c r="BE177" s="141">
        <f>IF(N177="základní",J177,0)</f>
        <v>0</v>
      </c>
      <c r="BF177" s="141">
        <f>IF(N177="snížená",J177,0)</f>
        <v>0</v>
      </c>
      <c r="BG177" s="141">
        <f>IF(N177="zákl. přenesená",J177,0)</f>
        <v>0</v>
      </c>
      <c r="BH177" s="141">
        <f>IF(N177="sníž. přenesená",J177,0)</f>
        <v>0</v>
      </c>
      <c r="BI177" s="141">
        <f>IF(N177="nulová",J177,0)</f>
        <v>0</v>
      </c>
      <c r="BJ177" s="14" t="s">
        <v>86</v>
      </c>
      <c r="BK177" s="141">
        <f>ROUND(I177*H177,2)</f>
        <v>0</v>
      </c>
      <c r="BL177" s="14" t="s">
        <v>133</v>
      </c>
      <c r="BM177" s="140" t="s">
        <v>277</v>
      </c>
    </row>
    <row r="178" spans="2:65" s="12" customFormat="1">
      <c r="B178" s="146"/>
      <c r="D178" s="142" t="s">
        <v>174</v>
      </c>
      <c r="F178" s="148" t="s">
        <v>278</v>
      </c>
      <c r="H178" s="149">
        <v>38.520000000000003</v>
      </c>
      <c r="I178" s="150"/>
      <c r="L178" s="146"/>
      <c r="M178" s="151"/>
      <c r="T178" s="152"/>
      <c r="AT178" s="147" t="s">
        <v>174</v>
      </c>
      <c r="AU178" s="147" t="s">
        <v>88</v>
      </c>
      <c r="AV178" s="12" t="s">
        <v>88</v>
      </c>
      <c r="AW178" s="12" t="s">
        <v>4</v>
      </c>
      <c r="AX178" s="12" t="s">
        <v>86</v>
      </c>
      <c r="AY178" s="147" t="s">
        <v>126</v>
      </c>
    </row>
    <row r="179" spans="2:65" s="1" customFormat="1" ht="24.2" customHeight="1">
      <c r="B179" s="29"/>
      <c r="C179" s="153" t="s">
        <v>279</v>
      </c>
      <c r="D179" s="153" t="s">
        <v>185</v>
      </c>
      <c r="E179" s="154" t="s">
        <v>280</v>
      </c>
      <c r="F179" s="155" t="s">
        <v>281</v>
      </c>
      <c r="G179" s="156" t="s">
        <v>253</v>
      </c>
      <c r="H179" s="157">
        <v>73.84</v>
      </c>
      <c r="I179" s="158"/>
      <c r="J179" s="159">
        <f>ROUND(I179*H179,2)</f>
        <v>0</v>
      </c>
      <c r="K179" s="155" t="s">
        <v>132</v>
      </c>
      <c r="L179" s="160"/>
      <c r="M179" s="161" t="s">
        <v>1</v>
      </c>
      <c r="N179" s="162" t="s">
        <v>43</v>
      </c>
      <c r="P179" s="138">
        <f>O179*H179</f>
        <v>0</v>
      </c>
      <c r="Q179" s="138">
        <v>0.10050000000000001</v>
      </c>
      <c r="R179" s="138">
        <f>Q179*H179</f>
        <v>7.4209200000000006</v>
      </c>
      <c r="S179" s="138">
        <v>0</v>
      </c>
      <c r="T179" s="139">
        <f>S179*H179</f>
        <v>0</v>
      </c>
      <c r="AR179" s="140" t="s">
        <v>161</v>
      </c>
      <c r="AT179" s="140" t="s">
        <v>185</v>
      </c>
      <c r="AU179" s="140" t="s">
        <v>88</v>
      </c>
      <c r="AY179" s="14" t="s">
        <v>126</v>
      </c>
      <c r="BE179" s="141">
        <f>IF(N179="základní",J179,0)</f>
        <v>0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4" t="s">
        <v>86</v>
      </c>
      <c r="BK179" s="141">
        <f>ROUND(I179*H179,2)</f>
        <v>0</v>
      </c>
      <c r="BL179" s="14" t="s">
        <v>133</v>
      </c>
      <c r="BM179" s="140" t="s">
        <v>282</v>
      </c>
    </row>
    <row r="180" spans="2:65" s="12" customFormat="1">
      <c r="B180" s="146"/>
      <c r="D180" s="142" t="s">
        <v>174</v>
      </c>
      <c r="F180" s="148" t="s">
        <v>283</v>
      </c>
      <c r="H180" s="149">
        <v>73.84</v>
      </c>
      <c r="I180" s="150"/>
      <c r="L180" s="146"/>
      <c r="M180" s="151"/>
      <c r="T180" s="152"/>
      <c r="AT180" s="147" t="s">
        <v>174</v>
      </c>
      <c r="AU180" s="147" t="s">
        <v>88</v>
      </c>
      <c r="AV180" s="12" t="s">
        <v>88</v>
      </c>
      <c r="AW180" s="12" t="s">
        <v>4</v>
      </c>
      <c r="AX180" s="12" t="s">
        <v>86</v>
      </c>
      <c r="AY180" s="147" t="s">
        <v>126</v>
      </c>
    </row>
    <row r="181" spans="2:65" s="1" customFormat="1" ht="24.2" customHeight="1">
      <c r="B181" s="29"/>
      <c r="C181" s="129" t="s">
        <v>284</v>
      </c>
      <c r="D181" s="129" t="s">
        <v>128</v>
      </c>
      <c r="E181" s="130" t="s">
        <v>285</v>
      </c>
      <c r="F181" s="131" t="s">
        <v>286</v>
      </c>
      <c r="G181" s="132" t="s">
        <v>159</v>
      </c>
      <c r="H181" s="133">
        <v>31</v>
      </c>
      <c r="I181" s="134"/>
      <c r="J181" s="135">
        <f>ROUND(I181*H181,2)</f>
        <v>0</v>
      </c>
      <c r="K181" s="131" t="s">
        <v>132</v>
      </c>
      <c r="L181" s="29"/>
      <c r="M181" s="136" t="s">
        <v>1</v>
      </c>
      <c r="N181" s="137" t="s">
        <v>43</v>
      </c>
      <c r="P181" s="138">
        <f>O181*H181</f>
        <v>0</v>
      </c>
      <c r="Q181" s="138">
        <v>0.32169599999999998</v>
      </c>
      <c r="R181" s="138">
        <f>Q181*H181</f>
        <v>9.9725760000000001</v>
      </c>
      <c r="S181" s="138">
        <v>0</v>
      </c>
      <c r="T181" s="139">
        <f>S181*H181</f>
        <v>0</v>
      </c>
      <c r="AR181" s="140" t="s">
        <v>133</v>
      </c>
      <c r="AT181" s="140" t="s">
        <v>128</v>
      </c>
      <c r="AU181" s="140" t="s">
        <v>88</v>
      </c>
      <c r="AY181" s="14" t="s">
        <v>126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4" t="s">
        <v>86</v>
      </c>
      <c r="BK181" s="141">
        <f>ROUND(I181*H181,2)</f>
        <v>0</v>
      </c>
      <c r="BL181" s="14" t="s">
        <v>133</v>
      </c>
      <c r="BM181" s="140" t="s">
        <v>287</v>
      </c>
    </row>
    <row r="182" spans="2:65" s="1" customFormat="1" ht="24.2" customHeight="1">
      <c r="B182" s="29"/>
      <c r="C182" s="153" t="s">
        <v>288</v>
      </c>
      <c r="D182" s="153" t="s">
        <v>185</v>
      </c>
      <c r="E182" s="154" t="s">
        <v>289</v>
      </c>
      <c r="F182" s="155" t="s">
        <v>290</v>
      </c>
      <c r="G182" s="156" t="s">
        <v>253</v>
      </c>
      <c r="H182" s="157">
        <v>155.53</v>
      </c>
      <c r="I182" s="158"/>
      <c r="J182" s="159">
        <f>ROUND(I182*H182,2)</f>
        <v>0</v>
      </c>
      <c r="K182" s="155" t="s">
        <v>132</v>
      </c>
      <c r="L182" s="160"/>
      <c r="M182" s="161" t="s">
        <v>1</v>
      </c>
      <c r="N182" s="162" t="s">
        <v>43</v>
      </c>
      <c r="P182" s="138">
        <f>O182*H182</f>
        <v>0</v>
      </c>
      <c r="Q182" s="138">
        <v>0.122</v>
      </c>
      <c r="R182" s="138">
        <f>Q182*H182</f>
        <v>18.97466</v>
      </c>
      <c r="S182" s="138">
        <v>0</v>
      </c>
      <c r="T182" s="139">
        <f>S182*H182</f>
        <v>0</v>
      </c>
      <c r="AR182" s="140" t="s">
        <v>161</v>
      </c>
      <c r="AT182" s="140" t="s">
        <v>185</v>
      </c>
      <c r="AU182" s="140" t="s">
        <v>88</v>
      </c>
      <c r="AY182" s="14" t="s">
        <v>126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4" t="s">
        <v>86</v>
      </c>
      <c r="BK182" s="141">
        <f>ROUND(I182*H182,2)</f>
        <v>0</v>
      </c>
      <c r="BL182" s="14" t="s">
        <v>133</v>
      </c>
      <c r="BM182" s="140" t="s">
        <v>291</v>
      </c>
    </row>
    <row r="183" spans="2:65" s="12" customFormat="1">
      <c r="B183" s="146"/>
      <c r="D183" s="142" t="s">
        <v>174</v>
      </c>
      <c r="F183" s="148" t="s">
        <v>292</v>
      </c>
      <c r="H183" s="149">
        <v>155.53</v>
      </c>
      <c r="I183" s="150"/>
      <c r="L183" s="146"/>
      <c r="M183" s="151"/>
      <c r="T183" s="152"/>
      <c r="AT183" s="147" t="s">
        <v>174</v>
      </c>
      <c r="AU183" s="147" t="s">
        <v>88</v>
      </c>
      <c r="AV183" s="12" t="s">
        <v>88</v>
      </c>
      <c r="AW183" s="12" t="s">
        <v>4</v>
      </c>
      <c r="AX183" s="12" t="s">
        <v>86</v>
      </c>
      <c r="AY183" s="147" t="s">
        <v>126</v>
      </c>
    </row>
    <row r="184" spans="2:65" s="1" customFormat="1" ht="21.75" customHeight="1">
      <c r="B184" s="29"/>
      <c r="C184" s="129" t="s">
        <v>293</v>
      </c>
      <c r="D184" s="129" t="s">
        <v>128</v>
      </c>
      <c r="E184" s="130" t="s">
        <v>294</v>
      </c>
      <c r="F184" s="131" t="s">
        <v>295</v>
      </c>
      <c r="G184" s="132" t="s">
        <v>131</v>
      </c>
      <c r="H184" s="133">
        <v>6</v>
      </c>
      <c r="I184" s="134"/>
      <c r="J184" s="135">
        <f>ROUND(I184*H184,2)</f>
        <v>0</v>
      </c>
      <c r="K184" s="131" t="s">
        <v>132</v>
      </c>
      <c r="L184" s="29"/>
      <c r="M184" s="136" t="s">
        <v>1</v>
      </c>
      <c r="N184" s="137" t="s">
        <v>43</v>
      </c>
      <c r="P184" s="138">
        <f>O184*H184</f>
        <v>0</v>
      </c>
      <c r="Q184" s="138">
        <v>1.5891499999999999E-2</v>
      </c>
      <c r="R184" s="138">
        <f>Q184*H184</f>
        <v>9.5348999999999989E-2</v>
      </c>
      <c r="S184" s="138">
        <v>0</v>
      </c>
      <c r="T184" s="139">
        <f>S184*H184</f>
        <v>0</v>
      </c>
      <c r="AR184" s="140" t="s">
        <v>133</v>
      </c>
      <c r="AT184" s="140" t="s">
        <v>128</v>
      </c>
      <c r="AU184" s="140" t="s">
        <v>88</v>
      </c>
      <c r="AY184" s="14" t="s">
        <v>126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4" t="s">
        <v>86</v>
      </c>
      <c r="BK184" s="141">
        <f>ROUND(I184*H184,2)</f>
        <v>0</v>
      </c>
      <c r="BL184" s="14" t="s">
        <v>133</v>
      </c>
      <c r="BM184" s="140" t="s">
        <v>296</v>
      </c>
    </row>
    <row r="185" spans="2:65" s="1" customFormat="1" ht="19.5">
      <c r="B185" s="29"/>
      <c r="D185" s="142" t="s">
        <v>135</v>
      </c>
      <c r="F185" s="143" t="s">
        <v>297</v>
      </c>
      <c r="I185" s="144"/>
      <c r="L185" s="29"/>
      <c r="M185" s="145"/>
      <c r="T185" s="53"/>
      <c r="AT185" s="14" t="s">
        <v>135</v>
      </c>
      <c r="AU185" s="14" t="s">
        <v>88</v>
      </c>
    </row>
    <row r="186" spans="2:65" s="1" customFormat="1" ht="24.2" customHeight="1">
      <c r="B186" s="29"/>
      <c r="C186" s="129" t="s">
        <v>298</v>
      </c>
      <c r="D186" s="129" t="s">
        <v>128</v>
      </c>
      <c r="E186" s="130" t="s">
        <v>299</v>
      </c>
      <c r="F186" s="131" t="s">
        <v>300</v>
      </c>
      <c r="G186" s="132" t="s">
        <v>131</v>
      </c>
      <c r="H186" s="133">
        <v>6</v>
      </c>
      <c r="I186" s="134"/>
      <c r="J186" s="135">
        <f>ROUND(I186*H186,2)</f>
        <v>0</v>
      </c>
      <c r="K186" s="131" t="s">
        <v>132</v>
      </c>
      <c r="L186" s="29"/>
      <c r="M186" s="136" t="s">
        <v>1</v>
      </c>
      <c r="N186" s="137" t="s">
        <v>43</v>
      </c>
      <c r="P186" s="138">
        <f>O186*H186</f>
        <v>0</v>
      </c>
      <c r="Q186" s="138">
        <v>0</v>
      </c>
      <c r="R186" s="138">
        <f>Q186*H186</f>
        <v>0</v>
      </c>
      <c r="S186" s="138">
        <v>0</v>
      </c>
      <c r="T186" s="139">
        <f>S186*H186</f>
        <v>0</v>
      </c>
      <c r="AR186" s="140" t="s">
        <v>133</v>
      </c>
      <c r="AT186" s="140" t="s">
        <v>128</v>
      </c>
      <c r="AU186" s="140" t="s">
        <v>88</v>
      </c>
      <c r="AY186" s="14" t="s">
        <v>126</v>
      </c>
      <c r="BE186" s="141">
        <f>IF(N186="základní",J186,0)</f>
        <v>0</v>
      </c>
      <c r="BF186" s="141">
        <f>IF(N186="snížená",J186,0)</f>
        <v>0</v>
      </c>
      <c r="BG186" s="141">
        <f>IF(N186="zákl. přenesená",J186,0)</f>
        <v>0</v>
      </c>
      <c r="BH186" s="141">
        <f>IF(N186="sníž. přenesená",J186,0)</f>
        <v>0</v>
      </c>
      <c r="BI186" s="141">
        <f>IF(N186="nulová",J186,0)</f>
        <v>0</v>
      </c>
      <c r="BJ186" s="14" t="s">
        <v>86</v>
      </c>
      <c r="BK186" s="141">
        <f>ROUND(I186*H186,2)</f>
        <v>0</v>
      </c>
      <c r="BL186" s="14" t="s">
        <v>133</v>
      </c>
      <c r="BM186" s="140" t="s">
        <v>301</v>
      </c>
    </row>
    <row r="187" spans="2:65" s="1" customFormat="1" ht="19.5">
      <c r="B187" s="29"/>
      <c r="D187" s="142" t="s">
        <v>135</v>
      </c>
      <c r="F187" s="143" t="s">
        <v>297</v>
      </c>
      <c r="I187" s="144"/>
      <c r="L187" s="29"/>
      <c r="M187" s="145"/>
      <c r="T187" s="53"/>
      <c r="AT187" s="14" t="s">
        <v>135</v>
      </c>
      <c r="AU187" s="14" t="s">
        <v>88</v>
      </c>
    </row>
    <row r="188" spans="2:65" s="1" customFormat="1" ht="21.75" customHeight="1">
      <c r="B188" s="29"/>
      <c r="C188" s="129" t="s">
        <v>302</v>
      </c>
      <c r="D188" s="129" t="s">
        <v>128</v>
      </c>
      <c r="E188" s="130" t="s">
        <v>303</v>
      </c>
      <c r="F188" s="131" t="s">
        <v>304</v>
      </c>
      <c r="G188" s="132" t="s">
        <v>168</v>
      </c>
      <c r="H188" s="133">
        <v>0.5</v>
      </c>
      <c r="I188" s="134"/>
      <c r="J188" s="135">
        <f>ROUND(I188*H188,2)</f>
        <v>0</v>
      </c>
      <c r="K188" s="131" t="s">
        <v>1</v>
      </c>
      <c r="L188" s="29"/>
      <c r="M188" s="136" t="s">
        <v>1</v>
      </c>
      <c r="N188" s="137" t="s">
        <v>43</v>
      </c>
      <c r="P188" s="138">
        <f>O188*H188</f>
        <v>0</v>
      </c>
      <c r="Q188" s="138">
        <v>0</v>
      </c>
      <c r="R188" s="138">
        <f>Q188*H188</f>
        <v>0</v>
      </c>
      <c r="S188" s="138">
        <v>0</v>
      </c>
      <c r="T188" s="139">
        <f>S188*H188</f>
        <v>0</v>
      </c>
      <c r="AR188" s="140" t="s">
        <v>133</v>
      </c>
      <c r="AT188" s="140" t="s">
        <v>128</v>
      </c>
      <c r="AU188" s="140" t="s">
        <v>88</v>
      </c>
      <c r="AY188" s="14" t="s">
        <v>126</v>
      </c>
      <c r="BE188" s="141">
        <f>IF(N188="základní",J188,0)</f>
        <v>0</v>
      </c>
      <c r="BF188" s="141">
        <f>IF(N188="snížená",J188,0)</f>
        <v>0</v>
      </c>
      <c r="BG188" s="141">
        <f>IF(N188="zákl. přenesená",J188,0)</f>
        <v>0</v>
      </c>
      <c r="BH188" s="141">
        <f>IF(N188="sníž. přenesená",J188,0)</f>
        <v>0</v>
      </c>
      <c r="BI188" s="141">
        <f>IF(N188="nulová",J188,0)</f>
        <v>0</v>
      </c>
      <c r="BJ188" s="14" t="s">
        <v>86</v>
      </c>
      <c r="BK188" s="141">
        <f>ROUND(I188*H188,2)</f>
        <v>0</v>
      </c>
      <c r="BL188" s="14" t="s">
        <v>133</v>
      </c>
      <c r="BM188" s="140" t="s">
        <v>305</v>
      </c>
    </row>
    <row r="189" spans="2:65" s="1" customFormat="1" ht="19.5">
      <c r="B189" s="29"/>
      <c r="D189" s="142" t="s">
        <v>135</v>
      </c>
      <c r="F189" s="143" t="s">
        <v>297</v>
      </c>
      <c r="I189" s="144"/>
      <c r="L189" s="29"/>
      <c r="M189" s="145"/>
      <c r="T189" s="53"/>
      <c r="AT189" s="14" t="s">
        <v>135</v>
      </c>
      <c r="AU189" s="14" t="s">
        <v>88</v>
      </c>
    </row>
    <row r="190" spans="2:65" s="1" customFormat="1" ht="24.2" customHeight="1">
      <c r="B190" s="29"/>
      <c r="C190" s="129" t="s">
        <v>306</v>
      </c>
      <c r="D190" s="129" t="s">
        <v>128</v>
      </c>
      <c r="E190" s="130" t="s">
        <v>307</v>
      </c>
      <c r="F190" s="131" t="s">
        <v>308</v>
      </c>
      <c r="G190" s="132" t="s">
        <v>159</v>
      </c>
      <c r="H190" s="133">
        <v>8</v>
      </c>
      <c r="I190" s="134"/>
      <c r="J190" s="135">
        <f>ROUND(I190*H190,2)</f>
        <v>0</v>
      </c>
      <c r="K190" s="131" t="s">
        <v>1</v>
      </c>
      <c r="L190" s="29"/>
      <c r="M190" s="136" t="s">
        <v>1</v>
      </c>
      <c r="N190" s="137" t="s">
        <v>43</v>
      </c>
      <c r="P190" s="138">
        <f>O190*H190</f>
        <v>0</v>
      </c>
      <c r="Q190" s="138">
        <v>0</v>
      </c>
      <c r="R190" s="138">
        <f>Q190*H190</f>
        <v>0</v>
      </c>
      <c r="S190" s="138">
        <v>0</v>
      </c>
      <c r="T190" s="139">
        <f>S190*H190</f>
        <v>0</v>
      </c>
      <c r="AR190" s="140" t="s">
        <v>133</v>
      </c>
      <c r="AT190" s="140" t="s">
        <v>128</v>
      </c>
      <c r="AU190" s="140" t="s">
        <v>88</v>
      </c>
      <c r="AY190" s="14" t="s">
        <v>126</v>
      </c>
      <c r="BE190" s="141">
        <f>IF(N190="základní",J190,0)</f>
        <v>0</v>
      </c>
      <c r="BF190" s="141">
        <f>IF(N190="snížená",J190,0)</f>
        <v>0</v>
      </c>
      <c r="BG190" s="141">
        <f>IF(N190="zákl. přenesená",J190,0)</f>
        <v>0</v>
      </c>
      <c r="BH190" s="141">
        <f>IF(N190="sníž. přenesená",J190,0)</f>
        <v>0</v>
      </c>
      <c r="BI190" s="141">
        <f>IF(N190="nulová",J190,0)</f>
        <v>0</v>
      </c>
      <c r="BJ190" s="14" t="s">
        <v>86</v>
      </c>
      <c r="BK190" s="141">
        <f>ROUND(I190*H190,2)</f>
        <v>0</v>
      </c>
      <c r="BL190" s="14" t="s">
        <v>133</v>
      </c>
      <c r="BM190" s="140" t="s">
        <v>309</v>
      </c>
    </row>
    <row r="191" spans="2:65" s="1" customFormat="1" ht="19.5">
      <c r="B191" s="29"/>
      <c r="D191" s="142" t="s">
        <v>135</v>
      </c>
      <c r="F191" s="143" t="s">
        <v>310</v>
      </c>
      <c r="I191" s="144"/>
      <c r="L191" s="29"/>
      <c r="M191" s="145"/>
      <c r="T191" s="53"/>
      <c r="AT191" s="14" t="s">
        <v>135</v>
      </c>
      <c r="AU191" s="14" t="s">
        <v>88</v>
      </c>
    </row>
    <row r="192" spans="2:65" s="1" customFormat="1" ht="24.2" customHeight="1">
      <c r="B192" s="29"/>
      <c r="C192" s="129" t="s">
        <v>311</v>
      </c>
      <c r="D192" s="129" t="s">
        <v>128</v>
      </c>
      <c r="E192" s="130" t="s">
        <v>312</v>
      </c>
      <c r="F192" s="131" t="s">
        <v>313</v>
      </c>
      <c r="G192" s="132" t="s">
        <v>159</v>
      </c>
      <c r="H192" s="133">
        <v>84</v>
      </c>
      <c r="I192" s="134"/>
      <c r="J192" s="135">
        <f>ROUND(I192*H192,2)</f>
        <v>0</v>
      </c>
      <c r="K192" s="131" t="s">
        <v>132</v>
      </c>
      <c r="L192" s="29"/>
      <c r="M192" s="136" t="s">
        <v>1</v>
      </c>
      <c r="N192" s="137" t="s">
        <v>43</v>
      </c>
      <c r="P192" s="138">
        <f>O192*H192</f>
        <v>0</v>
      </c>
      <c r="Q192" s="138">
        <v>3.8177999999999997E-2</v>
      </c>
      <c r="R192" s="138">
        <f>Q192*H192</f>
        <v>3.2069519999999998</v>
      </c>
      <c r="S192" s="138">
        <v>0</v>
      </c>
      <c r="T192" s="139">
        <f>S192*H192</f>
        <v>0</v>
      </c>
      <c r="AR192" s="140" t="s">
        <v>133</v>
      </c>
      <c r="AT192" s="140" t="s">
        <v>128</v>
      </c>
      <c r="AU192" s="140" t="s">
        <v>88</v>
      </c>
      <c r="AY192" s="14" t="s">
        <v>126</v>
      </c>
      <c r="BE192" s="141">
        <f>IF(N192="základní",J192,0)</f>
        <v>0</v>
      </c>
      <c r="BF192" s="141">
        <f>IF(N192="snížená",J192,0)</f>
        <v>0</v>
      </c>
      <c r="BG192" s="141">
        <f>IF(N192="zákl. přenesená",J192,0)</f>
        <v>0</v>
      </c>
      <c r="BH192" s="141">
        <f>IF(N192="sníž. přenesená",J192,0)</f>
        <v>0</v>
      </c>
      <c r="BI192" s="141">
        <f>IF(N192="nulová",J192,0)</f>
        <v>0</v>
      </c>
      <c r="BJ192" s="14" t="s">
        <v>86</v>
      </c>
      <c r="BK192" s="141">
        <f>ROUND(I192*H192,2)</f>
        <v>0</v>
      </c>
      <c r="BL192" s="14" t="s">
        <v>133</v>
      </c>
      <c r="BM192" s="140" t="s">
        <v>314</v>
      </c>
    </row>
    <row r="193" spans="2:65" s="1" customFormat="1" ht="19.5">
      <c r="B193" s="29"/>
      <c r="D193" s="142" t="s">
        <v>135</v>
      </c>
      <c r="F193" s="143" t="s">
        <v>315</v>
      </c>
      <c r="I193" s="144"/>
      <c r="L193" s="29"/>
      <c r="M193" s="145"/>
      <c r="T193" s="53"/>
      <c r="AT193" s="14" t="s">
        <v>135</v>
      </c>
      <c r="AU193" s="14" t="s">
        <v>88</v>
      </c>
    </row>
    <row r="194" spans="2:65" s="11" customFormat="1" ht="22.9" customHeight="1">
      <c r="B194" s="117"/>
      <c r="D194" s="118" t="s">
        <v>77</v>
      </c>
      <c r="E194" s="127" t="s">
        <v>133</v>
      </c>
      <c r="F194" s="127" t="s">
        <v>316</v>
      </c>
      <c r="I194" s="120"/>
      <c r="J194" s="128">
        <f>BK194</f>
        <v>0</v>
      </c>
      <c r="L194" s="117"/>
      <c r="M194" s="122"/>
      <c r="P194" s="123">
        <f>SUM(P195:P196)</f>
        <v>0</v>
      </c>
      <c r="R194" s="123">
        <f>SUM(R195:R196)</f>
        <v>0</v>
      </c>
      <c r="T194" s="124">
        <f>SUM(T195:T196)</f>
        <v>0</v>
      </c>
      <c r="AR194" s="118" t="s">
        <v>86</v>
      </c>
      <c r="AT194" s="125" t="s">
        <v>77</v>
      </c>
      <c r="AU194" s="125" t="s">
        <v>86</v>
      </c>
      <c r="AY194" s="118" t="s">
        <v>126</v>
      </c>
      <c r="BK194" s="126">
        <f>SUM(BK195:BK196)</f>
        <v>0</v>
      </c>
    </row>
    <row r="195" spans="2:65" s="1" customFormat="1" ht="49.15" customHeight="1">
      <c r="B195" s="29"/>
      <c r="C195" s="129" t="s">
        <v>317</v>
      </c>
      <c r="D195" s="129" t="s">
        <v>128</v>
      </c>
      <c r="E195" s="130" t="s">
        <v>318</v>
      </c>
      <c r="F195" s="131" t="s">
        <v>319</v>
      </c>
      <c r="G195" s="132" t="s">
        <v>159</v>
      </c>
      <c r="H195" s="133">
        <v>24</v>
      </c>
      <c r="I195" s="134"/>
      <c r="J195" s="135">
        <f>ROUND(I195*H195,2)</f>
        <v>0</v>
      </c>
      <c r="K195" s="131" t="s">
        <v>1</v>
      </c>
      <c r="L195" s="29"/>
      <c r="M195" s="136" t="s">
        <v>1</v>
      </c>
      <c r="N195" s="137" t="s">
        <v>43</v>
      </c>
      <c r="P195" s="138">
        <f>O195*H195</f>
        <v>0</v>
      </c>
      <c r="Q195" s="138">
        <v>0</v>
      </c>
      <c r="R195" s="138">
        <f>Q195*H195</f>
        <v>0</v>
      </c>
      <c r="S195" s="138">
        <v>0</v>
      </c>
      <c r="T195" s="139">
        <f>S195*H195</f>
        <v>0</v>
      </c>
      <c r="AR195" s="140" t="s">
        <v>133</v>
      </c>
      <c r="AT195" s="140" t="s">
        <v>128</v>
      </c>
      <c r="AU195" s="140" t="s">
        <v>88</v>
      </c>
      <c r="AY195" s="14" t="s">
        <v>126</v>
      </c>
      <c r="BE195" s="141">
        <f>IF(N195="základní",J195,0)</f>
        <v>0</v>
      </c>
      <c r="BF195" s="141">
        <f>IF(N195="snížená",J195,0)</f>
        <v>0</v>
      </c>
      <c r="BG195" s="141">
        <f>IF(N195="zákl. přenesená",J195,0)</f>
        <v>0</v>
      </c>
      <c r="BH195" s="141">
        <f>IF(N195="sníž. přenesená",J195,0)</f>
        <v>0</v>
      </c>
      <c r="BI195" s="141">
        <f>IF(N195="nulová",J195,0)</f>
        <v>0</v>
      </c>
      <c r="BJ195" s="14" t="s">
        <v>86</v>
      </c>
      <c r="BK195" s="141">
        <f>ROUND(I195*H195,2)</f>
        <v>0</v>
      </c>
      <c r="BL195" s="14" t="s">
        <v>133</v>
      </c>
      <c r="BM195" s="140" t="s">
        <v>320</v>
      </c>
    </row>
    <row r="196" spans="2:65" s="1" customFormat="1" ht="19.5">
      <c r="B196" s="29"/>
      <c r="D196" s="142" t="s">
        <v>135</v>
      </c>
      <c r="F196" s="143" t="s">
        <v>321</v>
      </c>
      <c r="I196" s="144"/>
      <c r="L196" s="29"/>
      <c r="M196" s="145"/>
      <c r="T196" s="53"/>
      <c r="AT196" s="14" t="s">
        <v>135</v>
      </c>
      <c r="AU196" s="14" t="s">
        <v>88</v>
      </c>
    </row>
    <row r="197" spans="2:65" s="11" customFormat="1" ht="22.9" customHeight="1">
      <c r="B197" s="117"/>
      <c r="D197" s="118" t="s">
        <v>77</v>
      </c>
      <c r="E197" s="127" t="s">
        <v>148</v>
      </c>
      <c r="F197" s="127" t="s">
        <v>322</v>
      </c>
      <c r="I197" s="120"/>
      <c r="J197" s="128">
        <f>BK197</f>
        <v>0</v>
      </c>
      <c r="L197" s="117"/>
      <c r="M197" s="122"/>
      <c r="P197" s="123">
        <f>P198+P207</f>
        <v>0</v>
      </c>
      <c r="R197" s="123">
        <f>R198+R207</f>
        <v>40.617460000000001</v>
      </c>
      <c r="T197" s="124">
        <f>T198+T207</f>
        <v>0</v>
      </c>
      <c r="AR197" s="118" t="s">
        <v>86</v>
      </c>
      <c r="AT197" s="125" t="s">
        <v>77</v>
      </c>
      <c r="AU197" s="125" t="s">
        <v>86</v>
      </c>
      <c r="AY197" s="118" t="s">
        <v>126</v>
      </c>
      <c r="BK197" s="126">
        <f>BK198+BK207</f>
        <v>0</v>
      </c>
    </row>
    <row r="198" spans="2:65" s="11" customFormat="1" ht="20.85" customHeight="1">
      <c r="B198" s="117"/>
      <c r="D198" s="118" t="s">
        <v>77</v>
      </c>
      <c r="E198" s="127" t="s">
        <v>323</v>
      </c>
      <c r="F198" s="127" t="s">
        <v>324</v>
      </c>
      <c r="I198" s="120"/>
      <c r="J198" s="128">
        <f>BK198</f>
        <v>0</v>
      </c>
      <c r="L198" s="117"/>
      <c r="M198" s="122"/>
      <c r="P198" s="123">
        <f>SUM(P199:P206)</f>
        <v>0</v>
      </c>
      <c r="R198" s="123">
        <f>SUM(R199:R206)</f>
        <v>38.557600000000001</v>
      </c>
      <c r="T198" s="124">
        <f>SUM(T199:T206)</f>
        <v>0</v>
      </c>
      <c r="AR198" s="118" t="s">
        <v>86</v>
      </c>
      <c r="AT198" s="125" t="s">
        <v>77</v>
      </c>
      <c r="AU198" s="125" t="s">
        <v>88</v>
      </c>
      <c r="AY198" s="118" t="s">
        <v>126</v>
      </c>
      <c r="BK198" s="126">
        <f>SUM(BK199:BK206)</f>
        <v>0</v>
      </c>
    </row>
    <row r="199" spans="2:65" s="1" customFormat="1" ht="21.75" customHeight="1">
      <c r="B199" s="29"/>
      <c r="C199" s="129" t="s">
        <v>325</v>
      </c>
      <c r="D199" s="129" t="s">
        <v>128</v>
      </c>
      <c r="E199" s="130" t="s">
        <v>326</v>
      </c>
      <c r="F199" s="131" t="s">
        <v>327</v>
      </c>
      <c r="G199" s="132" t="s">
        <v>131</v>
      </c>
      <c r="H199" s="133">
        <v>71.3</v>
      </c>
      <c r="I199" s="134"/>
      <c r="J199" s="135">
        <f>ROUND(I199*H199,2)</f>
        <v>0</v>
      </c>
      <c r="K199" s="131" t="s">
        <v>132</v>
      </c>
      <c r="L199" s="29"/>
      <c r="M199" s="136" t="s">
        <v>1</v>
      </c>
      <c r="N199" s="137" t="s">
        <v>43</v>
      </c>
      <c r="P199" s="138">
        <f>O199*H199</f>
        <v>0</v>
      </c>
      <c r="Q199" s="138">
        <v>0.34499999999999997</v>
      </c>
      <c r="R199" s="138">
        <f>Q199*H199</f>
        <v>24.598499999999998</v>
      </c>
      <c r="S199" s="138">
        <v>0</v>
      </c>
      <c r="T199" s="139">
        <f>S199*H199</f>
        <v>0</v>
      </c>
      <c r="AR199" s="140" t="s">
        <v>133</v>
      </c>
      <c r="AT199" s="140" t="s">
        <v>128</v>
      </c>
      <c r="AU199" s="140" t="s">
        <v>140</v>
      </c>
      <c r="AY199" s="14" t="s">
        <v>126</v>
      </c>
      <c r="BE199" s="141">
        <f>IF(N199="základní",J199,0)</f>
        <v>0</v>
      </c>
      <c r="BF199" s="141">
        <f>IF(N199="snížená",J199,0)</f>
        <v>0</v>
      </c>
      <c r="BG199" s="141">
        <f>IF(N199="zákl. přenesená",J199,0)</f>
        <v>0</v>
      </c>
      <c r="BH199" s="141">
        <f>IF(N199="sníž. přenesená",J199,0)</f>
        <v>0</v>
      </c>
      <c r="BI199" s="141">
        <f>IF(N199="nulová",J199,0)</f>
        <v>0</v>
      </c>
      <c r="BJ199" s="14" t="s">
        <v>86</v>
      </c>
      <c r="BK199" s="141">
        <f>ROUND(I199*H199,2)</f>
        <v>0</v>
      </c>
      <c r="BL199" s="14" t="s">
        <v>133</v>
      </c>
      <c r="BM199" s="140" t="s">
        <v>328</v>
      </c>
    </row>
    <row r="200" spans="2:65" s="1" customFormat="1" ht="19.5">
      <c r="B200" s="29"/>
      <c r="D200" s="142" t="s">
        <v>135</v>
      </c>
      <c r="F200" s="143" t="s">
        <v>329</v>
      </c>
      <c r="I200" s="144"/>
      <c r="L200" s="29"/>
      <c r="M200" s="145"/>
      <c r="T200" s="53"/>
      <c r="AT200" s="14" t="s">
        <v>135</v>
      </c>
      <c r="AU200" s="14" t="s">
        <v>140</v>
      </c>
    </row>
    <row r="201" spans="2:65" s="12" customFormat="1">
      <c r="B201" s="146"/>
      <c r="D201" s="142" t="s">
        <v>174</v>
      </c>
      <c r="F201" s="148" t="s">
        <v>330</v>
      </c>
      <c r="H201" s="149">
        <v>71.3</v>
      </c>
      <c r="I201" s="150"/>
      <c r="L201" s="146"/>
      <c r="M201" s="151"/>
      <c r="T201" s="152"/>
      <c r="AT201" s="147" t="s">
        <v>174</v>
      </c>
      <c r="AU201" s="147" t="s">
        <v>140</v>
      </c>
      <c r="AV201" s="12" t="s">
        <v>88</v>
      </c>
      <c r="AW201" s="12" t="s">
        <v>4</v>
      </c>
      <c r="AX201" s="12" t="s">
        <v>86</v>
      </c>
      <c r="AY201" s="147" t="s">
        <v>126</v>
      </c>
    </row>
    <row r="202" spans="2:65" s="1" customFormat="1" ht="33" customHeight="1">
      <c r="B202" s="29"/>
      <c r="C202" s="129" t="s">
        <v>331</v>
      </c>
      <c r="D202" s="129" t="s">
        <v>128</v>
      </c>
      <c r="E202" s="130" t="s">
        <v>332</v>
      </c>
      <c r="F202" s="131" t="s">
        <v>333</v>
      </c>
      <c r="G202" s="132" t="s">
        <v>131</v>
      </c>
      <c r="H202" s="133">
        <v>62</v>
      </c>
      <c r="I202" s="134"/>
      <c r="J202" s="135">
        <f>ROUND(I202*H202,2)</f>
        <v>0</v>
      </c>
      <c r="K202" s="131" t="s">
        <v>132</v>
      </c>
      <c r="L202" s="29"/>
      <c r="M202" s="136" t="s">
        <v>1</v>
      </c>
      <c r="N202" s="137" t="s">
        <v>43</v>
      </c>
      <c r="P202" s="138">
        <f>O202*H202</f>
        <v>0</v>
      </c>
      <c r="Q202" s="138">
        <v>8.9219999999999994E-2</v>
      </c>
      <c r="R202" s="138">
        <f>Q202*H202</f>
        <v>5.5316399999999994</v>
      </c>
      <c r="S202" s="138">
        <v>0</v>
      </c>
      <c r="T202" s="139">
        <f>S202*H202</f>
        <v>0</v>
      </c>
      <c r="AR202" s="140" t="s">
        <v>133</v>
      </c>
      <c r="AT202" s="140" t="s">
        <v>128</v>
      </c>
      <c r="AU202" s="140" t="s">
        <v>140</v>
      </c>
      <c r="AY202" s="14" t="s">
        <v>126</v>
      </c>
      <c r="BE202" s="141">
        <f>IF(N202="základní",J202,0)</f>
        <v>0</v>
      </c>
      <c r="BF202" s="141">
        <f>IF(N202="snížená",J202,0)</f>
        <v>0</v>
      </c>
      <c r="BG202" s="141">
        <f>IF(N202="zákl. přenesená",J202,0)</f>
        <v>0</v>
      </c>
      <c r="BH202" s="141">
        <f>IF(N202="sníž. přenesená",J202,0)</f>
        <v>0</v>
      </c>
      <c r="BI202" s="141">
        <f>IF(N202="nulová",J202,0)</f>
        <v>0</v>
      </c>
      <c r="BJ202" s="14" t="s">
        <v>86</v>
      </c>
      <c r="BK202" s="141">
        <f>ROUND(I202*H202,2)</f>
        <v>0</v>
      </c>
      <c r="BL202" s="14" t="s">
        <v>133</v>
      </c>
      <c r="BM202" s="140" t="s">
        <v>334</v>
      </c>
    </row>
    <row r="203" spans="2:65" s="1" customFormat="1" ht="24.2" customHeight="1">
      <c r="B203" s="29"/>
      <c r="C203" s="153" t="s">
        <v>335</v>
      </c>
      <c r="D203" s="153" t="s">
        <v>185</v>
      </c>
      <c r="E203" s="154" t="s">
        <v>336</v>
      </c>
      <c r="F203" s="155" t="s">
        <v>337</v>
      </c>
      <c r="G203" s="156" t="s">
        <v>131</v>
      </c>
      <c r="H203" s="157">
        <v>61.8</v>
      </c>
      <c r="I203" s="158"/>
      <c r="J203" s="159">
        <f>ROUND(I203*H203,2)</f>
        <v>0</v>
      </c>
      <c r="K203" s="155" t="s">
        <v>132</v>
      </c>
      <c r="L203" s="160"/>
      <c r="M203" s="161" t="s">
        <v>1</v>
      </c>
      <c r="N203" s="162" t="s">
        <v>43</v>
      </c>
      <c r="P203" s="138">
        <f>O203*H203</f>
        <v>0</v>
      </c>
      <c r="Q203" s="138">
        <v>0.13200000000000001</v>
      </c>
      <c r="R203" s="138">
        <f>Q203*H203</f>
        <v>8.1576000000000004</v>
      </c>
      <c r="S203" s="138">
        <v>0</v>
      </c>
      <c r="T203" s="139">
        <f>S203*H203</f>
        <v>0</v>
      </c>
      <c r="AR203" s="140" t="s">
        <v>161</v>
      </c>
      <c r="AT203" s="140" t="s">
        <v>185</v>
      </c>
      <c r="AU203" s="140" t="s">
        <v>140</v>
      </c>
      <c r="AY203" s="14" t="s">
        <v>126</v>
      </c>
      <c r="BE203" s="141">
        <f>IF(N203="základní",J203,0)</f>
        <v>0</v>
      </c>
      <c r="BF203" s="141">
        <f>IF(N203="snížená",J203,0)</f>
        <v>0</v>
      </c>
      <c r="BG203" s="141">
        <f>IF(N203="zákl. přenesená",J203,0)</f>
        <v>0</v>
      </c>
      <c r="BH203" s="141">
        <f>IF(N203="sníž. přenesená",J203,0)</f>
        <v>0</v>
      </c>
      <c r="BI203" s="141">
        <f>IF(N203="nulová",J203,0)</f>
        <v>0</v>
      </c>
      <c r="BJ203" s="14" t="s">
        <v>86</v>
      </c>
      <c r="BK203" s="141">
        <f>ROUND(I203*H203,2)</f>
        <v>0</v>
      </c>
      <c r="BL203" s="14" t="s">
        <v>133</v>
      </c>
      <c r="BM203" s="140" t="s">
        <v>338</v>
      </c>
    </row>
    <row r="204" spans="2:65" s="12" customFormat="1">
      <c r="B204" s="146"/>
      <c r="D204" s="142" t="s">
        <v>174</v>
      </c>
      <c r="F204" s="148" t="s">
        <v>339</v>
      </c>
      <c r="H204" s="149">
        <v>61.8</v>
      </c>
      <c r="I204" s="150"/>
      <c r="L204" s="146"/>
      <c r="M204" s="151"/>
      <c r="T204" s="152"/>
      <c r="AT204" s="147" t="s">
        <v>174</v>
      </c>
      <c r="AU204" s="147" t="s">
        <v>140</v>
      </c>
      <c r="AV204" s="12" t="s">
        <v>88</v>
      </c>
      <c r="AW204" s="12" t="s">
        <v>4</v>
      </c>
      <c r="AX204" s="12" t="s">
        <v>86</v>
      </c>
      <c r="AY204" s="147" t="s">
        <v>126</v>
      </c>
    </row>
    <row r="205" spans="2:65" s="1" customFormat="1" ht="24.2" customHeight="1">
      <c r="B205" s="29"/>
      <c r="C205" s="153" t="s">
        <v>340</v>
      </c>
      <c r="D205" s="153" t="s">
        <v>185</v>
      </c>
      <c r="E205" s="154" t="s">
        <v>341</v>
      </c>
      <c r="F205" s="155" t="s">
        <v>342</v>
      </c>
      <c r="G205" s="156" t="s">
        <v>131</v>
      </c>
      <c r="H205" s="157">
        <v>2.06</v>
      </c>
      <c r="I205" s="158"/>
      <c r="J205" s="159">
        <f>ROUND(I205*H205,2)</f>
        <v>0</v>
      </c>
      <c r="K205" s="155" t="s">
        <v>132</v>
      </c>
      <c r="L205" s="160"/>
      <c r="M205" s="161" t="s">
        <v>1</v>
      </c>
      <c r="N205" s="162" t="s">
        <v>43</v>
      </c>
      <c r="P205" s="138">
        <f>O205*H205</f>
        <v>0</v>
      </c>
      <c r="Q205" s="138">
        <v>0.13100000000000001</v>
      </c>
      <c r="R205" s="138">
        <f>Q205*H205</f>
        <v>0.26986000000000004</v>
      </c>
      <c r="S205" s="138">
        <v>0</v>
      </c>
      <c r="T205" s="139">
        <f>S205*H205</f>
        <v>0</v>
      </c>
      <c r="AR205" s="140" t="s">
        <v>161</v>
      </c>
      <c r="AT205" s="140" t="s">
        <v>185</v>
      </c>
      <c r="AU205" s="140" t="s">
        <v>140</v>
      </c>
      <c r="AY205" s="14" t="s">
        <v>126</v>
      </c>
      <c r="BE205" s="141">
        <f>IF(N205="základní",J205,0)</f>
        <v>0</v>
      </c>
      <c r="BF205" s="141">
        <f>IF(N205="snížená",J205,0)</f>
        <v>0</v>
      </c>
      <c r="BG205" s="141">
        <f>IF(N205="zákl. přenesená",J205,0)</f>
        <v>0</v>
      </c>
      <c r="BH205" s="141">
        <f>IF(N205="sníž. přenesená",J205,0)</f>
        <v>0</v>
      </c>
      <c r="BI205" s="141">
        <f>IF(N205="nulová",J205,0)</f>
        <v>0</v>
      </c>
      <c r="BJ205" s="14" t="s">
        <v>86</v>
      </c>
      <c r="BK205" s="141">
        <f>ROUND(I205*H205,2)</f>
        <v>0</v>
      </c>
      <c r="BL205" s="14" t="s">
        <v>133</v>
      </c>
      <c r="BM205" s="140" t="s">
        <v>343</v>
      </c>
    </row>
    <row r="206" spans="2:65" s="12" customFormat="1">
      <c r="B206" s="146"/>
      <c r="D206" s="142" t="s">
        <v>174</v>
      </c>
      <c r="F206" s="148" t="s">
        <v>344</v>
      </c>
      <c r="H206" s="149">
        <v>2.06</v>
      </c>
      <c r="I206" s="150"/>
      <c r="L206" s="146"/>
      <c r="M206" s="151"/>
      <c r="T206" s="152"/>
      <c r="AT206" s="147" t="s">
        <v>174</v>
      </c>
      <c r="AU206" s="147" t="s">
        <v>140</v>
      </c>
      <c r="AV206" s="12" t="s">
        <v>88</v>
      </c>
      <c r="AW206" s="12" t="s">
        <v>4</v>
      </c>
      <c r="AX206" s="12" t="s">
        <v>86</v>
      </c>
      <c r="AY206" s="147" t="s">
        <v>126</v>
      </c>
    </row>
    <row r="207" spans="2:65" s="11" customFormat="1" ht="20.85" customHeight="1">
      <c r="B207" s="117"/>
      <c r="D207" s="118" t="s">
        <v>77</v>
      </c>
      <c r="E207" s="127" t="s">
        <v>345</v>
      </c>
      <c r="F207" s="127" t="s">
        <v>346</v>
      </c>
      <c r="I207" s="120"/>
      <c r="J207" s="128">
        <f>BK207</f>
        <v>0</v>
      </c>
      <c r="L207" s="117"/>
      <c r="M207" s="122"/>
      <c r="P207" s="123">
        <f>SUM(P208:P210)</f>
        <v>0</v>
      </c>
      <c r="R207" s="123">
        <f>SUM(R208:R210)</f>
        <v>2.05986</v>
      </c>
      <c r="T207" s="124">
        <f>SUM(T208:T210)</f>
        <v>0</v>
      </c>
      <c r="AR207" s="118" t="s">
        <v>86</v>
      </c>
      <c r="AT207" s="125" t="s">
        <v>77</v>
      </c>
      <c r="AU207" s="125" t="s">
        <v>88</v>
      </c>
      <c r="AY207" s="118" t="s">
        <v>126</v>
      </c>
      <c r="BK207" s="126">
        <f>SUM(BK208:BK210)</f>
        <v>0</v>
      </c>
    </row>
    <row r="208" spans="2:65" s="1" customFormat="1" ht="21.75" customHeight="1">
      <c r="B208" s="29"/>
      <c r="C208" s="129" t="s">
        <v>347</v>
      </c>
      <c r="D208" s="129" t="s">
        <v>128</v>
      </c>
      <c r="E208" s="130" t="s">
        <v>348</v>
      </c>
      <c r="F208" s="131" t="s">
        <v>349</v>
      </c>
      <c r="G208" s="132" t="s">
        <v>131</v>
      </c>
      <c r="H208" s="133">
        <v>3</v>
      </c>
      <c r="I208" s="134"/>
      <c r="J208" s="135">
        <f>ROUND(I208*H208,2)</f>
        <v>0</v>
      </c>
      <c r="K208" s="131" t="s">
        <v>132</v>
      </c>
      <c r="L208" s="29"/>
      <c r="M208" s="136" t="s">
        <v>1</v>
      </c>
      <c r="N208" s="137" t="s">
        <v>43</v>
      </c>
      <c r="P208" s="138">
        <f>O208*H208</f>
        <v>0</v>
      </c>
      <c r="Q208" s="138">
        <v>0.57499999999999996</v>
      </c>
      <c r="R208" s="138">
        <f>Q208*H208</f>
        <v>1.7249999999999999</v>
      </c>
      <c r="S208" s="138">
        <v>0</v>
      </c>
      <c r="T208" s="139">
        <f>S208*H208</f>
        <v>0</v>
      </c>
      <c r="AR208" s="140" t="s">
        <v>133</v>
      </c>
      <c r="AT208" s="140" t="s">
        <v>128</v>
      </c>
      <c r="AU208" s="140" t="s">
        <v>140</v>
      </c>
      <c r="AY208" s="14" t="s">
        <v>126</v>
      </c>
      <c r="BE208" s="141">
        <f>IF(N208="základní",J208,0)</f>
        <v>0</v>
      </c>
      <c r="BF208" s="141">
        <f>IF(N208="snížená",J208,0)</f>
        <v>0</v>
      </c>
      <c r="BG208" s="141">
        <f>IF(N208="zákl. přenesená",J208,0)</f>
        <v>0</v>
      </c>
      <c r="BH208" s="141">
        <f>IF(N208="sníž. přenesená",J208,0)</f>
        <v>0</v>
      </c>
      <c r="BI208" s="141">
        <f>IF(N208="nulová",J208,0)</f>
        <v>0</v>
      </c>
      <c r="BJ208" s="14" t="s">
        <v>86</v>
      </c>
      <c r="BK208" s="141">
        <f>ROUND(I208*H208,2)</f>
        <v>0</v>
      </c>
      <c r="BL208" s="14" t="s">
        <v>133</v>
      </c>
      <c r="BM208" s="140" t="s">
        <v>350</v>
      </c>
    </row>
    <row r="209" spans="2:65" s="1" customFormat="1" ht="24.2" customHeight="1">
      <c r="B209" s="29"/>
      <c r="C209" s="129" t="s">
        <v>351</v>
      </c>
      <c r="D209" s="129" t="s">
        <v>128</v>
      </c>
      <c r="E209" s="130" t="s">
        <v>352</v>
      </c>
      <c r="F209" s="131" t="s">
        <v>353</v>
      </c>
      <c r="G209" s="132" t="s">
        <v>131</v>
      </c>
      <c r="H209" s="133">
        <v>3</v>
      </c>
      <c r="I209" s="134"/>
      <c r="J209" s="135">
        <f>ROUND(I209*H209,2)</f>
        <v>0</v>
      </c>
      <c r="K209" s="131" t="s">
        <v>132</v>
      </c>
      <c r="L209" s="29"/>
      <c r="M209" s="136" t="s">
        <v>1</v>
      </c>
      <c r="N209" s="137" t="s">
        <v>43</v>
      </c>
      <c r="P209" s="138">
        <f>O209*H209</f>
        <v>0</v>
      </c>
      <c r="Q209" s="138">
        <v>0.11162</v>
      </c>
      <c r="R209" s="138">
        <f>Q209*H209</f>
        <v>0.33485999999999999</v>
      </c>
      <c r="S209" s="138">
        <v>0</v>
      </c>
      <c r="T209" s="139">
        <f>S209*H209</f>
        <v>0</v>
      </c>
      <c r="AR209" s="140" t="s">
        <v>133</v>
      </c>
      <c r="AT209" s="140" t="s">
        <v>128</v>
      </c>
      <c r="AU209" s="140" t="s">
        <v>140</v>
      </c>
      <c r="AY209" s="14" t="s">
        <v>126</v>
      </c>
      <c r="BE209" s="141">
        <f>IF(N209="základní",J209,0)</f>
        <v>0</v>
      </c>
      <c r="BF209" s="141">
        <f>IF(N209="snížená",J209,0)</f>
        <v>0</v>
      </c>
      <c r="BG209" s="141">
        <f>IF(N209="zákl. přenesená",J209,0)</f>
        <v>0</v>
      </c>
      <c r="BH209" s="141">
        <f>IF(N209="sníž. přenesená",J209,0)</f>
        <v>0</v>
      </c>
      <c r="BI209" s="141">
        <f>IF(N209="nulová",J209,0)</f>
        <v>0</v>
      </c>
      <c r="BJ209" s="14" t="s">
        <v>86</v>
      </c>
      <c r="BK209" s="141">
        <f>ROUND(I209*H209,2)</f>
        <v>0</v>
      </c>
      <c r="BL209" s="14" t="s">
        <v>133</v>
      </c>
      <c r="BM209" s="140" t="s">
        <v>354</v>
      </c>
    </row>
    <row r="210" spans="2:65" s="1" customFormat="1" ht="19.5">
      <c r="B210" s="29"/>
      <c r="D210" s="142" t="s">
        <v>135</v>
      </c>
      <c r="F210" s="143" t="s">
        <v>355</v>
      </c>
      <c r="I210" s="144"/>
      <c r="L210" s="29"/>
      <c r="M210" s="145"/>
      <c r="T210" s="53"/>
      <c r="AT210" s="14" t="s">
        <v>135</v>
      </c>
      <c r="AU210" s="14" t="s">
        <v>140</v>
      </c>
    </row>
    <row r="211" spans="2:65" s="11" customFormat="1" ht="22.9" customHeight="1">
      <c r="B211" s="117"/>
      <c r="D211" s="118" t="s">
        <v>77</v>
      </c>
      <c r="E211" s="127" t="s">
        <v>165</v>
      </c>
      <c r="F211" s="127" t="s">
        <v>356</v>
      </c>
      <c r="I211" s="120"/>
      <c r="J211" s="128">
        <f>BK211</f>
        <v>0</v>
      </c>
      <c r="L211" s="117"/>
      <c r="M211" s="122"/>
      <c r="P211" s="123">
        <f>SUM(P212:P223)</f>
        <v>0</v>
      </c>
      <c r="R211" s="123">
        <f>SUM(R212:R223)</f>
        <v>0.88150198999999985</v>
      </c>
      <c r="T211" s="124">
        <f>SUM(T212:T223)</f>
        <v>6.1080000000000005</v>
      </c>
      <c r="AR211" s="118" t="s">
        <v>86</v>
      </c>
      <c r="AT211" s="125" t="s">
        <v>77</v>
      </c>
      <c r="AU211" s="125" t="s">
        <v>86</v>
      </c>
      <c r="AY211" s="118" t="s">
        <v>126</v>
      </c>
      <c r="BK211" s="126">
        <f>SUM(BK212:BK223)</f>
        <v>0</v>
      </c>
    </row>
    <row r="212" spans="2:65" s="1" customFormat="1" ht="33" customHeight="1">
      <c r="B212" s="29"/>
      <c r="C212" s="129" t="s">
        <v>357</v>
      </c>
      <c r="D212" s="129" t="s">
        <v>128</v>
      </c>
      <c r="E212" s="130" t="s">
        <v>358</v>
      </c>
      <c r="F212" s="131" t="s">
        <v>359</v>
      </c>
      <c r="G212" s="132" t="s">
        <v>159</v>
      </c>
      <c r="H212" s="133">
        <v>5</v>
      </c>
      <c r="I212" s="134"/>
      <c r="J212" s="135">
        <f>ROUND(I212*H212,2)</f>
        <v>0</v>
      </c>
      <c r="K212" s="131" t="s">
        <v>132</v>
      </c>
      <c r="L212" s="29"/>
      <c r="M212" s="136" t="s">
        <v>1</v>
      </c>
      <c r="N212" s="137" t="s">
        <v>43</v>
      </c>
      <c r="P212" s="138">
        <f>O212*H212</f>
        <v>0</v>
      </c>
      <c r="Q212" s="138">
        <v>0.12949959999999999</v>
      </c>
      <c r="R212" s="138">
        <f>Q212*H212</f>
        <v>0.64749799999999991</v>
      </c>
      <c r="S212" s="138">
        <v>0</v>
      </c>
      <c r="T212" s="139">
        <f>S212*H212</f>
        <v>0</v>
      </c>
      <c r="AR212" s="140" t="s">
        <v>133</v>
      </c>
      <c r="AT212" s="140" t="s">
        <v>128</v>
      </c>
      <c r="AU212" s="140" t="s">
        <v>88</v>
      </c>
      <c r="AY212" s="14" t="s">
        <v>126</v>
      </c>
      <c r="BE212" s="141">
        <f>IF(N212="základní",J212,0)</f>
        <v>0</v>
      </c>
      <c r="BF212" s="141">
        <f>IF(N212="snížená",J212,0)</f>
        <v>0</v>
      </c>
      <c r="BG212" s="141">
        <f>IF(N212="zákl. přenesená",J212,0)</f>
        <v>0</v>
      </c>
      <c r="BH212" s="141">
        <f>IF(N212="sníž. přenesená",J212,0)</f>
        <v>0</v>
      </c>
      <c r="BI212" s="141">
        <f>IF(N212="nulová",J212,0)</f>
        <v>0</v>
      </c>
      <c r="BJ212" s="14" t="s">
        <v>86</v>
      </c>
      <c r="BK212" s="141">
        <f>ROUND(I212*H212,2)</f>
        <v>0</v>
      </c>
      <c r="BL212" s="14" t="s">
        <v>133</v>
      </c>
      <c r="BM212" s="140" t="s">
        <v>360</v>
      </c>
    </row>
    <row r="213" spans="2:65" s="1" customFormat="1" ht="21.75" customHeight="1">
      <c r="B213" s="29"/>
      <c r="C213" s="153" t="s">
        <v>361</v>
      </c>
      <c r="D213" s="153" t="s">
        <v>185</v>
      </c>
      <c r="E213" s="154" t="s">
        <v>362</v>
      </c>
      <c r="F213" s="155" t="s">
        <v>363</v>
      </c>
      <c r="G213" s="156" t="s">
        <v>159</v>
      </c>
      <c r="H213" s="157">
        <v>3</v>
      </c>
      <c r="I213" s="158"/>
      <c r="J213" s="159">
        <f>ROUND(I213*H213,2)</f>
        <v>0</v>
      </c>
      <c r="K213" s="155" t="s">
        <v>132</v>
      </c>
      <c r="L213" s="160"/>
      <c r="M213" s="161" t="s">
        <v>1</v>
      </c>
      <c r="N213" s="162" t="s">
        <v>43</v>
      </c>
      <c r="P213" s="138">
        <f>O213*H213</f>
        <v>0</v>
      </c>
      <c r="Q213" s="138">
        <v>4.8000000000000001E-2</v>
      </c>
      <c r="R213" s="138">
        <f>Q213*H213</f>
        <v>0.14400000000000002</v>
      </c>
      <c r="S213" s="138">
        <v>0</v>
      </c>
      <c r="T213" s="139">
        <f>S213*H213</f>
        <v>0</v>
      </c>
      <c r="AR213" s="140" t="s">
        <v>161</v>
      </c>
      <c r="AT213" s="140" t="s">
        <v>185</v>
      </c>
      <c r="AU213" s="140" t="s">
        <v>88</v>
      </c>
      <c r="AY213" s="14" t="s">
        <v>126</v>
      </c>
      <c r="BE213" s="141">
        <f>IF(N213="základní",J213,0)</f>
        <v>0</v>
      </c>
      <c r="BF213" s="141">
        <f>IF(N213="snížená",J213,0)</f>
        <v>0</v>
      </c>
      <c r="BG213" s="141">
        <f>IF(N213="zákl. přenesená",J213,0)</f>
        <v>0</v>
      </c>
      <c r="BH213" s="141">
        <f>IF(N213="sníž. přenesená",J213,0)</f>
        <v>0</v>
      </c>
      <c r="BI213" s="141">
        <f>IF(N213="nulová",J213,0)</f>
        <v>0</v>
      </c>
      <c r="BJ213" s="14" t="s">
        <v>86</v>
      </c>
      <c r="BK213" s="141">
        <f>ROUND(I213*H213,2)</f>
        <v>0</v>
      </c>
      <c r="BL213" s="14" t="s">
        <v>133</v>
      </c>
      <c r="BM213" s="140" t="s">
        <v>364</v>
      </c>
    </row>
    <row r="214" spans="2:65" s="1" customFormat="1" ht="16.5" customHeight="1">
      <c r="B214" s="29"/>
      <c r="C214" s="153" t="s">
        <v>365</v>
      </c>
      <c r="D214" s="153" t="s">
        <v>185</v>
      </c>
      <c r="E214" s="154" t="s">
        <v>366</v>
      </c>
      <c r="F214" s="155" t="s">
        <v>367</v>
      </c>
      <c r="G214" s="156" t="s">
        <v>159</v>
      </c>
      <c r="H214" s="157">
        <v>2</v>
      </c>
      <c r="I214" s="158"/>
      <c r="J214" s="159">
        <f>ROUND(I214*H214,2)</f>
        <v>0</v>
      </c>
      <c r="K214" s="155" t="s">
        <v>132</v>
      </c>
      <c r="L214" s="160"/>
      <c r="M214" s="161" t="s">
        <v>1</v>
      </c>
      <c r="N214" s="162" t="s">
        <v>43</v>
      </c>
      <c r="P214" s="138">
        <f>O214*H214</f>
        <v>0</v>
      </c>
      <c r="Q214" s="138">
        <v>4.4999999999999998E-2</v>
      </c>
      <c r="R214" s="138">
        <f>Q214*H214</f>
        <v>0.09</v>
      </c>
      <c r="S214" s="138">
        <v>0</v>
      </c>
      <c r="T214" s="139">
        <f>S214*H214</f>
        <v>0</v>
      </c>
      <c r="AR214" s="140" t="s">
        <v>161</v>
      </c>
      <c r="AT214" s="140" t="s">
        <v>185</v>
      </c>
      <c r="AU214" s="140" t="s">
        <v>88</v>
      </c>
      <c r="AY214" s="14" t="s">
        <v>126</v>
      </c>
      <c r="BE214" s="141">
        <f>IF(N214="základní",J214,0)</f>
        <v>0</v>
      </c>
      <c r="BF214" s="141">
        <f>IF(N214="snížená",J214,0)</f>
        <v>0</v>
      </c>
      <c r="BG214" s="141">
        <f>IF(N214="zákl. přenesená",J214,0)</f>
        <v>0</v>
      </c>
      <c r="BH214" s="141">
        <f>IF(N214="sníž. přenesená",J214,0)</f>
        <v>0</v>
      </c>
      <c r="BI214" s="141">
        <f>IF(N214="nulová",J214,0)</f>
        <v>0</v>
      </c>
      <c r="BJ214" s="14" t="s">
        <v>86</v>
      </c>
      <c r="BK214" s="141">
        <f>ROUND(I214*H214,2)</f>
        <v>0</v>
      </c>
      <c r="BL214" s="14" t="s">
        <v>133</v>
      </c>
      <c r="BM214" s="140" t="s">
        <v>368</v>
      </c>
    </row>
    <row r="215" spans="2:65" s="1" customFormat="1" ht="24.2" customHeight="1">
      <c r="B215" s="29"/>
      <c r="C215" s="129" t="s">
        <v>369</v>
      </c>
      <c r="D215" s="129" t="s">
        <v>128</v>
      </c>
      <c r="E215" s="130" t="s">
        <v>370</v>
      </c>
      <c r="F215" s="131" t="s">
        <v>371</v>
      </c>
      <c r="G215" s="132" t="s">
        <v>159</v>
      </c>
      <c r="H215" s="133">
        <v>2</v>
      </c>
      <c r="I215" s="134"/>
      <c r="J215" s="135">
        <f>ROUND(I215*H215,2)</f>
        <v>0</v>
      </c>
      <c r="K215" s="131" t="s">
        <v>132</v>
      </c>
      <c r="L215" s="29"/>
      <c r="M215" s="136" t="s">
        <v>1</v>
      </c>
      <c r="N215" s="137" t="s">
        <v>43</v>
      </c>
      <c r="P215" s="138">
        <f>O215*H215</f>
        <v>0</v>
      </c>
      <c r="Q215" s="138">
        <v>1.995E-6</v>
      </c>
      <c r="R215" s="138">
        <f>Q215*H215</f>
        <v>3.9899999999999999E-6</v>
      </c>
      <c r="S215" s="138">
        <v>0</v>
      </c>
      <c r="T215" s="139">
        <f>S215*H215</f>
        <v>0</v>
      </c>
      <c r="AR215" s="140" t="s">
        <v>133</v>
      </c>
      <c r="AT215" s="140" t="s">
        <v>128</v>
      </c>
      <c r="AU215" s="140" t="s">
        <v>88</v>
      </c>
      <c r="AY215" s="14" t="s">
        <v>126</v>
      </c>
      <c r="BE215" s="141">
        <f>IF(N215="základní",J215,0)</f>
        <v>0</v>
      </c>
      <c r="BF215" s="141">
        <f>IF(N215="snížená",J215,0)</f>
        <v>0</v>
      </c>
      <c r="BG215" s="141">
        <f>IF(N215="zákl. přenesená",J215,0)</f>
        <v>0</v>
      </c>
      <c r="BH215" s="141">
        <f>IF(N215="sníž. přenesená",J215,0)</f>
        <v>0</v>
      </c>
      <c r="BI215" s="141">
        <f>IF(N215="nulová",J215,0)</f>
        <v>0</v>
      </c>
      <c r="BJ215" s="14" t="s">
        <v>86</v>
      </c>
      <c r="BK215" s="141">
        <f>ROUND(I215*H215,2)</f>
        <v>0</v>
      </c>
      <c r="BL215" s="14" t="s">
        <v>133</v>
      </c>
      <c r="BM215" s="140" t="s">
        <v>372</v>
      </c>
    </row>
    <row r="216" spans="2:65" s="1" customFormat="1" ht="24.2" customHeight="1">
      <c r="B216" s="29"/>
      <c r="C216" s="129" t="s">
        <v>373</v>
      </c>
      <c r="D216" s="129" t="s">
        <v>128</v>
      </c>
      <c r="E216" s="130" t="s">
        <v>374</v>
      </c>
      <c r="F216" s="131" t="s">
        <v>375</v>
      </c>
      <c r="G216" s="132" t="s">
        <v>159</v>
      </c>
      <c r="H216" s="133">
        <v>24</v>
      </c>
      <c r="I216" s="134"/>
      <c r="J216" s="135">
        <f>ROUND(I216*H216,2)</f>
        <v>0</v>
      </c>
      <c r="K216" s="131" t="s">
        <v>230</v>
      </c>
      <c r="L216" s="29"/>
      <c r="M216" s="136" t="s">
        <v>1</v>
      </c>
      <c r="N216" s="137" t="s">
        <v>43</v>
      </c>
      <c r="P216" s="138">
        <f>O216*H216</f>
        <v>0</v>
      </c>
      <c r="Q216" s="138">
        <v>0</v>
      </c>
      <c r="R216" s="138">
        <f>Q216*H216</f>
        <v>0</v>
      </c>
      <c r="S216" s="138">
        <v>0.112</v>
      </c>
      <c r="T216" s="139">
        <f>S216*H216</f>
        <v>2.6880000000000002</v>
      </c>
      <c r="AR216" s="140" t="s">
        <v>133</v>
      </c>
      <c r="AT216" s="140" t="s">
        <v>128</v>
      </c>
      <c r="AU216" s="140" t="s">
        <v>88</v>
      </c>
      <c r="AY216" s="14" t="s">
        <v>126</v>
      </c>
      <c r="BE216" s="141">
        <f>IF(N216="základní",J216,0)</f>
        <v>0</v>
      </c>
      <c r="BF216" s="141">
        <f>IF(N216="snížená",J216,0)</f>
        <v>0</v>
      </c>
      <c r="BG216" s="141">
        <f>IF(N216="zákl. přenesená",J216,0)</f>
        <v>0</v>
      </c>
      <c r="BH216" s="141">
        <f>IF(N216="sníž. přenesená",J216,0)</f>
        <v>0</v>
      </c>
      <c r="BI216" s="141">
        <f>IF(N216="nulová",J216,0)</f>
        <v>0</v>
      </c>
      <c r="BJ216" s="14" t="s">
        <v>86</v>
      </c>
      <c r="BK216" s="141">
        <f>ROUND(I216*H216,2)</f>
        <v>0</v>
      </c>
      <c r="BL216" s="14" t="s">
        <v>133</v>
      </c>
      <c r="BM216" s="140" t="s">
        <v>376</v>
      </c>
    </row>
    <row r="217" spans="2:65" s="1" customFormat="1" ht="19.5">
      <c r="B217" s="29"/>
      <c r="D217" s="142" t="s">
        <v>135</v>
      </c>
      <c r="F217" s="143" t="s">
        <v>377</v>
      </c>
      <c r="I217" s="144"/>
      <c r="L217" s="29"/>
      <c r="M217" s="145"/>
      <c r="T217" s="53"/>
      <c r="AT217" s="14" t="s">
        <v>135</v>
      </c>
      <c r="AU217" s="14" t="s">
        <v>88</v>
      </c>
    </row>
    <row r="218" spans="2:65" s="1" customFormat="1" ht="16.5" customHeight="1">
      <c r="B218" s="29"/>
      <c r="C218" s="129" t="s">
        <v>378</v>
      </c>
      <c r="D218" s="129" t="s">
        <v>128</v>
      </c>
      <c r="E218" s="130" t="s">
        <v>379</v>
      </c>
      <c r="F218" s="131" t="s">
        <v>380</v>
      </c>
      <c r="G218" s="132" t="s">
        <v>168</v>
      </c>
      <c r="H218" s="133">
        <v>0.25</v>
      </c>
      <c r="I218" s="134"/>
      <c r="J218" s="135">
        <f>ROUND(I218*H218,2)</f>
        <v>0</v>
      </c>
      <c r="K218" s="131" t="s">
        <v>132</v>
      </c>
      <c r="L218" s="29"/>
      <c r="M218" s="136" t="s">
        <v>1</v>
      </c>
      <c r="N218" s="137" t="s">
        <v>43</v>
      </c>
      <c r="P218" s="138">
        <f>O218*H218</f>
        <v>0</v>
      </c>
      <c r="Q218" s="138">
        <v>0</v>
      </c>
      <c r="R218" s="138">
        <f>Q218*H218</f>
        <v>0</v>
      </c>
      <c r="S218" s="138">
        <v>2.6</v>
      </c>
      <c r="T218" s="139">
        <f>S218*H218</f>
        <v>0.65</v>
      </c>
      <c r="AR218" s="140" t="s">
        <v>133</v>
      </c>
      <c r="AT218" s="140" t="s">
        <v>128</v>
      </c>
      <c r="AU218" s="140" t="s">
        <v>88</v>
      </c>
      <c r="AY218" s="14" t="s">
        <v>126</v>
      </c>
      <c r="BE218" s="141">
        <f>IF(N218="základní",J218,0)</f>
        <v>0</v>
      </c>
      <c r="BF218" s="141">
        <f>IF(N218="snížená",J218,0)</f>
        <v>0</v>
      </c>
      <c r="BG218" s="141">
        <f>IF(N218="zákl. přenesená",J218,0)</f>
        <v>0</v>
      </c>
      <c r="BH218" s="141">
        <f>IF(N218="sníž. přenesená",J218,0)</f>
        <v>0</v>
      </c>
      <c r="BI218" s="141">
        <f>IF(N218="nulová",J218,0)</f>
        <v>0</v>
      </c>
      <c r="BJ218" s="14" t="s">
        <v>86</v>
      </c>
      <c r="BK218" s="141">
        <f>ROUND(I218*H218,2)</f>
        <v>0</v>
      </c>
      <c r="BL218" s="14" t="s">
        <v>133</v>
      </c>
      <c r="BM218" s="140" t="s">
        <v>381</v>
      </c>
    </row>
    <row r="219" spans="2:65" s="1" customFormat="1" ht="16.5" customHeight="1">
      <c r="B219" s="29"/>
      <c r="C219" s="129" t="s">
        <v>382</v>
      </c>
      <c r="D219" s="129" t="s">
        <v>128</v>
      </c>
      <c r="E219" s="130" t="s">
        <v>383</v>
      </c>
      <c r="F219" s="131" t="s">
        <v>384</v>
      </c>
      <c r="G219" s="132" t="s">
        <v>159</v>
      </c>
      <c r="H219" s="133">
        <v>10</v>
      </c>
      <c r="I219" s="134"/>
      <c r="J219" s="135">
        <f>ROUND(I219*H219,2)</f>
        <v>0</v>
      </c>
      <c r="K219" s="131" t="s">
        <v>230</v>
      </c>
      <c r="L219" s="29"/>
      <c r="M219" s="136" t="s">
        <v>1</v>
      </c>
      <c r="N219" s="137" t="s">
        <v>43</v>
      </c>
      <c r="P219" s="138">
        <f>O219*H219</f>
        <v>0</v>
      </c>
      <c r="Q219" s="138">
        <v>0</v>
      </c>
      <c r="R219" s="138">
        <f>Q219*H219</f>
        <v>0</v>
      </c>
      <c r="S219" s="138">
        <v>3.6999999999999998E-2</v>
      </c>
      <c r="T219" s="139">
        <f>S219*H219</f>
        <v>0.37</v>
      </c>
      <c r="AR219" s="140" t="s">
        <v>133</v>
      </c>
      <c r="AT219" s="140" t="s">
        <v>128</v>
      </c>
      <c r="AU219" s="140" t="s">
        <v>88</v>
      </c>
      <c r="AY219" s="14" t="s">
        <v>126</v>
      </c>
      <c r="BE219" s="141">
        <f>IF(N219="základní",J219,0)</f>
        <v>0</v>
      </c>
      <c r="BF219" s="141">
        <f>IF(N219="snížená",J219,0)</f>
        <v>0</v>
      </c>
      <c r="BG219" s="141">
        <f>IF(N219="zákl. přenesená",J219,0)</f>
        <v>0</v>
      </c>
      <c r="BH219" s="141">
        <f>IF(N219="sníž. přenesená",J219,0)</f>
        <v>0</v>
      </c>
      <c r="BI219" s="141">
        <f>IF(N219="nulová",J219,0)</f>
        <v>0</v>
      </c>
      <c r="BJ219" s="14" t="s">
        <v>86</v>
      </c>
      <c r="BK219" s="141">
        <f>ROUND(I219*H219,2)</f>
        <v>0</v>
      </c>
      <c r="BL219" s="14" t="s">
        <v>133</v>
      </c>
      <c r="BM219" s="140" t="s">
        <v>385</v>
      </c>
    </row>
    <row r="220" spans="2:65" s="1" customFormat="1" ht="24.2" customHeight="1">
      <c r="B220" s="29"/>
      <c r="C220" s="129" t="s">
        <v>386</v>
      </c>
      <c r="D220" s="129" t="s">
        <v>128</v>
      </c>
      <c r="E220" s="130" t="s">
        <v>387</v>
      </c>
      <c r="F220" s="131" t="s">
        <v>388</v>
      </c>
      <c r="G220" s="132" t="s">
        <v>131</v>
      </c>
      <c r="H220" s="133">
        <v>3</v>
      </c>
      <c r="I220" s="134"/>
      <c r="J220" s="135">
        <f>ROUND(I220*H220,2)</f>
        <v>0</v>
      </c>
      <c r="K220" s="131" t="s">
        <v>132</v>
      </c>
      <c r="L220" s="29"/>
      <c r="M220" s="136" t="s">
        <v>1</v>
      </c>
      <c r="N220" s="137" t="s">
        <v>43</v>
      </c>
      <c r="P220" s="138">
        <f>O220*H220</f>
        <v>0</v>
      </c>
      <c r="Q220" s="138">
        <v>0</v>
      </c>
      <c r="R220" s="138">
        <f>Q220*H220</f>
        <v>0</v>
      </c>
      <c r="S220" s="138">
        <v>0</v>
      </c>
      <c r="T220" s="139">
        <f>S220*H220</f>
        <v>0</v>
      </c>
      <c r="AR220" s="140" t="s">
        <v>133</v>
      </c>
      <c r="AT220" s="140" t="s">
        <v>128</v>
      </c>
      <c r="AU220" s="140" t="s">
        <v>88</v>
      </c>
      <c r="AY220" s="14" t="s">
        <v>126</v>
      </c>
      <c r="BE220" s="141">
        <f>IF(N220="základní",J220,0)</f>
        <v>0</v>
      </c>
      <c r="BF220" s="141">
        <f>IF(N220="snížená",J220,0)</f>
        <v>0</v>
      </c>
      <c r="BG220" s="141">
        <f>IF(N220="zákl. přenesená",J220,0)</f>
        <v>0</v>
      </c>
      <c r="BH220" s="141">
        <f>IF(N220="sníž. přenesená",J220,0)</f>
        <v>0</v>
      </c>
      <c r="BI220" s="141">
        <f>IF(N220="nulová",J220,0)</f>
        <v>0</v>
      </c>
      <c r="BJ220" s="14" t="s">
        <v>86</v>
      </c>
      <c r="BK220" s="141">
        <f>ROUND(I220*H220,2)</f>
        <v>0</v>
      </c>
      <c r="BL220" s="14" t="s">
        <v>133</v>
      </c>
      <c r="BM220" s="140" t="s">
        <v>389</v>
      </c>
    </row>
    <row r="221" spans="2:65" s="1" customFormat="1" ht="19.5">
      <c r="B221" s="29"/>
      <c r="D221" s="142" t="s">
        <v>135</v>
      </c>
      <c r="F221" s="143" t="s">
        <v>144</v>
      </c>
      <c r="I221" s="144"/>
      <c r="L221" s="29"/>
      <c r="M221" s="145"/>
      <c r="T221" s="53"/>
      <c r="AT221" s="14" t="s">
        <v>135</v>
      </c>
      <c r="AU221" s="14" t="s">
        <v>88</v>
      </c>
    </row>
    <row r="222" spans="2:65" s="1" customFormat="1" ht="16.5" customHeight="1">
      <c r="B222" s="29"/>
      <c r="C222" s="129" t="s">
        <v>390</v>
      </c>
      <c r="D222" s="129" t="s">
        <v>128</v>
      </c>
      <c r="E222" s="130" t="s">
        <v>391</v>
      </c>
      <c r="F222" s="131" t="s">
        <v>392</v>
      </c>
      <c r="G222" s="132" t="s">
        <v>168</v>
      </c>
      <c r="H222" s="133">
        <v>1</v>
      </c>
      <c r="I222" s="134"/>
      <c r="J222" s="135">
        <f>ROUND(I222*H222,2)</f>
        <v>0</v>
      </c>
      <c r="K222" s="131" t="s">
        <v>1</v>
      </c>
      <c r="L222" s="29"/>
      <c r="M222" s="136" t="s">
        <v>1</v>
      </c>
      <c r="N222" s="137" t="s">
        <v>43</v>
      </c>
      <c r="P222" s="138">
        <f>O222*H222</f>
        <v>0</v>
      </c>
      <c r="Q222" s="138">
        <v>0</v>
      </c>
      <c r="R222" s="138">
        <f>Q222*H222</f>
        <v>0</v>
      </c>
      <c r="S222" s="138">
        <v>2.4</v>
      </c>
      <c r="T222" s="139">
        <f>S222*H222</f>
        <v>2.4</v>
      </c>
      <c r="AR222" s="140" t="s">
        <v>133</v>
      </c>
      <c r="AT222" s="140" t="s">
        <v>128</v>
      </c>
      <c r="AU222" s="140" t="s">
        <v>88</v>
      </c>
      <c r="AY222" s="14" t="s">
        <v>126</v>
      </c>
      <c r="BE222" s="141">
        <f>IF(N222="základní",J222,0)</f>
        <v>0</v>
      </c>
      <c r="BF222" s="141">
        <f>IF(N222="snížená",J222,0)</f>
        <v>0</v>
      </c>
      <c r="BG222" s="141">
        <f>IF(N222="zákl. přenesená",J222,0)</f>
        <v>0</v>
      </c>
      <c r="BH222" s="141">
        <f>IF(N222="sníž. přenesená",J222,0)</f>
        <v>0</v>
      </c>
      <c r="BI222" s="141">
        <f>IF(N222="nulová",J222,0)</f>
        <v>0</v>
      </c>
      <c r="BJ222" s="14" t="s">
        <v>86</v>
      </c>
      <c r="BK222" s="141">
        <f>ROUND(I222*H222,2)</f>
        <v>0</v>
      </c>
      <c r="BL222" s="14" t="s">
        <v>133</v>
      </c>
      <c r="BM222" s="140" t="s">
        <v>393</v>
      </c>
    </row>
    <row r="223" spans="2:65" s="1" customFormat="1" ht="19.5">
      <c r="B223" s="29"/>
      <c r="D223" s="142" t="s">
        <v>135</v>
      </c>
      <c r="F223" s="143" t="s">
        <v>394</v>
      </c>
      <c r="I223" s="144"/>
      <c r="L223" s="29"/>
      <c r="M223" s="145"/>
      <c r="T223" s="53"/>
      <c r="AT223" s="14" t="s">
        <v>135</v>
      </c>
      <c r="AU223" s="14" t="s">
        <v>88</v>
      </c>
    </row>
    <row r="224" spans="2:65" s="11" customFormat="1" ht="22.9" customHeight="1">
      <c r="B224" s="117"/>
      <c r="D224" s="118" t="s">
        <v>77</v>
      </c>
      <c r="E224" s="127" t="s">
        <v>395</v>
      </c>
      <c r="F224" s="127" t="s">
        <v>396</v>
      </c>
      <c r="I224" s="120"/>
      <c r="J224" s="128">
        <f>BK224</f>
        <v>0</v>
      </c>
      <c r="L224" s="117"/>
      <c r="M224" s="122"/>
      <c r="P224" s="123">
        <f>SUM(P225:P231)</f>
        <v>0</v>
      </c>
      <c r="R224" s="123">
        <f>SUM(R225:R231)</f>
        <v>0</v>
      </c>
      <c r="T224" s="124">
        <f>SUM(T225:T231)</f>
        <v>0</v>
      </c>
      <c r="AR224" s="118" t="s">
        <v>86</v>
      </c>
      <c r="AT224" s="125" t="s">
        <v>77</v>
      </c>
      <c r="AU224" s="125" t="s">
        <v>86</v>
      </c>
      <c r="AY224" s="118" t="s">
        <v>126</v>
      </c>
      <c r="BK224" s="126">
        <f>SUM(BK225:BK231)</f>
        <v>0</v>
      </c>
    </row>
    <row r="225" spans="2:65" s="1" customFormat="1" ht="21.75" customHeight="1">
      <c r="B225" s="29"/>
      <c r="C225" s="129" t="s">
        <v>397</v>
      </c>
      <c r="D225" s="129" t="s">
        <v>128</v>
      </c>
      <c r="E225" s="130" t="s">
        <v>398</v>
      </c>
      <c r="F225" s="131" t="s">
        <v>399</v>
      </c>
      <c r="G225" s="132" t="s">
        <v>188</v>
      </c>
      <c r="H225" s="133">
        <v>15.288</v>
      </c>
      <c r="I225" s="134"/>
      <c r="J225" s="135">
        <f>ROUND(I225*H225,2)</f>
        <v>0</v>
      </c>
      <c r="K225" s="131" t="s">
        <v>132</v>
      </c>
      <c r="L225" s="29"/>
      <c r="M225" s="136" t="s">
        <v>1</v>
      </c>
      <c r="N225" s="137" t="s">
        <v>43</v>
      </c>
      <c r="P225" s="138">
        <f>O225*H225</f>
        <v>0</v>
      </c>
      <c r="Q225" s="138">
        <v>0</v>
      </c>
      <c r="R225" s="138">
        <f>Q225*H225</f>
        <v>0</v>
      </c>
      <c r="S225" s="138">
        <v>0</v>
      </c>
      <c r="T225" s="139">
        <f>S225*H225</f>
        <v>0</v>
      </c>
      <c r="AR225" s="140" t="s">
        <v>133</v>
      </c>
      <c r="AT225" s="140" t="s">
        <v>128</v>
      </c>
      <c r="AU225" s="140" t="s">
        <v>88</v>
      </c>
      <c r="AY225" s="14" t="s">
        <v>126</v>
      </c>
      <c r="BE225" s="141">
        <f>IF(N225="základní",J225,0)</f>
        <v>0</v>
      </c>
      <c r="BF225" s="141">
        <f>IF(N225="snížená",J225,0)</f>
        <v>0</v>
      </c>
      <c r="BG225" s="141">
        <f>IF(N225="zákl. přenesená",J225,0)</f>
        <v>0</v>
      </c>
      <c r="BH225" s="141">
        <f>IF(N225="sníž. přenesená",J225,0)</f>
        <v>0</v>
      </c>
      <c r="BI225" s="141">
        <f>IF(N225="nulová",J225,0)</f>
        <v>0</v>
      </c>
      <c r="BJ225" s="14" t="s">
        <v>86</v>
      </c>
      <c r="BK225" s="141">
        <f>ROUND(I225*H225,2)</f>
        <v>0</v>
      </c>
      <c r="BL225" s="14" t="s">
        <v>133</v>
      </c>
      <c r="BM225" s="140" t="s">
        <v>400</v>
      </c>
    </row>
    <row r="226" spans="2:65" s="1" customFormat="1" ht="24.2" customHeight="1">
      <c r="B226" s="29"/>
      <c r="C226" s="129" t="s">
        <v>401</v>
      </c>
      <c r="D226" s="129" t="s">
        <v>128</v>
      </c>
      <c r="E226" s="130" t="s">
        <v>402</v>
      </c>
      <c r="F226" s="131" t="s">
        <v>403</v>
      </c>
      <c r="G226" s="132" t="s">
        <v>188</v>
      </c>
      <c r="H226" s="133">
        <v>275.18400000000003</v>
      </c>
      <c r="I226" s="134"/>
      <c r="J226" s="135">
        <f>ROUND(I226*H226,2)</f>
        <v>0</v>
      </c>
      <c r="K226" s="131" t="s">
        <v>132</v>
      </c>
      <c r="L226" s="29"/>
      <c r="M226" s="136" t="s">
        <v>1</v>
      </c>
      <c r="N226" s="137" t="s">
        <v>43</v>
      </c>
      <c r="P226" s="138">
        <f>O226*H226</f>
        <v>0</v>
      </c>
      <c r="Q226" s="138">
        <v>0</v>
      </c>
      <c r="R226" s="138">
        <f>Q226*H226</f>
        <v>0</v>
      </c>
      <c r="S226" s="138">
        <v>0</v>
      </c>
      <c r="T226" s="139">
        <f>S226*H226</f>
        <v>0</v>
      </c>
      <c r="AR226" s="140" t="s">
        <v>133</v>
      </c>
      <c r="AT226" s="140" t="s">
        <v>128</v>
      </c>
      <c r="AU226" s="140" t="s">
        <v>88</v>
      </c>
      <c r="AY226" s="14" t="s">
        <v>126</v>
      </c>
      <c r="BE226" s="141">
        <f>IF(N226="základní",J226,0)</f>
        <v>0</v>
      </c>
      <c r="BF226" s="141">
        <f>IF(N226="snížená",J226,0)</f>
        <v>0</v>
      </c>
      <c r="BG226" s="141">
        <f>IF(N226="zákl. přenesená",J226,0)</f>
        <v>0</v>
      </c>
      <c r="BH226" s="141">
        <f>IF(N226="sníž. přenesená",J226,0)</f>
        <v>0</v>
      </c>
      <c r="BI226" s="141">
        <f>IF(N226="nulová",J226,0)</f>
        <v>0</v>
      </c>
      <c r="BJ226" s="14" t="s">
        <v>86</v>
      </c>
      <c r="BK226" s="141">
        <f>ROUND(I226*H226,2)</f>
        <v>0</v>
      </c>
      <c r="BL226" s="14" t="s">
        <v>133</v>
      </c>
      <c r="BM226" s="140" t="s">
        <v>404</v>
      </c>
    </row>
    <row r="227" spans="2:65" s="12" customFormat="1">
      <c r="B227" s="146"/>
      <c r="D227" s="142" t="s">
        <v>174</v>
      </c>
      <c r="F227" s="148" t="s">
        <v>405</v>
      </c>
      <c r="H227" s="149">
        <v>275.18400000000003</v>
      </c>
      <c r="I227" s="150"/>
      <c r="L227" s="146"/>
      <c r="M227" s="151"/>
      <c r="T227" s="152"/>
      <c r="AT227" s="147" t="s">
        <v>174</v>
      </c>
      <c r="AU227" s="147" t="s">
        <v>88</v>
      </c>
      <c r="AV227" s="12" t="s">
        <v>88</v>
      </c>
      <c r="AW227" s="12" t="s">
        <v>4</v>
      </c>
      <c r="AX227" s="12" t="s">
        <v>86</v>
      </c>
      <c r="AY227" s="147" t="s">
        <v>126</v>
      </c>
    </row>
    <row r="228" spans="2:65" s="1" customFormat="1" ht="37.9" customHeight="1">
      <c r="B228" s="29"/>
      <c r="C228" s="129" t="s">
        <v>406</v>
      </c>
      <c r="D228" s="129" t="s">
        <v>128</v>
      </c>
      <c r="E228" s="130" t="s">
        <v>407</v>
      </c>
      <c r="F228" s="131" t="s">
        <v>408</v>
      </c>
      <c r="G228" s="132" t="s">
        <v>188</v>
      </c>
      <c r="H228" s="133">
        <v>4.42</v>
      </c>
      <c r="I228" s="134"/>
      <c r="J228" s="135">
        <f>ROUND(I228*H228,2)</f>
        <v>0</v>
      </c>
      <c r="K228" s="131" t="s">
        <v>132</v>
      </c>
      <c r="L228" s="29"/>
      <c r="M228" s="136" t="s">
        <v>1</v>
      </c>
      <c r="N228" s="137" t="s">
        <v>43</v>
      </c>
      <c r="P228" s="138">
        <f>O228*H228</f>
        <v>0</v>
      </c>
      <c r="Q228" s="138">
        <v>0</v>
      </c>
      <c r="R228" s="138">
        <f>Q228*H228</f>
        <v>0</v>
      </c>
      <c r="S228" s="138">
        <v>0</v>
      </c>
      <c r="T228" s="139">
        <f>S228*H228</f>
        <v>0</v>
      </c>
      <c r="AR228" s="140" t="s">
        <v>133</v>
      </c>
      <c r="AT228" s="140" t="s">
        <v>128</v>
      </c>
      <c r="AU228" s="140" t="s">
        <v>88</v>
      </c>
      <c r="AY228" s="14" t="s">
        <v>126</v>
      </c>
      <c r="BE228" s="141">
        <f>IF(N228="základní",J228,0)</f>
        <v>0</v>
      </c>
      <c r="BF228" s="141">
        <f>IF(N228="snížená",J228,0)</f>
        <v>0</v>
      </c>
      <c r="BG228" s="141">
        <f>IF(N228="zákl. přenesená",J228,0)</f>
        <v>0</v>
      </c>
      <c r="BH228" s="141">
        <f>IF(N228="sníž. přenesená",J228,0)</f>
        <v>0</v>
      </c>
      <c r="BI228" s="141">
        <f>IF(N228="nulová",J228,0)</f>
        <v>0</v>
      </c>
      <c r="BJ228" s="14" t="s">
        <v>86</v>
      </c>
      <c r="BK228" s="141">
        <f>ROUND(I228*H228,2)</f>
        <v>0</v>
      </c>
      <c r="BL228" s="14" t="s">
        <v>133</v>
      </c>
      <c r="BM228" s="140" t="s">
        <v>409</v>
      </c>
    </row>
    <row r="229" spans="2:65" s="12" customFormat="1">
      <c r="B229" s="146"/>
      <c r="D229" s="142" t="s">
        <v>174</v>
      </c>
      <c r="E229" s="147" t="s">
        <v>1</v>
      </c>
      <c r="F229" s="148" t="s">
        <v>410</v>
      </c>
      <c r="H229" s="149">
        <v>4.42</v>
      </c>
      <c r="I229" s="150"/>
      <c r="L229" s="146"/>
      <c r="M229" s="151"/>
      <c r="T229" s="152"/>
      <c r="AT229" s="147" t="s">
        <v>174</v>
      </c>
      <c r="AU229" s="147" t="s">
        <v>88</v>
      </c>
      <c r="AV229" s="12" t="s">
        <v>88</v>
      </c>
      <c r="AW229" s="12" t="s">
        <v>35</v>
      </c>
      <c r="AX229" s="12" t="s">
        <v>86</v>
      </c>
      <c r="AY229" s="147" t="s">
        <v>126</v>
      </c>
    </row>
    <row r="230" spans="2:65" s="1" customFormat="1" ht="44.25" customHeight="1">
      <c r="B230" s="29"/>
      <c r="C230" s="129" t="s">
        <v>411</v>
      </c>
      <c r="D230" s="129" t="s">
        <v>128</v>
      </c>
      <c r="E230" s="130" t="s">
        <v>412</v>
      </c>
      <c r="F230" s="131" t="s">
        <v>413</v>
      </c>
      <c r="G230" s="132" t="s">
        <v>188</v>
      </c>
      <c r="H230" s="133">
        <v>7.03</v>
      </c>
      <c r="I230" s="134"/>
      <c r="J230" s="135">
        <f>ROUND(I230*H230,2)</f>
        <v>0</v>
      </c>
      <c r="K230" s="131" t="s">
        <v>132</v>
      </c>
      <c r="L230" s="29"/>
      <c r="M230" s="136" t="s">
        <v>1</v>
      </c>
      <c r="N230" s="137" t="s">
        <v>43</v>
      </c>
      <c r="P230" s="138">
        <f>O230*H230</f>
        <v>0</v>
      </c>
      <c r="Q230" s="138">
        <v>0</v>
      </c>
      <c r="R230" s="138">
        <f>Q230*H230</f>
        <v>0</v>
      </c>
      <c r="S230" s="138">
        <v>0</v>
      </c>
      <c r="T230" s="139">
        <f>S230*H230</f>
        <v>0</v>
      </c>
      <c r="AR230" s="140" t="s">
        <v>133</v>
      </c>
      <c r="AT230" s="140" t="s">
        <v>128</v>
      </c>
      <c r="AU230" s="140" t="s">
        <v>88</v>
      </c>
      <c r="AY230" s="14" t="s">
        <v>126</v>
      </c>
      <c r="BE230" s="141">
        <f>IF(N230="základní",J230,0)</f>
        <v>0</v>
      </c>
      <c r="BF230" s="141">
        <f>IF(N230="snížená",J230,0)</f>
        <v>0</v>
      </c>
      <c r="BG230" s="141">
        <f>IF(N230="zákl. přenesená",J230,0)</f>
        <v>0</v>
      </c>
      <c r="BH230" s="141">
        <f>IF(N230="sníž. přenesená",J230,0)</f>
        <v>0</v>
      </c>
      <c r="BI230" s="141">
        <f>IF(N230="nulová",J230,0)</f>
        <v>0</v>
      </c>
      <c r="BJ230" s="14" t="s">
        <v>86</v>
      </c>
      <c r="BK230" s="141">
        <f>ROUND(I230*H230,2)</f>
        <v>0</v>
      </c>
      <c r="BL230" s="14" t="s">
        <v>133</v>
      </c>
      <c r="BM230" s="140" t="s">
        <v>414</v>
      </c>
    </row>
    <row r="231" spans="2:65" s="12" customFormat="1">
      <c r="B231" s="146"/>
      <c r="D231" s="142" t="s">
        <v>174</v>
      </c>
      <c r="E231" s="147" t="s">
        <v>1</v>
      </c>
      <c r="F231" s="148" t="s">
        <v>415</v>
      </c>
      <c r="H231" s="149">
        <v>7.03</v>
      </c>
      <c r="I231" s="150"/>
      <c r="L231" s="146"/>
      <c r="M231" s="151"/>
      <c r="T231" s="152"/>
      <c r="AT231" s="147" t="s">
        <v>174</v>
      </c>
      <c r="AU231" s="147" t="s">
        <v>88</v>
      </c>
      <c r="AV231" s="12" t="s">
        <v>88</v>
      </c>
      <c r="AW231" s="12" t="s">
        <v>35</v>
      </c>
      <c r="AX231" s="12" t="s">
        <v>86</v>
      </c>
      <c r="AY231" s="147" t="s">
        <v>126</v>
      </c>
    </row>
    <row r="232" spans="2:65" s="11" customFormat="1" ht="22.9" customHeight="1">
      <c r="B232" s="117"/>
      <c r="D232" s="118" t="s">
        <v>77</v>
      </c>
      <c r="E232" s="127" t="s">
        <v>416</v>
      </c>
      <c r="F232" s="127" t="s">
        <v>417</v>
      </c>
      <c r="I232" s="120"/>
      <c r="J232" s="128">
        <f>BK232</f>
        <v>0</v>
      </c>
      <c r="L232" s="117"/>
      <c r="M232" s="122"/>
      <c r="P232" s="123">
        <f>P233</f>
        <v>0</v>
      </c>
      <c r="R232" s="123">
        <f>R233</f>
        <v>0</v>
      </c>
      <c r="T232" s="124">
        <f>T233</f>
        <v>0</v>
      </c>
      <c r="AR232" s="118" t="s">
        <v>86</v>
      </c>
      <c r="AT232" s="125" t="s">
        <v>77</v>
      </c>
      <c r="AU232" s="125" t="s">
        <v>86</v>
      </c>
      <c r="AY232" s="118" t="s">
        <v>126</v>
      </c>
      <c r="BK232" s="126">
        <f>BK233</f>
        <v>0</v>
      </c>
    </row>
    <row r="233" spans="2:65" s="1" customFormat="1" ht="24.2" customHeight="1">
      <c r="B233" s="29"/>
      <c r="C233" s="129" t="s">
        <v>418</v>
      </c>
      <c r="D233" s="129" t="s">
        <v>128</v>
      </c>
      <c r="E233" s="130" t="s">
        <v>419</v>
      </c>
      <c r="F233" s="131" t="s">
        <v>420</v>
      </c>
      <c r="G233" s="132" t="s">
        <v>188</v>
      </c>
      <c r="H233" s="133">
        <v>226.321</v>
      </c>
      <c r="I233" s="134"/>
      <c r="J233" s="135">
        <f>ROUND(I233*H233,2)</f>
        <v>0</v>
      </c>
      <c r="K233" s="131" t="s">
        <v>132</v>
      </c>
      <c r="L233" s="29"/>
      <c r="M233" s="163" t="s">
        <v>1</v>
      </c>
      <c r="N233" s="164" t="s">
        <v>43</v>
      </c>
      <c r="O233" s="165"/>
      <c r="P233" s="166">
        <f>O233*H233</f>
        <v>0</v>
      </c>
      <c r="Q233" s="166">
        <v>0</v>
      </c>
      <c r="R233" s="166">
        <f>Q233*H233</f>
        <v>0</v>
      </c>
      <c r="S233" s="166">
        <v>0</v>
      </c>
      <c r="T233" s="167">
        <f>S233*H233</f>
        <v>0</v>
      </c>
      <c r="AR233" s="140" t="s">
        <v>133</v>
      </c>
      <c r="AT233" s="140" t="s">
        <v>128</v>
      </c>
      <c r="AU233" s="140" t="s">
        <v>88</v>
      </c>
      <c r="AY233" s="14" t="s">
        <v>126</v>
      </c>
      <c r="BE233" s="141">
        <f>IF(N233="základní",J233,0)</f>
        <v>0</v>
      </c>
      <c r="BF233" s="141">
        <f>IF(N233="snížená",J233,0)</f>
        <v>0</v>
      </c>
      <c r="BG233" s="141">
        <f>IF(N233="zákl. přenesená",J233,0)</f>
        <v>0</v>
      </c>
      <c r="BH233" s="141">
        <f>IF(N233="sníž. přenesená",J233,0)</f>
        <v>0</v>
      </c>
      <c r="BI233" s="141">
        <f>IF(N233="nulová",J233,0)</f>
        <v>0</v>
      </c>
      <c r="BJ233" s="14" t="s">
        <v>86</v>
      </c>
      <c r="BK233" s="141">
        <f>ROUND(I233*H233,2)</f>
        <v>0</v>
      </c>
      <c r="BL233" s="14" t="s">
        <v>133</v>
      </c>
      <c r="BM233" s="140" t="s">
        <v>421</v>
      </c>
    </row>
    <row r="234" spans="2:65" s="1" customFormat="1" ht="6.95" customHeight="1">
      <c r="B234" s="41"/>
      <c r="C234" s="42"/>
      <c r="D234" s="42"/>
      <c r="E234" s="42"/>
      <c r="F234" s="42"/>
      <c r="G234" s="42"/>
      <c r="H234" s="42"/>
      <c r="I234" s="42"/>
      <c r="J234" s="42"/>
      <c r="K234" s="42"/>
      <c r="L234" s="29"/>
    </row>
  </sheetData>
  <sheetProtection algorithmName="SHA-512" hashValue="WRT8MGrPCFuda8TX6IBg+0TfMj2zMEE41aRhKYueR33FRdKTAH3TLAtbRml3Pjr0a9jVTqxk9rL6uj2njdMBDg==" saltValue="N5BPPu23dlPIwCZBKpaeu+cr+fiRkQ4omCHg/BEq8vxPAdZWgjUwbJVXty/ueeB3hCnE5vNNQTRA5roSlJJZVA==" spinCount="100000" sheet="1" objects="1" scenarios="1" formatColumns="0" formatRows="0" autoFilter="0"/>
  <autoFilter ref="C126:K233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4" t="s">
        <v>91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88</v>
      </c>
    </row>
    <row r="4" spans="2:46" ht="24.95" customHeight="1">
      <c r="B4" s="17"/>
      <c r="D4" s="18" t="s">
        <v>92</v>
      </c>
      <c r="L4" s="17"/>
      <c r="M4" s="85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12" t="str">
        <f>'Rekapitulace stavby'!K6</f>
        <v>Oprava schodiště a zřízení obchozí trasy v ul. Školní, Loučky</v>
      </c>
      <c r="F7" s="213"/>
      <c r="G7" s="213"/>
      <c r="H7" s="213"/>
      <c r="L7" s="17"/>
    </row>
    <row r="8" spans="2:46" s="1" customFormat="1" ht="12" customHeight="1">
      <c r="B8" s="29"/>
      <c r="D8" s="24" t="s">
        <v>93</v>
      </c>
      <c r="L8" s="29"/>
    </row>
    <row r="9" spans="2:46" s="1" customFormat="1" ht="16.5" customHeight="1">
      <c r="B9" s="29"/>
      <c r="E9" s="184" t="s">
        <v>422</v>
      </c>
      <c r="F9" s="211"/>
      <c r="G9" s="211"/>
      <c r="H9" s="211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22. 10. 2024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14" t="str">
        <f>'Rekapitulace stavby'!E14</f>
        <v>Vyplň údaj</v>
      </c>
      <c r="F18" s="203"/>
      <c r="G18" s="203"/>
      <c r="H18" s="203"/>
      <c r="I18" s="24" t="s">
        <v>28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32</v>
      </c>
      <c r="I20" s="24" t="s">
        <v>25</v>
      </c>
      <c r="J20" s="22" t="s">
        <v>33</v>
      </c>
      <c r="L20" s="29"/>
    </row>
    <row r="21" spans="2:12" s="1" customFormat="1" ht="18" customHeight="1">
      <c r="B21" s="29"/>
      <c r="E21" s="22" t="s">
        <v>34</v>
      </c>
      <c r="I21" s="24" t="s">
        <v>28</v>
      </c>
      <c r="J21" s="22" t="s">
        <v>1</v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36</v>
      </c>
      <c r="I23" s="24" t="s">
        <v>25</v>
      </c>
      <c r="J23" s="22" t="s">
        <v>33</v>
      </c>
      <c r="L23" s="29"/>
    </row>
    <row r="24" spans="2:12" s="1" customFormat="1" ht="18" customHeight="1">
      <c r="B24" s="29"/>
      <c r="E24" s="22" t="s">
        <v>34</v>
      </c>
      <c r="I24" s="24" t="s">
        <v>28</v>
      </c>
      <c r="J24" s="22" t="s">
        <v>1</v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37</v>
      </c>
      <c r="L26" s="29"/>
    </row>
    <row r="27" spans="2:12" s="7" customFormat="1" ht="16.5" customHeight="1">
      <c r="B27" s="86"/>
      <c r="E27" s="207" t="s">
        <v>1</v>
      </c>
      <c r="F27" s="207"/>
      <c r="G27" s="207"/>
      <c r="H27" s="207"/>
      <c r="L27" s="86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38</v>
      </c>
      <c r="J30" s="63">
        <f>ROUND(J120, 2)</f>
        <v>0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40</v>
      </c>
      <c r="I32" s="32" t="s">
        <v>39</v>
      </c>
      <c r="J32" s="32" t="s">
        <v>41</v>
      </c>
      <c r="L32" s="29"/>
    </row>
    <row r="33" spans="2:12" s="1" customFormat="1" ht="14.45" customHeight="1">
      <c r="B33" s="29"/>
      <c r="D33" s="52" t="s">
        <v>42</v>
      </c>
      <c r="E33" s="24" t="s">
        <v>43</v>
      </c>
      <c r="F33" s="88">
        <f>ROUND((SUM(BE120:BE130)),  2)</f>
        <v>0</v>
      </c>
      <c r="I33" s="89">
        <v>0.21</v>
      </c>
      <c r="J33" s="88">
        <f>ROUND(((SUM(BE120:BE130))*I33),  2)</f>
        <v>0</v>
      </c>
      <c r="L33" s="29"/>
    </row>
    <row r="34" spans="2:12" s="1" customFormat="1" ht="14.45" customHeight="1">
      <c r="B34" s="29"/>
      <c r="E34" s="24" t="s">
        <v>44</v>
      </c>
      <c r="F34" s="88">
        <f>ROUND((SUM(BF120:BF130)),  2)</f>
        <v>0</v>
      </c>
      <c r="I34" s="89">
        <v>0.12</v>
      </c>
      <c r="J34" s="88">
        <f>ROUND(((SUM(BF120:BF130))*I34),  2)</f>
        <v>0</v>
      </c>
      <c r="L34" s="29"/>
    </row>
    <row r="35" spans="2:12" s="1" customFormat="1" ht="14.45" hidden="1" customHeight="1">
      <c r="B35" s="29"/>
      <c r="E35" s="24" t="s">
        <v>45</v>
      </c>
      <c r="F35" s="88">
        <f>ROUND((SUM(BG120:BG130)),  2)</f>
        <v>0</v>
      </c>
      <c r="I35" s="89">
        <v>0.21</v>
      </c>
      <c r="J35" s="88">
        <f>0</f>
        <v>0</v>
      </c>
      <c r="L35" s="29"/>
    </row>
    <row r="36" spans="2:12" s="1" customFormat="1" ht="14.45" hidden="1" customHeight="1">
      <c r="B36" s="29"/>
      <c r="E36" s="24" t="s">
        <v>46</v>
      </c>
      <c r="F36" s="88">
        <f>ROUND((SUM(BH120:BH130)),  2)</f>
        <v>0</v>
      </c>
      <c r="I36" s="89">
        <v>0.12</v>
      </c>
      <c r="J36" s="88">
        <f>0</f>
        <v>0</v>
      </c>
      <c r="L36" s="29"/>
    </row>
    <row r="37" spans="2:12" s="1" customFormat="1" ht="14.45" hidden="1" customHeight="1">
      <c r="B37" s="29"/>
      <c r="E37" s="24" t="s">
        <v>47</v>
      </c>
      <c r="F37" s="88">
        <f>ROUND((SUM(BI120:BI130)),  2)</f>
        <v>0</v>
      </c>
      <c r="I37" s="89">
        <v>0</v>
      </c>
      <c r="J37" s="88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29"/>
    </row>
    <row r="40" spans="2:12" s="1" customFormat="1" ht="14.45" customHeight="1">
      <c r="B40" s="29"/>
      <c r="L40" s="29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51</v>
      </c>
      <c r="E50" s="39"/>
      <c r="F50" s="39"/>
      <c r="G50" s="38" t="s">
        <v>52</v>
      </c>
      <c r="H50" s="39"/>
      <c r="I50" s="39"/>
      <c r="J50" s="39"/>
      <c r="K50" s="39"/>
      <c r="L50" s="2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9"/>
      <c r="D61" s="40" t="s">
        <v>53</v>
      </c>
      <c r="E61" s="31"/>
      <c r="F61" s="96" t="s">
        <v>54</v>
      </c>
      <c r="G61" s="40" t="s">
        <v>53</v>
      </c>
      <c r="H61" s="31"/>
      <c r="I61" s="31"/>
      <c r="J61" s="97" t="s">
        <v>54</v>
      </c>
      <c r="K61" s="31"/>
      <c r="L61" s="2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9"/>
      <c r="D65" s="38" t="s">
        <v>55</v>
      </c>
      <c r="E65" s="39"/>
      <c r="F65" s="39"/>
      <c r="G65" s="38" t="s">
        <v>56</v>
      </c>
      <c r="H65" s="39"/>
      <c r="I65" s="39"/>
      <c r="J65" s="39"/>
      <c r="K65" s="39"/>
      <c r="L65" s="2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9"/>
      <c r="D76" s="40" t="s">
        <v>53</v>
      </c>
      <c r="E76" s="31"/>
      <c r="F76" s="96" t="s">
        <v>54</v>
      </c>
      <c r="G76" s="40" t="s">
        <v>53</v>
      </c>
      <c r="H76" s="31"/>
      <c r="I76" s="31"/>
      <c r="J76" s="97" t="s">
        <v>54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8" t="s">
        <v>95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12" t="str">
        <f>E7</f>
        <v>Oprava schodiště a zřízení obchozí trasy v ul. Školní, Loučky</v>
      </c>
      <c r="F85" s="213"/>
      <c r="G85" s="213"/>
      <c r="H85" s="213"/>
      <c r="L85" s="29"/>
    </row>
    <row r="86" spans="2:47" s="1" customFormat="1" ht="12" customHeight="1">
      <c r="B86" s="29"/>
      <c r="C86" s="24" t="s">
        <v>93</v>
      </c>
      <c r="L86" s="29"/>
    </row>
    <row r="87" spans="2:47" s="1" customFormat="1" ht="16.5" customHeight="1">
      <c r="B87" s="29"/>
      <c r="E87" s="184" t="str">
        <f>E9</f>
        <v>VRN - Vedlejší rozpočtové náklady</v>
      </c>
      <c r="F87" s="211"/>
      <c r="G87" s="211"/>
      <c r="H87" s="211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>Loučky, Nové Sedlo</v>
      </c>
      <c r="I89" s="24" t="s">
        <v>22</v>
      </c>
      <c r="J89" s="49" t="str">
        <f>IF(J12="","",J12)</f>
        <v>22. 10. 2024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4" t="s">
        <v>24</v>
      </c>
      <c r="F91" s="22" t="str">
        <f>E15</f>
        <v>Město Nové Sedlo</v>
      </c>
      <c r="I91" s="24" t="s">
        <v>32</v>
      </c>
      <c r="J91" s="27" t="str">
        <f>E21</f>
        <v>Bc. Jakub Cingroš</v>
      </c>
      <c r="L91" s="29"/>
    </row>
    <row r="92" spans="2:47" s="1" customFormat="1" ht="15.2" customHeight="1">
      <c r="B92" s="29"/>
      <c r="C92" s="24" t="s">
        <v>30</v>
      </c>
      <c r="F92" s="22" t="str">
        <f>IF(E18="","",E18)</f>
        <v>Vyplň údaj</v>
      </c>
      <c r="I92" s="24" t="s">
        <v>36</v>
      </c>
      <c r="J92" s="27" t="str">
        <f>E24</f>
        <v>Bc. Jakub Cingroš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96</v>
      </c>
      <c r="D94" s="90"/>
      <c r="E94" s="90"/>
      <c r="F94" s="90"/>
      <c r="G94" s="90"/>
      <c r="H94" s="90"/>
      <c r="I94" s="90"/>
      <c r="J94" s="99" t="s">
        <v>97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00" t="s">
        <v>98</v>
      </c>
      <c r="J96" s="63">
        <f>J120</f>
        <v>0</v>
      </c>
      <c r="L96" s="29"/>
      <c r="AU96" s="14" t="s">
        <v>99</v>
      </c>
    </row>
    <row r="97" spans="2:12" s="8" customFormat="1" ht="24.95" customHeight="1">
      <c r="B97" s="101"/>
      <c r="D97" s="102" t="s">
        <v>422</v>
      </c>
      <c r="E97" s="103"/>
      <c r="F97" s="103"/>
      <c r="G97" s="103"/>
      <c r="H97" s="103"/>
      <c r="I97" s="103"/>
      <c r="J97" s="104">
        <f>J121</f>
        <v>0</v>
      </c>
      <c r="L97" s="101"/>
    </row>
    <row r="98" spans="2:12" s="9" customFormat="1" ht="19.899999999999999" customHeight="1">
      <c r="B98" s="105"/>
      <c r="D98" s="106" t="s">
        <v>423</v>
      </c>
      <c r="E98" s="107"/>
      <c r="F98" s="107"/>
      <c r="G98" s="107"/>
      <c r="H98" s="107"/>
      <c r="I98" s="107"/>
      <c r="J98" s="108">
        <f>J122</f>
        <v>0</v>
      </c>
      <c r="L98" s="105"/>
    </row>
    <row r="99" spans="2:12" s="9" customFormat="1" ht="19.899999999999999" customHeight="1">
      <c r="B99" s="105"/>
      <c r="D99" s="106" t="s">
        <v>424</v>
      </c>
      <c r="E99" s="107"/>
      <c r="F99" s="107"/>
      <c r="G99" s="107"/>
      <c r="H99" s="107"/>
      <c r="I99" s="107"/>
      <c r="J99" s="108">
        <f>J125</f>
        <v>0</v>
      </c>
      <c r="L99" s="105"/>
    </row>
    <row r="100" spans="2:12" s="9" customFormat="1" ht="19.899999999999999" customHeight="1">
      <c r="B100" s="105"/>
      <c r="D100" s="106" t="s">
        <v>425</v>
      </c>
      <c r="E100" s="107"/>
      <c r="F100" s="107"/>
      <c r="G100" s="107"/>
      <c r="H100" s="107"/>
      <c r="I100" s="107"/>
      <c r="J100" s="108">
        <f>J128</f>
        <v>0</v>
      </c>
      <c r="L100" s="105"/>
    </row>
    <row r="101" spans="2:12" s="1" customFormat="1" ht="21.75" customHeight="1">
      <c r="B101" s="29"/>
      <c r="L101" s="29"/>
    </row>
    <row r="102" spans="2:12" s="1" customFormat="1" ht="6.95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12" s="1" customFormat="1" ht="24.95" customHeight="1">
      <c r="B107" s="29"/>
      <c r="C107" s="18" t="s">
        <v>111</v>
      </c>
      <c r="L107" s="29"/>
    </row>
    <row r="108" spans="2:12" s="1" customFormat="1" ht="6.95" customHeight="1">
      <c r="B108" s="29"/>
      <c r="L108" s="29"/>
    </row>
    <row r="109" spans="2:12" s="1" customFormat="1" ht="12" customHeight="1">
      <c r="B109" s="29"/>
      <c r="C109" s="24" t="s">
        <v>16</v>
      </c>
      <c r="L109" s="29"/>
    </row>
    <row r="110" spans="2:12" s="1" customFormat="1" ht="16.5" customHeight="1">
      <c r="B110" s="29"/>
      <c r="E110" s="212" t="str">
        <f>E7</f>
        <v>Oprava schodiště a zřízení obchozí trasy v ul. Školní, Loučky</v>
      </c>
      <c r="F110" s="213"/>
      <c r="G110" s="213"/>
      <c r="H110" s="213"/>
      <c r="L110" s="29"/>
    </row>
    <row r="111" spans="2:12" s="1" customFormat="1" ht="12" customHeight="1">
      <c r="B111" s="29"/>
      <c r="C111" s="24" t="s">
        <v>93</v>
      </c>
      <c r="L111" s="29"/>
    </row>
    <row r="112" spans="2:12" s="1" customFormat="1" ht="16.5" customHeight="1">
      <c r="B112" s="29"/>
      <c r="E112" s="184" t="str">
        <f>E9</f>
        <v>VRN - Vedlejší rozpočtové náklady</v>
      </c>
      <c r="F112" s="211"/>
      <c r="G112" s="211"/>
      <c r="H112" s="211"/>
      <c r="L112" s="29"/>
    </row>
    <row r="113" spans="2:65" s="1" customFormat="1" ht="6.95" customHeight="1">
      <c r="B113" s="29"/>
      <c r="L113" s="29"/>
    </row>
    <row r="114" spans="2:65" s="1" customFormat="1" ht="12" customHeight="1">
      <c r="B114" s="29"/>
      <c r="C114" s="24" t="s">
        <v>20</v>
      </c>
      <c r="F114" s="22" t="str">
        <f>F12</f>
        <v>Loučky, Nové Sedlo</v>
      </c>
      <c r="I114" s="24" t="s">
        <v>22</v>
      </c>
      <c r="J114" s="49" t="str">
        <f>IF(J12="","",J12)</f>
        <v>22. 10. 2024</v>
      </c>
      <c r="L114" s="29"/>
    </row>
    <row r="115" spans="2:65" s="1" customFormat="1" ht="6.95" customHeight="1">
      <c r="B115" s="29"/>
      <c r="L115" s="29"/>
    </row>
    <row r="116" spans="2:65" s="1" customFormat="1" ht="15.2" customHeight="1">
      <c r="B116" s="29"/>
      <c r="C116" s="24" t="s">
        <v>24</v>
      </c>
      <c r="F116" s="22" t="str">
        <f>E15</f>
        <v>Město Nové Sedlo</v>
      </c>
      <c r="I116" s="24" t="s">
        <v>32</v>
      </c>
      <c r="J116" s="27" t="str">
        <f>E21</f>
        <v>Bc. Jakub Cingroš</v>
      </c>
      <c r="L116" s="29"/>
    </row>
    <row r="117" spans="2:65" s="1" customFormat="1" ht="15.2" customHeight="1">
      <c r="B117" s="29"/>
      <c r="C117" s="24" t="s">
        <v>30</v>
      </c>
      <c r="F117" s="22" t="str">
        <f>IF(E18="","",E18)</f>
        <v>Vyplň údaj</v>
      </c>
      <c r="I117" s="24" t="s">
        <v>36</v>
      </c>
      <c r="J117" s="27" t="str">
        <f>E24</f>
        <v>Bc. Jakub Cingroš</v>
      </c>
      <c r="L117" s="29"/>
    </row>
    <row r="118" spans="2:65" s="1" customFormat="1" ht="10.35" customHeight="1">
      <c r="B118" s="29"/>
      <c r="L118" s="29"/>
    </row>
    <row r="119" spans="2:65" s="10" customFormat="1" ht="29.25" customHeight="1">
      <c r="B119" s="109"/>
      <c r="C119" s="110" t="s">
        <v>112</v>
      </c>
      <c r="D119" s="111" t="s">
        <v>63</v>
      </c>
      <c r="E119" s="111" t="s">
        <v>59</v>
      </c>
      <c r="F119" s="111" t="s">
        <v>60</v>
      </c>
      <c r="G119" s="111" t="s">
        <v>113</v>
      </c>
      <c r="H119" s="111" t="s">
        <v>114</v>
      </c>
      <c r="I119" s="111" t="s">
        <v>115</v>
      </c>
      <c r="J119" s="111" t="s">
        <v>97</v>
      </c>
      <c r="K119" s="112" t="s">
        <v>116</v>
      </c>
      <c r="L119" s="109"/>
      <c r="M119" s="56" t="s">
        <v>1</v>
      </c>
      <c r="N119" s="57" t="s">
        <v>42</v>
      </c>
      <c r="O119" s="57" t="s">
        <v>117</v>
      </c>
      <c r="P119" s="57" t="s">
        <v>118</v>
      </c>
      <c r="Q119" s="57" t="s">
        <v>119</v>
      </c>
      <c r="R119" s="57" t="s">
        <v>120</v>
      </c>
      <c r="S119" s="57" t="s">
        <v>121</v>
      </c>
      <c r="T119" s="58" t="s">
        <v>122</v>
      </c>
    </row>
    <row r="120" spans="2:65" s="1" customFormat="1" ht="22.9" customHeight="1">
      <c r="B120" s="29"/>
      <c r="C120" s="61" t="s">
        <v>123</v>
      </c>
      <c r="J120" s="113">
        <f>BK120</f>
        <v>0</v>
      </c>
      <c r="L120" s="29"/>
      <c r="M120" s="59"/>
      <c r="N120" s="50"/>
      <c r="O120" s="50"/>
      <c r="P120" s="114">
        <f>P121</f>
        <v>0</v>
      </c>
      <c r="Q120" s="50"/>
      <c r="R120" s="114">
        <f>R121</f>
        <v>0</v>
      </c>
      <c r="S120" s="50"/>
      <c r="T120" s="115">
        <f>T121</f>
        <v>0</v>
      </c>
      <c r="AT120" s="14" t="s">
        <v>77</v>
      </c>
      <c r="AU120" s="14" t="s">
        <v>99</v>
      </c>
      <c r="BK120" s="116">
        <f>BK121</f>
        <v>0</v>
      </c>
    </row>
    <row r="121" spans="2:65" s="11" customFormat="1" ht="25.9" customHeight="1">
      <c r="B121" s="117"/>
      <c r="D121" s="118" t="s">
        <v>77</v>
      </c>
      <c r="E121" s="119" t="s">
        <v>89</v>
      </c>
      <c r="F121" s="119" t="s">
        <v>90</v>
      </c>
      <c r="I121" s="120"/>
      <c r="J121" s="121">
        <f>BK121</f>
        <v>0</v>
      </c>
      <c r="L121" s="117"/>
      <c r="M121" s="122"/>
      <c r="P121" s="123">
        <f>P122+P125+P128</f>
        <v>0</v>
      </c>
      <c r="R121" s="123">
        <f>R122+R125+R128</f>
        <v>0</v>
      </c>
      <c r="T121" s="124">
        <f>T122+T125+T128</f>
        <v>0</v>
      </c>
      <c r="AR121" s="118" t="s">
        <v>148</v>
      </c>
      <c r="AT121" s="125" t="s">
        <v>77</v>
      </c>
      <c r="AU121" s="125" t="s">
        <v>78</v>
      </c>
      <c r="AY121" s="118" t="s">
        <v>126</v>
      </c>
      <c r="BK121" s="126">
        <f>BK122+BK125+BK128</f>
        <v>0</v>
      </c>
    </row>
    <row r="122" spans="2:65" s="11" customFormat="1" ht="22.9" customHeight="1">
      <c r="B122" s="117"/>
      <c r="D122" s="118" t="s">
        <v>77</v>
      </c>
      <c r="E122" s="127" t="s">
        <v>426</v>
      </c>
      <c r="F122" s="127" t="s">
        <v>427</v>
      </c>
      <c r="I122" s="120"/>
      <c r="J122" s="128">
        <f>BK122</f>
        <v>0</v>
      </c>
      <c r="L122" s="117"/>
      <c r="M122" s="122"/>
      <c r="P122" s="123">
        <f>SUM(P123:P124)</f>
        <v>0</v>
      </c>
      <c r="R122" s="123">
        <f>SUM(R123:R124)</f>
        <v>0</v>
      </c>
      <c r="T122" s="124">
        <f>SUM(T123:T124)</f>
        <v>0</v>
      </c>
      <c r="AR122" s="118" t="s">
        <v>148</v>
      </c>
      <c r="AT122" s="125" t="s">
        <v>77</v>
      </c>
      <c r="AU122" s="125" t="s">
        <v>86</v>
      </c>
      <c r="AY122" s="118" t="s">
        <v>126</v>
      </c>
      <c r="BK122" s="126">
        <f>SUM(BK123:BK124)</f>
        <v>0</v>
      </c>
    </row>
    <row r="123" spans="2:65" s="1" customFormat="1" ht="16.5" customHeight="1">
      <c r="B123" s="29"/>
      <c r="C123" s="129" t="s">
        <v>86</v>
      </c>
      <c r="D123" s="129" t="s">
        <v>128</v>
      </c>
      <c r="E123" s="130" t="s">
        <v>428</v>
      </c>
      <c r="F123" s="131" t="s">
        <v>427</v>
      </c>
      <c r="G123" s="132" t="s">
        <v>429</v>
      </c>
      <c r="H123" s="133">
        <v>1</v>
      </c>
      <c r="I123" s="134"/>
      <c r="J123" s="135">
        <f>ROUND(I123*H123,2)</f>
        <v>0</v>
      </c>
      <c r="K123" s="131" t="s">
        <v>230</v>
      </c>
      <c r="L123" s="29"/>
      <c r="M123" s="136" t="s">
        <v>1</v>
      </c>
      <c r="N123" s="137" t="s">
        <v>43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430</v>
      </c>
      <c r="AT123" s="140" t="s">
        <v>128</v>
      </c>
      <c r="AU123" s="140" t="s">
        <v>88</v>
      </c>
      <c r="AY123" s="14" t="s">
        <v>126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4" t="s">
        <v>86</v>
      </c>
      <c r="BK123" s="141">
        <f>ROUND(I123*H123,2)</f>
        <v>0</v>
      </c>
      <c r="BL123" s="14" t="s">
        <v>430</v>
      </c>
      <c r="BM123" s="140" t="s">
        <v>431</v>
      </c>
    </row>
    <row r="124" spans="2:65" s="1" customFormat="1" ht="58.5">
      <c r="B124" s="29"/>
      <c r="D124" s="142" t="s">
        <v>135</v>
      </c>
      <c r="F124" s="143" t="s">
        <v>432</v>
      </c>
      <c r="I124" s="144"/>
      <c r="L124" s="29"/>
      <c r="M124" s="145"/>
      <c r="T124" s="53"/>
      <c r="AT124" s="14" t="s">
        <v>135</v>
      </c>
      <c r="AU124" s="14" t="s">
        <v>88</v>
      </c>
    </row>
    <row r="125" spans="2:65" s="11" customFormat="1" ht="22.9" customHeight="1">
      <c r="B125" s="117"/>
      <c r="D125" s="118" t="s">
        <v>77</v>
      </c>
      <c r="E125" s="127" t="s">
        <v>433</v>
      </c>
      <c r="F125" s="127" t="s">
        <v>434</v>
      </c>
      <c r="I125" s="120"/>
      <c r="J125" s="128">
        <f>BK125</f>
        <v>0</v>
      </c>
      <c r="L125" s="117"/>
      <c r="M125" s="122"/>
      <c r="P125" s="123">
        <f>SUM(P126:P127)</f>
        <v>0</v>
      </c>
      <c r="R125" s="123">
        <f>SUM(R126:R127)</f>
        <v>0</v>
      </c>
      <c r="T125" s="124">
        <f>SUM(T126:T127)</f>
        <v>0</v>
      </c>
      <c r="AR125" s="118" t="s">
        <v>148</v>
      </c>
      <c r="AT125" s="125" t="s">
        <v>77</v>
      </c>
      <c r="AU125" s="125" t="s">
        <v>86</v>
      </c>
      <c r="AY125" s="118" t="s">
        <v>126</v>
      </c>
      <c r="BK125" s="126">
        <f>SUM(BK126:BK127)</f>
        <v>0</v>
      </c>
    </row>
    <row r="126" spans="2:65" s="1" customFormat="1" ht="16.5" customHeight="1">
      <c r="B126" s="29"/>
      <c r="C126" s="129" t="s">
        <v>88</v>
      </c>
      <c r="D126" s="129" t="s">
        <v>128</v>
      </c>
      <c r="E126" s="130" t="s">
        <v>435</v>
      </c>
      <c r="F126" s="131" t="s">
        <v>434</v>
      </c>
      <c r="G126" s="132" t="s">
        <v>429</v>
      </c>
      <c r="H126" s="133">
        <v>1</v>
      </c>
      <c r="I126" s="134"/>
      <c r="J126" s="135">
        <f>ROUND(I126*H126,2)</f>
        <v>0</v>
      </c>
      <c r="K126" s="131" t="s">
        <v>230</v>
      </c>
      <c r="L126" s="29"/>
      <c r="M126" s="136" t="s">
        <v>1</v>
      </c>
      <c r="N126" s="137" t="s">
        <v>43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430</v>
      </c>
      <c r="AT126" s="140" t="s">
        <v>128</v>
      </c>
      <c r="AU126" s="140" t="s">
        <v>88</v>
      </c>
      <c r="AY126" s="14" t="s">
        <v>126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4" t="s">
        <v>86</v>
      </c>
      <c r="BK126" s="141">
        <f>ROUND(I126*H126,2)</f>
        <v>0</v>
      </c>
      <c r="BL126" s="14" t="s">
        <v>430</v>
      </c>
      <c r="BM126" s="140" t="s">
        <v>436</v>
      </c>
    </row>
    <row r="127" spans="2:65" s="1" customFormat="1" ht="19.5">
      <c r="B127" s="29"/>
      <c r="D127" s="142" t="s">
        <v>135</v>
      </c>
      <c r="F127" s="143" t="s">
        <v>437</v>
      </c>
      <c r="I127" s="144"/>
      <c r="L127" s="29"/>
      <c r="M127" s="145"/>
      <c r="T127" s="53"/>
      <c r="AT127" s="14" t="s">
        <v>135</v>
      </c>
      <c r="AU127" s="14" t="s">
        <v>88</v>
      </c>
    </row>
    <row r="128" spans="2:65" s="11" customFormat="1" ht="22.9" customHeight="1">
      <c r="B128" s="117"/>
      <c r="D128" s="118" t="s">
        <v>77</v>
      </c>
      <c r="E128" s="127" t="s">
        <v>438</v>
      </c>
      <c r="F128" s="127" t="s">
        <v>439</v>
      </c>
      <c r="I128" s="120"/>
      <c r="J128" s="128">
        <f>BK128</f>
        <v>0</v>
      </c>
      <c r="L128" s="117"/>
      <c r="M128" s="122"/>
      <c r="P128" s="123">
        <f>SUM(P129:P130)</f>
        <v>0</v>
      </c>
      <c r="R128" s="123">
        <f>SUM(R129:R130)</f>
        <v>0</v>
      </c>
      <c r="T128" s="124">
        <f>SUM(T129:T130)</f>
        <v>0</v>
      </c>
      <c r="AR128" s="118" t="s">
        <v>148</v>
      </c>
      <c r="AT128" s="125" t="s">
        <v>77</v>
      </c>
      <c r="AU128" s="125" t="s">
        <v>86</v>
      </c>
      <c r="AY128" s="118" t="s">
        <v>126</v>
      </c>
      <c r="BK128" s="126">
        <f>SUM(BK129:BK130)</f>
        <v>0</v>
      </c>
    </row>
    <row r="129" spans="2:65" s="1" customFormat="1" ht="16.5" customHeight="1">
      <c r="B129" s="29"/>
      <c r="C129" s="129" t="s">
        <v>140</v>
      </c>
      <c r="D129" s="129" t="s">
        <v>128</v>
      </c>
      <c r="E129" s="130" t="s">
        <v>440</v>
      </c>
      <c r="F129" s="131" t="s">
        <v>439</v>
      </c>
      <c r="G129" s="132" t="s">
        <v>429</v>
      </c>
      <c r="H129" s="133">
        <v>1</v>
      </c>
      <c r="I129" s="134"/>
      <c r="J129" s="135">
        <f>ROUND(I129*H129,2)</f>
        <v>0</v>
      </c>
      <c r="K129" s="131" t="s">
        <v>230</v>
      </c>
      <c r="L129" s="29"/>
      <c r="M129" s="136" t="s">
        <v>1</v>
      </c>
      <c r="N129" s="137" t="s">
        <v>43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430</v>
      </c>
      <c r="AT129" s="140" t="s">
        <v>128</v>
      </c>
      <c r="AU129" s="140" t="s">
        <v>88</v>
      </c>
      <c r="AY129" s="14" t="s">
        <v>126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4" t="s">
        <v>86</v>
      </c>
      <c r="BK129" s="141">
        <f>ROUND(I129*H129,2)</f>
        <v>0</v>
      </c>
      <c r="BL129" s="14" t="s">
        <v>430</v>
      </c>
      <c r="BM129" s="140" t="s">
        <v>441</v>
      </c>
    </row>
    <row r="130" spans="2:65" s="1" customFormat="1" ht="19.5">
      <c r="B130" s="29"/>
      <c r="D130" s="142" t="s">
        <v>135</v>
      </c>
      <c r="F130" s="143" t="s">
        <v>442</v>
      </c>
      <c r="I130" s="144"/>
      <c r="L130" s="29"/>
      <c r="M130" s="168"/>
      <c r="N130" s="165"/>
      <c r="O130" s="165"/>
      <c r="P130" s="165"/>
      <c r="Q130" s="165"/>
      <c r="R130" s="165"/>
      <c r="S130" s="165"/>
      <c r="T130" s="169"/>
      <c r="AT130" s="14" t="s">
        <v>135</v>
      </c>
      <c r="AU130" s="14" t="s">
        <v>88</v>
      </c>
    </row>
    <row r="131" spans="2:65" s="1" customFormat="1" ht="6.95" customHeight="1">
      <c r="B131" s="41"/>
      <c r="C131" s="42"/>
      <c r="D131" s="42"/>
      <c r="E131" s="42"/>
      <c r="F131" s="42"/>
      <c r="G131" s="42"/>
      <c r="H131" s="42"/>
      <c r="I131" s="42"/>
      <c r="J131" s="42"/>
      <c r="K131" s="42"/>
      <c r="L131" s="29"/>
    </row>
  </sheetData>
  <sheetProtection algorithmName="SHA-512" hashValue="wiPeuK5s9BehIS5G4vAS+XapQPR/XeBdDfqRNmcOGSwbv+2HO5VPhLXFXkNrkxbRhLaDlN1WpIxHpXuxDTPlhw==" saltValue="ZMpfzH3GKXK7Z11+Zw9kByc1jyxyf3cggJ0RlpBqanL+978srTsGeH9B/AIZ3prSGlPQ9DzxclVBGWizv5ShlA==" spinCount="100000" sheet="1" objects="1" scenarios="1" formatColumns="0" formatRows="0" autoFilter="0"/>
  <autoFilter ref="C119:K130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Titulní list (2)</vt:lpstr>
      <vt:lpstr>Rekapitulace stavby</vt:lpstr>
      <vt:lpstr>SO 101 - Chodník, schodiště</vt:lpstr>
      <vt:lpstr>VRN - Vedlejší rozpočtové...</vt:lpstr>
      <vt:lpstr>'Rekapitulace stavby'!Názvy_tisku</vt:lpstr>
      <vt:lpstr>'SO 101 - Chodník, schodiště'!Názvy_tisku</vt:lpstr>
      <vt:lpstr>'VRN - Vedlejší rozpočtové...'!Názvy_tisku</vt:lpstr>
      <vt:lpstr>'Rekapitulace stavby'!Oblast_tisku</vt:lpstr>
      <vt:lpstr>'SO 101 - Chodník, schodiště'!Oblast_tisku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Cingroš</dc:creator>
  <cp:lastModifiedBy>Jakub Cingroš</cp:lastModifiedBy>
  <cp:lastPrinted>2024-11-22T09:51:24Z</cp:lastPrinted>
  <dcterms:created xsi:type="dcterms:W3CDTF">2024-11-22T09:24:14Z</dcterms:created>
  <dcterms:modified xsi:type="dcterms:W3CDTF">2024-11-22T09:52:45Z</dcterms:modified>
</cp:coreProperties>
</file>