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X:\Rozpočty,nabídky\Habartov, muzeum\Dodatek č.1\"/>
    </mc:Choice>
  </mc:AlternateContent>
  <xr:revisionPtr revIDLastSave="0" documentId="13_ncr:1_{7194B4DA-6D4C-4CEA-B6B1-BBEC93CE6A4E}" xr6:coauthVersionLast="47" xr6:coauthVersionMax="47" xr10:uidLastSave="{00000000-0000-0000-0000-000000000000}"/>
  <bookViews>
    <workbookView xWindow="4635" yWindow="4545" windowWidth="25410" windowHeight="12870" tabRatio="758" firstSheet="2" activeTab="7" xr2:uid="{00000000-000D-0000-FFFF-FFFF00000000}"/>
  </bookViews>
  <sheets>
    <sheet name="Rekapitulace stavby" sheetId="1" r:id="rId1"/>
    <sheet name="01.1 - Vícepráce - Lešení..." sheetId="2" r:id="rId2"/>
    <sheet name="01.2 - Méněpráce 1" sheetId="3" r:id="rId3"/>
    <sheet name="01.3 - Přístavba - oplech..." sheetId="4" r:id="rId4"/>
    <sheet name="01.4 - Méněpráce - plochá..." sheetId="5" r:id="rId5"/>
    <sheet name="01.5 - Elektroinstalace" sheetId="6" r:id="rId6"/>
    <sheet name="01.6 - Ocelová rampa" sheetId="7" r:id="rId7"/>
    <sheet name="List1" sheetId="8" r:id="rId8"/>
  </sheets>
  <definedNames>
    <definedName name="_xlnm._FilterDatabase" localSheetId="1" hidden="1">'01.1 - Vícepráce - Lešení...'!$C$136:$K$373</definedName>
    <definedName name="_xlnm._FilterDatabase" localSheetId="2" hidden="1">'01.2 - Méněpráce 1'!$C$128:$K$162</definedName>
    <definedName name="_xlnm._FilterDatabase" localSheetId="3" hidden="1">'01.3 - Přístavba - oplech...'!$C$131:$K$205</definedName>
    <definedName name="_xlnm._FilterDatabase" localSheetId="4" hidden="1">'01.4 - Méněpráce - plochá...'!$C$122:$K$143</definedName>
    <definedName name="_xlnm._FilterDatabase" localSheetId="5" hidden="1">'01.5 - Elektroinstalace'!$C$120:$K$137</definedName>
    <definedName name="_xlnm._FilterDatabase" localSheetId="6" hidden="1">'01.6 - Ocelová rampa'!$C$125:$K$192</definedName>
    <definedName name="_xlnm.Print_Titles" localSheetId="1">'01.1 - Vícepráce - Lešení...'!$136:$136</definedName>
    <definedName name="_xlnm.Print_Titles" localSheetId="2">'01.2 - Méněpráce 1'!$128:$128</definedName>
    <definedName name="_xlnm.Print_Titles" localSheetId="3">'01.3 - Přístavba - oplech...'!$131:$131</definedName>
    <definedName name="_xlnm.Print_Titles" localSheetId="4">'01.4 - Méněpráce - plochá...'!$122:$122</definedName>
    <definedName name="_xlnm.Print_Titles" localSheetId="5">'01.5 - Elektroinstalace'!$120:$120</definedName>
    <definedName name="_xlnm.Print_Titles" localSheetId="6">'01.6 - Ocelová rampa'!$125:$125</definedName>
    <definedName name="_xlnm.Print_Titles" localSheetId="0">'Rekapitulace stavby'!$92:$92</definedName>
    <definedName name="_xlnm.Print_Area" localSheetId="1">'01.1 - Vícepráce - Lešení...'!$C$4:$J$76,'01.1 - Vícepráce - Lešení...'!$C$122:$K$373</definedName>
    <definedName name="_xlnm.Print_Area" localSheetId="2">'01.2 - Méněpráce 1'!$C$4:$J$76,'01.2 - Méněpráce 1'!$C$114:$K$162</definedName>
    <definedName name="_xlnm.Print_Area" localSheetId="3">'01.3 - Přístavba - oplech...'!$C$4:$J$76,'01.3 - Přístavba - oplech...'!$C$117:$K$205</definedName>
    <definedName name="_xlnm.Print_Area" localSheetId="4">'01.4 - Méněpráce - plochá...'!$C$4:$J$76,'01.4 - Méněpráce - plochá...'!$C$108:$K$143</definedName>
    <definedName name="_xlnm.Print_Area" localSheetId="5">'01.5 - Elektroinstalace'!$C$4:$J$76,'01.5 - Elektroinstalace'!$C$106:$K$137</definedName>
    <definedName name="_xlnm.Print_Area" localSheetId="6">'01.6 - Ocelová rampa'!$C$4:$J$76,'01.6 - Ocelová rampa'!$C$111:$K$192</definedName>
    <definedName name="_xlnm.Print_Area" localSheetId="0">'Rekapitulace stavby'!$D$4:$AO$76,'Rekapitulace stavby'!$C$82:$AQ$102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8" l="1"/>
  <c r="B2" i="8" a="1"/>
  <c r="B2" i="8" s="1"/>
  <c r="B1" i="8" a="1"/>
  <c r="B1" i="8" s="1"/>
  <c r="T142" i="7"/>
  <c r="J39" i="7"/>
  <c r="J38" i="7"/>
  <c r="AY101" i="1"/>
  <c r="J37" i="7"/>
  <c r="AX101" i="1" s="1"/>
  <c r="BI192" i="7"/>
  <c r="BH192" i="7"/>
  <c r="BG192" i="7"/>
  <c r="BF192" i="7"/>
  <c r="T192" i="7"/>
  <c r="R192" i="7"/>
  <c r="P192" i="7"/>
  <c r="BI179" i="7"/>
  <c r="BH179" i="7"/>
  <c r="BG179" i="7"/>
  <c r="BF179" i="7"/>
  <c r="T179" i="7"/>
  <c r="R179" i="7"/>
  <c r="P179" i="7"/>
  <c r="BI169" i="7"/>
  <c r="BH169" i="7"/>
  <c r="BG169" i="7"/>
  <c r="BF169" i="7"/>
  <c r="T169" i="7"/>
  <c r="R169" i="7"/>
  <c r="P169" i="7"/>
  <c r="BI156" i="7"/>
  <c r="BH156" i="7"/>
  <c r="BG156" i="7"/>
  <c r="BF156" i="7"/>
  <c r="T156" i="7"/>
  <c r="R156" i="7"/>
  <c r="P156" i="7"/>
  <c r="BI146" i="7"/>
  <c r="BH146" i="7"/>
  <c r="BG146" i="7"/>
  <c r="BF146" i="7"/>
  <c r="T146" i="7"/>
  <c r="R146" i="7"/>
  <c r="R145" i="7" s="1"/>
  <c r="R144" i="7" s="1"/>
  <c r="P146" i="7"/>
  <c r="BI143" i="7"/>
  <c r="BH143" i="7"/>
  <c r="BG143" i="7"/>
  <c r="BF143" i="7"/>
  <c r="T143" i="7"/>
  <c r="R143" i="7"/>
  <c r="R142" i="7"/>
  <c r="P143" i="7"/>
  <c r="P142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3" i="7"/>
  <c r="BH133" i="7"/>
  <c r="BG133" i="7"/>
  <c r="BF133" i="7"/>
  <c r="T133" i="7"/>
  <c r="R133" i="7"/>
  <c r="P133" i="7"/>
  <c r="BI129" i="7"/>
  <c r="BH129" i="7"/>
  <c r="BG129" i="7"/>
  <c r="BF129" i="7"/>
  <c r="T129" i="7"/>
  <c r="T128" i="7"/>
  <c r="R129" i="7"/>
  <c r="R128" i="7" s="1"/>
  <c r="P129" i="7"/>
  <c r="P128" i="7"/>
  <c r="F123" i="7"/>
  <c r="F122" i="7"/>
  <c r="F120" i="7"/>
  <c r="E118" i="7"/>
  <c r="F94" i="7"/>
  <c r="F93" i="7"/>
  <c r="F91" i="7"/>
  <c r="E89" i="7"/>
  <c r="J26" i="7"/>
  <c r="E26" i="7"/>
  <c r="J123" i="7"/>
  <c r="J25" i="7"/>
  <c r="J23" i="7"/>
  <c r="E23" i="7"/>
  <c r="J122" i="7" s="1"/>
  <c r="J22" i="7"/>
  <c r="J14" i="7"/>
  <c r="J120" i="7" s="1"/>
  <c r="E7" i="7"/>
  <c r="E114" i="7"/>
  <c r="J39" i="6"/>
  <c r="J38" i="6"/>
  <c r="AY100" i="1"/>
  <c r="J37" i="6"/>
  <c r="AX100" i="1"/>
  <c r="BI137" i="6"/>
  <c r="BH137" i="6"/>
  <c r="BG137" i="6"/>
  <c r="BF137" i="6"/>
  <c r="T137" i="6"/>
  <c r="R137" i="6"/>
  <c r="P137" i="6"/>
  <c r="BI136" i="6"/>
  <c r="BH136" i="6"/>
  <c r="BG136" i="6"/>
  <c r="BF136" i="6"/>
  <c r="T136" i="6"/>
  <c r="R136" i="6"/>
  <c r="P136" i="6"/>
  <c r="BI135" i="6"/>
  <c r="BH135" i="6"/>
  <c r="BG135" i="6"/>
  <c r="BF135" i="6"/>
  <c r="T135" i="6"/>
  <c r="R135" i="6"/>
  <c r="P135" i="6"/>
  <c r="BI134" i="6"/>
  <c r="BH134" i="6"/>
  <c r="BG134" i="6"/>
  <c r="BF134" i="6"/>
  <c r="T134" i="6"/>
  <c r="R134" i="6"/>
  <c r="P134" i="6"/>
  <c r="BI133" i="6"/>
  <c r="BH133" i="6"/>
  <c r="BG133" i="6"/>
  <c r="BF133" i="6"/>
  <c r="T133" i="6"/>
  <c r="R133" i="6"/>
  <c r="P133" i="6"/>
  <c r="BI132" i="6"/>
  <c r="BH132" i="6"/>
  <c r="BG132" i="6"/>
  <c r="BF132" i="6"/>
  <c r="T132" i="6"/>
  <c r="R132" i="6"/>
  <c r="P132" i="6"/>
  <c r="BI131" i="6"/>
  <c r="BH131" i="6"/>
  <c r="BG131" i="6"/>
  <c r="BF131" i="6"/>
  <c r="T131" i="6"/>
  <c r="R131" i="6"/>
  <c r="P131" i="6"/>
  <c r="BI129" i="6"/>
  <c r="BH129" i="6"/>
  <c r="BG129" i="6"/>
  <c r="BF129" i="6"/>
  <c r="T129" i="6"/>
  <c r="R129" i="6"/>
  <c r="P129" i="6"/>
  <c r="BI127" i="6"/>
  <c r="BH127" i="6"/>
  <c r="BG127" i="6"/>
  <c r="BF127" i="6"/>
  <c r="T127" i="6"/>
  <c r="R127" i="6"/>
  <c r="P127" i="6"/>
  <c r="BI125" i="6"/>
  <c r="BH125" i="6"/>
  <c r="BG125" i="6"/>
  <c r="BF125" i="6"/>
  <c r="T125" i="6"/>
  <c r="R125" i="6"/>
  <c r="P125" i="6"/>
  <c r="BI123" i="6"/>
  <c r="BH123" i="6"/>
  <c r="BG123" i="6"/>
  <c r="BF123" i="6"/>
  <c r="T123" i="6"/>
  <c r="R123" i="6"/>
  <c r="P123" i="6"/>
  <c r="F118" i="6"/>
  <c r="F117" i="6"/>
  <c r="F115" i="6"/>
  <c r="E113" i="6"/>
  <c r="F94" i="6"/>
  <c r="F93" i="6"/>
  <c r="F91" i="6"/>
  <c r="E89" i="6"/>
  <c r="J26" i="6"/>
  <c r="E26" i="6"/>
  <c r="J94" i="6" s="1"/>
  <c r="J25" i="6"/>
  <c r="J23" i="6"/>
  <c r="E23" i="6"/>
  <c r="J117" i="6" s="1"/>
  <c r="J22" i="6"/>
  <c r="J14" i="6"/>
  <c r="J115" i="6"/>
  <c r="E7" i="6"/>
  <c r="E109" i="6"/>
  <c r="J39" i="5"/>
  <c r="J38" i="5"/>
  <c r="AY99" i="1"/>
  <c r="J37" i="5"/>
  <c r="AX99" i="1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9" i="5"/>
  <c r="BH129" i="5"/>
  <c r="BG129" i="5"/>
  <c r="BF129" i="5"/>
  <c r="T129" i="5"/>
  <c r="R129" i="5"/>
  <c r="P129" i="5"/>
  <c r="BI128" i="5"/>
  <c r="BH128" i="5"/>
  <c r="BG128" i="5"/>
  <c r="BF128" i="5"/>
  <c r="T128" i="5"/>
  <c r="R128" i="5"/>
  <c r="P128" i="5"/>
  <c r="BI126" i="5"/>
  <c r="BH126" i="5"/>
  <c r="BG126" i="5"/>
  <c r="BF126" i="5"/>
  <c r="T126" i="5"/>
  <c r="R126" i="5"/>
  <c r="P126" i="5"/>
  <c r="F120" i="5"/>
  <c r="F119" i="5"/>
  <c r="F117" i="5"/>
  <c r="E115" i="5"/>
  <c r="F94" i="5"/>
  <c r="F93" i="5"/>
  <c r="F91" i="5"/>
  <c r="E89" i="5"/>
  <c r="J26" i="5"/>
  <c r="E26" i="5"/>
  <c r="J120" i="5"/>
  <c r="J25" i="5"/>
  <c r="J23" i="5"/>
  <c r="E23" i="5"/>
  <c r="J119" i="5"/>
  <c r="J22" i="5"/>
  <c r="J14" i="5"/>
  <c r="J117" i="5" s="1"/>
  <c r="E7" i="5"/>
  <c r="E111" i="5" s="1"/>
  <c r="J39" i="4"/>
  <c r="J38" i="4"/>
  <c r="AY98" i="1"/>
  <c r="J37" i="4"/>
  <c r="AX98" i="1"/>
  <c r="BI205" i="4"/>
  <c r="BH205" i="4"/>
  <c r="BG205" i="4"/>
  <c r="BF205" i="4"/>
  <c r="T205" i="4"/>
  <c r="T204" i="4"/>
  <c r="T203" i="4"/>
  <c r="R205" i="4"/>
  <c r="R204" i="4" s="1"/>
  <c r="R203" i="4" s="1"/>
  <c r="P205" i="4"/>
  <c r="P204" i="4"/>
  <c r="P203" i="4" s="1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4" i="4"/>
  <c r="BH164" i="4"/>
  <c r="BG164" i="4"/>
  <c r="BF164" i="4"/>
  <c r="T164" i="4"/>
  <c r="R164" i="4"/>
  <c r="P164" i="4"/>
  <c r="BI161" i="4"/>
  <c r="BH161" i="4"/>
  <c r="BG161" i="4"/>
  <c r="BF161" i="4"/>
  <c r="T161" i="4"/>
  <c r="R161" i="4"/>
  <c r="P161" i="4"/>
  <c r="BI160" i="4"/>
  <c r="BH160" i="4"/>
  <c r="BG160" i="4"/>
  <c r="BF160" i="4"/>
  <c r="T160" i="4"/>
  <c r="R160" i="4"/>
  <c r="P160" i="4"/>
  <c r="BI159" i="4"/>
  <c r="BH159" i="4"/>
  <c r="BG159" i="4"/>
  <c r="BF159" i="4"/>
  <c r="T159" i="4"/>
  <c r="R159" i="4"/>
  <c r="P159" i="4"/>
  <c r="BI158" i="4"/>
  <c r="BH158" i="4"/>
  <c r="BG158" i="4"/>
  <c r="BF158" i="4"/>
  <c r="T158" i="4"/>
  <c r="R158" i="4"/>
  <c r="P158" i="4"/>
  <c r="BI157" i="4"/>
  <c r="BH157" i="4"/>
  <c r="BG157" i="4"/>
  <c r="BF157" i="4"/>
  <c r="T157" i="4"/>
  <c r="R157" i="4"/>
  <c r="P157" i="4"/>
  <c r="BI153" i="4"/>
  <c r="BH153" i="4"/>
  <c r="BG153" i="4"/>
  <c r="BF153" i="4"/>
  <c r="T153" i="4"/>
  <c r="T152" i="4"/>
  <c r="R153" i="4"/>
  <c r="R152" i="4"/>
  <c r="P153" i="4"/>
  <c r="P152" i="4"/>
  <c r="BI151" i="4"/>
  <c r="BH151" i="4"/>
  <c r="BG151" i="4"/>
  <c r="BF151" i="4"/>
  <c r="T151" i="4"/>
  <c r="R151" i="4"/>
  <c r="P151" i="4"/>
  <c r="BI148" i="4"/>
  <c r="BH148" i="4"/>
  <c r="BG148" i="4"/>
  <c r="BF148" i="4"/>
  <c r="T148" i="4"/>
  <c r="R148" i="4"/>
  <c r="P148" i="4"/>
  <c r="BI146" i="4"/>
  <c r="BH146" i="4"/>
  <c r="BG146" i="4"/>
  <c r="BF146" i="4"/>
  <c r="T146" i="4"/>
  <c r="R146" i="4"/>
  <c r="P146" i="4"/>
  <c r="BI145" i="4"/>
  <c r="BH145" i="4"/>
  <c r="BG145" i="4"/>
  <c r="BF145" i="4"/>
  <c r="T145" i="4"/>
  <c r="R145" i="4"/>
  <c r="P145" i="4"/>
  <c r="BI144" i="4"/>
  <c r="BH144" i="4"/>
  <c r="BG144" i="4"/>
  <c r="BF144" i="4"/>
  <c r="T144" i="4"/>
  <c r="R144" i="4"/>
  <c r="P144" i="4"/>
  <c r="BI142" i="4"/>
  <c r="BH142" i="4"/>
  <c r="BG142" i="4"/>
  <c r="BF142" i="4"/>
  <c r="T142" i="4"/>
  <c r="R142" i="4"/>
  <c r="P142" i="4"/>
  <c r="BI139" i="4"/>
  <c r="BH139" i="4"/>
  <c r="BG139" i="4"/>
  <c r="BF139" i="4"/>
  <c r="T139" i="4"/>
  <c r="R139" i="4"/>
  <c r="P139" i="4"/>
  <c r="BI138" i="4"/>
  <c r="BH138" i="4"/>
  <c r="BG138" i="4"/>
  <c r="BF138" i="4"/>
  <c r="T138" i="4"/>
  <c r="R138" i="4"/>
  <c r="P138" i="4"/>
  <c r="BI135" i="4"/>
  <c r="BH135" i="4"/>
  <c r="BG135" i="4"/>
  <c r="BF135" i="4"/>
  <c r="T135" i="4"/>
  <c r="R135" i="4"/>
  <c r="P135" i="4"/>
  <c r="F129" i="4"/>
  <c r="F128" i="4"/>
  <c r="F126" i="4"/>
  <c r="E124" i="4"/>
  <c r="F94" i="4"/>
  <c r="F93" i="4"/>
  <c r="F91" i="4"/>
  <c r="E89" i="4"/>
  <c r="J26" i="4"/>
  <c r="E26" i="4"/>
  <c r="J129" i="4"/>
  <c r="J25" i="4"/>
  <c r="J23" i="4"/>
  <c r="E23" i="4"/>
  <c r="J93" i="4"/>
  <c r="J22" i="4"/>
  <c r="J14" i="4"/>
  <c r="J126" i="4" s="1"/>
  <c r="E7" i="4"/>
  <c r="E120" i="4" s="1"/>
  <c r="J39" i="3"/>
  <c r="J38" i="3"/>
  <c r="AY97" i="1" s="1"/>
  <c r="J37" i="3"/>
  <c r="AX97" i="1"/>
  <c r="BI162" i="3"/>
  <c r="BH162" i="3"/>
  <c r="BG162" i="3"/>
  <c r="BF162" i="3"/>
  <c r="T162" i="3"/>
  <c r="R162" i="3"/>
  <c r="P162" i="3"/>
  <c r="BI155" i="3"/>
  <c r="BH155" i="3"/>
  <c r="BG155" i="3"/>
  <c r="BF155" i="3"/>
  <c r="T155" i="3"/>
  <c r="R155" i="3"/>
  <c r="P155" i="3"/>
  <c r="BI152" i="3"/>
  <c r="BH152" i="3"/>
  <c r="BG152" i="3"/>
  <c r="BF152" i="3"/>
  <c r="T152" i="3"/>
  <c r="R152" i="3"/>
  <c r="P152" i="3"/>
  <c r="BI149" i="3"/>
  <c r="BH149" i="3"/>
  <c r="BG149" i="3"/>
  <c r="BF149" i="3"/>
  <c r="T149" i="3"/>
  <c r="T148" i="3"/>
  <c r="R149" i="3"/>
  <c r="R148" i="3"/>
  <c r="P149" i="3"/>
  <c r="P148" i="3"/>
  <c r="BI146" i="3"/>
  <c r="BH146" i="3"/>
  <c r="BG146" i="3"/>
  <c r="BF146" i="3"/>
  <c r="T146" i="3"/>
  <c r="T145" i="3" s="1"/>
  <c r="R146" i="3"/>
  <c r="R145" i="3" s="1"/>
  <c r="P146" i="3"/>
  <c r="P145" i="3" s="1"/>
  <c r="BI144" i="3"/>
  <c r="BH144" i="3"/>
  <c r="BG144" i="3"/>
  <c r="BF144" i="3"/>
  <c r="T144" i="3"/>
  <c r="R144" i="3"/>
  <c r="P144" i="3"/>
  <c r="BI143" i="3"/>
  <c r="BH143" i="3"/>
  <c r="BG143" i="3"/>
  <c r="BF143" i="3"/>
  <c r="T143" i="3"/>
  <c r="R143" i="3"/>
  <c r="P143" i="3"/>
  <c r="BI140" i="3"/>
  <c r="BH140" i="3"/>
  <c r="BG140" i="3"/>
  <c r="BF140" i="3"/>
  <c r="T140" i="3"/>
  <c r="T139" i="3" s="1"/>
  <c r="R140" i="3"/>
  <c r="R139" i="3"/>
  <c r="P140" i="3"/>
  <c r="P139" i="3"/>
  <c r="BI136" i="3"/>
  <c r="BH136" i="3"/>
  <c r="BG136" i="3"/>
  <c r="BF136" i="3"/>
  <c r="T136" i="3"/>
  <c r="T135" i="3"/>
  <c r="R136" i="3"/>
  <c r="R135" i="3" s="1"/>
  <c r="P136" i="3"/>
  <c r="P135" i="3" s="1"/>
  <c r="BI132" i="3"/>
  <c r="BH132" i="3"/>
  <c r="BG132" i="3"/>
  <c r="BF132" i="3"/>
  <c r="T132" i="3"/>
  <c r="T131" i="3" s="1"/>
  <c r="R132" i="3"/>
  <c r="R131" i="3"/>
  <c r="P132" i="3"/>
  <c r="P131" i="3"/>
  <c r="F126" i="3"/>
  <c r="F125" i="3"/>
  <c r="F123" i="3"/>
  <c r="E121" i="3"/>
  <c r="F94" i="3"/>
  <c r="F93" i="3"/>
  <c r="F91" i="3"/>
  <c r="E89" i="3"/>
  <c r="J26" i="3"/>
  <c r="E26" i="3"/>
  <c r="J126" i="3"/>
  <c r="J25" i="3"/>
  <c r="J23" i="3"/>
  <c r="E23" i="3"/>
  <c r="J125" i="3"/>
  <c r="J22" i="3"/>
  <c r="J14" i="3"/>
  <c r="J123" i="3"/>
  <c r="E7" i="3"/>
  <c r="E117" i="3"/>
  <c r="J39" i="2"/>
  <c r="J38" i="2"/>
  <c r="AY96" i="1" s="1"/>
  <c r="J37" i="2"/>
  <c r="AX96" i="1" s="1"/>
  <c r="BI370" i="2"/>
  <c r="BH370" i="2"/>
  <c r="BG370" i="2"/>
  <c r="BF370" i="2"/>
  <c r="T370" i="2"/>
  <c r="R370" i="2"/>
  <c r="P370" i="2"/>
  <c r="BI366" i="2"/>
  <c r="BH366" i="2"/>
  <c r="BG366" i="2"/>
  <c r="BF366" i="2"/>
  <c r="T366" i="2"/>
  <c r="R366" i="2"/>
  <c r="P366" i="2"/>
  <c r="BI364" i="2"/>
  <c r="BH364" i="2"/>
  <c r="BG364" i="2"/>
  <c r="BF364" i="2"/>
  <c r="T364" i="2"/>
  <c r="R364" i="2"/>
  <c r="P364" i="2"/>
  <c r="BI359" i="2"/>
  <c r="BH359" i="2"/>
  <c r="BG359" i="2"/>
  <c r="BF359" i="2"/>
  <c r="T359" i="2"/>
  <c r="R359" i="2"/>
  <c r="P359" i="2"/>
  <c r="BI357" i="2"/>
  <c r="BH357" i="2"/>
  <c r="BG357" i="2"/>
  <c r="BF357" i="2"/>
  <c r="T357" i="2"/>
  <c r="R357" i="2"/>
  <c r="P357" i="2"/>
  <c r="BI355" i="2"/>
  <c r="BH355" i="2"/>
  <c r="BG355" i="2"/>
  <c r="BF355" i="2"/>
  <c r="T355" i="2"/>
  <c r="R355" i="2"/>
  <c r="P355" i="2"/>
  <c r="BI353" i="2"/>
  <c r="BH353" i="2"/>
  <c r="BG353" i="2"/>
  <c r="BF353" i="2"/>
  <c r="T353" i="2"/>
  <c r="R353" i="2"/>
  <c r="P353" i="2"/>
  <c r="BI350" i="2"/>
  <c r="BH350" i="2"/>
  <c r="BG350" i="2"/>
  <c r="BF350" i="2"/>
  <c r="T350" i="2"/>
  <c r="R350" i="2"/>
  <c r="P350" i="2"/>
  <c r="BI348" i="2"/>
  <c r="BH348" i="2"/>
  <c r="BG348" i="2"/>
  <c r="BF348" i="2"/>
  <c r="T348" i="2"/>
  <c r="R348" i="2"/>
  <c r="P348" i="2"/>
  <c r="BI346" i="2"/>
  <c r="BH346" i="2"/>
  <c r="BG346" i="2"/>
  <c r="BF346" i="2"/>
  <c r="T346" i="2"/>
  <c r="R346" i="2"/>
  <c r="P346" i="2"/>
  <c r="BI345" i="2"/>
  <c r="BH345" i="2"/>
  <c r="BG345" i="2"/>
  <c r="BF345" i="2"/>
  <c r="T345" i="2"/>
  <c r="R345" i="2"/>
  <c r="P345" i="2"/>
  <c r="BI343" i="2"/>
  <c r="BH343" i="2"/>
  <c r="BG343" i="2"/>
  <c r="BF343" i="2"/>
  <c r="T343" i="2"/>
  <c r="R343" i="2"/>
  <c r="P343" i="2"/>
  <c r="BI339" i="2"/>
  <c r="BH339" i="2"/>
  <c r="BG339" i="2"/>
  <c r="BF339" i="2"/>
  <c r="T339" i="2"/>
  <c r="R339" i="2"/>
  <c r="P339" i="2"/>
  <c r="BI336" i="2"/>
  <c r="BH336" i="2"/>
  <c r="BG336" i="2"/>
  <c r="BF336" i="2"/>
  <c r="T336" i="2"/>
  <c r="R336" i="2"/>
  <c r="P336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30" i="2"/>
  <c r="BH330" i="2"/>
  <c r="BG330" i="2"/>
  <c r="BF330" i="2"/>
  <c r="T330" i="2"/>
  <c r="R330" i="2"/>
  <c r="P330" i="2"/>
  <c r="BI326" i="2"/>
  <c r="BH326" i="2"/>
  <c r="BG326" i="2"/>
  <c r="BF326" i="2"/>
  <c r="T326" i="2"/>
  <c r="R326" i="2"/>
  <c r="P326" i="2"/>
  <c r="BI321" i="2"/>
  <c r="BH321" i="2"/>
  <c r="BG321" i="2"/>
  <c r="BF321" i="2"/>
  <c r="T321" i="2"/>
  <c r="R321" i="2"/>
  <c r="P321" i="2"/>
  <c r="BI319" i="2"/>
  <c r="BH319" i="2"/>
  <c r="BG319" i="2"/>
  <c r="BF319" i="2"/>
  <c r="T319" i="2"/>
  <c r="R319" i="2"/>
  <c r="P319" i="2"/>
  <c r="BI315" i="2"/>
  <c r="BH315" i="2"/>
  <c r="BG315" i="2"/>
  <c r="BF315" i="2"/>
  <c r="T315" i="2"/>
  <c r="R315" i="2"/>
  <c r="P315" i="2"/>
  <c r="BI314" i="2"/>
  <c r="BH314" i="2"/>
  <c r="BG314" i="2"/>
  <c r="BF314" i="2"/>
  <c r="T314" i="2"/>
  <c r="R314" i="2"/>
  <c r="P314" i="2"/>
  <c r="BI313" i="2"/>
  <c r="BH313" i="2"/>
  <c r="BG313" i="2"/>
  <c r="BF313" i="2"/>
  <c r="T313" i="2"/>
  <c r="R313" i="2"/>
  <c r="P313" i="2"/>
  <c r="BI309" i="2"/>
  <c r="BH309" i="2"/>
  <c r="BG309" i="2"/>
  <c r="BF309" i="2"/>
  <c r="T309" i="2"/>
  <c r="R309" i="2"/>
  <c r="P309" i="2"/>
  <c r="BI302" i="2"/>
  <c r="BH302" i="2"/>
  <c r="BG302" i="2"/>
  <c r="BF302" i="2"/>
  <c r="T302" i="2"/>
  <c r="R302" i="2"/>
  <c r="P302" i="2"/>
  <c r="BI298" i="2"/>
  <c r="BH298" i="2"/>
  <c r="BG298" i="2"/>
  <c r="BF298" i="2"/>
  <c r="T298" i="2"/>
  <c r="R298" i="2"/>
  <c r="P298" i="2"/>
  <c r="BI294" i="2"/>
  <c r="BH294" i="2"/>
  <c r="BG294" i="2"/>
  <c r="BF294" i="2"/>
  <c r="T294" i="2"/>
  <c r="R294" i="2"/>
  <c r="P294" i="2"/>
  <c r="BI290" i="2"/>
  <c r="BH290" i="2"/>
  <c r="BG290" i="2"/>
  <c r="BF290" i="2"/>
  <c r="T290" i="2"/>
  <c r="R290" i="2"/>
  <c r="P290" i="2"/>
  <c r="BI286" i="2"/>
  <c r="BH286" i="2"/>
  <c r="BG286" i="2"/>
  <c r="BF286" i="2"/>
  <c r="T286" i="2"/>
  <c r="R286" i="2"/>
  <c r="P286" i="2"/>
  <c r="BI284" i="2"/>
  <c r="BH284" i="2"/>
  <c r="BG284" i="2"/>
  <c r="BF284" i="2"/>
  <c r="T284" i="2"/>
  <c r="R284" i="2"/>
  <c r="P284" i="2"/>
  <c r="BI282" i="2"/>
  <c r="BH282" i="2"/>
  <c r="BG282" i="2"/>
  <c r="BF282" i="2"/>
  <c r="T282" i="2"/>
  <c r="R282" i="2"/>
  <c r="P282" i="2"/>
  <c r="BI279" i="2"/>
  <c r="BH279" i="2"/>
  <c r="BG279" i="2"/>
  <c r="BF279" i="2"/>
  <c r="T279" i="2"/>
  <c r="R279" i="2"/>
  <c r="P279" i="2"/>
  <c r="BI270" i="2"/>
  <c r="BH270" i="2"/>
  <c r="BG270" i="2"/>
  <c r="BF270" i="2"/>
  <c r="T270" i="2"/>
  <c r="R270" i="2"/>
  <c r="P270" i="2"/>
  <c r="BI268" i="2"/>
  <c r="BH268" i="2"/>
  <c r="BG268" i="2"/>
  <c r="BF268" i="2"/>
  <c r="T268" i="2"/>
  <c r="R268" i="2"/>
  <c r="P268" i="2"/>
  <c r="BI264" i="2"/>
  <c r="BH264" i="2"/>
  <c r="BG264" i="2"/>
  <c r="BF264" i="2"/>
  <c r="T264" i="2"/>
  <c r="R264" i="2"/>
  <c r="P264" i="2"/>
  <c r="BI260" i="2"/>
  <c r="BH260" i="2"/>
  <c r="BG260" i="2"/>
  <c r="BF260" i="2"/>
  <c r="T260" i="2"/>
  <c r="R260" i="2"/>
  <c r="P260" i="2"/>
  <c r="BI254" i="2"/>
  <c r="BH254" i="2"/>
  <c r="BG254" i="2"/>
  <c r="BF254" i="2"/>
  <c r="T254" i="2"/>
  <c r="R254" i="2"/>
  <c r="P254" i="2"/>
  <c r="BI249" i="2"/>
  <c r="BH249" i="2"/>
  <c r="BG249" i="2"/>
  <c r="BF249" i="2"/>
  <c r="T249" i="2"/>
  <c r="R249" i="2"/>
  <c r="P249" i="2"/>
  <c r="BI245" i="2"/>
  <c r="BH245" i="2"/>
  <c r="BG245" i="2"/>
  <c r="BF245" i="2"/>
  <c r="T245" i="2"/>
  <c r="R245" i="2"/>
  <c r="P245" i="2"/>
  <c r="BI244" i="2"/>
  <c r="BH244" i="2"/>
  <c r="BG244" i="2"/>
  <c r="BF244" i="2"/>
  <c r="T244" i="2"/>
  <c r="R244" i="2"/>
  <c r="P244" i="2"/>
  <c r="BI243" i="2"/>
  <c r="BH243" i="2"/>
  <c r="BG243" i="2"/>
  <c r="BF243" i="2"/>
  <c r="T243" i="2"/>
  <c r="R243" i="2"/>
  <c r="P243" i="2"/>
  <c r="BI242" i="2"/>
  <c r="BH242" i="2"/>
  <c r="BG242" i="2"/>
  <c r="BF242" i="2"/>
  <c r="T242" i="2"/>
  <c r="R242" i="2"/>
  <c r="P242" i="2"/>
  <c r="BI237" i="2"/>
  <c r="BH237" i="2"/>
  <c r="BG237" i="2"/>
  <c r="BF237" i="2"/>
  <c r="T237" i="2"/>
  <c r="R237" i="2"/>
  <c r="P237" i="2"/>
  <c r="BI234" i="2"/>
  <c r="BH234" i="2"/>
  <c r="BG234" i="2"/>
  <c r="BF234" i="2"/>
  <c r="T234" i="2"/>
  <c r="T233" i="2" s="1"/>
  <c r="R234" i="2"/>
  <c r="R233" i="2" s="1"/>
  <c r="P234" i="2"/>
  <c r="P233" i="2" s="1"/>
  <c r="BI231" i="2"/>
  <c r="BH231" i="2"/>
  <c r="BG231" i="2"/>
  <c r="BF231" i="2"/>
  <c r="T231" i="2"/>
  <c r="T230" i="2"/>
  <c r="R231" i="2"/>
  <c r="R230" i="2"/>
  <c r="P231" i="2"/>
  <c r="P230" i="2"/>
  <c r="BI229" i="2"/>
  <c r="BH229" i="2"/>
  <c r="BG229" i="2"/>
  <c r="BF229" i="2"/>
  <c r="T229" i="2"/>
  <c r="R229" i="2"/>
  <c r="P229" i="2"/>
  <c r="BI227" i="2"/>
  <c r="BH227" i="2"/>
  <c r="BG227" i="2"/>
  <c r="BF227" i="2"/>
  <c r="T227" i="2"/>
  <c r="R227" i="2"/>
  <c r="P227" i="2"/>
  <c r="BI225" i="2"/>
  <c r="BH225" i="2"/>
  <c r="BG225" i="2"/>
  <c r="BF225" i="2"/>
  <c r="T225" i="2"/>
  <c r="R225" i="2"/>
  <c r="P225" i="2"/>
  <c r="BI223" i="2"/>
  <c r="BH223" i="2"/>
  <c r="BG223" i="2"/>
  <c r="BF223" i="2"/>
  <c r="T223" i="2"/>
  <c r="R223" i="2"/>
  <c r="P223" i="2"/>
  <c r="BI216" i="2"/>
  <c r="BH216" i="2"/>
  <c r="BG216" i="2"/>
  <c r="BF216" i="2"/>
  <c r="T216" i="2"/>
  <c r="R216" i="2"/>
  <c r="P216" i="2"/>
  <c r="BI207" i="2"/>
  <c r="BH207" i="2"/>
  <c r="BG207" i="2"/>
  <c r="BF207" i="2"/>
  <c r="T207" i="2"/>
  <c r="T206" i="2"/>
  <c r="R207" i="2"/>
  <c r="R206" i="2"/>
  <c r="P207" i="2"/>
  <c r="P206" i="2"/>
  <c r="BI203" i="2"/>
  <c r="BH203" i="2"/>
  <c r="BG203" i="2"/>
  <c r="BF203" i="2"/>
  <c r="T203" i="2"/>
  <c r="R203" i="2"/>
  <c r="P203" i="2"/>
  <c r="BI201" i="2"/>
  <c r="BH201" i="2"/>
  <c r="BG201" i="2"/>
  <c r="BF201" i="2"/>
  <c r="T201" i="2"/>
  <c r="R201" i="2"/>
  <c r="P201" i="2"/>
  <c r="BI198" i="2"/>
  <c r="BH198" i="2"/>
  <c r="BG198" i="2"/>
  <c r="BF198" i="2"/>
  <c r="T198" i="2"/>
  <c r="R198" i="2"/>
  <c r="P198" i="2"/>
  <c r="BI196" i="2"/>
  <c r="BH196" i="2"/>
  <c r="BG196" i="2"/>
  <c r="BF196" i="2"/>
  <c r="T196" i="2"/>
  <c r="R196" i="2"/>
  <c r="P196" i="2"/>
  <c r="BI189" i="2"/>
  <c r="BH189" i="2"/>
  <c r="BG189" i="2"/>
  <c r="BF189" i="2"/>
  <c r="T189" i="2"/>
  <c r="R189" i="2"/>
  <c r="P189" i="2"/>
  <c r="BI171" i="2"/>
  <c r="BH171" i="2"/>
  <c r="BG171" i="2"/>
  <c r="BF171" i="2"/>
  <c r="T171" i="2"/>
  <c r="T170" i="2" s="1"/>
  <c r="R171" i="2"/>
  <c r="R170" i="2" s="1"/>
  <c r="P171" i="2"/>
  <c r="P170" i="2" s="1"/>
  <c r="BI168" i="2"/>
  <c r="BH168" i="2"/>
  <c r="BG168" i="2"/>
  <c r="BF168" i="2"/>
  <c r="T168" i="2"/>
  <c r="R168" i="2"/>
  <c r="P168" i="2"/>
  <c r="BI166" i="2"/>
  <c r="BH166" i="2"/>
  <c r="BG166" i="2"/>
  <c r="BF166" i="2"/>
  <c r="J36" i="2" s="1"/>
  <c r="T166" i="2"/>
  <c r="R166" i="2"/>
  <c r="P166" i="2"/>
  <c r="BI165" i="2"/>
  <c r="BH165" i="2"/>
  <c r="BG165" i="2"/>
  <c r="BF165" i="2"/>
  <c r="T165" i="2"/>
  <c r="R165" i="2"/>
  <c r="P165" i="2"/>
  <c r="BI164" i="2"/>
  <c r="BH164" i="2"/>
  <c r="BG164" i="2"/>
  <c r="BF164" i="2"/>
  <c r="T164" i="2"/>
  <c r="R164" i="2"/>
  <c r="P164" i="2"/>
  <c r="BI162" i="2"/>
  <c r="BH162" i="2"/>
  <c r="BG162" i="2"/>
  <c r="BF162" i="2"/>
  <c r="T162" i="2"/>
  <c r="R162" i="2"/>
  <c r="P162" i="2"/>
  <c r="BI160" i="2"/>
  <c r="BH160" i="2"/>
  <c r="BG160" i="2"/>
  <c r="BF160" i="2"/>
  <c r="T160" i="2"/>
  <c r="R160" i="2"/>
  <c r="P160" i="2"/>
  <c r="BI158" i="2"/>
  <c r="BH158" i="2"/>
  <c r="BG158" i="2"/>
  <c r="BF158" i="2"/>
  <c r="T158" i="2"/>
  <c r="R158" i="2"/>
  <c r="P158" i="2"/>
  <c r="BI154" i="2"/>
  <c r="BH154" i="2"/>
  <c r="F38" i="2" s="1"/>
  <c r="BG154" i="2"/>
  <c r="BF154" i="2"/>
  <c r="T154" i="2"/>
  <c r="R154" i="2"/>
  <c r="P154" i="2"/>
  <c r="BI152" i="2"/>
  <c r="BH152" i="2"/>
  <c r="BG152" i="2"/>
  <c r="BF152" i="2"/>
  <c r="T152" i="2"/>
  <c r="R152" i="2"/>
  <c r="P152" i="2"/>
  <c r="BI151" i="2"/>
  <c r="BH151" i="2"/>
  <c r="BG151" i="2"/>
  <c r="BF151" i="2"/>
  <c r="T151" i="2"/>
  <c r="R151" i="2"/>
  <c r="P151" i="2"/>
  <c r="BI148" i="2"/>
  <c r="F39" i="2" s="1"/>
  <c r="BH148" i="2"/>
  <c r="BG148" i="2"/>
  <c r="BF148" i="2"/>
  <c r="T148" i="2"/>
  <c r="R148" i="2"/>
  <c r="P148" i="2"/>
  <c r="BI147" i="2"/>
  <c r="BH147" i="2"/>
  <c r="BG147" i="2"/>
  <c r="BF147" i="2"/>
  <c r="T147" i="2"/>
  <c r="R147" i="2"/>
  <c r="P147" i="2"/>
  <c r="BI144" i="2"/>
  <c r="BH144" i="2"/>
  <c r="BG144" i="2"/>
  <c r="BF144" i="2"/>
  <c r="T144" i="2"/>
  <c r="R144" i="2"/>
  <c r="P144" i="2"/>
  <c r="BI142" i="2"/>
  <c r="BH142" i="2"/>
  <c r="BG142" i="2"/>
  <c r="F37" i="2" s="1"/>
  <c r="BF142" i="2"/>
  <c r="F36" i="2" s="1"/>
  <c r="T142" i="2"/>
  <c r="R142" i="2"/>
  <c r="P142" i="2"/>
  <c r="BI140" i="2"/>
  <c r="BH140" i="2"/>
  <c r="BG140" i="2"/>
  <c r="BF140" i="2"/>
  <c r="T140" i="2"/>
  <c r="R140" i="2"/>
  <c r="P140" i="2"/>
  <c r="F134" i="2"/>
  <c r="F133" i="2"/>
  <c r="F131" i="2"/>
  <c r="E129" i="2"/>
  <c r="F94" i="2"/>
  <c r="F93" i="2"/>
  <c r="F91" i="2"/>
  <c r="E89" i="2"/>
  <c r="J26" i="2"/>
  <c r="E26" i="2"/>
  <c r="J134" i="2" s="1"/>
  <c r="J25" i="2"/>
  <c r="J23" i="2"/>
  <c r="E23" i="2"/>
  <c r="J133" i="2" s="1"/>
  <c r="J22" i="2"/>
  <c r="J14" i="2"/>
  <c r="J131" i="2"/>
  <c r="E7" i="2"/>
  <c r="E85" i="2"/>
  <c r="L90" i="1"/>
  <c r="AM90" i="1"/>
  <c r="AM89" i="1"/>
  <c r="L89" i="1"/>
  <c r="AM87" i="1"/>
  <c r="L87" i="1"/>
  <c r="L85" i="1"/>
  <c r="L84" i="1"/>
  <c r="J355" i="2"/>
  <c r="BK309" i="2"/>
  <c r="J270" i="2"/>
  <c r="BK231" i="2"/>
  <c r="BK165" i="2"/>
  <c r="J350" i="2"/>
  <c r="BK298" i="2"/>
  <c r="BK268" i="2"/>
  <c r="J237" i="2"/>
  <c r="J201" i="2"/>
  <c r="J165" i="2"/>
  <c r="J147" i="2"/>
  <c r="BK348" i="2"/>
  <c r="BK343" i="2"/>
  <c r="BK333" i="2"/>
  <c r="J326" i="2"/>
  <c r="J284" i="2"/>
  <c r="J244" i="2"/>
  <c r="J158" i="2"/>
  <c r="BK147" i="2"/>
  <c r="BK184" i="4"/>
  <c r="J179" i="4"/>
  <c r="BK177" i="4"/>
  <c r="BK159" i="4"/>
  <c r="J158" i="4"/>
  <c r="J175" i="4"/>
  <c r="J137" i="5"/>
  <c r="J126" i="5"/>
  <c r="J138" i="5"/>
  <c r="BK143" i="5"/>
  <c r="BK138" i="5"/>
  <c r="BK132" i="5"/>
  <c r="J134" i="6"/>
  <c r="BK134" i="6"/>
  <c r="BK133" i="6"/>
  <c r="J137" i="6"/>
  <c r="J131" i="6"/>
  <c r="J146" i="7"/>
  <c r="J330" i="2"/>
  <c r="J229" i="2"/>
  <c r="J166" i="2"/>
  <c r="BK175" i="4"/>
  <c r="J153" i="4"/>
  <c r="BK200" i="4"/>
  <c r="BK190" i="4"/>
  <c r="BK178" i="4"/>
  <c r="J151" i="4"/>
  <c r="J195" i="4"/>
  <c r="BK131" i="5"/>
  <c r="J132" i="5"/>
  <c r="J142" i="5"/>
  <c r="BK136" i="6"/>
  <c r="J133" i="6"/>
  <c r="J129" i="6"/>
  <c r="BK156" i="7"/>
  <c r="BK364" i="2"/>
  <c r="J279" i="2"/>
  <c r="BK207" i="2"/>
  <c r="J171" i="2"/>
  <c r="J359" i="2"/>
  <c r="BK339" i="2"/>
  <c r="BK290" i="2"/>
  <c r="BK254" i="2"/>
  <c r="J227" i="2"/>
  <c r="J189" i="2"/>
  <c r="BK158" i="2"/>
  <c r="BK140" i="2"/>
  <c r="J348" i="2"/>
  <c r="J339" i="2"/>
  <c r="BK330" i="2"/>
  <c r="J314" i="2"/>
  <c r="J268" i="2"/>
  <c r="BK242" i="2"/>
  <c r="BK168" i="2"/>
  <c r="BK199" i="4"/>
  <c r="J184" i="4"/>
  <c r="BK192" i="4"/>
  <c r="BK189" i="4"/>
  <c r="BK161" i="4"/>
  <c r="BK151" i="4"/>
  <c r="BK146" i="4"/>
  <c r="BK133" i="5"/>
  <c r="BK141" i="5"/>
  <c r="BK137" i="5"/>
  <c r="J140" i="5"/>
  <c r="BK126" i="5"/>
  <c r="BK131" i="6"/>
  <c r="BK123" i="6"/>
  <c r="J132" i="6"/>
  <c r="J129" i="7"/>
  <c r="J179" i="7"/>
  <c r="BK227" i="2"/>
  <c r="BK370" i="2"/>
  <c r="BK302" i="2"/>
  <c r="J243" i="2"/>
  <c r="BK225" i="2"/>
  <c r="J164" i="2"/>
  <c r="J144" i="2"/>
  <c r="BK357" i="2"/>
  <c r="J346" i="2"/>
  <c r="BK336" i="2"/>
  <c r="BK326" i="2"/>
  <c r="J315" i="2"/>
  <c r="BK294" i="2"/>
  <c r="BK245" i="2"/>
  <c r="J225" i="2"/>
  <c r="J154" i="2"/>
  <c r="J182" i="4"/>
  <c r="BK144" i="4"/>
  <c r="BK191" i="4"/>
  <c r="J190" i="4"/>
  <c r="BK127" i="6"/>
  <c r="J192" i="7"/>
  <c r="J169" i="7"/>
  <c r="J249" i="2"/>
  <c r="J198" i="2"/>
  <c r="J140" i="2"/>
  <c r="J336" i="2"/>
  <c r="BK243" i="2"/>
  <c r="J203" i="2"/>
  <c r="J151" i="2"/>
  <c r="BK162" i="3"/>
  <c r="J146" i="3"/>
  <c r="J152" i="3"/>
  <c r="BK144" i="3"/>
  <c r="BK152" i="3"/>
  <c r="J205" i="4"/>
  <c r="J157" i="4"/>
  <c r="BK145" i="4"/>
  <c r="J159" i="4"/>
  <c r="BK205" i="4"/>
  <c r="J188" i="4"/>
  <c r="J145" i="4"/>
  <c r="BK165" i="4"/>
  <c r="J138" i="4"/>
  <c r="BK179" i="4"/>
  <c r="BK136" i="7"/>
  <c r="J353" i="2"/>
  <c r="J298" i="2"/>
  <c r="J260" i="2"/>
  <c r="BK203" i="2"/>
  <c r="BK154" i="2"/>
  <c r="BK355" i="2"/>
  <c r="J294" i="2"/>
  <c r="BK270" i="2"/>
  <c r="J245" i="2"/>
  <c r="J207" i="2"/>
  <c r="BK166" i="2"/>
  <c r="BK151" i="2"/>
  <c r="J174" i="4"/>
  <c r="J148" i="4"/>
  <c r="BK138" i="4"/>
  <c r="BK139" i="4"/>
  <c r="J196" i="4"/>
  <c r="J191" i="4"/>
  <c r="J176" i="4"/>
  <c r="J144" i="4"/>
  <c r="J169" i="4"/>
  <c r="BK186" i="4"/>
  <c r="J167" i="4"/>
  <c r="BK133" i="7"/>
  <c r="BK129" i="7"/>
  <c r="J156" i="7"/>
  <c r="J136" i="7"/>
  <c r="BK282" i="2"/>
  <c r="J196" i="2"/>
  <c r="BK315" i="2"/>
  <c r="J231" i="2"/>
  <c r="BK171" i="2"/>
  <c r="BK142" i="2"/>
  <c r="J343" i="2"/>
  <c r="J321" i="2"/>
  <c r="BK249" i="2"/>
  <c r="BK152" i="2"/>
  <c r="BK149" i="3"/>
  <c r="J149" i="3"/>
  <c r="BK140" i="3"/>
  <c r="J194" i="4"/>
  <c r="J180" i="4"/>
  <c r="BK201" i="4"/>
  <c r="J202" i="4"/>
  <c r="BK176" i="4"/>
  <c r="J141" i="5"/>
  <c r="BK140" i="5"/>
  <c r="BK129" i="5"/>
  <c r="BK135" i="5"/>
  <c r="BK129" i="6"/>
  <c r="J135" i="6"/>
  <c r="J143" i="7"/>
  <c r="BK353" i="2"/>
  <c r="BK284" i="2"/>
  <c r="BK345" i="2"/>
  <c r="J332" i="2"/>
  <c r="J319" i="2"/>
  <c r="BK264" i="2"/>
  <c r="J216" i="2"/>
  <c r="J142" i="2"/>
  <c r="BK155" i="3"/>
  <c r="J155" i="3"/>
  <c r="J143" i="3"/>
  <c r="J132" i="3"/>
  <c r="J140" i="3"/>
  <c r="J177" i="4"/>
  <c r="BK142" i="4"/>
  <c r="BK195" i="4"/>
  <c r="BK202" i="4"/>
  <c r="BK148" i="4"/>
  <c r="BK180" i="4"/>
  <c r="J199" i="4"/>
  <c r="J192" i="4"/>
  <c r="BK167" i="4"/>
  <c r="BK196" i="4"/>
  <c r="J186" i="4"/>
  <c r="J164" i="4"/>
  <c r="J181" i="4"/>
  <c r="BK157" i="4"/>
  <c r="BK134" i="5"/>
  <c r="BK142" i="5"/>
  <c r="BK130" i="5"/>
  <c r="J143" i="5"/>
  <c r="J129" i="5"/>
  <c r="BK128" i="5"/>
  <c r="BK135" i="6"/>
  <c r="J136" i="6"/>
  <c r="BK132" i="6"/>
  <c r="BK179" i="7"/>
  <c r="J139" i="7"/>
  <c r="J364" i="2"/>
  <c r="J302" i="2"/>
  <c r="J254" i="2"/>
  <c r="BK201" i="2"/>
  <c r="J162" i="2"/>
  <c r="BK350" i="2"/>
  <c r="J264" i="2"/>
  <c r="AS95" i="1"/>
  <c r="BK143" i="3"/>
  <c r="J162" i="3"/>
  <c r="BK132" i="3"/>
  <c r="BK169" i="4"/>
  <c r="BK160" i="4"/>
  <c r="J135" i="4"/>
  <c r="J185" i="4"/>
  <c r="BK158" i="4"/>
  <c r="J130" i="5"/>
  <c r="J133" i="5"/>
  <c r="BK136" i="5"/>
  <c r="J134" i="5"/>
  <c r="J131" i="5"/>
  <c r="BK137" i="6"/>
  <c r="J127" i="6"/>
  <c r="J123" i="6"/>
  <c r="BK169" i="7"/>
  <c r="J133" i="7"/>
  <c r="J366" i="2"/>
  <c r="BK286" i="2"/>
  <c r="J234" i="2"/>
  <c r="BK189" i="2"/>
  <c r="BK144" i="2"/>
  <c r="BK319" i="2"/>
  <c r="J282" i="2"/>
  <c r="BK244" i="2"/>
  <c r="BK216" i="2"/>
  <c r="J168" i="2"/>
  <c r="J152" i="2"/>
  <c r="J144" i="3"/>
  <c r="J189" i="4"/>
  <c r="J146" i="4"/>
  <c r="BK153" i="4"/>
  <c r="J200" i="4"/>
  <c r="J201" i="4"/>
  <c r="J178" i="4"/>
  <c r="BK135" i="4"/>
  <c r="BK174" i="4"/>
  <c r="BK188" i="4"/>
  <c r="BK182" i="4"/>
  <c r="BK139" i="7"/>
  <c r="J370" i="2"/>
  <c r="J290" i="2"/>
  <c r="BK237" i="2"/>
  <c r="BK164" i="2"/>
  <c r="BK366" i="2"/>
  <c r="BK313" i="2"/>
  <c r="BK279" i="2"/>
  <c r="J242" i="2"/>
  <c r="BK196" i="2"/>
  <c r="BK162" i="2"/>
  <c r="J148" i="2"/>
  <c r="J357" i="2"/>
  <c r="J345" i="2"/>
  <c r="BK332" i="2"/>
  <c r="BK321" i="2"/>
  <c r="J313" i="2"/>
  <c r="BK260" i="2"/>
  <c r="BK234" i="2"/>
  <c r="BK198" i="2"/>
  <c r="BK148" i="2"/>
  <c r="BK185" i="4"/>
  <c r="BK194" i="4"/>
  <c r="J139" i="4"/>
  <c r="J160" i="4"/>
  <c r="J142" i="4"/>
  <c r="BK198" i="4"/>
  <c r="J198" i="4"/>
  <c r="J165" i="4"/>
  <c r="BK146" i="7"/>
  <c r="BK314" i="2"/>
  <c r="J223" i="2"/>
  <c r="J160" i="2"/>
  <c r="J286" i="2"/>
  <c r="BK229" i="2"/>
  <c r="BK160" i="2"/>
  <c r="BK346" i="2"/>
  <c r="J333" i="2"/>
  <c r="J309" i="2"/>
  <c r="BK223" i="2"/>
  <c r="BK359" i="2"/>
  <c r="BK136" i="3"/>
  <c r="BK146" i="3"/>
  <c r="J136" i="3"/>
  <c r="J161" i="4"/>
  <c r="J187" i="4"/>
  <c r="BK187" i="4"/>
  <c r="BK164" i="4"/>
  <c r="BK181" i="4"/>
  <c r="J136" i="5"/>
  <c r="J128" i="5"/>
  <c r="J135" i="5"/>
  <c r="BK125" i="6"/>
  <c r="J125" i="6"/>
  <c r="BK192" i="7"/>
  <c r="BK143" i="7"/>
  <c r="R139" i="2" l="1"/>
  <c r="BK188" i="2"/>
  <c r="J188" i="2"/>
  <c r="J103" i="2" s="1"/>
  <c r="BK320" i="2"/>
  <c r="J320" i="2"/>
  <c r="J111" i="2"/>
  <c r="R173" i="4"/>
  <c r="R156" i="4"/>
  <c r="T193" i="4"/>
  <c r="P139" i="2"/>
  <c r="T139" i="2"/>
  <c r="T188" i="2"/>
  <c r="P335" i="2"/>
  <c r="T358" i="2"/>
  <c r="BK173" i="4"/>
  <c r="J173" i="4"/>
  <c r="J106" i="4"/>
  <c r="BK197" i="4"/>
  <c r="BK172" i="4" s="1"/>
  <c r="J172" i="4" s="1"/>
  <c r="J105" i="4" s="1"/>
  <c r="J197" i="4"/>
  <c r="J108" i="4"/>
  <c r="R125" i="5"/>
  <c r="R200" i="2"/>
  <c r="T125" i="5"/>
  <c r="R122" i="6"/>
  <c r="R121" i="6"/>
  <c r="T236" i="2"/>
  <c r="BK352" i="2"/>
  <c r="J352" i="2"/>
  <c r="J113" i="2" s="1"/>
  <c r="R358" i="2"/>
  <c r="T142" i="3"/>
  <c r="T130" i="3"/>
  <c r="R134" i="4"/>
  <c r="R166" i="4"/>
  <c r="P156" i="4"/>
  <c r="R193" i="4"/>
  <c r="BK156" i="4"/>
  <c r="J156" i="4"/>
  <c r="J102" i="4"/>
  <c r="BK166" i="4"/>
  <c r="J166" i="4" s="1"/>
  <c r="J104" i="4" s="1"/>
  <c r="T197" i="4"/>
  <c r="BK122" i="6"/>
  <c r="J122" i="6"/>
  <c r="J99" i="6"/>
  <c r="P215" i="2"/>
  <c r="T335" i="2"/>
  <c r="P358" i="2"/>
  <c r="R151" i="3"/>
  <c r="R147" i="3"/>
  <c r="BK134" i="4"/>
  <c r="J134" i="4" s="1"/>
  <c r="J100" i="4" s="1"/>
  <c r="T122" i="6"/>
  <c r="T121" i="6" s="1"/>
  <c r="T200" i="2"/>
  <c r="T151" i="3"/>
  <c r="T147" i="3"/>
  <c r="T163" i="4"/>
  <c r="BK139" i="5"/>
  <c r="J139" i="5" s="1"/>
  <c r="J101" i="5" s="1"/>
  <c r="P236" i="2"/>
  <c r="R352" i="2"/>
  <c r="T365" i="2"/>
  <c r="T134" i="4"/>
  <c r="R163" i="4"/>
  <c r="BK193" i="4"/>
  <c r="J193" i="4"/>
  <c r="J107" i="4" s="1"/>
  <c r="P139" i="5"/>
  <c r="P124" i="5" s="1"/>
  <c r="P123" i="5" s="1"/>
  <c r="AU99" i="1" s="1"/>
  <c r="P122" i="6"/>
  <c r="P121" i="6"/>
  <c r="AU100" i="1" s="1"/>
  <c r="BK236" i="2"/>
  <c r="J236" i="2"/>
  <c r="J110" i="2"/>
  <c r="R335" i="2"/>
  <c r="P365" i="2"/>
  <c r="BK163" i="4"/>
  <c r="J163" i="4"/>
  <c r="J103" i="4" s="1"/>
  <c r="P166" i="4"/>
  <c r="P193" i="4"/>
  <c r="P125" i="5"/>
  <c r="P146" i="2"/>
  <c r="BK215" i="2"/>
  <c r="J215" i="2"/>
  <c r="J107" i="2"/>
  <c r="T320" i="2"/>
  <c r="P151" i="3"/>
  <c r="P147" i="3" s="1"/>
  <c r="P129" i="3" s="1"/>
  <c r="AU97" i="1" s="1"/>
  <c r="T156" i="4"/>
  <c r="T166" i="4"/>
  <c r="R197" i="4"/>
  <c r="BK146" i="2"/>
  <c r="BK138" i="2" s="1"/>
  <c r="J138" i="2" s="1"/>
  <c r="J99" i="2" s="1"/>
  <c r="J146" i="2"/>
  <c r="J101" i="2"/>
  <c r="P188" i="2"/>
  <c r="T215" i="2"/>
  <c r="T214" i="2" s="1"/>
  <c r="BK335" i="2"/>
  <c r="J335" i="2"/>
  <c r="J112" i="2"/>
  <c r="T352" i="2"/>
  <c r="R365" i="2"/>
  <c r="R146" i="2"/>
  <c r="R188" i="2"/>
  <c r="R215" i="2"/>
  <c r="R320" i="2"/>
  <c r="BK151" i="3"/>
  <c r="J151" i="3" s="1"/>
  <c r="J107" i="3" s="1"/>
  <c r="P134" i="4"/>
  <c r="BK132" i="7"/>
  <c r="J132" i="7"/>
  <c r="J101" i="7"/>
  <c r="R132" i="7"/>
  <c r="R127" i="7" s="1"/>
  <c r="R126" i="7" s="1"/>
  <c r="BK139" i="2"/>
  <c r="J139" i="2"/>
  <c r="J100" i="2"/>
  <c r="BK200" i="2"/>
  <c r="J200" i="2"/>
  <c r="J104" i="2"/>
  <c r="P320" i="2"/>
  <c r="P352" i="2"/>
  <c r="BK365" i="2"/>
  <c r="J365" i="2"/>
  <c r="J115" i="2" s="1"/>
  <c r="R142" i="3"/>
  <c r="R130" i="3"/>
  <c r="R129" i="3" s="1"/>
  <c r="P173" i="4"/>
  <c r="P197" i="4"/>
  <c r="P172" i="4" s="1"/>
  <c r="R139" i="5"/>
  <c r="R236" i="2"/>
  <c r="BK358" i="2"/>
  <c r="J358" i="2" s="1"/>
  <c r="J114" i="2" s="1"/>
  <c r="BK142" i="3"/>
  <c r="J142" i="3"/>
  <c r="J103" i="3"/>
  <c r="P163" i="4"/>
  <c r="BK125" i="5"/>
  <c r="J125" i="5"/>
  <c r="J100" i="5"/>
  <c r="P132" i="7"/>
  <c r="P127" i="7" s="1"/>
  <c r="P126" i="7" s="1"/>
  <c r="AU101" i="1" s="1"/>
  <c r="T132" i="7"/>
  <c r="T127" i="7"/>
  <c r="T126" i="7"/>
  <c r="P145" i="7"/>
  <c r="P144" i="7"/>
  <c r="T146" i="2"/>
  <c r="P200" i="2"/>
  <c r="P142" i="3"/>
  <c r="P130" i="3"/>
  <c r="T173" i="4"/>
  <c r="T172" i="4"/>
  <c r="T139" i="5"/>
  <c r="BK145" i="7"/>
  <c r="BK144" i="7"/>
  <c r="J144" i="7"/>
  <c r="J103" i="7" s="1"/>
  <c r="T145" i="7"/>
  <c r="T144" i="7"/>
  <c r="BK206" i="2"/>
  <c r="J206" i="2"/>
  <c r="J105" i="2"/>
  <c r="BK145" i="3"/>
  <c r="J145" i="3"/>
  <c r="J104" i="3" s="1"/>
  <c r="BK230" i="2"/>
  <c r="J230" i="2" s="1"/>
  <c r="J108" i="2" s="1"/>
  <c r="BK152" i="4"/>
  <c r="J152" i="4"/>
  <c r="J101" i="4"/>
  <c r="BK135" i="3"/>
  <c r="BK148" i="3"/>
  <c r="BK147" i="3" s="1"/>
  <c r="J147" i="3" s="1"/>
  <c r="J105" i="3" s="1"/>
  <c r="J148" i="3"/>
  <c r="J106" i="3"/>
  <c r="BK170" i="2"/>
  <c r="J170" i="2" s="1"/>
  <c r="J102" i="2" s="1"/>
  <c r="BK131" i="3"/>
  <c r="BK130" i="3" s="1"/>
  <c r="J130" i="3" s="1"/>
  <c r="J99" i="3" s="1"/>
  <c r="J131" i="3"/>
  <c r="J100" i="3"/>
  <c r="BK233" i="2"/>
  <c r="BK214" i="2" s="1"/>
  <c r="J214" i="2" s="1"/>
  <c r="J106" i="2" s="1"/>
  <c r="BK139" i="3"/>
  <c r="J139" i="3" s="1"/>
  <c r="J102" i="3" s="1"/>
  <c r="BK142" i="7"/>
  <c r="J142" i="7"/>
  <c r="J102" i="7"/>
  <c r="BK204" i="4"/>
  <c r="J204" i="4" s="1"/>
  <c r="J110" i="4" s="1"/>
  <c r="BK128" i="7"/>
  <c r="BK127" i="7"/>
  <c r="BK126" i="7" s="1"/>
  <c r="J126" i="7" s="1"/>
  <c r="J98" i="7" s="1"/>
  <c r="J93" i="7"/>
  <c r="E85" i="7"/>
  <c r="BE136" i="7"/>
  <c r="BK121" i="6"/>
  <c r="J121" i="6"/>
  <c r="J32" i="6" s="1"/>
  <c r="J91" i="7"/>
  <c r="BE129" i="7"/>
  <c r="J94" i="7"/>
  <c r="BE133" i="7"/>
  <c r="BE146" i="7"/>
  <c r="BE169" i="7"/>
  <c r="BE179" i="7"/>
  <c r="BE139" i="7"/>
  <c r="BE156" i="7"/>
  <c r="BE192" i="7"/>
  <c r="BE143" i="7"/>
  <c r="BE125" i="6"/>
  <c r="J118" i="6"/>
  <c r="BE134" i="6"/>
  <c r="J93" i="6"/>
  <c r="BE131" i="6"/>
  <c r="E85" i="6"/>
  <c r="J91" i="6"/>
  <c r="BE127" i="6"/>
  <c r="BE129" i="6"/>
  <c r="BE136" i="6"/>
  <c r="BE132" i="6"/>
  <c r="BE133" i="6"/>
  <c r="BE123" i="6"/>
  <c r="BE135" i="6"/>
  <c r="BE137" i="6"/>
  <c r="J91" i="5"/>
  <c r="J93" i="5"/>
  <c r="BE130" i="5"/>
  <c r="BE129" i="5"/>
  <c r="BE131" i="5"/>
  <c r="BE132" i="5"/>
  <c r="BE136" i="5"/>
  <c r="E85" i="5"/>
  <c r="BE135" i="5"/>
  <c r="BE137" i="5"/>
  <c r="BE138" i="5"/>
  <c r="BE141" i="5"/>
  <c r="BE142" i="5"/>
  <c r="J94" i="5"/>
  <c r="BE126" i="5"/>
  <c r="BE134" i="5"/>
  <c r="BE140" i="5"/>
  <c r="BE128" i="5"/>
  <c r="BE133" i="5"/>
  <c r="BE143" i="5"/>
  <c r="J128" i="4"/>
  <c r="BE138" i="4"/>
  <c r="E85" i="4"/>
  <c r="J94" i="4"/>
  <c r="BE153" i="4"/>
  <c r="BE145" i="4"/>
  <c r="BE146" i="4"/>
  <c r="BE160" i="4"/>
  <c r="BE169" i="4"/>
  <c r="BE174" i="4"/>
  <c r="BE201" i="4"/>
  <c r="BE157" i="4"/>
  <c r="BE158" i="4"/>
  <c r="BE159" i="4"/>
  <c r="BE178" i="4"/>
  <c r="BE175" i="4"/>
  <c r="BE177" i="4"/>
  <c r="BE200" i="4"/>
  <c r="BE135" i="4"/>
  <c r="BE139" i="4"/>
  <c r="BE142" i="4"/>
  <c r="BE148" i="4"/>
  <c r="BE151" i="4"/>
  <c r="BE161" i="4"/>
  <c r="BE194" i="4"/>
  <c r="BE167" i="4"/>
  <c r="BE202" i="4"/>
  <c r="BE184" i="4"/>
  <c r="BE199" i="4"/>
  <c r="BE179" i="4"/>
  <c r="BE180" i="4"/>
  <c r="BE182" i="4"/>
  <c r="BE190" i="4"/>
  <c r="BE192" i="4"/>
  <c r="BE185" i="4"/>
  <c r="BE189" i="4"/>
  <c r="BE186" i="4"/>
  <c r="BE198" i="4"/>
  <c r="J135" i="3"/>
  <c r="J101" i="3"/>
  <c r="J91" i="4"/>
  <c r="BE164" i="4"/>
  <c r="BE188" i="4"/>
  <c r="BE195" i="4"/>
  <c r="BE187" i="4"/>
  <c r="BE205" i="4"/>
  <c r="BE181" i="4"/>
  <c r="BE196" i="4"/>
  <c r="BE144" i="4"/>
  <c r="BE165" i="4"/>
  <c r="BE176" i="4"/>
  <c r="BE191" i="4"/>
  <c r="J91" i="3"/>
  <c r="J93" i="3"/>
  <c r="J94" i="3"/>
  <c r="BE152" i="3"/>
  <c r="BE143" i="3"/>
  <c r="BE146" i="3"/>
  <c r="E85" i="3"/>
  <c r="BE136" i="3"/>
  <c r="BE132" i="3"/>
  <c r="BE140" i="3"/>
  <c r="BE149" i="3"/>
  <c r="BE155" i="3"/>
  <c r="BE162" i="3"/>
  <c r="BE144" i="3"/>
  <c r="BE359" i="2"/>
  <c r="J91" i="2"/>
  <c r="J93" i="2"/>
  <c r="E125" i="2"/>
  <c r="BE160" i="2"/>
  <c r="BE189" i="2"/>
  <c r="BE196" i="2"/>
  <c r="BE229" i="2"/>
  <c r="BE270" i="2"/>
  <c r="BE286" i="2"/>
  <c r="BE290" i="2"/>
  <c r="BE298" i="2"/>
  <c r="BE302" i="2"/>
  <c r="BE314" i="2"/>
  <c r="BE319" i="2"/>
  <c r="BE321" i="2"/>
  <c r="BE326" i="2"/>
  <c r="BE330" i="2"/>
  <c r="BE332" i="2"/>
  <c r="BE343" i="2"/>
  <c r="BE345" i="2"/>
  <c r="BE346" i="2"/>
  <c r="BE357" i="2"/>
  <c r="BE370" i="2"/>
  <c r="AW96" i="1"/>
  <c r="J94" i="2"/>
  <c r="BE142" i="2"/>
  <c r="BE144" i="2"/>
  <c r="BE148" i="2"/>
  <c r="BE151" i="2"/>
  <c r="BE154" i="2"/>
  <c r="BE158" i="2"/>
  <c r="BE162" i="2"/>
  <c r="BE164" i="2"/>
  <c r="BE166" i="2"/>
  <c r="BE171" i="2"/>
  <c r="BE198" i="2"/>
  <c r="BE201" i="2"/>
  <c r="BE203" i="2"/>
  <c r="BE223" i="2"/>
  <c r="BE225" i="2"/>
  <c r="BE234" i="2"/>
  <c r="BE237" i="2"/>
  <c r="BE242" i="2"/>
  <c r="BE249" i="2"/>
  <c r="BE260" i="2"/>
  <c r="BE264" i="2"/>
  <c r="BE268" i="2"/>
  <c r="BE279" i="2"/>
  <c r="BE284" i="2"/>
  <c r="BE294" i="2"/>
  <c r="BE315" i="2"/>
  <c r="BE333" i="2"/>
  <c r="BE336" i="2"/>
  <c r="BE339" i="2"/>
  <c r="BE364" i="2"/>
  <c r="BE348" i="2"/>
  <c r="BE355" i="2"/>
  <c r="BE140" i="2"/>
  <c r="BE147" i="2"/>
  <c r="BE152" i="2"/>
  <c r="BE165" i="2"/>
  <c r="BE168" i="2"/>
  <c r="BE207" i="2"/>
  <c r="BE216" i="2"/>
  <c r="BE227" i="2"/>
  <c r="BE231" i="2"/>
  <c r="BE243" i="2"/>
  <c r="BE244" i="2"/>
  <c r="BE245" i="2"/>
  <c r="BE254" i="2"/>
  <c r="BE282" i="2"/>
  <c r="BE309" i="2"/>
  <c r="BE313" i="2"/>
  <c r="BE366" i="2"/>
  <c r="BA96" i="1"/>
  <c r="BC96" i="1"/>
  <c r="BE350" i="2"/>
  <c r="BE353" i="2"/>
  <c r="BB96" i="1"/>
  <c r="BD96" i="1"/>
  <c r="F39" i="3"/>
  <c r="BD97" i="1"/>
  <c r="F38" i="5"/>
  <c r="BC99" i="1"/>
  <c r="F36" i="7"/>
  <c r="BA101" i="1"/>
  <c r="F39" i="7"/>
  <c r="BD101" i="1" s="1"/>
  <c r="F37" i="5"/>
  <c r="BB99" i="1" s="1"/>
  <c r="F36" i="6"/>
  <c r="BA100" i="1"/>
  <c r="F38" i="7"/>
  <c r="BC101" i="1"/>
  <c r="F38" i="3"/>
  <c r="BC97" i="1" s="1"/>
  <c r="F37" i="6"/>
  <c r="BB100" i="1"/>
  <c r="F39" i="5"/>
  <c r="BD99" i="1" s="1"/>
  <c r="J36" i="7"/>
  <c r="AW101" i="1" s="1"/>
  <c r="F36" i="4"/>
  <c r="BA98" i="1"/>
  <c r="F38" i="4"/>
  <c r="BC98" i="1"/>
  <c r="J36" i="6"/>
  <c r="AW100" i="1"/>
  <c r="F38" i="6"/>
  <c r="BC100" i="1"/>
  <c r="F37" i="3"/>
  <c r="BB97" i="1"/>
  <c r="AS94" i="1"/>
  <c r="F37" i="4"/>
  <c r="BB98" i="1" s="1"/>
  <c r="J36" i="3"/>
  <c r="AW97" i="1"/>
  <c r="F39" i="6"/>
  <c r="BD100" i="1"/>
  <c r="F39" i="4"/>
  <c r="BD98" i="1"/>
  <c r="F36" i="5"/>
  <c r="BA99" i="1"/>
  <c r="F36" i="3"/>
  <c r="BA97" i="1"/>
  <c r="F37" i="7"/>
  <c r="BB101" i="1" s="1"/>
  <c r="J36" i="5"/>
  <c r="AW99" i="1" s="1"/>
  <c r="J36" i="4"/>
  <c r="AW98" i="1"/>
  <c r="BK124" i="5" l="1"/>
  <c r="BK123" i="5" s="1"/>
  <c r="J123" i="5" s="1"/>
  <c r="J98" i="5" s="1"/>
  <c r="J233" i="2"/>
  <c r="J109" i="2" s="1"/>
  <c r="P133" i="4"/>
  <c r="P132" i="4"/>
  <c r="AU98" i="1"/>
  <c r="P214" i="2"/>
  <c r="R214" i="2"/>
  <c r="R124" i="5"/>
  <c r="R123" i="5" s="1"/>
  <c r="R172" i="4"/>
  <c r="T133" i="4"/>
  <c r="T132" i="4"/>
  <c r="BK133" i="4"/>
  <c r="J133" i="4"/>
  <c r="J99" i="4" s="1"/>
  <c r="R133" i="4"/>
  <c r="R132" i="4"/>
  <c r="T138" i="2"/>
  <c r="T137" i="2"/>
  <c r="R138" i="2"/>
  <c r="R137" i="2" s="1"/>
  <c r="T129" i="3"/>
  <c r="T124" i="5"/>
  <c r="T123" i="5"/>
  <c r="P138" i="2"/>
  <c r="P137" i="2"/>
  <c r="AU96" i="1"/>
  <c r="BK203" i="4"/>
  <c r="J203" i="4" s="1"/>
  <c r="J109" i="4" s="1"/>
  <c r="J127" i="7"/>
  <c r="J99" i="7"/>
  <c r="J128" i="7"/>
  <c r="J100" i="7" s="1"/>
  <c r="J145" i="7"/>
  <c r="J104" i="7"/>
  <c r="AG100" i="1"/>
  <c r="J98" i="6"/>
  <c r="J124" i="5"/>
  <c r="J99" i="5" s="1"/>
  <c r="BK129" i="3"/>
  <c r="J129" i="3"/>
  <c r="J98" i="3"/>
  <c r="BK137" i="2"/>
  <c r="J137" i="2"/>
  <c r="J32" i="7"/>
  <c r="AG101" i="1"/>
  <c r="J35" i="2"/>
  <c r="AV96" i="1" s="1"/>
  <c r="AT96" i="1" s="1"/>
  <c r="F35" i="5"/>
  <c r="AZ99" i="1"/>
  <c r="F35" i="7"/>
  <c r="AZ101" i="1"/>
  <c r="BC95" i="1"/>
  <c r="AY95" i="1" s="1"/>
  <c r="J32" i="2"/>
  <c r="AG96" i="1"/>
  <c r="F35" i="3"/>
  <c r="AZ97" i="1" s="1"/>
  <c r="F35" i="4"/>
  <c r="AZ98" i="1" s="1"/>
  <c r="BB95" i="1"/>
  <c r="AX95" i="1"/>
  <c r="F35" i="2"/>
  <c r="AZ96" i="1" s="1"/>
  <c r="J35" i="5"/>
  <c r="AV99" i="1"/>
  <c r="AT99" i="1"/>
  <c r="J35" i="6"/>
  <c r="AV100" i="1"/>
  <c r="AT100" i="1"/>
  <c r="AN100" i="1"/>
  <c r="J35" i="7"/>
  <c r="AV101" i="1" s="1"/>
  <c r="AT101" i="1" s="1"/>
  <c r="AN101" i="1" s="1"/>
  <c r="J35" i="3"/>
  <c r="AV97" i="1"/>
  <c r="AT97" i="1" s="1"/>
  <c r="J35" i="4"/>
  <c r="AV98" i="1" s="1"/>
  <c r="AT98" i="1" s="1"/>
  <c r="F35" i="6"/>
  <c r="AZ100" i="1"/>
  <c r="BA95" i="1"/>
  <c r="AW95" i="1"/>
  <c r="J32" i="5"/>
  <c r="AG99" i="1"/>
  <c r="BD95" i="1"/>
  <c r="BD94" i="1"/>
  <c r="W33" i="1"/>
  <c r="BK132" i="4" l="1"/>
  <c r="J132" i="4" s="1"/>
  <c r="J98" i="4" s="1"/>
  <c r="J41" i="7"/>
  <c r="AN99" i="1"/>
  <c r="J41" i="6"/>
  <c r="J41" i="5"/>
  <c r="AN96" i="1"/>
  <c r="J98" i="2"/>
  <c r="J41" i="2"/>
  <c r="BC94" i="1"/>
  <c r="W32" i="1"/>
  <c r="AU95" i="1"/>
  <c r="AU94" i="1"/>
  <c r="J32" i="3"/>
  <c r="AG97" i="1"/>
  <c r="AN97" i="1"/>
  <c r="BA94" i="1"/>
  <c r="AW94" i="1"/>
  <c r="AK30" i="1"/>
  <c r="AZ95" i="1"/>
  <c r="AV95" i="1" s="1"/>
  <c r="AT95" i="1" s="1"/>
  <c r="BB94" i="1"/>
  <c r="W31" i="1"/>
  <c r="J41" i="3" l="1"/>
  <c r="J32" i="4"/>
  <c r="AG98" i="1"/>
  <c r="AN98" i="1"/>
  <c r="AZ94" i="1"/>
  <c r="W29" i="1"/>
  <c r="AY94" i="1"/>
  <c r="W30" i="1"/>
  <c r="AX94" i="1"/>
  <c r="J41" i="4" l="1"/>
  <c r="AG95" i="1"/>
  <c r="AG94" i="1"/>
  <c r="AK26" i="1"/>
  <c r="AV94" i="1"/>
  <c r="AK29" i="1"/>
  <c r="AK35" i="1"/>
  <c r="AN95" i="1" l="1"/>
  <c r="AT94" i="1"/>
  <c r="AN9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<sst xmlns="http://schemas.openxmlformats.org/spreadsheetml/2006/main" count="5524" uniqueCount="893">
  <si>
    <t>Export Komplet</t>
  </si>
  <si>
    <t/>
  </si>
  <si>
    <t>2.0</t>
  </si>
  <si>
    <t>ZAMOK</t>
  </si>
  <si>
    <t>False</t>
  </si>
  <si>
    <t>{50243a0d-cea5-4f10-a146-3786dd68866a}</t>
  </si>
  <si>
    <t>0,01</t>
  </si>
  <si>
    <t>21</t>
  </si>
  <si>
    <t>12</t>
  </si>
  <si>
    <t>REKAPITULACE STAVBY</t>
  </si>
  <si>
    <t>v ---  níže se nacházejí doplnkové a pomocné údaje k sestavám  --- v</t>
  </si>
  <si>
    <t>0,001</t>
  </si>
  <si>
    <t>Kód:</t>
  </si>
  <si>
    <t>031/2025</t>
  </si>
  <si>
    <t>Stavba:</t>
  </si>
  <si>
    <t>Rozšíření muzea Habartov</t>
  </si>
  <si>
    <t>KSO:</t>
  </si>
  <si>
    <t>CC-CZ:</t>
  </si>
  <si>
    <t>Místo:</t>
  </si>
  <si>
    <t xml:space="preserve"> </t>
  </si>
  <si>
    <t>Datum:</t>
  </si>
  <si>
    <t>25. 2. 2025</t>
  </si>
  <si>
    <t>Zadavatel:</t>
  </si>
  <si>
    <t>IČ:</t>
  </si>
  <si>
    <t>00259314</t>
  </si>
  <si>
    <t>Město Habartov, nám. Přátelství 112, Habartov</t>
  </si>
  <si>
    <t>DIČ:</t>
  </si>
  <si>
    <t>Zhotovitel:</t>
  </si>
  <si>
    <t>28042484</t>
  </si>
  <si>
    <t>ColorMax s. r. o., Kasární náměstí 115/7, Cheb</t>
  </si>
  <si>
    <t>CZ28042484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</si>
  <si>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</si>
  <si>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</si>
  <si>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</si>
  <si>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</si>
  <si>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</si>
  <si>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</si>
  <si>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</si>
  <si>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</si>
  <si>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</si>
  <si>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</si>
  <si>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</si>
  <si>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</si>
  <si>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</si>
  <si>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</si>
  <si>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</si>
  <si>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</si>
  <si>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</si>
  <si>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</si>
  <si>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</si>
  <si>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</si>
  <si>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</si>
  <si>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</si>
  <si>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</si>
  <si>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</si>
  <si>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</si>
  <si>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</si>
  <si>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</si>
  <si>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</si>
  <si>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</si>
  <si>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</si>
  <si>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</si>
  <si>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</si>
  <si>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</si>
  <si>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</si>
  <si>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</si>
  <si>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</si>
  <si>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</si>
  <si>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</si>
  <si>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</si>
  <si>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</si>
  <si>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</si>
  <si>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</si>
  <si>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</si>
  <si>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</si>
  <si>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</si>
  <si>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</si>
  <si>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</si>
  <si>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</si>
  <si>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01</t>
  </si>
  <si>
    <t>Změna č.1</t>
  </si>
  <si>
    <t>STA</t>
  </si>
  <si>
    <t>1</t>
  </si>
  <si>
    <t>{ad8ca199-e65f-444a-b4fa-67725263303d}</t>
  </si>
  <si>
    <t>2</t>
  </si>
  <si>
    <t>/</t>
  </si>
  <si>
    <t>01.1</t>
  </si>
  <si>
    <t>Vícepráce - Lešení a komíny</t>
  </si>
  <si>
    <t>Soupis</t>
  </si>
  <si>
    <t>{1e484b9b-9ace-410f-9509-4797354eaa7b}</t>
  </si>
  <si>
    <t>01.2</t>
  </si>
  <si>
    <t>Méněpráce 1</t>
  </si>
  <si>
    <t>{6e1cb351-0fb6-4cf4-8376-70771a9fdd2b}</t>
  </si>
  <si>
    <t>01.3</t>
  </si>
  <si>
    <t>Přístavba - oplechování atiky a oprava části zateplení</t>
  </si>
  <si>
    <t>{4b5167cc-3f02-48e8-b00b-fffb6c63cc56}</t>
  </si>
  <si>
    <t>01.4</t>
  </si>
  <si>
    <t>Méněpráce - plochá střecha</t>
  </si>
  <si>
    <t>{6db36311-33ca-4e0c-be2b-a2a1862aa785}</t>
  </si>
  <si>
    <t>01.5</t>
  </si>
  <si>
    <t>Elektroinstalace</t>
  </si>
  <si>
    <t>{955d9cb1-8369-4acd-b538-54fbf2ed705a}</t>
  </si>
  <si>
    <t>01.6</t>
  </si>
  <si>
    <t>Ocelová rampa</t>
  </si>
  <si>
    <t>{87edee34-7713-4bc6-b011-bc4c2f144b11}</t>
  </si>
  <si>
    <t>KRYCÍ LIST SOUPISU PRACÍ</t>
  </si>
  <si>
    <t>Objekt:</t>
  </si>
  <si>
    <t>01 - Změna č.1</t>
  </si>
  <si>
    <t>Soupis:</t>
  </si>
  <si>
    <t>01.1 - Vícepráce - Lešení a komíny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</si>
  <si>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</si>
  <si>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</si>
  <si>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</si>
  <si>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</si>
  <si>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</si>
  <si>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</si>
  <si>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9 - Ostatní konstrukce a práce, bourání</t>
  </si>
  <si>
    <t xml:space="preserve">    94 - Lešení a stavební výtahy</t>
  </si>
  <si>
    <t xml:space="preserve">    96 - Bourání konstrukcí</t>
  </si>
  <si>
    <t xml:space="preserve">    997 - Přesun sutě</t>
  </si>
  <si>
    <t xml:space="preserve">    997.1 - Mimostaveništní doprava suti</t>
  </si>
  <si>
    <t xml:space="preserve">    997.2 - Skládkovné suti</t>
  </si>
  <si>
    <t>PSV - Práce a dodávky PSV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</si>
  <si>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</si>
  <si>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</si>
  <si>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</si>
  <si>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762 - Konstrukce tesařské</t>
  </si>
  <si>
    <t xml:space="preserve">    763 - Konstrukce suché výstavby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</si>
  <si>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</si>
  <si>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</si>
  <si>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</si>
  <si>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783 - Dokončovací práce - nátěry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</si>
  <si>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</si>
  <si>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</si>
  <si>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</si>
  <si>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</si>
  <si>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</si>
  <si>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</si>
  <si>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</si>
  <si>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</si>
  <si>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</si>
  <si>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</si>
  <si>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</si>
  <si>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</si>
  <si>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</si>
  <si>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</si>
  <si>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</si>
  <si>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</si>
  <si>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</si>
  <si>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</si>
  <si>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</si>
  <si>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946111114</t>
  </si>
  <si>
    <t>Montáž pojízdných věží trubkových/dílcových š od 0,6 do 0,9 m dl do 3,2 m v přes 3,5 do 4,5 m</t>
  </si>
  <si>
    <t>kus</t>
  </si>
  <si>
    <t>CS ÚRS 2025 01</t>
  </si>
  <si>
    <t>4</t>
  </si>
  <si>
    <t>-1275322259</t>
  </si>
  <si>
    <t>P</t>
  </si>
  <si>
    <t>Poznámka k položce:_x000D_
Pro bourání komínů</t>
  </si>
  <si>
    <t>946111214</t>
  </si>
  <si>
    <t>Příplatek k pojízdným věžím š od 0,6 do 0,9 m dl do 3,2 m v přes 3,5 do 4,5 m za každý den použití</t>
  </si>
  <si>
    <t>-1916499392</t>
  </si>
  <si>
    <t>3</t>
  </si>
  <si>
    <t>946111814</t>
  </si>
  <si>
    <t>Demontáž pojízdných věží trubkových/dílcových š od 0,6 do 0,9 m dl do 3,2 m v přes 3,5 do 4,5 m</t>
  </si>
  <si>
    <t>-719943680</t>
  </si>
  <si>
    <t>94</t>
  </si>
  <si>
    <t>Lešení a stavební výtahy</t>
  </si>
  <si>
    <t>941221112</t>
  </si>
  <si>
    <t>Montáž lešení řadového rámového těžkého zatížení do 300 kg/m2 š od 0,9 do 1,2 m v přes 10 do 25 m</t>
  </si>
  <si>
    <t>m2</t>
  </si>
  <si>
    <t>-882165629</t>
  </si>
  <si>
    <t>5</t>
  </si>
  <si>
    <t>941221212</t>
  </si>
  <si>
    <t>Příplatek k lešení řadovému rámovému těžkému do 300 kg/m2 š 0,9 do 1,2 m v přes 10 do 25 m za každý den použití</t>
  </si>
  <si>
    <t>-1726086198</t>
  </si>
  <si>
    <t>VV</t>
  </si>
  <si>
    <t>180*120</t>
  </si>
  <si>
    <t>Součet</t>
  </si>
  <si>
    <t>6</t>
  </si>
  <si>
    <t>941221812</t>
  </si>
  <si>
    <t>Demontáž lešení řadového rámového těžkého zatížení do 300 kg/m2 š od 0,9 do 1,2 m v přes 10 do 25 m</t>
  </si>
  <si>
    <t>1772754305</t>
  </si>
  <si>
    <t>7</t>
  </si>
  <si>
    <t>941321112</t>
  </si>
  <si>
    <t>Montáž lešení řadového modulového těžkého zatížení do 300 kg/m2 š od 0,9 do 1,2 m v přes 10 do 25 m</t>
  </si>
  <si>
    <t>-158828611</t>
  </si>
  <si>
    <t>Poznámka k položce:_x000D_
Lávka pro transport stavebního materiálu</t>
  </si>
  <si>
    <t>8</t>
  </si>
  <si>
    <t>941321212</t>
  </si>
  <si>
    <t>Příplatek k lešení řadovému modulovému těžkému do 300 kg/m2 š od 0,9 do 1,2 m v přes 10 do 25 m za každý den použití</t>
  </si>
  <si>
    <t>417665402</t>
  </si>
  <si>
    <t>30*120</t>
  </si>
  <si>
    <t>941321812</t>
  </si>
  <si>
    <t>Demontáž lešení řadového modulového těžkého zatížení do 300 kg/m2 š od 0,9 do 1,2 m v přes 10 do 25 m</t>
  </si>
  <si>
    <t>-1874934724</t>
  </si>
  <si>
    <t>10</t>
  </si>
  <si>
    <t>944111121</t>
  </si>
  <si>
    <t>Montáž ochranného zábradlí trubkového vnitřního na lešeňových konstrukcích jednotyčového</t>
  </si>
  <si>
    <t>m</t>
  </si>
  <si>
    <t>CS ÚRS 2025 02</t>
  </si>
  <si>
    <t>528408832</t>
  </si>
  <si>
    <t>11*4</t>
  </si>
  <si>
    <t>11</t>
  </si>
  <si>
    <t>944111221</t>
  </si>
  <si>
    <t>Příplatek k ochrannému zábradlí trubkovému vnitřnímu jednotyčovému za každý den použití</t>
  </si>
  <si>
    <t>-1988987397</t>
  </si>
  <si>
    <t>44*90</t>
  </si>
  <si>
    <t>944111821</t>
  </si>
  <si>
    <t>Demontáž ochranného zábradlí trubkového vnitřního na lešeňových konstrukcích jednotyčového</t>
  </si>
  <si>
    <t>-2022896039</t>
  </si>
  <si>
    <t>13</t>
  </si>
  <si>
    <t>993111111</t>
  </si>
  <si>
    <t>Dovoz a odvoz lešení řadového do 10 km včetně naložení a složení</t>
  </si>
  <si>
    <t>-534018288</t>
  </si>
  <si>
    <t>14</t>
  </si>
  <si>
    <t>993111119</t>
  </si>
  <si>
    <t>Příplatek k ceně dovozu a odvozu lešení řadového ZKD 10 km přes 10 km</t>
  </si>
  <si>
    <t>-1719582607</t>
  </si>
  <si>
    <t>210*2 'Přepočtené koeficientem množství</t>
  </si>
  <si>
    <t>15</t>
  </si>
  <si>
    <t>945411111</t>
  </si>
  <si>
    <t>Výsuvná šplhací plošina motorová s jedním podvozkem a jedním stožárem v do 80 m</t>
  </si>
  <si>
    <t>den</t>
  </si>
  <si>
    <t>-1319383486</t>
  </si>
  <si>
    <t>Poznámka k položce:_x000D_
Stavební výtah osobo/nákladní GEDA 500Z/ZP</t>
  </si>
  <si>
    <t>96</t>
  </si>
  <si>
    <t>Bourání konstrukcí</t>
  </si>
  <si>
    <t>16</t>
  </si>
  <si>
    <t>962032631</t>
  </si>
  <si>
    <t>Bourání zdiva komínového z cihel pálených, šamotových nebo vápenopískových na MV nebo MVC</t>
  </si>
  <si>
    <t>m3</t>
  </si>
  <si>
    <t>-2013708119</t>
  </si>
  <si>
    <t>Poznámka k položce:_x000D_
Dle bodu 4.1. zápisu z kontrolního dne-Bourání komínů.</t>
  </si>
  <si>
    <t>Komín 1</t>
  </si>
  <si>
    <t>1,8*0,62*4,5</t>
  </si>
  <si>
    <t>Odpočet průduchů nad 0,05m2</t>
  </si>
  <si>
    <t>-2*(0,3*0,3*4,5)</t>
  </si>
  <si>
    <t>Komín2</t>
  </si>
  <si>
    <t>1,06*0,64*4,8</t>
  </si>
  <si>
    <t>-0,3*0,5*4,8</t>
  </si>
  <si>
    <t>Komín 3</t>
  </si>
  <si>
    <t>1,95*0,52*4,5</t>
  </si>
  <si>
    <t>Komín 4</t>
  </si>
  <si>
    <t>1,53*0,62*4,5</t>
  </si>
  <si>
    <t>-3*(0,4*0,4*4,5)</t>
  </si>
  <si>
    <t>997</t>
  </si>
  <si>
    <t>Přesun sutě</t>
  </si>
  <si>
    <t>17</t>
  </si>
  <si>
    <t>997013113</t>
  </si>
  <si>
    <t>Vnitrostaveništní doprava suti a vybouraných hmot pro budovy v přes 9 do 12 m</t>
  </si>
  <si>
    <t>t</t>
  </si>
  <si>
    <t>-1173134360</t>
  </si>
  <si>
    <t>Poznámka k položce:_x000D_
Dle bodu 4.1. zápisu z kontrolního dne-Bourání komínů._x000D_
Přičteno 100% množství z rozpočtu 10-Bourací práce_x000D_
Z důvodu použití stavebního výtahu a schozu suti, bude suť počítána dle položky 997013113 Vnitrostaveništní doprava suti a vybouraných hmot pro budovy v přes 9 do 12 m - Nižší jednotková cena.</t>
  </si>
  <si>
    <t>Z rozpočtu 01,1-Vícepráce</t>
  </si>
  <si>
    <t>22,229</t>
  </si>
  <si>
    <t>Z rozpočtu 10-Bourací práce</t>
  </si>
  <si>
    <t>87,5</t>
  </si>
  <si>
    <t>18</t>
  </si>
  <si>
    <t>997013311</t>
  </si>
  <si>
    <t>Montáž a demontáž shozu suti v do 10 m</t>
  </si>
  <si>
    <t>1168682160</t>
  </si>
  <si>
    <t>19</t>
  </si>
  <si>
    <t>997013321</t>
  </si>
  <si>
    <t>Příplatek k shozu suti v do 10 m za první a ZKD den použití</t>
  </si>
  <si>
    <t>625784537</t>
  </si>
  <si>
    <t>997.1</t>
  </si>
  <si>
    <t>Mimostaveništní doprava suti</t>
  </si>
  <si>
    <t>20</t>
  </si>
  <si>
    <t>997013501</t>
  </si>
  <si>
    <t>Odvoz suti a vybouraných hmot na skládku nebo meziskládku do 1 km se složením</t>
  </si>
  <si>
    <t>823483226</t>
  </si>
  <si>
    <t>Poznámka k položce:_x000D_
Dle bodu 4.1. zápisu z kontrolního dne-Bourání komínů._x000D_
Položka použita ze základního rozpočtu</t>
  </si>
  <si>
    <t>997013509</t>
  </si>
  <si>
    <t>Příplatek k odvozu suti a vybouraných hmot na skládku ZKD 1 km přes 1 km</t>
  </si>
  <si>
    <t>-195908543</t>
  </si>
  <si>
    <t>Poznámka k položce:_x000D_
Položka použita ze základního rozpočtu</t>
  </si>
  <si>
    <t>21,391*18,2 'Přepočtené koeficientem množství</t>
  </si>
  <si>
    <t>997.2</t>
  </si>
  <si>
    <t>Skládkovné suti</t>
  </si>
  <si>
    <t>22</t>
  </si>
  <si>
    <t>997013863</t>
  </si>
  <si>
    <t>Poplatek za uložení stavebního odpadu na recyklační skládce (skládkovné) cihelného kód odpadu 17 01 02</t>
  </si>
  <si>
    <t>143324246</t>
  </si>
  <si>
    <t>Z rozpočtu 10-Bourcí práce</t>
  </si>
  <si>
    <t>87</t>
  </si>
  <si>
    <t>PSV</t>
  </si>
  <si>
    <t>Práce a dodávky PSV</t>
  </si>
  <si>
    <t>712</t>
  </si>
  <si>
    <t>Povlakové krytiny</t>
  </si>
  <si>
    <t>23</t>
  </si>
  <si>
    <t>712441559</t>
  </si>
  <si>
    <t>Provedení povlakové krytiny střech přes 10° do 30° pásy přitavením NAIP v plné ploše</t>
  </si>
  <si>
    <t>-547502492</t>
  </si>
  <si>
    <t>Poznámka k položce:_x000D_
Dle bodu 4.1. zápisu z kontrolního dne - Provizorní vikýř.</t>
  </si>
  <si>
    <t xml:space="preserve">Střecha vikýře </t>
  </si>
  <si>
    <t>3,5*1,5</t>
  </si>
  <si>
    <t>Boky vikýře</t>
  </si>
  <si>
    <t>3*2,5</t>
  </si>
  <si>
    <t>24</t>
  </si>
  <si>
    <t>M</t>
  </si>
  <si>
    <t>62853005</t>
  </si>
  <si>
    <t>pás asfaltový natavitelný modifikovaný SBS s vložkou ze skleněné tkaniny a hrubozrnným břidličným posypem na horním povrchu tl 4,0mm</t>
  </si>
  <si>
    <t>32</t>
  </si>
  <si>
    <t>-1263264843</t>
  </si>
  <si>
    <t>19,3050193050193*1,1655 'Přepočtené koeficientem množství</t>
  </si>
  <si>
    <t>25</t>
  </si>
  <si>
    <t>712491587</t>
  </si>
  <si>
    <t>Provedení povlakové krytiny střech přes 10° do 30° přibití pásů hřebíky</t>
  </si>
  <si>
    <t>711651648</t>
  </si>
  <si>
    <t>26</t>
  </si>
  <si>
    <t>31411540</t>
  </si>
  <si>
    <t>hřebík do krytiny s velkou hlavou 2,7x30mm</t>
  </si>
  <si>
    <t>kg</t>
  </si>
  <si>
    <t>-632050305</t>
  </si>
  <si>
    <t>45,4545454545455*0,011 'Přepočtené koeficientem množství</t>
  </si>
  <si>
    <t>27</t>
  </si>
  <si>
    <t>998712202</t>
  </si>
  <si>
    <t>Přesun hmot procentní pro krytiny povlakové v objektech v přes 6 do 12 m</t>
  </si>
  <si>
    <t>%</t>
  </si>
  <si>
    <t>543260389</t>
  </si>
  <si>
    <t>713</t>
  </si>
  <si>
    <t>Izolace tepelné</t>
  </si>
  <si>
    <t>74</t>
  </si>
  <si>
    <t>63153713</t>
  </si>
  <si>
    <t>deska tepelně izolační minerální univerzální λ=0,036-0,037 tl 160mm</t>
  </si>
  <si>
    <t>-1662929612</t>
  </si>
  <si>
    <t>Poznámka k položce:_x000D_
Doplnění chybějícího množství stávající tepelné izolace.</t>
  </si>
  <si>
    <t>721</t>
  </si>
  <si>
    <t>Zdravotechnika - vnitřní kanalizace</t>
  </si>
  <si>
    <t>28</t>
  </si>
  <si>
    <t>721174063</t>
  </si>
  <si>
    <t>Potrubí kanalizační z PP větrací DN 110</t>
  </si>
  <si>
    <t>-1205062686</t>
  </si>
  <si>
    <t>Poznámka k položce:_x000D_
Provedení odvětrání kanalizace. Stávající odvětrání je ukončeno na půdě.</t>
  </si>
  <si>
    <t>762</t>
  </si>
  <si>
    <t>Konstrukce tesařské</t>
  </si>
  <si>
    <t>29</t>
  </si>
  <si>
    <t>762085113</t>
  </si>
  <si>
    <t>Montáž svorníků nebo šroubů dl přes 300 do 450 mm</t>
  </si>
  <si>
    <t>CS ÚRS 2024 02</t>
  </si>
  <si>
    <t>-1800577518</t>
  </si>
  <si>
    <t>Poznámka k položce:_x000D_
Dle bodu 4.1. zápisu z kontrolního dne- Doplnění stropu o pochozí část.</t>
  </si>
  <si>
    <t>Hambálky pro pochozí lávku-12krokví</t>
  </si>
  <si>
    <t>12*2</t>
  </si>
  <si>
    <t>30</t>
  </si>
  <si>
    <t>31197006</t>
  </si>
  <si>
    <t>tyč závitová Pz 4.6 M16</t>
  </si>
  <si>
    <t>270184653</t>
  </si>
  <si>
    <t>31</t>
  </si>
  <si>
    <t>31111008</t>
  </si>
  <si>
    <t>matice přesná šestihranná Pz DIN 934-8 M16</t>
  </si>
  <si>
    <t>100 kus</t>
  </si>
  <si>
    <t>247251656</t>
  </si>
  <si>
    <t>31121032</t>
  </si>
  <si>
    <t>podložka pod dřevěnou konstrukci DIN 440 D 18mm</t>
  </si>
  <si>
    <t>2114611620</t>
  </si>
  <si>
    <t>33</t>
  </si>
  <si>
    <t>762332941</t>
  </si>
  <si>
    <t>Montáž doplnění části střešní vazby hranoly hoblovanými průřezové pl do 120 cm2</t>
  </si>
  <si>
    <t>99797030</t>
  </si>
  <si>
    <t>Hambálek dvojitý pro pochozí lávku - 12 krokví, délka hambálku 4m</t>
  </si>
  <si>
    <t>(12*2)*4</t>
  </si>
  <si>
    <t>34</t>
  </si>
  <si>
    <t>762523108</t>
  </si>
  <si>
    <t>Položení podlahy z hoblovaných fošen na sraz</t>
  </si>
  <si>
    <t>-1496351380</t>
  </si>
  <si>
    <t>Doplnění stropu o pochozí část</t>
  </si>
  <si>
    <t>16,5*0,6</t>
  </si>
  <si>
    <t>35</t>
  </si>
  <si>
    <t>61223263.1</t>
  </si>
  <si>
    <t>hranol konstrukční KVH lepený průřezu 40x40-5000 mm nepohledový</t>
  </si>
  <si>
    <t>-1919728067</t>
  </si>
  <si>
    <t>16,5*0,04*0,6 "KVH 40x200-podlaha</t>
  </si>
  <si>
    <t>(12*2*4)*(0,04*0,2) "hambálky</t>
  </si>
  <si>
    <t>1,164*0,15 "Přepočtené koeficientem množství</t>
  </si>
  <si>
    <t>36</t>
  </si>
  <si>
    <t>762341014</t>
  </si>
  <si>
    <t>Bednění střech rovných sklon do 60° z desek OSB tl 18 mm na sraz šroubovaných na krokve</t>
  </si>
  <si>
    <t>456251535</t>
  </si>
  <si>
    <t>Střecha vikýře</t>
  </si>
  <si>
    <t>37</t>
  </si>
  <si>
    <t>762341832</t>
  </si>
  <si>
    <t>Demontáž bednění střech z desek tvrdých</t>
  </si>
  <si>
    <t>1741681439</t>
  </si>
  <si>
    <t>Demontáž střechy vikýře</t>
  </si>
  <si>
    <t>38</t>
  </si>
  <si>
    <t>762346812</t>
  </si>
  <si>
    <t>Demontáž laťování střech k dalšímu použití z latí osové vzdálenosti přes 0,22 do 0,50 m</t>
  </si>
  <si>
    <t>1177510003</t>
  </si>
  <si>
    <t>39</t>
  </si>
  <si>
    <t>762353220</t>
  </si>
  <si>
    <t>Montáž střešního vikýře pultového z hraněného řeziva pl přes 100 do 144 cm2</t>
  </si>
  <si>
    <t>1747874429</t>
  </si>
  <si>
    <t>Stojky</t>
  </si>
  <si>
    <t>2*2,5</t>
  </si>
  <si>
    <t>Překlad</t>
  </si>
  <si>
    <t>1*1,2</t>
  </si>
  <si>
    <t>Pomocné krokve</t>
  </si>
  <si>
    <t>2*3,5</t>
  </si>
  <si>
    <t>40</t>
  </si>
  <si>
    <t>60512130</t>
  </si>
  <si>
    <t>hranol stavební řezivo průřezu do 224cm2 do dl 6m</t>
  </si>
  <si>
    <t>-1021175733</t>
  </si>
  <si>
    <t>Poznámka k položce:_x000D_
SM, JD, BO</t>
  </si>
  <si>
    <t>13,2*0,12*0,12</t>
  </si>
  <si>
    <t>41</t>
  </si>
  <si>
    <t>762354812</t>
  </si>
  <si>
    <t>Demontáž střešních vikýřů pultových</t>
  </si>
  <si>
    <t>-358368804</t>
  </si>
  <si>
    <t>42</t>
  </si>
  <si>
    <t>762395000</t>
  </si>
  <si>
    <t>Spojovací prostředky krovů, bednění, laťování, nadstřešních konstrukcí</t>
  </si>
  <si>
    <t>1517110153</t>
  </si>
  <si>
    <t>43</t>
  </si>
  <si>
    <t>762430817</t>
  </si>
  <si>
    <t>Demontáž obložení stěn z desek cementotřískových tl přes 16 mm na sraz šroubovaných</t>
  </si>
  <si>
    <t>-1430266716</t>
  </si>
  <si>
    <t>44</t>
  </si>
  <si>
    <t>762431014</t>
  </si>
  <si>
    <t>Obložení stěn z desek OSB tl 18 mm na sraz přibíjených</t>
  </si>
  <si>
    <t>-89712943</t>
  </si>
  <si>
    <t>45</t>
  </si>
  <si>
    <t>762511296</t>
  </si>
  <si>
    <t>Podlahové kce podkladové dvouvrstvé z desek OSB tl 2x18 mm broušených na pero a drážku šroubovaných</t>
  </si>
  <si>
    <t>-1645379506</t>
  </si>
  <si>
    <t>Pochozí lávka z pozednice na podlahu</t>
  </si>
  <si>
    <t>1,2*2,5</t>
  </si>
  <si>
    <t>46</t>
  </si>
  <si>
    <t>762595001</t>
  </si>
  <si>
    <t>Spojovací prostředky pro položení dřevěných podlah a zakrytí kanálů</t>
  </si>
  <si>
    <t>156441121</t>
  </si>
  <si>
    <t>10,65*0,5</t>
  </si>
  <si>
    <t>47</t>
  </si>
  <si>
    <t>-495154811</t>
  </si>
  <si>
    <t>Poznámka k položce:_x000D_
Dle bodu 4.1. zápisu z kontrolního dne - Provizorní vikýř._x000D_
Dle bodu 4.1. zápisu z kontrolního dne- Doplnění stropu o pochozí část.</t>
  </si>
  <si>
    <t>Provizorní vikýř</t>
  </si>
  <si>
    <t>Dopnění stropu o pochozí část</t>
  </si>
  <si>
    <t>10,65*0,6</t>
  </si>
  <si>
    <t>48</t>
  </si>
  <si>
    <t>762621120</t>
  </si>
  <si>
    <t>Osazení dveří tesařských jednokřídlových</t>
  </si>
  <si>
    <t>-1566205655</t>
  </si>
  <si>
    <t>Dveře vikýře</t>
  </si>
  <si>
    <t>1*2,5</t>
  </si>
  <si>
    <t>49</t>
  </si>
  <si>
    <t>60726274</t>
  </si>
  <si>
    <t>deska dřevoštěpková OSB 3 P+D nebroušená tl 18mm</t>
  </si>
  <si>
    <t>582016450</t>
  </si>
  <si>
    <t>50</t>
  </si>
  <si>
    <t>54933002</t>
  </si>
  <si>
    <t>závěs vratový se skobou 300mm</t>
  </si>
  <si>
    <t>-1322021463</t>
  </si>
  <si>
    <t>51</t>
  </si>
  <si>
    <t>762812935</t>
  </si>
  <si>
    <t>Zabednění části záklopu stropu prkny tl do 32 mm pl jednotlivě přes 4 do 8 m2</t>
  </si>
  <si>
    <t>-1099180207</t>
  </si>
  <si>
    <t>Bednění podlahy po kontrole zhlaví trámů</t>
  </si>
  <si>
    <t>14*(10,65*0,5)</t>
  </si>
  <si>
    <t>52</t>
  </si>
  <si>
    <t>998762202</t>
  </si>
  <si>
    <t>Přesun hmot procentní pro kce tesařské v objektech v přes 6 do 12 m</t>
  </si>
  <si>
    <t>-323397083</t>
  </si>
  <si>
    <t>763</t>
  </si>
  <si>
    <t>Konstrukce suché výstavby</t>
  </si>
  <si>
    <t>54</t>
  </si>
  <si>
    <t>763121714</t>
  </si>
  <si>
    <t>SDK obklad základní penetrační nátěr</t>
  </si>
  <si>
    <t>1438449650</t>
  </si>
  <si>
    <t>Poznámka k položce:_x000D_
Zakrytování nových stoupaček a požární vody sádrokartonem.</t>
  </si>
  <si>
    <t>(0,5+0,15)*2,7</t>
  </si>
  <si>
    <t>(0,7+0,15)*2,7</t>
  </si>
  <si>
    <t>55</t>
  </si>
  <si>
    <t>763164531</t>
  </si>
  <si>
    <t>SDK obklad kcí tvaru L š do 0,8 m desky 1xA 12,5</t>
  </si>
  <si>
    <t>2067946394</t>
  </si>
  <si>
    <t>2,7*2</t>
  </si>
  <si>
    <t>56</t>
  </si>
  <si>
    <t>763172347</t>
  </si>
  <si>
    <t>Montáž dvířek revizních jednoplášťových SDK kcí ostatních vel. do 0,16 m2 pro příčky a předsazené stěny</t>
  </si>
  <si>
    <t>-1899821203</t>
  </si>
  <si>
    <t>57</t>
  </si>
  <si>
    <t>56245725</t>
  </si>
  <si>
    <t>dvířka vanová bílá 150x300mm</t>
  </si>
  <si>
    <t>1984074723</t>
  </si>
  <si>
    <t>58</t>
  </si>
  <si>
    <t>998763512</t>
  </si>
  <si>
    <t>Přesun hmot procentní pro konstrukce montované z desek ruční v objektech v přes 6 do 12 m</t>
  </si>
  <si>
    <t>718872434</t>
  </si>
  <si>
    <t>765</t>
  </si>
  <si>
    <t>Krytina skládaná</t>
  </si>
  <si>
    <t>59</t>
  </si>
  <si>
    <t>765121012</t>
  </si>
  <si>
    <t>Montáž krytiny betonové sklonu do 30° na sucho přes 7,5 do 8 ks/m2</t>
  </si>
  <si>
    <t>1789253196</t>
  </si>
  <si>
    <t>1,5*3</t>
  </si>
  <si>
    <t>60</t>
  </si>
  <si>
    <t>765121802</t>
  </si>
  <si>
    <t>Demontáž krytiny betonové sklonu do 30° na sucho k dalšímu použití</t>
  </si>
  <si>
    <t>-179938789</t>
  </si>
  <si>
    <t>Demontáž stávající krytiny</t>
  </si>
  <si>
    <t>61</t>
  </si>
  <si>
    <t>765125011</t>
  </si>
  <si>
    <t>Montáž betonové speciální tašky (větrací, protisněhové, prostupové) drážkové na sucho</t>
  </si>
  <si>
    <t>-1164541416</t>
  </si>
  <si>
    <t>62</t>
  </si>
  <si>
    <t>28312132</t>
  </si>
  <si>
    <t>taška plastová průchozí univerzální k betonové krytině pro prostup potrubí</t>
  </si>
  <si>
    <t>1265027989</t>
  </si>
  <si>
    <t>63</t>
  </si>
  <si>
    <t>765125202</t>
  </si>
  <si>
    <t>Montáž nástavce pro odvětrání kanalizace pro betonovou krytinu</t>
  </si>
  <si>
    <t>212587970</t>
  </si>
  <si>
    <t>64</t>
  </si>
  <si>
    <t>59660212</t>
  </si>
  <si>
    <t>nástavec pro odvětrání kanalizace</t>
  </si>
  <si>
    <t>1662882081</t>
  </si>
  <si>
    <t>0,970873786407767*1,03 'Přepočtené koeficientem množství</t>
  </si>
  <si>
    <t>65</t>
  </si>
  <si>
    <t>998765212</t>
  </si>
  <si>
    <t>Přesun hmot procentní pro krytiny skládané s omezením mechanizace v objektech v přes 6 do 12 m</t>
  </si>
  <si>
    <t>-473497858</t>
  </si>
  <si>
    <t>766</t>
  </si>
  <si>
    <t>Konstrukce truhlářské</t>
  </si>
  <si>
    <t>66</t>
  </si>
  <si>
    <t>766231113</t>
  </si>
  <si>
    <t>Montáž sklápěcích půdních schodů</t>
  </si>
  <si>
    <t>-247652240</t>
  </si>
  <si>
    <t>Poznámka k položce:_x000D_
Dle zápisu z kontrolního dne bod 2.6</t>
  </si>
  <si>
    <t>67</t>
  </si>
  <si>
    <t>61233165</t>
  </si>
  <si>
    <t>schody půdní skládací s kovovým źebříkem Fakro LMF 60, 144x70cm</t>
  </si>
  <si>
    <t>-1475725493</t>
  </si>
  <si>
    <t>Poznámka k položce:_x000D_
https://www.fakro.cz/att/LOCAL/CZECH/foldery/Cenik-pudnich-schodu-FAKRO.pdf?_gl=1*yx420m*_up*MQ..*_ga*NjY5MDM3NTUyLjE3NTY5NzgwMzU.*_ga_XTZDZEZK6P*czE3NTY5NzgwMzQkbzEkZzEkdDE3NTY5Nzg0MDckajYwJGwwJGgw</t>
  </si>
  <si>
    <t>68</t>
  </si>
  <si>
    <t>998766213</t>
  </si>
  <si>
    <t>Přesun hmot procentní pro kce truhlářské s omezením mechanizace v objektech v přes 12 do 24 m</t>
  </si>
  <si>
    <t>-881962454</t>
  </si>
  <si>
    <t>767</t>
  </si>
  <si>
    <t>Konstrukce zámečnické</t>
  </si>
  <si>
    <t>69</t>
  </si>
  <si>
    <t>767-U22</t>
  </si>
  <si>
    <t>Ztužení stávajících vazných trámů pomocí dvojice U220 z obou stran vč.spojovacího materiálu a stavebních výpomocí</t>
  </si>
  <si>
    <t>-1613497931</t>
  </si>
  <si>
    <t>Poznámka k položce:_x000D_
Nyvýšení celkové hmotnosti ocelové konstrukce.</t>
  </si>
  <si>
    <t>Ostatní ocelové prvky mimo rozpočet-samostatná příloha</t>
  </si>
  <si>
    <t>400,79</t>
  </si>
  <si>
    <t>70</t>
  </si>
  <si>
    <t>998767202</t>
  </si>
  <si>
    <t>Přesun hmot procentní pro zámečnické konstrukce v objektech v přes 6 do 12 m</t>
  </si>
  <si>
    <t>246798221</t>
  </si>
  <si>
    <t>783</t>
  </si>
  <si>
    <t>Dokončovací práce - nátěry</t>
  </si>
  <si>
    <t>71</t>
  </si>
  <si>
    <t>783201201</t>
  </si>
  <si>
    <t>Obroušení tesařských konstrukcí před provedením nátěru</t>
  </si>
  <si>
    <t>746698614</t>
  </si>
  <si>
    <t>Hambálek dvojitý 40x200mm pro pochozí lávku - 12 krokví, délka hambálku 4m, polocha 1ks= 1,92m2</t>
  </si>
  <si>
    <t>(12*2)*1,92</t>
  </si>
  <si>
    <t>72</t>
  </si>
  <si>
    <t>783226101</t>
  </si>
  <si>
    <t>Protipožární akrylátový nátěr tesařských konstrukcí</t>
  </si>
  <si>
    <t>1202858649</t>
  </si>
  <si>
    <t>01.2 - Méněpráce 1</t>
  </si>
  <si>
    <t xml:space="preserve">    6 - Úpravy povrchů, podlahy a osazování výplní</t>
  </si>
  <si>
    <t>Úpravy povrchů, podlahy a osazování výplní</t>
  </si>
  <si>
    <t>613631001</t>
  </si>
  <si>
    <t>Spárování spárovací maltou vnitřních pohledových ploch pilířů nebo sloupů z cihel</t>
  </si>
  <si>
    <t>2039613870</t>
  </si>
  <si>
    <t>-1*(1,5*2+0,6*2+1,95*2+0,45*2+1,05*2+0,6*2+1,8*2+0,6*2)*4 "komíny</t>
  </si>
  <si>
    <t>978013191</t>
  </si>
  <si>
    <t>Otlučení (osekání) vnitřní vápenné nebo vápenocementové omítky stěn v rozsahu přes 50 do 100 %</t>
  </si>
  <si>
    <t>202852445</t>
  </si>
  <si>
    <t>997013213</t>
  </si>
  <si>
    <t>Vnitrostaveništní doprava suti a vybouraných hmot pro budovy v přes 9 do 12 m ručně</t>
  </si>
  <si>
    <t>-1970755661</t>
  </si>
  <si>
    <t>Poznámka k položce:_x000D_
Odečteno 100% množství rozpočtu._x000D_
Z důvodu použití stavebního výtahu a schozu suti, bude suť počítána dle položky 997013113 Vnitrostaveništní doprava suti a vybouraných hmot pro budovy v přes 9 do 12 m.</t>
  </si>
  <si>
    <t>-1452326499</t>
  </si>
  <si>
    <t>1423064718</t>
  </si>
  <si>
    <t>2000931648</t>
  </si>
  <si>
    <t>63231203</t>
  </si>
  <si>
    <t>deska čedičová minerální pro snížení kročejového hluku (max. zatížení 5 kN/m2) tl 40mm</t>
  </si>
  <si>
    <t>-1542116304</t>
  </si>
  <si>
    <t>Poznámka k položce:_x000D_
Bude použit stávající materiál s doplněním chybějícího množství.</t>
  </si>
  <si>
    <t>762810027</t>
  </si>
  <si>
    <t>Záklop stropů z desek OSB tl 25 mm na pero a drážku šroubovaných na trámy</t>
  </si>
  <si>
    <t>-1666084889</t>
  </si>
  <si>
    <t>-22,6*10,65</t>
  </si>
  <si>
    <t>762811811</t>
  </si>
  <si>
    <t>Demontáž záklopů stropů z hrubých prken tl do 32 mm</t>
  </si>
  <si>
    <t>-1378530274</t>
  </si>
  <si>
    <t xml:space="preserve">Poznámka k položce:_x000D_
Dle dohody na KD dne 6.8.2025 bude proveden pouze částečně v místě zhlaví trámů pro kontrolu uložení straopních trámů v I nosnících. </t>
  </si>
  <si>
    <t>Výměra ze základního rozpočtu</t>
  </si>
  <si>
    <t>Skutečně provedeno</t>
  </si>
  <si>
    <t>515870072</t>
  </si>
  <si>
    <t>01.3 - Přístavba - oplechování atiky a oprava části zateplení</t>
  </si>
  <si>
    <t xml:space="preserve">PSV - Práce a dodávky PSV   </t>
  </si>
  <si>
    <t xml:space="preserve">    712 - Povlakové krytiny   </t>
  </si>
  <si>
    <t xml:space="preserve">    762 - Konstrukce tesařské   </t>
  </si>
  <si>
    <t xml:space="preserve">    764 - Konstrukce klempířské   </t>
  </si>
  <si>
    <t xml:space="preserve">VRN - Vedlejší rozpočtové náklady   </t>
  </si>
  <si>
    <t xml:space="preserve">    VRN8 - Další náklady na pracovníky   </t>
  </si>
  <si>
    <t>622131121</t>
  </si>
  <si>
    <t>Penetrační nátěr vnějších stěn nanášený ručně</t>
  </si>
  <si>
    <t>1519542413</t>
  </si>
  <si>
    <t>(3,85+2,78+5,5)*0,5</t>
  </si>
  <si>
    <t>622151031</t>
  </si>
  <si>
    <t>Penetrační silikonový nátěr vnějších pastovitých tenkovrstvých omítek stěn</t>
  </si>
  <si>
    <t>-1058399456</t>
  </si>
  <si>
    <t>622211032</t>
  </si>
  <si>
    <t>Montáž kontaktního zateplení vnějších stěn lepením a mechanickým kotvením polystyrénových desek do pórobetonu tl přes 120 do 160 mm</t>
  </si>
  <si>
    <t>381964298</t>
  </si>
  <si>
    <t>28375951</t>
  </si>
  <si>
    <t>deska EPS 70 fasádní λ=0,039 tl 140mm</t>
  </si>
  <si>
    <t>708318527</t>
  </si>
  <si>
    <t>6,065*1,05 'Přepočtené koeficientem množství</t>
  </si>
  <si>
    <t>622251101</t>
  </si>
  <si>
    <t>Příplatek k cenám kontaktního zateplení vnějších stěn za zápustnou montáž a použití tepelněizolačních zátek z polystyrenu</t>
  </si>
  <si>
    <t>230267487</t>
  </si>
  <si>
    <t>622252002</t>
  </si>
  <si>
    <t>Montáž profilů kontaktního zateplení lepených</t>
  </si>
  <si>
    <t>-592508355</t>
  </si>
  <si>
    <t>63127416</t>
  </si>
  <si>
    <t>profil rohový PVC s výztužnou tkaninou š 100/100mm</t>
  </si>
  <si>
    <t>-575293137</t>
  </si>
  <si>
    <t>2,5*1,05 'Přepočtené koeficientem množství</t>
  </si>
  <si>
    <t>622531022</t>
  </si>
  <si>
    <t>Tenkovrstvá silikonová zatíraná omítka zrnitost 2,0 mm vnějších stěn</t>
  </si>
  <si>
    <t>-1239999118</t>
  </si>
  <si>
    <t>(3,85+2,78+5,5+0,3+0,3)*0,8</t>
  </si>
  <si>
    <t>629991001</t>
  </si>
  <si>
    <t>Zakrytí podélných ploch textilií volně položenou</t>
  </si>
  <si>
    <t>1253109477</t>
  </si>
  <si>
    <t>966080103</t>
  </si>
  <si>
    <t>Bourání kontaktního zateplení z polystyrenových desek tl přes 60 do 120 mm</t>
  </si>
  <si>
    <t>-1318235049</t>
  </si>
  <si>
    <t>285982408</t>
  </si>
  <si>
    <t>641902588</t>
  </si>
  <si>
    <t>-776203075</t>
  </si>
  <si>
    <t>-588572160</t>
  </si>
  <si>
    <t>-1227208146</t>
  </si>
  <si>
    <t>105*2 'Přepočtené koeficientem množství</t>
  </si>
  <si>
    <t>-1340745627</t>
  </si>
  <si>
    <t>997013814</t>
  </si>
  <si>
    <t>Poplatek za uložení na skládce (skládkovné) stavebního odpadu izolací kód odpadu 17 06 04 - polystyren</t>
  </si>
  <si>
    <t>2133531919</t>
  </si>
  <si>
    <t>-477599428</t>
  </si>
  <si>
    <t>1242040832</t>
  </si>
  <si>
    <t>0,086*18,2 'Přepočtené koeficientem množství</t>
  </si>
  <si>
    <t xml:space="preserve">Práce a dodávky PSV   </t>
  </si>
  <si>
    <t xml:space="preserve">Povlakové krytiny   </t>
  </si>
  <si>
    <t>712300854</t>
  </si>
  <si>
    <t>Demontáž lišt poplastovaných rovinných, koutových a rohových</t>
  </si>
  <si>
    <t>494859178</t>
  </si>
  <si>
    <t>712300931</t>
  </si>
  <si>
    <t>Opravy defektů povlakové krytiny do 10°   - oprava ukotvení okapnice, zaizolování poškozené folie, oprvava spojů folie u napojení okapnice z viplanylu</t>
  </si>
  <si>
    <t>kpt</t>
  </si>
  <si>
    <t>-817503621</t>
  </si>
  <si>
    <t>28322008</t>
  </si>
  <si>
    <t>čistič pro střešní fólie mPVC ALKORPLAN 750g</t>
  </si>
  <si>
    <t>-1642700636</t>
  </si>
  <si>
    <t>712361705</t>
  </si>
  <si>
    <t>Provedení povlakové krytiny střech do 10° fólií lepenou se svařovanými spoji</t>
  </si>
  <si>
    <t>1199207126</t>
  </si>
  <si>
    <t>28342410</t>
  </si>
  <si>
    <t>DEKPLAN 76 1,5mm šedá UV odolná</t>
  </si>
  <si>
    <t>-515295322</t>
  </si>
  <si>
    <t>712361802</t>
  </si>
  <si>
    <t>Odstranění separační geotextýlie pro povlakové krytiny střech do 10° kladenou volně</t>
  </si>
  <si>
    <t>2128979091</t>
  </si>
  <si>
    <t>712361803</t>
  </si>
  <si>
    <t>Odstranění povlakové krytiny střech do 10° z fólií přilepených v plné ploše</t>
  </si>
  <si>
    <t>516740361</t>
  </si>
  <si>
    <t>712363122</t>
  </si>
  <si>
    <t>Provedení povlakové krytiny střech do 10° provedení rohů a koutů navařením izolačních tvarovek</t>
  </si>
  <si>
    <t>-717167123</t>
  </si>
  <si>
    <t>TWT.TWVLNSV</t>
  </si>
  <si>
    <t>Tvarovka vlnovec nebo kužel TOPWET TW SV světle šedá</t>
  </si>
  <si>
    <t>-1929041498</t>
  </si>
  <si>
    <t>Poznámka k položce:_x000D_
Tvarovky pro opracování detailů z PVC fólií</t>
  </si>
  <si>
    <t>712363672</t>
  </si>
  <si>
    <t>Provedení povlakové krytiny mechanicky kotvené profily rš do 200 mm</t>
  </si>
  <si>
    <t>-1308794763</t>
  </si>
  <si>
    <t>13880012</t>
  </si>
  <si>
    <t>lišta stěnová vyhnutá z poplastovaného plechu (PVC-P) rš 100mm</t>
  </si>
  <si>
    <t>-123138565</t>
  </si>
  <si>
    <t>55344005</t>
  </si>
  <si>
    <t>lišta L rohová vnější z poplastovaného plechu (PVC-P) rš 100mm</t>
  </si>
  <si>
    <t>467872337</t>
  </si>
  <si>
    <t>13880011</t>
  </si>
  <si>
    <t>lišta L koutová vnitřní z poplastovaného plechu (TPO/FPO) rš 100mm</t>
  </si>
  <si>
    <t>764363408</t>
  </si>
  <si>
    <t>55344492</t>
  </si>
  <si>
    <t>lišta rovná z poplastovaného plechu (PVC-P) rš 100mm</t>
  </si>
  <si>
    <t>-722942140</t>
  </si>
  <si>
    <t>712391171</t>
  </si>
  <si>
    <t>Provedení povlakové krytiny střech do 10° podkladní textilní vrstvy</t>
  </si>
  <si>
    <t>1996293468</t>
  </si>
  <si>
    <t>69311006</t>
  </si>
  <si>
    <t>geotextilie tkaná separační, filtrační, výztužná PP pevnost v tahu 20kN/m</t>
  </si>
  <si>
    <t>-1054944164</t>
  </si>
  <si>
    <t>712999002</t>
  </si>
  <si>
    <t>Demontáž a zpětná montáž vedení hromosvodu mechanicky kotvené</t>
  </si>
  <si>
    <t>-311615251</t>
  </si>
  <si>
    <t>998712212</t>
  </si>
  <si>
    <t>-1221310331</t>
  </si>
  <si>
    <t xml:space="preserve">Konstrukce tesařské   </t>
  </si>
  <si>
    <t>762361331</t>
  </si>
  <si>
    <t>Konstrukční a vyrovnávací vrstva pod klempířské prvky (atiky) z vodovzdorné překližky tl 18 mm</t>
  </si>
  <si>
    <t>-775290225</t>
  </si>
  <si>
    <t>42412001</t>
  </si>
  <si>
    <t>turbo vrut pro kotvení dřevěné desky 8x250mm</t>
  </si>
  <si>
    <t>-1604454809</t>
  </si>
  <si>
    <t>998762212</t>
  </si>
  <si>
    <t>Přesun hmot procentní pro konstukce tesařské v objektech v přes 6 do 12 m</t>
  </si>
  <si>
    <t>123950174</t>
  </si>
  <si>
    <t>764</t>
  </si>
  <si>
    <t xml:space="preserve">Konstrukce klempířské   </t>
  </si>
  <si>
    <t>764002841</t>
  </si>
  <si>
    <t>Demontáž oplechování horních ploch zdí a nadezdívek do suti</t>
  </si>
  <si>
    <t>-1610720938</t>
  </si>
  <si>
    <t>764218607</t>
  </si>
  <si>
    <t>Oplechování rovné římsy mechanicky kotvené z Pz s upraveným povrchem rš 600 mm</t>
  </si>
  <si>
    <t>901914036</t>
  </si>
  <si>
    <t>764218647</t>
  </si>
  <si>
    <t>Příplatek k cenám rovné římsy za zvýšenou pracnost provedení rohu nebo koutu nebo šikmého spoje rš přes 400 mm</t>
  </si>
  <si>
    <t>-228565074</t>
  </si>
  <si>
    <t>764218654</t>
  </si>
  <si>
    <t>BERNER ISODRILL 60mm  PVC hmoždinka s klempířským vrutem s povrchovou úpravou - boční dodatečné kotvení do tepelné izolace fasády</t>
  </si>
  <si>
    <t>-942656199</t>
  </si>
  <si>
    <t>998764212</t>
  </si>
  <si>
    <t>Přesun hmot procentní pro konstrukce klempířské v objektech v přes 6 do 12 m</t>
  </si>
  <si>
    <t>-1669764398</t>
  </si>
  <si>
    <t>VRN</t>
  </si>
  <si>
    <t xml:space="preserve">Vedlejší rozpočtové náklady   </t>
  </si>
  <si>
    <t>VRN8</t>
  </si>
  <si>
    <t xml:space="preserve">Další náklady na pracovníky   </t>
  </si>
  <si>
    <t>081002000</t>
  </si>
  <si>
    <t>Doprava a závoz stavebního materiálu</t>
  </si>
  <si>
    <t>…</t>
  </si>
  <si>
    <t>-1266471691</t>
  </si>
  <si>
    <t>01.4 - Méněpráce - plochá střecha</t>
  </si>
  <si>
    <t>712-1</t>
  </si>
  <si>
    <t>Podkladní překližka - viz D.1.1.8</t>
  </si>
  <si>
    <t>-691728295</t>
  </si>
  <si>
    <t>Poznámka k položce:_x000D_
https://www.drevo-kaplan.cz/preklizka-foliovana-2500x1250mm-brezova</t>
  </si>
  <si>
    <t>712-2</t>
  </si>
  <si>
    <t>Provedení okapu - viz D1.1.9</t>
  </si>
  <si>
    <t>1998237932</t>
  </si>
  <si>
    <t>712311101</t>
  </si>
  <si>
    <t>Provedení povlakové krytiny střech do 10° za studena lakem penetračním nebo asfaltovým</t>
  </si>
  <si>
    <t>1773662513</t>
  </si>
  <si>
    <t>11163150</t>
  </si>
  <si>
    <t>lak penetrační asfaltový</t>
  </si>
  <si>
    <t>1805854263</t>
  </si>
  <si>
    <t>712341559</t>
  </si>
  <si>
    <t>Provedení povlakové krytiny střech do 10° pásy NAIP přitavením v plné ploše</t>
  </si>
  <si>
    <t>1473309128</t>
  </si>
  <si>
    <t>62855001</t>
  </si>
  <si>
    <t>pás asfaltový natavitelný modifikovaný SBS s vložkou z polyesterové rohože a spalitelnou PE fólií nebo jemnozrnným minerálním posypem na horním povrchu tl 4,0mm</t>
  </si>
  <si>
    <t>-48442158</t>
  </si>
  <si>
    <t>712363352</t>
  </si>
  <si>
    <t>Povlakové krytiny střech do 10° z tvarovaných poplastovaných lišt délky 2 m koutová lišta vnitřní rš 100 mm</t>
  </si>
  <si>
    <t>-1531653581</t>
  </si>
  <si>
    <t>712363357</t>
  </si>
  <si>
    <t>Povlakové krytiny střech do 10° z tvarovaných poplastovaných lišt délky 2 m okapnice široká rš 250 mm</t>
  </si>
  <si>
    <t>-1908330274</t>
  </si>
  <si>
    <t>712363358</t>
  </si>
  <si>
    <t>Povlakové krytiny střech do 10° z tvarovaných poplastovaných lišt délky 2 m závětrná lišta rš 250 mm</t>
  </si>
  <si>
    <t>-1938507581</t>
  </si>
  <si>
    <t>712363405</t>
  </si>
  <si>
    <t>Provedení povlak krytiny mechanicky kotvenou do betonu TI tl do 100 mm krajní pole, budova v do 18 m</t>
  </si>
  <si>
    <t>405834530</t>
  </si>
  <si>
    <t>28322065</t>
  </si>
  <si>
    <t>fólie hydroizolační střešní mPVC mechanicky kotvená se zvýšenou požární odolností tl 1,8mm</t>
  </si>
  <si>
    <t>255914539</t>
  </si>
  <si>
    <t>-432033911</t>
  </si>
  <si>
    <t>713141152</t>
  </si>
  <si>
    <t>Montáž izolace tepelné střech plochých kladené volně 2 vrstvy rohoží, pásů, dílců, desek</t>
  </si>
  <si>
    <t>-1178568015</t>
  </si>
  <si>
    <t>28376501</t>
  </si>
  <si>
    <t>deska izolační PIR s oboustranným textilním rounem λ=0,026 tl 100mm</t>
  </si>
  <si>
    <t>902756421</t>
  </si>
  <si>
    <t>713141243</t>
  </si>
  <si>
    <t>Přikotvení tepelné izolace šrouby do betonu pro izolaci tl přes 140 do 200 mm</t>
  </si>
  <si>
    <t>-1894901203</t>
  </si>
  <si>
    <t>998713202</t>
  </si>
  <si>
    <t>Přesun hmot procentní pro izolace tepelné v objektech v přes 6 do 12 m</t>
  </si>
  <si>
    <t>1668949766</t>
  </si>
  <si>
    <t>01.5 - Elektroinstalace</t>
  </si>
  <si>
    <t>741 - Elektroinstalace - silnoproud</t>
  </si>
  <si>
    <t>741</t>
  </si>
  <si>
    <t>Elektroinstalace - silnoproud</t>
  </si>
  <si>
    <t>D210 100001</t>
  </si>
  <si>
    <t>Ukončení vodičů  do   2.5 mm2</t>
  </si>
  <si>
    <t>ks</t>
  </si>
  <si>
    <t>512</t>
  </si>
  <si>
    <t>-1280037907</t>
  </si>
  <si>
    <t>Poznámka k položce:_x000D_
Dle zápisu z kontrolního dne, bod 2.2 - Světla nová kuchyňka</t>
  </si>
  <si>
    <t>D210 200012</t>
  </si>
  <si>
    <t>Demontáž svítidla žárovkového typ 211 23 01-100 W, bytové stropní</t>
  </si>
  <si>
    <t>1969569992</t>
  </si>
  <si>
    <t>210 292022</t>
  </si>
  <si>
    <t>Vypnutí vedení a zajištění proti nedobrovol. zapnutí</t>
  </si>
  <si>
    <t>-1633384571</t>
  </si>
  <si>
    <t>210 292041</t>
  </si>
  <si>
    <t>Přepojení a přezkoušení světelného nebo zásuvkového okruhu</t>
  </si>
  <si>
    <t>kpl</t>
  </si>
  <si>
    <t>-493080236</t>
  </si>
  <si>
    <t>P-1950-1.1</t>
  </si>
  <si>
    <t>Svorkovnice krabicová 6200-14</t>
  </si>
  <si>
    <t>-992798547</t>
  </si>
  <si>
    <t>210 010301.1</t>
  </si>
  <si>
    <t>Krabice přístrojová bez zapojení</t>
  </si>
  <si>
    <t>365333268</t>
  </si>
  <si>
    <t>210 010521</t>
  </si>
  <si>
    <t>Odvíčkování nebo zavíčkování krabic, víčko na závit</t>
  </si>
  <si>
    <t>-417367573</t>
  </si>
  <si>
    <t>ELK.032380.1</t>
  </si>
  <si>
    <t>WAGO 2273-204 SVORKA 4 × 2,5 MM2</t>
  </si>
  <si>
    <t>1113022285</t>
  </si>
  <si>
    <t>ELK.011680</t>
  </si>
  <si>
    <t>KO KRABICE KU 68-1902 + VÍČKO 73X42MM</t>
  </si>
  <si>
    <t>1948068648</t>
  </si>
  <si>
    <t>ELK.045180.1</t>
  </si>
  <si>
    <t>PRODO SADRA STAVEBNI 30KG</t>
  </si>
  <si>
    <t>-453842816</t>
  </si>
  <si>
    <t>97303-1616</t>
  </si>
  <si>
    <t>Vysekání zdi cihl.kapsy.&lt; 100x100x50mm</t>
  </si>
  <si>
    <t>458355865</t>
  </si>
  <si>
    <t>01.6 - Ocelová rampa</t>
  </si>
  <si>
    <t xml:space="preserve">    1 - Zemní práce</t>
  </si>
  <si>
    <t xml:space="preserve">    2 - Zakládání</t>
  </si>
  <si>
    <t xml:space="preserve">    998 - Přesun hmot</t>
  </si>
  <si>
    <t>Zemní práce</t>
  </si>
  <si>
    <t>132212131</t>
  </si>
  <si>
    <t>Hloubení nezapažených rýh šířky do 800 mm v soudržných horninách třídy těžitelnosti I skupiny 3 ručně</t>
  </si>
  <si>
    <t>611141522</t>
  </si>
  <si>
    <t>Pro základ ocelové rampy</t>
  </si>
  <si>
    <t>1,5*0,6*0,8</t>
  </si>
  <si>
    <t>Zakládání</t>
  </si>
  <si>
    <t>274313611</t>
  </si>
  <si>
    <t>Základové pasy z betonu tř. C 16/20</t>
  </si>
  <si>
    <t>1250839369</t>
  </si>
  <si>
    <t>Základ ocelové rampy</t>
  </si>
  <si>
    <t>274351121</t>
  </si>
  <si>
    <t>Zřízení bednění základových pasů rovného</t>
  </si>
  <si>
    <t>1141928133</t>
  </si>
  <si>
    <t>(1,5+1,5+0,2+0,2)*0,3</t>
  </si>
  <si>
    <t>274351122</t>
  </si>
  <si>
    <t>Odstranění bednění základových pasů rovného</t>
  </si>
  <si>
    <t>1680060142</t>
  </si>
  <si>
    <t>998</t>
  </si>
  <si>
    <t>Přesun hmot</t>
  </si>
  <si>
    <t>998011008</t>
  </si>
  <si>
    <t>Přesun hmot pro budovy zděné s omezením mechanizace pro budovy v do 6 m</t>
  </si>
  <si>
    <t>418570539</t>
  </si>
  <si>
    <t>767590840</t>
  </si>
  <si>
    <t>Demontáž podlah z podlahových roštů</t>
  </si>
  <si>
    <t>732717732</t>
  </si>
  <si>
    <t>1.Rameno</t>
  </si>
  <si>
    <t>1,2*8,2</t>
  </si>
  <si>
    <t>Mezipodesta</t>
  </si>
  <si>
    <t>1,5*2,75</t>
  </si>
  <si>
    <t>2.Rameno</t>
  </si>
  <si>
    <t>1,2*8,35</t>
  </si>
  <si>
    <t>Podesta</t>
  </si>
  <si>
    <t>1,45*2</t>
  </si>
  <si>
    <t>767996701</t>
  </si>
  <si>
    <t>Demontáž atypických zámečnických konstrukcí řezáním hm jednotlivých dílů do 50 kg</t>
  </si>
  <si>
    <t>-251998822</t>
  </si>
  <si>
    <t>Nosník Ič.160 - 17,9Kg/m</t>
  </si>
  <si>
    <t>(1,3+1,5+1,3+1,3+2,85+2,85)*17,9</t>
  </si>
  <si>
    <t>Nosník Ič.140-14,4kg/m</t>
  </si>
  <si>
    <t>(8,13+8,13+1,5+1,15+1,5+1,5+8,35+8,35+2,1+2,4)*14,4</t>
  </si>
  <si>
    <t>Zábradelní sloupky 25x25x2 - 1,404 kg/m</t>
  </si>
  <si>
    <t>(4*1,2)*1,404</t>
  </si>
  <si>
    <t>(20*1,31)*1,404</t>
  </si>
  <si>
    <t>Madlo zábradlí prum.48*2 - 2,269 kg/m</t>
  </si>
  <si>
    <t>(22,7+20,6)*2,269</t>
  </si>
  <si>
    <t>Výplň zábradlí prům 20*2 - 0,888 kg/m</t>
  </si>
  <si>
    <t>(41,2+45,4)*0,888</t>
  </si>
  <si>
    <t>767590124</t>
  </si>
  <si>
    <t>Montáž podlahového roštu šroubovaného</t>
  </si>
  <si>
    <t>1514176542</t>
  </si>
  <si>
    <t>767995114</t>
  </si>
  <si>
    <t>Montáž atypických zámečnických konstrukcí hmotnosti přes 20 do 50 kg</t>
  </si>
  <si>
    <t>-825660863</t>
  </si>
  <si>
    <t>998767121</t>
  </si>
  <si>
    <t>Přesun hmot tonážní pro zámečnické konstrukce ruční v objektech v do 6 m</t>
  </si>
  <si>
    <t>-475561163</t>
  </si>
  <si>
    <t>Vícepráce</t>
  </si>
  <si>
    <t>Méněpráce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</si>
</sst>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7" fillId="0" borderId="0" applyNumberFormat="0" applyFill="0" applyBorder="0" applyAlignment="0" applyProtection="0"/>
  </cellStyleXfs>
  <cellXfs count="22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2" borderId="0" xfId="0" applyFill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0" fontId="0" fillId="2" borderId="7" xfId="0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3" borderId="7" xfId="0" applyFill="1" applyBorder="1" applyAlignment="1">
      <alignment vertical="center"/>
    </xf>
    <xf numFmtId="0" fontId="20" fillId="3" borderId="0" xfId="0" applyFont="1" applyFill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8" fillId="0" borderId="14" xfId="0" applyNumberFormat="1" applyFont="1" applyBorder="1" applyAlignment="1">
      <alignment vertical="center"/>
    </xf>
    <xf numFmtId="4" fontId="18" fillId="0" borderId="0" xfId="0" applyNumberFormat="1" applyFont="1" applyAlignment="1">
      <alignment vertical="center"/>
    </xf>
    <xf numFmtId="166" fontId="18" fillId="0" borderId="0" xfId="0" applyNumberFormat="1" applyFont="1" applyAlignment="1">
      <alignment vertical="center"/>
    </xf>
    <xf numFmtId="4" fontId="18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4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166" fontId="26" fillId="0" borderId="0" xfId="0" applyNumberFormat="1" applyFont="1" applyAlignment="1">
      <alignment vertical="center"/>
    </xf>
    <xf numFmtId="4" fontId="26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1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166" fontId="1" fillId="0" borderId="20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right" vertical="center"/>
    </xf>
    <xf numFmtId="0" fontId="4" fillId="3" borderId="7" xfId="0" applyFont="1" applyFill="1" applyBorder="1" applyAlignment="1">
      <alignment horizontal="center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0" fillId="3" borderId="0" xfId="0" applyFont="1" applyFill="1" applyAlignment="1">
      <alignment horizontal="left" vertical="center"/>
    </xf>
    <xf numFmtId="0" fontId="20" fillId="3" borderId="0" xfId="0" applyFont="1" applyFill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0" fillId="3" borderId="16" xfId="0" applyFont="1" applyFill="1" applyBorder="1" applyAlignment="1">
      <alignment horizontal="center" vertical="center" wrapText="1"/>
    </xf>
    <xf numFmtId="0" fontId="20" fillId="3" borderId="17" xfId="0" applyFont="1" applyFill="1" applyBorder="1" applyAlignment="1">
      <alignment horizontal="center" vertical="center" wrapText="1"/>
    </xf>
    <xf numFmtId="0" fontId="20" fillId="3" borderId="18" xfId="0" applyFont="1" applyFill="1" applyBorder="1" applyAlignment="1">
      <alignment horizontal="center" vertical="center" wrapText="1"/>
    </xf>
    <xf numFmtId="4" fontId="22" fillId="0" borderId="0" xfId="0" applyNumberFormat="1" applyFont="1"/>
    <xf numFmtId="166" fontId="31" fillId="0" borderId="12" xfId="0" applyNumberFormat="1" applyFont="1" applyBorder="1"/>
    <xf numFmtId="166" fontId="31" fillId="0" borderId="13" xfId="0" applyNumberFormat="1" applyFont="1" applyBorder="1"/>
    <xf numFmtId="4" fontId="32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0" fillId="0" borderId="22" xfId="0" applyFont="1" applyBorder="1" applyAlignment="1">
      <alignment horizontal="center" vertical="center"/>
    </xf>
    <xf numFmtId="49" fontId="20" fillId="0" borderId="22" xfId="0" applyNumberFormat="1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center" vertical="center" wrapText="1"/>
    </xf>
    <xf numFmtId="167" fontId="20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66" fontId="21" fillId="0" borderId="0" xfId="0" applyNumberFormat="1" applyFont="1" applyAlignment="1">
      <alignment vertical="center"/>
    </xf>
    <xf numFmtId="166" fontId="21" fillId="0" borderId="15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vertical="center" wrapText="1"/>
    </xf>
    <xf numFmtId="0" fontId="0" fillId="0" borderId="14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5" fillId="0" borderId="22" xfId="0" applyFont="1" applyBorder="1" applyAlignment="1">
      <alignment horizontal="center" vertical="center"/>
    </xf>
    <xf numFmtId="49" fontId="35" fillId="0" borderId="22" xfId="0" applyNumberFormat="1" applyFont="1" applyBorder="1" applyAlignment="1">
      <alignment horizontal="left" vertical="center" wrapText="1"/>
    </xf>
    <xf numFmtId="0" fontId="35" fillId="0" borderId="22" xfId="0" applyFont="1" applyBorder="1" applyAlignment="1">
      <alignment horizontal="left" vertical="center" wrapText="1"/>
    </xf>
    <xf numFmtId="0" fontId="35" fillId="0" borderId="22" xfId="0" applyFont="1" applyBorder="1" applyAlignment="1">
      <alignment horizontal="center" vertical="center" wrapText="1"/>
    </xf>
    <xf numFmtId="167" fontId="35" fillId="0" borderId="22" xfId="0" applyNumberFormat="1" applyFont="1" applyBorder="1" applyAlignment="1">
      <alignment vertical="center"/>
    </xf>
    <xf numFmtId="4" fontId="35" fillId="0" borderId="22" xfId="0" applyNumberFormat="1" applyFont="1" applyBorder="1" applyAlignment="1">
      <alignment vertical="center"/>
    </xf>
    <xf numFmtId="0" fontId="36" fillId="0" borderId="3" xfId="0" applyFont="1" applyBorder="1" applyAlignment="1">
      <alignment vertical="center"/>
    </xf>
    <xf numFmtId="0" fontId="35" fillId="0" borderId="14" xfId="0" applyFont="1" applyBorder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21" fillId="0" borderId="19" xfId="0" applyFont="1" applyBorder="1" applyAlignment="1">
      <alignment horizontal="left" vertical="center"/>
    </xf>
    <xf numFmtId="0" fontId="21" fillId="0" borderId="20" xfId="0" applyFont="1" applyBorder="1" applyAlignment="1">
      <alignment horizontal="center" vertical="center"/>
    </xf>
    <xf numFmtId="166" fontId="21" fillId="0" borderId="20" xfId="0" applyNumberFormat="1" applyFont="1" applyBorder="1" applyAlignment="1">
      <alignment vertical="center"/>
    </xf>
    <xf numFmtId="166" fontId="21" fillId="0" borderId="21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3" borderId="6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left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left" vertical="center"/>
    </xf>
    <xf numFmtId="0" fontId="20" fillId="3" borderId="7" xfId="0" applyFont="1" applyFill="1" applyBorder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horizontal="right" vertical="center"/>
    </xf>
    <xf numFmtId="0" fontId="28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5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2" borderId="7" xfId="0" applyNumberFormat="1" applyFon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4" fontId="0" fillId="0" borderId="0" xfId="0" applyNumberFormat="1"/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03"/>
  <sheetViews>
    <sheetView showGridLines="0" topLeftCell="A79" workbookViewId="0">
      <selection activeCell="K96" sqref="K96:AF96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pans="1:74" ht="36.950000000000003" customHeight="1"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S2" s="16" t="s">
        <v>6</v>
      </c>
      <c r="BT2" s="16" t="s">
        <v>7</v>
      </c>
    </row>
    <row r="3" spans="1:74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pans="1:74" ht="24.95" customHeight="1">
      <c r="B4" s="19"/>
      <c r="D4" s="20" t="s">
        <v>9</v>
      </c>
      <c r="AR4" s="19"/>
      <c r="AS4" s="21" t="s">
        <v>10</v>
      </c>
      <c r="BS4" s="16" t="s">
        <v>11</v>
      </c>
    </row>
    <row r="5" spans="1:74" ht="12" customHeight="1">
      <c r="B5" s="19"/>
      <c r="D5" s="22" t="s">
        <v>12</v>
      </c>
      <c r="K5" s="202" t="s">
        <v>13</v>
      </c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R5" s="19"/>
      <c r="BS5" s="16" t="s">
        <v>6</v>
      </c>
    </row>
    <row r="6" spans="1:74" ht="36.950000000000003" customHeight="1">
      <c r="B6" s="19"/>
      <c r="D6" s="24" t="s">
        <v>14</v>
      </c>
      <c r="K6" s="204" t="s">
        <v>15</v>
      </c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R6" s="19"/>
      <c r="BS6" s="16" t="s">
        <v>6</v>
      </c>
    </row>
    <row r="7" spans="1:74" ht="12" customHeight="1">
      <c r="B7" s="19"/>
      <c r="D7" s="25" t="s">
        <v>16</v>
      </c>
      <c r="K7" s="23" t="s">
        <v>1</v>
      </c>
      <c r="AK7" s="25" t="s">
        <v>17</v>
      </c>
      <c r="AN7" s="23" t="s">
        <v>1</v>
      </c>
      <c r="AR7" s="19"/>
      <c r="BS7" s="16" t="s">
        <v>6</v>
      </c>
    </row>
    <row r="8" spans="1:74" ht="12" customHeight="1">
      <c r="B8" s="19"/>
      <c r="D8" s="25" t="s">
        <v>18</v>
      </c>
      <c r="K8" s="23" t="s">
        <v>19</v>
      </c>
      <c r="AK8" s="25" t="s">
        <v>20</v>
      </c>
      <c r="AN8" s="23" t="s">
        <v>21</v>
      </c>
      <c r="AR8" s="19"/>
      <c r="BS8" s="16" t="s">
        <v>6</v>
      </c>
    </row>
    <row r="9" spans="1:74" ht="14.45" customHeight="1">
      <c r="B9" s="19"/>
      <c r="AR9" s="19"/>
      <c r="BS9" s="16" t="s">
        <v>6</v>
      </c>
    </row>
    <row r="10" spans="1:74" ht="12" customHeight="1">
      <c r="B10" s="19"/>
      <c r="D10" s="25" t="s">
        <v>22</v>
      </c>
      <c r="AK10" s="25" t="s">
        <v>23</v>
      </c>
      <c r="AN10" s="23" t="s">
        <v>24</v>
      </c>
      <c r="AR10" s="19"/>
      <c r="BS10" s="16" t="s">
        <v>6</v>
      </c>
    </row>
    <row r="11" spans="1:74" ht="18.399999999999999" customHeight="1">
      <c r="B11" s="19"/>
      <c r="E11" s="23" t="s">
        <v>25</v>
      </c>
      <c r="AK11" s="25" t="s">
        <v>26</v>
      </c>
      <c r="AN11" s="23" t="s">
        <v>1</v>
      </c>
      <c r="AR11" s="19"/>
      <c r="BS11" s="16" t="s">
        <v>6</v>
      </c>
    </row>
    <row r="12" spans="1:74" ht="6.95" customHeight="1">
      <c r="B12" s="19"/>
      <c r="AR12" s="19"/>
      <c r="BS12" s="16" t="s">
        <v>6</v>
      </c>
    </row>
    <row r="13" spans="1:74" ht="12" customHeight="1">
      <c r="B13" s="19"/>
      <c r="D13" s="25" t="s">
        <v>27</v>
      </c>
      <c r="AK13" s="25" t="s">
        <v>23</v>
      </c>
      <c r="AN13" s="23" t="s">
        <v>28</v>
      </c>
      <c r="AR13" s="19"/>
      <c r="BS13" s="16" t="s">
        <v>6</v>
      </c>
    </row>
    <row r="14" spans="1:74" ht="12.75">
      <c r="B14" s="19"/>
      <c r="E14" s="23" t="s">
        <v>29</v>
      </c>
      <c r="AK14" s="25" t="s">
        <v>26</v>
      </c>
      <c r="AN14" s="23" t="s">
        <v>30</v>
      </c>
      <c r="AR14" s="19"/>
      <c r="BS14" s="16" t="s">
        <v>6</v>
      </c>
    </row>
    <row r="15" spans="1:74" ht="6.95" customHeight="1">
      <c r="B15" s="19"/>
      <c r="AR15" s="19"/>
      <c r="BS15" s="16" t="s">
        <v>4</v>
      </c>
    </row>
    <row r="16" spans="1:74" ht="12" customHeight="1">
      <c r="B16" s="19"/>
      <c r="D16" s="25" t="s">
        <v>31</v>
      </c>
      <c r="AK16" s="25" t="s">
        <v>23</v>
      </c>
      <c r="AN16" s="23" t="s">
        <v>1</v>
      </c>
      <c r="AR16" s="19"/>
      <c r="BS16" s="16" t="s">
        <v>4</v>
      </c>
    </row>
    <row r="17" spans="2:71" ht="18.399999999999999" customHeight="1">
      <c r="B17" s="19"/>
      <c r="E17" s="23" t="s">
        <v>19</v>
      </c>
      <c r="AK17" s="25" t="s">
        <v>26</v>
      </c>
      <c r="AN17" s="23" t="s">
        <v>1</v>
      </c>
      <c r="AR17" s="19"/>
      <c r="BS17" s="16" t="s">
        <v>32</v>
      </c>
    </row>
    <row r="18" spans="2:71" ht="6.95" customHeight="1">
      <c r="B18" s="19"/>
      <c r="AR18" s="19"/>
      <c r="BS18" s="16" t="s">
        <v>6</v>
      </c>
    </row>
    <row r="19" spans="2:71" ht="12" customHeight="1">
      <c r="B19" s="19"/>
      <c r="D19" s="25" t="s">
        <v>33</v>
      </c>
      <c r="AK19" s="25" t="s">
        <v>23</v>
      </c>
      <c r="AN19" s="23" t="s">
        <v>1</v>
      </c>
      <c r="AR19" s="19"/>
      <c r="BS19" s="16" t="s">
        <v>6</v>
      </c>
    </row>
    <row r="20" spans="2:71" ht="18.399999999999999" customHeight="1">
      <c r="B20" s="19"/>
      <c r="E20" s="23" t="s">
        <v>19</v>
      </c>
      <c r="AK20" s="25" t="s">
        <v>26</v>
      </c>
      <c r="AN20" s="23" t="s">
        <v>1</v>
      </c>
      <c r="AR20" s="19"/>
      <c r="BS20" s="16" t="s">
        <v>32</v>
      </c>
    </row>
    <row r="21" spans="2:71" ht="6.95" customHeight="1">
      <c r="B21" s="19"/>
      <c r="AR21" s="19"/>
    </row>
    <row r="22" spans="2:71" ht="12" customHeight="1">
      <c r="B22" s="19"/>
      <c r="D22" s="25" t="s">
        <v>34</v>
      </c>
      <c r="AR22" s="19"/>
    </row>
    <row r="23" spans="2:71" ht="16.5" customHeight="1">
      <c r="B23" s="19"/>
      <c r="E23" s="205" t="s">
        <v>1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R23" s="19"/>
    </row>
    <row r="24" spans="2:71" ht="6.95" customHeight="1">
      <c r="B24" s="19"/>
      <c r="AR24" s="19"/>
    </row>
    <row r="25" spans="2:71" ht="6.95" customHeight="1">
      <c r="B25" s="19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R25" s="19"/>
    </row>
    <row r="26" spans="2:71" s="1" customFormat="1" ht="25.9" customHeight="1">
      <c r="B26" s="28"/>
      <c r="D26" s="29" t="s">
        <v>35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206">
        <f>ROUND(AG94,2)</f>
        <v>387033.11</v>
      </c>
      <c r="AL26" s="207"/>
      <c r="AM26" s="207"/>
      <c r="AN26" s="207"/>
      <c r="AO26" s="207"/>
      <c r="AR26" s="28"/>
    </row>
    <row r="27" spans="2:71" s="1" customFormat="1" ht="6.95" customHeight="1">
      <c r="B27" s="28"/>
      <c r="AR27" s="28"/>
    </row>
    <row r="28" spans="2:71" s="1" customFormat="1" ht="12.75">
      <c r="B28" s="28"/>
      <c r="L28" s="208" t="s">
        <v>36</v>
      </c>
      <c r="M28" s="208"/>
      <c r="N28" s="208"/>
      <c r="O28" s="208"/>
      <c r="P28" s="208"/>
      <c r="W28" s="208" t="s">
        <v>37</v>
      </c>
      <c r="X28" s="208"/>
      <c r="Y28" s="208"/>
      <c r="Z28" s="208"/>
      <c r="AA28" s="208"/>
      <c r="AB28" s="208"/>
      <c r="AC28" s="208"/>
      <c r="AD28" s="208"/>
      <c r="AE28" s="208"/>
      <c r="AK28" s="208" t="s">
        <v>38</v>
      </c>
      <c r="AL28" s="208"/>
      <c r="AM28" s="208"/>
      <c r="AN28" s="208"/>
      <c r="AO28" s="208"/>
      <c r="AR28" s="28"/>
    </row>
    <row r="29" spans="2:71" s="2" customFormat="1" ht="14.45" customHeight="1">
      <c r="B29" s="32"/>
      <c r="D29" s="25" t="s">
        <v>39</v>
      </c>
      <c r="F29" s="25" t="s">
        <v>40</v>
      </c>
      <c r="L29" s="211">
        <v>0.21</v>
      </c>
      <c r="M29" s="210"/>
      <c r="N29" s="210"/>
      <c r="O29" s="210"/>
      <c r="P29" s="210"/>
      <c r="W29" s="209">
        <f>ROUND(AZ94, 2)</f>
        <v>387033.11</v>
      </c>
      <c r="X29" s="210"/>
      <c r="Y29" s="210"/>
      <c r="Z29" s="210"/>
      <c r="AA29" s="210"/>
      <c r="AB29" s="210"/>
      <c r="AC29" s="210"/>
      <c r="AD29" s="210"/>
      <c r="AE29" s="210"/>
      <c r="AK29" s="209">
        <f>ROUND(AV94, 2)</f>
        <v>81276.95</v>
      </c>
      <c r="AL29" s="210"/>
      <c r="AM29" s="210"/>
      <c r="AN29" s="210"/>
      <c r="AO29" s="210"/>
      <c r="AR29" s="32"/>
    </row>
    <row r="30" spans="2:71" s="2" customFormat="1" ht="14.45" customHeight="1">
      <c r="B30" s="32"/>
      <c r="F30" s="25" t="s">
        <v>41</v>
      </c>
      <c r="L30" s="211">
        <v>0.12</v>
      </c>
      <c r="M30" s="210"/>
      <c r="N30" s="210"/>
      <c r="O30" s="210"/>
      <c r="P30" s="210"/>
      <c r="W30" s="209">
        <f>ROUND(BA94, 2)</f>
        <v>0</v>
      </c>
      <c r="X30" s="210"/>
      <c r="Y30" s="210"/>
      <c r="Z30" s="210"/>
      <c r="AA30" s="210"/>
      <c r="AB30" s="210"/>
      <c r="AC30" s="210"/>
      <c r="AD30" s="210"/>
      <c r="AE30" s="210"/>
      <c r="AK30" s="209">
        <f>ROUND(AW94, 2)</f>
        <v>0</v>
      </c>
      <c r="AL30" s="210"/>
      <c r="AM30" s="210"/>
      <c r="AN30" s="210"/>
      <c r="AO30" s="210"/>
      <c r="AR30" s="32"/>
    </row>
    <row r="31" spans="2:71" s="2" customFormat="1" ht="14.45" hidden="1" customHeight="1">
      <c r="B31" s="32"/>
      <c r="F31" s="25" t="s">
        <v>42</v>
      </c>
      <c r="L31" s="211">
        <v>0.21</v>
      </c>
      <c r="M31" s="210"/>
      <c r="N31" s="210"/>
      <c r="O31" s="210"/>
      <c r="P31" s="210"/>
      <c r="W31" s="209">
        <f>ROUND(BB94, 2)</f>
        <v>0</v>
      </c>
      <c r="X31" s="210"/>
      <c r="Y31" s="210"/>
      <c r="Z31" s="210"/>
      <c r="AA31" s="210"/>
      <c r="AB31" s="210"/>
      <c r="AC31" s="210"/>
      <c r="AD31" s="210"/>
      <c r="AE31" s="210"/>
      <c r="AK31" s="209">
        <v>0</v>
      </c>
      <c r="AL31" s="210"/>
      <c r="AM31" s="210"/>
      <c r="AN31" s="210"/>
      <c r="AO31" s="210"/>
      <c r="AR31" s="32"/>
    </row>
    <row r="32" spans="2:71" s="2" customFormat="1" ht="14.45" hidden="1" customHeight="1">
      <c r="B32" s="32"/>
      <c r="F32" s="25" t="s">
        <v>43</v>
      </c>
      <c r="L32" s="211">
        <v>0.12</v>
      </c>
      <c r="M32" s="210"/>
      <c r="N32" s="210"/>
      <c r="O32" s="210"/>
      <c r="P32" s="210"/>
      <c r="W32" s="209">
        <f>ROUND(BC94, 2)</f>
        <v>0</v>
      </c>
      <c r="X32" s="210"/>
      <c r="Y32" s="210"/>
      <c r="Z32" s="210"/>
      <c r="AA32" s="210"/>
      <c r="AB32" s="210"/>
      <c r="AC32" s="210"/>
      <c r="AD32" s="210"/>
      <c r="AE32" s="210"/>
      <c r="AK32" s="209">
        <v>0</v>
      </c>
      <c r="AL32" s="210"/>
      <c r="AM32" s="210"/>
      <c r="AN32" s="210"/>
      <c r="AO32" s="210"/>
      <c r="AR32" s="32"/>
    </row>
    <row r="33" spans="2:44" s="2" customFormat="1" ht="14.45" hidden="1" customHeight="1">
      <c r="B33" s="32"/>
      <c r="F33" s="25" t="s">
        <v>44</v>
      </c>
      <c r="L33" s="211">
        <v>0</v>
      </c>
      <c r="M33" s="210"/>
      <c r="N33" s="210"/>
      <c r="O33" s="210"/>
      <c r="P33" s="210"/>
      <c r="W33" s="209">
        <f>ROUND(BD94, 2)</f>
        <v>0</v>
      </c>
      <c r="X33" s="210"/>
      <c r="Y33" s="210"/>
      <c r="Z33" s="210"/>
      <c r="AA33" s="210"/>
      <c r="AB33" s="210"/>
      <c r="AC33" s="210"/>
      <c r="AD33" s="210"/>
      <c r="AE33" s="210"/>
      <c r="AK33" s="209">
        <v>0</v>
      </c>
      <c r="AL33" s="210"/>
      <c r="AM33" s="210"/>
      <c r="AN33" s="210"/>
      <c r="AO33" s="210"/>
      <c r="AR33" s="32"/>
    </row>
    <row r="34" spans="2:44" s="1" customFormat="1" ht="6.95" customHeight="1">
      <c r="B34" s="28"/>
      <c r="AR34" s="28"/>
    </row>
    <row r="35" spans="2:44" s="1" customFormat="1" ht="25.9" customHeight="1">
      <c r="B35" s="28"/>
      <c r="C35" s="33"/>
      <c r="D35" s="34" t="s">
        <v>45</v>
      </c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6" t="s">
        <v>46</v>
      </c>
      <c r="U35" s="35"/>
      <c r="V35" s="35"/>
      <c r="W35" s="35"/>
      <c r="X35" s="215" t="s">
        <v>47</v>
      </c>
      <c r="Y35" s="213"/>
      <c r="Z35" s="213"/>
      <c r="AA35" s="213"/>
      <c r="AB35" s="213"/>
      <c r="AC35" s="35"/>
      <c r="AD35" s="35"/>
      <c r="AE35" s="35"/>
      <c r="AF35" s="35"/>
      <c r="AG35" s="35"/>
      <c r="AH35" s="35"/>
      <c r="AI35" s="35"/>
      <c r="AJ35" s="35"/>
      <c r="AK35" s="212">
        <f>SUM(AK26:AK33)</f>
        <v>468310.06</v>
      </c>
      <c r="AL35" s="213"/>
      <c r="AM35" s="213"/>
      <c r="AN35" s="213"/>
      <c r="AO35" s="214"/>
      <c r="AP35" s="33"/>
      <c r="AQ35" s="33"/>
      <c r="AR35" s="28"/>
    </row>
    <row r="36" spans="2:44" s="1" customFormat="1" ht="6.95" customHeight="1">
      <c r="B36" s="28"/>
      <c r="AR36" s="28"/>
    </row>
    <row r="37" spans="2:44" s="1" customFormat="1" ht="14.45" customHeight="1">
      <c r="B37" s="28"/>
      <c r="AR37" s="28"/>
    </row>
    <row r="38" spans="2:44" ht="14.45" customHeight="1">
      <c r="B38" s="19"/>
      <c r="AR38" s="19"/>
    </row>
    <row r="39" spans="2:44" ht="14.45" customHeight="1">
      <c r="B39" s="19"/>
      <c r="AR39" s="19"/>
    </row>
    <row r="40" spans="2:44" ht="14.45" customHeight="1">
      <c r="B40" s="19"/>
      <c r="AR40" s="19"/>
    </row>
    <row r="41" spans="2:44" ht="14.45" customHeight="1">
      <c r="B41" s="19"/>
      <c r="AR41" s="19"/>
    </row>
    <row r="42" spans="2:44" ht="14.45" customHeight="1">
      <c r="B42" s="19"/>
      <c r="AR42" s="19"/>
    </row>
    <row r="43" spans="2:44" ht="14.45" customHeight="1">
      <c r="B43" s="19"/>
      <c r="AR43" s="19"/>
    </row>
    <row r="44" spans="2:44" ht="14.45" customHeight="1">
      <c r="B44" s="19"/>
      <c r="AR44" s="19"/>
    </row>
    <row r="45" spans="2:44" ht="14.45" customHeight="1">
      <c r="B45" s="19"/>
      <c r="AR45" s="19"/>
    </row>
    <row r="46" spans="2:44" ht="14.45" customHeight="1">
      <c r="B46" s="19"/>
      <c r="AR46" s="19"/>
    </row>
    <row r="47" spans="2:44" ht="14.45" customHeight="1">
      <c r="B47" s="19"/>
      <c r="AR47" s="19"/>
    </row>
    <row r="48" spans="2:44" ht="14.45" customHeight="1">
      <c r="B48" s="19"/>
      <c r="AR48" s="19"/>
    </row>
    <row r="49" spans="2:44" s="1" customFormat="1" ht="14.45" customHeight="1">
      <c r="B49" s="28"/>
      <c r="D49" s="37" t="s">
        <v>48</v>
      </c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7" t="s">
        <v>49</v>
      </c>
      <c r="AI49" s="38"/>
      <c r="AJ49" s="38"/>
      <c r="AK49" s="38"/>
      <c r="AL49" s="38"/>
      <c r="AM49" s="38"/>
      <c r="AN49" s="38"/>
      <c r="AO49" s="38"/>
      <c r="AR49" s="28"/>
    </row>
    <row r="50" spans="2:44" ht="11.25">
      <c r="B50" s="19"/>
      <c r="AR50" s="19"/>
    </row>
    <row r="51" spans="2:44" ht="11.25">
      <c r="B51" s="19"/>
      <c r="AR51" s="19"/>
    </row>
    <row r="52" spans="2:44" ht="11.25">
      <c r="B52" s="19"/>
      <c r="AR52" s="19"/>
    </row>
    <row r="53" spans="2:44" ht="11.25">
      <c r="B53" s="19"/>
      <c r="AR53" s="19"/>
    </row>
    <row r="54" spans="2:44" ht="11.25">
      <c r="B54" s="19"/>
      <c r="AR54" s="19"/>
    </row>
    <row r="55" spans="2:44" ht="11.25">
      <c r="B55" s="19"/>
      <c r="AR55" s="19"/>
    </row>
    <row r="56" spans="2:44" ht="11.25">
      <c r="B56" s="19"/>
      <c r="AR56" s="19"/>
    </row>
    <row r="57" spans="2:44" ht="11.25">
      <c r="B57" s="19"/>
      <c r="AR57" s="19"/>
    </row>
    <row r="58" spans="2:44" ht="11.25">
      <c r="B58" s="19"/>
      <c r="AR58" s="19"/>
    </row>
    <row r="59" spans="2:44" ht="11.25">
      <c r="B59" s="19"/>
      <c r="AR59" s="19"/>
    </row>
    <row r="60" spans="2:44" s="1" customFormat="1" ht="12.75">
      <c r="B60" s="28"/>
      <c r="D60" s="39" t="s">
        <v>50</v>
      </c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9" t="s">
        <v>51</v>
      </c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9" t="s">
        <v>50</v>
      </c>
      <c r="AI60" s="30"/>
      <c r="AJ60" s="30"/>
      <c r="AK60" s="30"/>
      <c r="AL60" s="30"/>
      <c r="AM60" s="39" t="s">
        <v>51</v>
      </c>
      <c r="AN60" s="30"/>
      <c r="AO60" s="30"/>
      <c r="AR60" s="28"/>
    </row>
    <row r="61" spans="2:44" ht="11.25">
      <c r="B61" s="19"/>
      <c r="AR61" s="19"/>
    </row>
    <row r="62" spans="2:44" ht="11.25">
      <c r="B62" s="19"/>
      <c r="AR62" s="19"/>
    </row>
    <row r="63" spans="2:44" ht="11.25">
      <c r="B63" s="19"/>
      <c r="AR63" s="19"/>
    </row>
    <row r="64" spans="2:44" s="1" customFormat="1" ht="12.75">
      <c r="B64" s="28"/>
      <c r="D64" s="37" t="s">
        <v>52</v>
      </c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7" t="s">
        <v>53</v>
      </c>
      <c r="AI64" s="38"/>
      <c r="AJ64" s="38"/>
      <c r="AK64" s="38"/>
      <c r="AL64" s="38"/>
      <c r="AM64" s="38"/>
      <c r="AN64" s="38"/>
      <c r="AO64" s="38"/>
      <c r="AR64" s="28"/>
    </row>
    <row r="65" spans="2:44" ht="11.25">
      <c r="B65" s="19"/>
      <c r="AR65" s="19"/>
    </row>
    <row r="66" spans="2:44" ht="11.25">
      <c r="B66" s="19"/>
      <c r="AR66" s="19"/>
    </row>
    <row r="67" spans="2:44" ht="11.25">
      <c r="B67" s="19"/>
      <c r="AR67" s="19"/>
    </row>
    <row r="68" spans="2:44" ht="11.25">
      <c r="B68" s="19"/>
      <c r="AR68" s="19"/>
    </row>
    <row r="69" spans="2:44" ht="11.25">
      <c r="B69" s="19"/>
      <c r="AR69" s="19"/>
    </row>
    <row r="70" spans="2:44" ht="11.25">
      <c r="B70" s="19"/>
      <c r="AR70" s="19"/>
    </row>
    <row r="71" spans="2:44" ht="11.25">
      <c r="B71" s="19"/>
      <c r="AR71" s="19"/>
    </row>
    <row r="72" spans="2:44" ht="11.25">
      <c r="B72" s="19"/>
      <c r="AR72" s="19"/>
    </row>
    <row r="73" spans="2:44" ht="11.25">
      <c r="B73" s="19"/>
      <c r="AR73" s="19"/>
    </row>
    <row r="74" spans="2:44" ht="11.25">
      <c r="B74" s="19"/>
      <c r="AR74" s="19"/>
    </row>
    <row r="75" spans="2:44" s="1" customFormat="1" ht="12.75">
      <c r="B75" s="28"/>
      <c r="D75" s="39" t="s">
        <v>50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9" t="s">
        <v>51</v>
      </c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9" t="s">
        <v>50</v>
      </c>
      <c r="AI75" s="30"/>
      <c r="AJ75" s="30"/>
      <c r="AK75" s="30"/>
      <c r="AL75" s="30"/>
      <c r="AM75" s="39" t="s">
        <v>51</v>
      </c>
      <c r="AN75" s="30"/>
      <c r="AO75" s="30"/>
      <c r="AR75" s="28"/>
    </row>
    <row r="76" spans="2:44" s="1" customFormat="1" ht="11.25">
      <c r="B76" s="28"/>
      <c r="AR76" s="28"/>
    </row>
    <row r="77" spans="2:44" s="1" customFormat="1" ht="6.9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28"/>
    </row>
    <row r="81" spans="1:91" s="1" customFormat="1" ht="6.95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28"/>
    </row>
    <row r="82" spans="1:91" s="1" customFormat="1" ht="24.95" customHeight="1">
      <c r="B82" s="28"/>
      <c r="C82" s="20" t="s">
        <v>54</v>
      </c>
      <c r="AR82" s="28"/>
    </row>
    <row r="83" spans="1:91" s="1" customFormat="1" ht="6.95" customHeight="1">
      <c r="B83" s="28"/>
      <c r="AR83" s="28"/>
    </row>
    <row r="84" spans="1:91" s="3" customFormat="1" ht="12" customHeight="1">
      <c r="B84" s="44"/>
      <c r="C84" s="25" t="s">
        <v>12</v>
      </c>
      <c r="L84" s="3" t="str">
        <f>K5</f>
        <v>031/2025</v>
      </c>
      <c r="AR84" s="44"/>
    </row>
    <row r="85" spans="1:91" s="4" customFormat="1" ht="36.950000000000003" customHeight="1">
      <c r="B85" s="45"/>
      <c r="C85" s="46" t="s">
        <v>14</v>
      </c>
      <c r="L85" s="179" t="str">
        <f>K6</f>
        <v>Rozšíření muzea Habartov</v>
      </c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R85" s="45"/>
    </row>
    <row r="86" spans="1:91" s="1" customFormat="1" ht="6.95" customHeight="1">
      <c r="B86" s="28"/>
      <c r="AR86" s="28"/>
    </row>
    <row r="87" spans="1:91" s="1" customFormat="1" ht="12" customHeight="1">
      <c r="B87" s="28"/>
      <c r="C87" s="25" t="s">
        <v>18</v>
      </c>
      <c r="L87" s="47" t="str">
        <f>IF(K8="","",K8)</f>
        <v xml:space="preserve"> </v>
      </c>
      <c r="AI87" s="25" t="s">
        <v>20</v>
      </c>
      <c r="AM87" s="181" t="str">
        <f>IF(AN8= "","",AN8)</f>
        <v>25. 2. 2025</v>
      </c>
      <c r="AN87" s="181"/>
      <c r="AR87" s="28"/>
    </row>
    <row r="88" spans="1:91" s="1" customFormat="1" ht="6.95" customHeight="1">
      <c r="B88" s="28"/>
      <c r="AR88" s="28"/>
    </row>
    <row r="89" spans="1:91" s="1" customFormat="1" ht="15.2" customHeight="1">
      <c r="B89" s="28"/>
      <c r="C89" s="25" t="s">
        <v>22</v>
      </c>
      <c r="L89" s="3" t="str">
        <f>IF(E11= "","",E11)</f>
        <v>Město Habartov, nám. Přátelství 112, Habartov</v>
      </c>
      <c r="AI89" s="25" t="s">
        <v>31</v>
      </c>
      <c r="AM89" s="182" t="str">
        <f>IF(E17="","",E17)</f>
        <v xml:space="preserve"> </v>
      </c>
      <c r="AN89" s="183"/>
      <c r="AO89" s="183"/>
      <c r="AP89" s="183"/>
      <c r="AR89" s="28"/>
      <c r="AS89" s="184" t="s">
        <v>55</v>
      </c>
      <c r="AT89" s="185"/>
      <c r="AU89" s="49"/>
      <c r="AV89" s="49"/>
      <c r="AW89" s="49"/>
      <c r="AX89" s="49"/>
      <c r="AY89" s="49"/>
      <c r="AZ89" s="49"/>
      <c r="BA89" s="49"/>
      <c r="BB89" s="49"/>
      <c r="BC89" s="49"/>
      <c r="BD89" s="50"/>
    </row>
    <row r="90" spans="1:91" s="1" customFormat="1" ht="15.2" customHeight="1">
      <c r="B90" s="28"/>
      <c r="C90" s="25" t="s">
        <v>27</v>
      </c>
      <c r="L90" s="3" t="str">
        <f>IF(E14="","",E14)</f>
        <v>ColorMax s. r. o., Kasární náměstí 115/7, Cheb</v>
      </c>
      <c r="AI90" s="25" t="s">
        <v>33</v>
      </c>
      <c r="AM90" s="182" t="str">
        <f>IF(E20="","",E20)</f>
        <v xml:space="preserve"> </v>
      </c>
      <c r="AN90" s="183"/>
      <c r="AO90" s="183"/>
      <c r="AP90" s="183"/>
      <c r="AR90" s="28"/>
      <c r="AS90" s="186"/>
      <c r="AT90" s="187"/>
      <c r="BD90" s="52"/>
    </row>
    <row r="91" spans="1:91" s="1" customFormat="1" ht="10.9" customHeight="1">
      <c r="B91" s="28"/>
      <c r="AR91" s="28"/>
      <c r="AS91" s="186"/>
      <c r="AT91" s="187"/>
      <c r="BD91" s="52"/>
    </row>
    <row r="92" spans="1:91" s="1" customFormat="1" ht="29.25" customHeight="1">
      <c r="B92" s="28"/>
      <c r="C92" s="188" t="s">
        <v>56</v>
      </c>
      <c r="D92" s="189"/>
      <c r="E92" s="189"/>
      <c r="F92" s="189"/>
      <c r="G92" s="189"/>
      <c r="H92" s="53"/>
      <c r="I92" s="190" t="s">
        <v>57</v>
      </c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  <c r="AF92" s="189"/>
      <c r="AG92" s="192" t="s">
        <v>58</v>
      </c>
      <c r="AH92" s="189"/>
      <c r="AI92" s="189"/>
      <c r="AJ92" s="189"/>
      <c r="AK92" s="189"/>
      <c r="AL92" s="189"/>
      <c r="AM92" s="189"/>
      <c r="AN92" s="190" t="s">
        <v>59</v>
      </c>
      <c r="AO92" s="189"/>
      <c r="AP92" s="191"/>
      <c r="AQ92" s="54" t="s">
        <v>60</v>
      </c>
      <c r="AR92" s="28"/>
      <c r="AS92" s="55" t="s">
        <v>61</v>
      </c>
      <c r="AT92" s="56" t="s">
        <v>62</v>
      </c>
      <c r="AU92" s="56" t="s">
        <v>63</v>
      </c>
      <c r="AV92" s="56" t="s">
        <v>64</v>
      </c>
      <c r="AW92" s="56" t="s">
        <v>65</v>
      </c>
      <c r="AX92" s="56" t="s">
        <v>66</v>
      </c>
      <c r="AY92" s="56" t="s">
        <v>67</v>
      </c>
      <c r="AZ92" s="56" t="s">
        <v>68</v>
      </c>
      <c r="BA92" s="56" t="s">
        <v>69</v>
      </c>
      <c r="BB92" s="56" t="s">
        <v>70</v>
      </c>
      <c r="BC92" s="56" t="s">
        <v>71</v>
      </c>
      <c r="BD92" s="57" t="s">
        <v>72</v>
      </c>
    </row>
    <row r="93" spans="1:91" s="1" customFormat="1" ht="10.9" customHeight="1">
      <c r="B93" s="28"/>
      <c r="AR93" s="28"/>
      <c r="AS93" s="58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50"/>
    </row>
    <row r="94" spans="1:91" s="5" customFormat="1" ht="32.450000000000003" customHeight="1">
      <c r="B94" s="59"/>
      <c r="C94" s="60" t="s">
        <v>73</v>
      </c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200">
        <f>ROUND(AG95,2)</f>
        <v>387033.11</v>
      </c>
      <c r="AH94" s="200"/>
      <c r="AI94" s="200"/>
      <c r="AJ94" s="200"/>
      <c r="AK94" s="200"/>
      <c r="AL94" s="200"/>
      <c r="AM94" s="200"/>
      <c r="AN94" s="201">
        <f t="shared" ref="AN94:AN101" si="0">SUM(AG94,AT94)</f>
        <v>468310.06</v>
      </c>
      <c r="AO94" s="201"/>
      <c r="AP94" s="201"/>
      <c r="AQ94" s="63" t="s">
        <v>1</v>
      </c>
      <c r="AR94" s="59"/>
      <c r="AS94" s="64">
        <f>ROUND(AS95,2)</f>
        <v>0</v>
      </c>
      <c r="AT94" s="65">
        <f t="shared" ref="AT94:AT101" si="1">ROUND(SUM(AV94:AW94),2)</f>
        <v>81276.95</v>
      </c>
      <c r="AU94" s="66">
        <f>ROUND(AU95,5)</f>
        <v>460.87666000000002</v>
      </c>
      <c r="AV94" s="65">
        <f>ROUND(AZ94*L29,2)</f>
        <v>81276.95</v>
      </c>
      <c r="AW94" s="65">
        <f>ROUND(BA94*L30,2)</f>
        <v>0</v>
      </c>
      <c r="AX94" s="65">
        <f>ROUND(BB94*L29,2)</f>
        <v>0</v>
      </c>
      <c r="AY94" s="65">
        <f>ROUND(BC94*L30,2)</f>
        <v>0</v>
      </c>
      <c r="AZ94" s="65">
        <f>ROUND(AZ95,2)</f>
        <v>387033.11</v>
      </c>
      <c r="BA94" s="65">
        <f>ROUND(BA95,2)</f>
        <v>0</v>
      </c>
      <c r="BB94" s="65">
        <f>ROUND(BB95,2)</f>
        <v>0</v>
      </c>
      <c r="BC94" s="65">
        <f>ROUND(BC95,2)</f>
        <v>0</v>
      </c>
      <c r="BD94" s="67">
        <f>ROUND(BD95,2)</f>
        <v>0</v>
      </c>
      <c r="BS94" s="68" t="s">
        <v>74</v>
      </c>
      <c r="BT94" s="68" t="s">
        <v>75</v>
      </c>
      <c r="BU94" s="69" t="s">
        <v>76</v>
      </c>
      <c r="BV94" s="68" t="s">
        <v>77</v>
      </c>
      <c r="BW94" s="68" t="s">
        <v>5</v>
      </c>
      <c r="BX94" s="68" t="s">
        <v>78</v>
      </c>
      <c r="CL94" s="68" t="s">
        <v>1</v>
      </c>
    </row>
    <row r="95" spans="1:91" s="6" customFormat="1" ht="16.5" customHeight="1">
      <c r="B95" s="70"/>
      <c r="C95" s="71"/>
      <c r="D95" s="195" t="s">
        <v>79</v>
      </c>
      <c r="E95" s="195"/>
      <c r="F95" s="195"/>
      <c r="G95" s="195"/>
      <c r="H95" s="195"/>
      <c r="I95" s="72"/>
      <c r="J95" s="195" t="s">
        <v>80</v>
      </c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6">
        <f>ROUND(SUM(AG96:AG101),2)</f>
        <v>387033.11</v>
      </c>
      <c r="AH95" s="194"/>
      <c r="AI95" s="194"/>
      <c r="AJ95" s="194"/>
      <c r="AK95" s="194"/>
      <c r="AL95" s="194"/>
      <c r="AM95" s="194"/>
      <c r="AN95" s="193">
        <f t="shared" si="0"/>
        <v>468310.06</v>
      </c>
      <c r="AO95" s="194"/>
      <c r="AP95" s="194"/>
      <c r="AQ95" s="73" t="s">
        <v>81</v>
      </c>
      <c r="AR95" s="70"/>
      <c r="AS95" s="74">
        <f>ROUND(SUM(AS96:AS101),2)</f>
        <v>0</v>
      </c>
      <c r="AT95" s="75">
        <f t="shared" si="1"/>
        <v>81276.95</v>
      </c>
      <c r="AU95" s="76">
        <f>ROUND(SUM(AU96:AU101),5)</f>
        <v>460.87666000000002</v>
      </c>
      <c r="AV95" s="75">
        <f>ROUND(AZ95*L29,2)</f>
        <v>81276.95</v>
      </c>
      <c r="AW95" s="75">
        <f>ROUND(BA95*L30,2)</f>
        <v>0</v>
      </c>
      <c r="AX95" s="75">
        <f>ROUND(BB95*L29,2)</f>
        <v>0</v>
      </c>
      <c r="AY95" s="75">
        <f>ROUND(BC95*L30,2)</f>
        <v>0</v>
      </c>
      <c r="AZ95" s="75">
        <f>ROUND(SUM(AZ96:AZ101),2)</f>
        <v>387033.11</v>
      </c>
      <c r="BA95" s="75">
        <f>ROUND(SUM(BA96:BA101),2)</f>
        <v>0</v>
      </c>
      <c r="BB95" s="75">
        <f>ROUND(SUM(BB96:BB101),2)</f>
        <v>0</v>
      </c>
      <c r="BC95" s="75">
        <f>ROUND(SUM(BC96:BC101),2)</f>
        <v>0</v>
      </c>
      <c r="BD95" s="77">
        <f>ROUND(SUM(BD96:BD101),2)</f>
        <v>0</v>
      </c>
      <c r="BS95" s="78" t="s">
        <v>74</v>
      </c>
      <c r="BT95" s="78" t="s">
        <v>82</v>
      </c>
      <c r="BU95" s="78" t="s">
        <v>76</v>
      </c>
      <c r="BV95" s="78" t="s">
        <v>77</v>
      </c>
      <c r="BW95" s="78" t="s">
        <v>83</v>
      </c>
      <c r="BX95" s="78" t="s">
        <v>5</v>
      </c>
      <c r="CL95" s="78" t="s">
        <v>1</v>
      </c>
      <c r="CM95" s="78" t="s">
        <v>84</v>
      </c>
    </row>
    <row r="96" spans="1:91" s="3" customFormat="1" ht="16.5" customHeight="1">
      <c r="A96" s="79" t="s">
        <v>85</v>
      </c>
      <c r="B96" s="44"/>
      <c r="C96" s="9"/>
      <c r="D96" s="9"/>
      <c r="E96" s="197" t="s">
        <v>86</v>
      </c>
      <c r="F96" s="197"/>
      <c r="G96" s="197"/>
      <c r="H96" s="197"/>
      <c r="I96" s="197"/>
      <c r="J96" s="9"/>
      <c r="K96" s="197" t="s">
        <v>87</v>
      </c>
      <c r="L96" s="197"/>
      <c r="M96" s="197"/>
      <c r="N96" s="197"/>
      <c r="O96" s="197"/>
      <c r="P96" s="197"/>
      <c r="Q96" s="197"/>
      <c r="R96" s="197"/>
      <c r="S96" s="197"/>
      <c r="T96" s="197"/>
      <c r="U96" s="197"/>
      <c r="V96" s="197"/>
      <c r="W96" s="197"/>
      <c r="X96" s="197"/>
      <c r="Y96" s="197"/>
      <c r="Z96" s="197"/>
      <c r="AA96" s="197"/>
      <c r="AB96" s="197"/>
      <c r="AC96" s="197"/>
      <c r="AD96" s="197"/>
      <c r="AE96" s="197"/>
      <c r="AF96" s="197"/>
      <c r="AG96" s="198">
        <f>'01.1 - Vícepráce - Lešení...'!J32</f>
        <v>707084.64</v>
      </c>
      <c r="AH96" s="199"/>
      <c r="AI96" s="199"/>
      <c r="AJ96" s="199"/>
      <c r="AK96" s="199"/>
      <c r="AL96" s="199"/>
      <c r="AM96" s="199"/>
      <c r="AN96" s="198">
        <f t="shared" si="0"/>
        <v>855572.41</v>
      </c>
      <c r="AO96" s="199"/>
      <c r="AP96" s="199"/>
      <c r="AQ96" s="80" t="s">
        <v>88</v>
      </c>
      <c r="AR96" s="44"/>
      <c r="AS96" s="81">
        <v>0</v>
      </c>
      <c r="AT96" s="82">
        <f t="shared" si="1"/>
        <v>148487.76999999999</v>
      </c>
      <c r="AU96" s="83">
        <f>'01.1 - Vícepráce - Lešení...'!P137</f>
        <v>577.25510099999997</v>
      </c>
      <c r="AV96" s="82">
        <f>'01.1 - Vícepráce - Lešení...'!J35</f>
        <v>148487.76999999999</v>
      </c>
      <c r="AW96" s="82">
        <f>'01.1 - Vícepráce - Lešení...'!J36</f>
        <v>0</v>
      </c>
      <c r="AX96" s="82">
        <f>'01.1 - Vícepráce - Lešení...'!J37</f>
        <v>0</v>
      </c>
      <c r="AY96" s="82">
        <f>'01.1 - Vícepráce - Lešení...'!J38</f>
        <v>0</v>
      </c>
      <c r="AZ96" s="82">
        <f>'01.1 - Vícepráce - Lešení...'!F35</f>
        <v>707084.64</v>
      </c>
      <c r="BA96" s="82">
        <f>'01.1 - Vícepráce - Lešení...'!F36</f>
        <v>0</v>
      </c>
      <c r="BB96" s="82">
        <f>'01.1 - Vícepráce - Lešení...'!F37</f>
        <v>0</v>
      </c>
      <c r="BC96" s="82">
        <f>'01.1 - Vícepráce - Lešení...'!F38</f>
        <v>0</v>
      </c>
      <c r="BD96" s="84">
        <f>'01.1 - Vícepráce - Lešení...'!F39</f>
        <v>0</v>
      </c>
      <c r="BT96" s="23" t="s">
        <v>84</v>
      </c>
      <c r="BV96" s="23" t="s">
        <v>77</v>
      </c>
      <c r="BW96" s="23" t="s">
        <v>89</v>
      </c>
      <c r="BX96" s="23" t="s">
        <v>83</v>
      </c>
      <c r="CL96" s="23" t="s">
        <v>1</v>
      </c>
    </row>
    <row r="97" spans="1:90" s="3" customFormat="1" ht="16.5" customHeight="1">
      <c r="A97" s="79" t="s">
        <v>85</v>
      </c>
      <c r="B97" s="44"/>
      <c r="C97" s="9"/>
      <c r="D97" s="9"/>
      <c r="E97" s="197" t="s">
        <v>90</v>
      </c>
      <c r="F97" s="197"/>
      <c r="G97" s="197"/>
      <c r="H97" s="197"/>
      <c r="I97" s="197"/>
      <c r="J97" s="9"/>
      <c r="K97" s="197" t="s">
        <v>91</v>
      </c>
      <c r="L97" s="197"/>
      <c r="M97" s="197"/>
      <c r="N97" s="197"/>
      <c r="O97" s="197"/>
      <c r="P97" s="197"/>
      <c r="Q97" s="197"/>
      <c r="R97" s="197"/>
      <c r="S97" s="197"/>
      <c r="T97" s="197"/>
      <c r="U97" s="197"/>
      <c r="V97" s="197"/>
      <c r="W97" s="197"/>
      <c r="X97" s="197"/>
      <c r="Y97" s="197"/>
      <c r="Z97" s="197"/>
      <c r="AA97" s="197"/>
      <c r="AB97" s="197"/>
      <c r="AC97" s="197"/>
      <c r="AD97" s="197"/>
      <c r="AE97" s="197"/>
      <c r="AF97" s="197"/>
      <c r="AG97" s="198">
        <f>'01.2 - Méněpráce 1'!J32</f>
        <v>-395658.58</v>
      </c>
      <c r="AH97" s="199"/>
      <c r="AI97" s="199"/>
      <c r="AJ97" s="199"/>
      <c r="AK97" s="199"/>
      <c r="AL97" s="199"/>
      <c r="AM97" s="199"/>
      <c r="AN97" s="198">
        <f t="shared" si="0"/>
        <v>-478746.88</v>
      </c>
      <c r="AO97" s="199"/>
      <c r="AP97" s="199"/>
      <c r="AQ97" s="80" t="s">
        <v>88</v>
      </c>
      <c r="AR97" s="44"/>
      <c r="AS97" s="81">
        <v>0</v>
      </c>
      <c r="AT97" s="82">
        <f t="shared" si="1"/>
        <v>-83088.3</v>
      </c>
      <c r="AU97" s="83">
        <f>'01.2 - Méněpráce 1'!P129</f>
        <v>-381.76755199999991</v>
      </c>
      <c r="AV97" s="82">
        <f>'01.2 - Méněpráce 1'!J35</f>
        <v>-83088.3</v>
      </c>
      <c r="AW97" s="82">
        <f>'01.2 - Méněpráce 1'!J36</f>
        <v>0</v>
      </c>
      <c r="AX97" s="82">
        <f>'01.2 - Méněpráce 1'!J37</f>
        <v>0</v>
      </c>
      <c r="AY97" s="82">
        <f>'01.2 - Méněpráce 1'!J38</f>
        <v>0</v>
      </c>
      <c r="AZ97" s="82">
        <f>'01.2 - Méněpráce 1'!F35</f>
        <v>-395658.58</v>
      </c>
      <c r="BA97" s="82">
        <f>'01.2 - Méněpráce 1'!F36</f>
        <v>0</v>
      </c>
      <c r="BB97" s="82">
        <f>'01.2 - Méněpráce 1'!F37</f>
        <v>0</v>
      </c>
      <c r="BC97" s="82">
        <f>'01.2 - Méněpráce 1'!F38</f>
        <v>0</v>
      </c>
      <c r="BD97" s="84">
        <f>'01.2 - Méněpráce 1'!F39</f>
        <v>0</v>
      </c>
      <c r="BT97" s="23" t="s">
        <v>84</v>
      </c>
      <c r="BV97" s="23" t="s">
        <v>77</v>
      </c>
      <c r="BW97" s="23" t="s">
        <v>92</v>
      </c>
      <c r="BX97" s="23" t="s">
        <v>83</v>
      </c>
      <c r="CL97" s="23" t="s">
        <v>1</v>
      </c>
    </row>
    <row r="98" spans="1:90" s="3" customFormat="1" ht="23.25" customHeight="1">
      <c r="A98" s="79" t="s">
        <v>85</v>
      </c>
      <c r="B98" s="44"/>
      <c r="C98" s="9"/>
      <c r="D98" s="9"/>
      <c r="E98" s="197" t="s">
        <v>93</v>
      </c>
      <c r="F98" s="197"/>
      <c r="G98" s="197"/>
      <c r="H98" s="197"/>
      <c r="I98" s="197"/>
      <c r="J98" s="9"/>
      <c r="K98" s="197" t="s">
        <v>94</v>
      </c>
      <c r="L98" s="197"/>
      <c r="M98" s="197"/>
      <c r="N98" s="197"/>
      <c r="O98" s="197"/>
      <c r="P98" s="197"/>
      <c r="Q98" s="197"/>
      <c r="R98" s="197"/>
      <c r="S98" s="197"/>
      <c r="T98" s="197"/>
      <c r="U98" s="197"/>
      <c r="V98" s="197"/>
      <c r="W98" s="197"/>
      <c r="X98" s="197"/>
      <c r="Y98" s="197"/>
      <c r="Z98" s="197"/>
      <c r="AA98" s="197"/>
      <c r="AB98" s="197"/>
      <c r="AC98" s="197"/>
      <c r="AD98" s="197"/>
      <c r="AE98" s="197"/>
      <c r="AF98" s="197"/>
      <c r="AG98" s="198">
        <f>'01.3 - Přístavba - oplech...'!J32</f>
        <v>159870.51999999999</v>
      </c>
      <c r="AH98" s="199"/>
      <c r="AI98" s="199"/>
      <c r="AJ98" s="199"/>
      <c r="AK98" s="199"/>
      <c r="AL98" s="199"/>
      <c r="AM98" s="199"/>
      <c r="AN98" s="198">
        <f t="shared" si="0"/>
        <v>193443.33</v>
      </c>
      <c r="AO98" s="199"/>
      <c r="AP98" s="199"/>
      <c r="AQ98" s="80" t="s">
        <v>88</v>
      </c>
      <c r="AR98" s="44"/>
      <c r="AS98" s="81">
        <v>0</v>
      </c>
      <c r="AT98" s="82">
        <f t="shared" si="1"/>
        <v>33572.81</v>
      </c>
      <c r="AU98" s="83">
        <f>'01.3 - Přístavba - oplech...'!P132</f>
        <v>113.50110000000001</v>
      </c>
      <c r="AV98" s="82">
        <f>'01.3 - Přístavba - oplech...'!J35</f>
        <v>33572.81</v>
      </c>
      <c r="AW98" s="82">
        <f>'01.3 - Přístavba - oplech...'!J36</f>
        <v>0</v>
      </c>
      <c r="AX98" s="82">
        <f>'01.3 - Přístavba - oplech...'!J37</f>
        <v>0</v>
      </c>
      <c r="AY98" s="82">
        <f>'01.3 - Přístavba - oplech...'!J38</f>
        <v>0</v>
      </c>
      <c r="AZ98" s="82">
        <f>'01.3 - Přístavba - oplech...'!F35</f>
        <v>159870.51999999999</v>
      </c>
      <c r="BA98" s="82">
        <f>'01.3 - Přístavba - oplech...'!F36</f>
        <v>0</v>
      </c>
      <c r="BB98" s="82">
        <f>'01.3 - Přístavba - oplech...'!F37</f>
        <v>0</v>
      </c>
      <c r="BC98" s="82">
        <f>'01.3 - Přístavba - oplech...'!F38</f>
        <v>0</v>
      </c>
      <c r="BD98" s="84">
        <f>'01.3 - Přístavba - oplech...'!F39</f>
        <v>0</v>
      </c>
      <c r="BT98" s="23" t="s">
        <v>84</v>
      </c>
      <c r="BV98" s="23" t="s">
        <v>77</v>
      </c>
      <c r="BW98" s="23" t="s">
        <v>95</v>
      </c>
      <c r="BX98" s="23" t="s">
        <v>83</v>
      </c>
      <c r="CL98" s="23" t="s">
        <v>1</v>
      </c>
    </row>
    <row r="99" spans="1:90" s="3" customFormat="1" ht="16.5" customHeight="1">
      <c r="A99" s="79" t="s">
        <v>85</v>
      </c>
      <c r="B99" s="44"/>
      <c r="C99" s="9"/>
      <c r="D99" s="9"/>
      <c r="E99" s="197" t="s">
        <v>96</v>
      </c>
      <c r="F99" s="197"/>
      <c r="G99" s="197"/>
      <c r="H99" s="197"/>
      <c r="I99" s="197"/>
      <c r="J99" s="9"/>
      <c r="K99" s="197" t="s">
        <v>97</v>
      </c>
      <c r="L99" s="197"/>
      <c r="M99" s="197"/>
      <c r="N99" s="197"/>
      <c r="O99" s="197"/>
      <c r="P99" s="197"/>
      <c r="Q99" s="197"/>
      <c r="R99" s="197"/>
      <c r="S99" s="197"/>
      <c r="T99" s="197"/>
      <c r="U99" s="197"/>
      <c r="V99" s="197"/>
      <c r="W99" s="197"/>
      <c r="X99" s="197"/>
      <c r="Y99" s="197"/>
      <c r="Z99" s="197"/>
      <c r="AA99" s="197"/>
      <c r="AB99" s="197"/>
      <c r="AC99" s="197"/>
      <c r="AD99" s="197"/>
      <c r="AE99" s="197"/>
      <c r="AF99" s="197"/>
      <c r="AG99" s="198">
        <f>'01.4 - Méněpráce - plochá...'!J32</f>
        <v>-223911.2</v>
      </c>
      <c r="AH99" s="199"/>
      <c r="AI99" s="199"/>
      <c r="AJ99" s="199"/>
      <c r="AK99" s="199"/>
      <c r="AL99" s="199"/>
      <c r="AM99" s="199"/>
      <c r="AN99" s="198">
        <f t="shared" si="0"/>
        <v>-270932.55</v>
      </c>
      <c r="AO99" s="199"/>
      <c r="AP99" s="199"/>
      <c r="AQ99" s="80" t="s">
        <v>88</v>
      </c>
      <c r="AR99" s="44"/>
      <c r="AS99" s="81">
        <v>0</v>
      </c>
      <c r="AT99" s="82">
        <f t="shared" si="1"/>
        <v>-47021.35</v>
      </c>
      <c r="AU99" s="83">
        <f>'01.4 - Méněpráce - plochá...'!P123</f>
        <v>-58.746145999999996</v>
      </c>
      <c r="AV99" s="82">
        <f>'01.4 - Méněpráce - plochá...'!J35</f>
        <v>-47021.35</v>
      </c>
      <c r="AW99" s="82">
        <f>'01.4 - Méněpráce - plochá...'!J36</f>
        <v>0</v>
      </c>
      <c r="AX99" s="82">
        <f>'01.4 - Méněpráce - plochá...'!J37</f>
        <v>0</v>
      </c>
      <c r="AY99" s="82">
        <f>'01.4 - Méněpráce - plochá...'!J38</f>
        <v>0</v>
      </c>
      <c r="AZ99" s="82">
        <f>'01.4 - Méněpráce - plochá...'!F35</f>
        <v>-223911.2</v>
      </c>
      <c r="BA99" s="82">
        <f>'01.4 - Méněpráce - plochá...'!F36</f>
        <v>0</v>
      </c>
      <c r="BB99" s="82">
        <f>'01.4 - Méněpráce - plochá...'!F37</f>
        <v>0</v>
      </c>
      <c r="BC99" s="82">
        <f>'01.4 - Méněpráce - plochá...'!F38</f>
        <v>0</v>
      </c>
      <c r="BD99" s="84">
        <f>'01.4 - Méněpráce - plochá...'!F39</f>
        <v>0</v>
      </c>
      <c r="BT99" s="23" t="s">
        <v>84</v>
      </c>
      <c r="BV99" s="23" t="s">
        <v>77</v>
      </c>
      <c r="BW99" s="23" t="s">
        <v>98</v>
      </c>
      <c r="BX99" s="23" t="s">
        <v>83</v>
      </c>
      <c r="CL99" s="23" t="s">
        <v>1</v>
      </c>
    </row>
    <row r="100" spans="1:90" s="3" customFormat="1" ht="16.5" customHeight="1">
      <c r="A100" s="79" t="s">
        <v>85</v>
      </c>
      <c r="B100" s="44"/>
      <c r="C100" s="9"/>
      <c r="D100" s="9"/>
      <c r="E100" s="197" t="s">
        <v>99</v>
      </c>
      <c r="F100" s="197"/>
      <c r="G100" s="197"/>
      <c r="H100" s="197"/>
      <c r="I100" s="197"/>
      <c r="J100" s="9"/>
      <c r="K100" s="197" t="s">
        <v>100</v>
      </c>
      <c r="L100" s="197"/>
      <c r="M100" s="197"/>
      <c r="N100" s="197"/>
      <c r="O100" s="197"/>
      <c r="P100" s="197"/>
      <c r="Q100" s="197"/>
      <c r="R100" s="197"/>
      <c r="S100" s="197"/>
      <c r="T100" s="197"/>
      <c r="U100" s="197"/>
      <c r="V100" s="197"/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197"/>
      <c r="AG100" s="198">
        <f>'01.5 - Elektroinstalace'!J32</f>
        <v>2328.7199999999998</v>
      </c>
      <c r="AH100" s="199"/>
      <c r="AI100" s="199"/>
      <c r="AJ100" s="199"/>
      <c r="AK100" s="199"/>
      <c r="AL100" s="199"/>
      <c r="AM100" s="199"/>
      <c r="AN100" s="198">
        <f t="shared" si="0"/>
        <v>2817.75</v>
      </c>
      <c r="AO100" s="199"/>
      <c r="AP100" s="199"/>
      <c r="AQ100" s="80" t="s">
        <v>88</v>
      </c>
      <c r="AR100" s="44"/>
      <c r="AS100" s="81">
        <v>0</v>
      </c>
      <c r="AT100" s="82">
        <f t="shared" si="1"/>
        <v>489.03</v>
      </c>
      <c r="AU100" s="83">
        <f>'01.5 - Elektroinstalace'!P121</f>
        <v>0</v>
      </c>
      <c r="AV100" s="82">
        <f>'01.5 - Elektroinstalace'!J35</f>
        <v>489.03</v>
      </c>
      <c r="AW100" s="82">
        <f>'01.5 - Elektroinstalace'!J36</f>
        <v>0</v>
      </c>
      <c r="AX100" s="82">
        <f>'01.5 - Elektroinstalace'!J37</f>
        <v>0</v>
      </c>
      <c r="AY100" s="82">
        <f>'01.5 - Elektroinstalace'!J38</f>
        <v>0</v>
      </c>
      <c r="AZ100" s="82">
        <f>'01.5 - Elektroinstalace'!F35</f>
        <v>2328.7199999999998</v>
      </c>
      <c r="BA100" s="82">
        <f>'01.5 - Elektroinstalace'!F36</f>
        <v>0</v>
      </c>
      <c r="BB100" s="82">
        <f>'01.5 - Elektroinstalace'!F37</f>
        <v>0</v>
      </c>
      <c r="BC100" s="82">
        <f>'01.5 - Elektroinstalace'!F38</f>
        <v>0</v>
      </c>
      <c r="BD100" s="84">
        <f>'01.5 - Elektroinstalace'!F39</f>
        <v>0</v>
      </c>
      <c r="BT100" s="23" t="s">
        <v>84</v>
      </c>
      <c r="BV100" s="23" t="s">
        <v>77</v>
      </c>
      <c r="BW100" s="23" t="s">
        <v>101</v>
      </c>
      <c r="BX100" s="23" t="s">
        <v>83</v>
      </c>
      <c r="CL100" s="23" t="s">
        <v>1</v>
      </c>
    </row>
    <row r="101" spans="1:90" s="3" customFormat="1" ht="16.5" customHeight="1">
      <c r="A101" s="79" t="s">
        <v>85</v>
      </c>
      <c r="B101" s="44"/>
      <c r="C101" s="9"/>
      <c r="D101" s="9"/>
      <c r="E101" s="197" t="s">
        <v>102</v>
      </c>
      <c r="F101" s="197"/>
      <c r="G101" s="197"/>
      <c r="H101" s="197"/>
      <c r="I101" s="197"/>
      <c r="J101" s="9"/>
      <c r="K101" s="197" t="s">
        <v>103</v>
      </c>
      <c r="L101" s="197"/>
      <c r="M101" s="197"/>
      <c r="N101" s="197"/>
      <c r="O101" s="197"/>
      <c r="P101" s="197"/>
      <c r="Q101" s="197"/>
      <c r="R101" s="197"/>
      <c r="S101" s="197"/>
      <c r="T101" s="197"/>
      <c r="U101" s="197"/>
      <c r="V101" s="197"/>
      <c r="W101" s="197"/>
      <c r="X101" s="197"/>
      <c r="Y101" s="197"/>
      <c r="Z101" s="197"/>
      <c r="AA101" s="197"/>
      <c r="AB101" s="197"/>
      <c r="AC101" s="197"/>
      <c r="AD101" s="197"/>
      <c r="AE101" s="197"/>
      <c r="AF101" s="197"/>
      <c r="AG101" s="198">
        <f>'01.6 - Ocelová rampa'!J32</f>
        <v>137319.01</v>
      </c>
      <c r="AH101" s="199"/>
      <c r="AI101" s="199"/>
      <c r="AJ101" s="199"/>
      <c r="AK101" s="199"/>
      <c r="AL101" s="199"/>
      <c r="AM101" s="199"/>
      <c r="AN101" s="198">
        <f t="shared" si="0"/>
        <v>166156</v>
      </c>
      <c r="AO101" s="199"/>
      <c r="AP101" s="199"/>
      <c r="AQ101" s="80" t="s">
        <v>88</v>
      </c>
      <c r="AR101" s="44"/>
      <c r="AS101" s="85">
        <v>0</v>
      </c>
      <c r="AT101" s="86">
        <f t="shared" si="1"/>
        <v>28836.99</v>
      </c>
      <c r="AU101" s="87">
        <f>'01.6 - Ocelová rampa'!P126</f>
        <v>210.63415899999998</v>
      </c>
      <c r="AV101" s="86">
        <f>'01.6 - Ocelová rampa'!J35</f>
        <v>28836.99</v>
      </c>
      <c r="AW101" s="86">
        <f>'01.6 - Ocelová rampa'!J36</f>
        <v>0</v>
      </c>
      <c r="AX101" s="86">
        <f>'01.6 - Ocelová rampa'!J37</f>
        <v>0</v>
      </c>
      <c r="AY101" s="86">
        <f>'01.6 - Ocelová rampa'!J38</f>
        <v>0</v>
      </c>
      <c r="AZ101" s="86">
        <f>'01.6 - Ocelová rampa'!F35</f>
        <v>137319.01</v>
      </c>
      <c r="BA101" s="86">
        <f>'01.6 - Ocelová rampa'!F36</f>
        <v>0</v>
      </c>
      <c r="BB101" s="86">
        <f>'01.6 - Ocelová rampa'!F37</f>
        <v>0</v>
      </c>
      <c r="BC101" s="86">
        <f>'01.6 - Ocelová rampa'!F38</f>
        <v>0</v>
      </c>
      <c r="BD101" s="88">
        <f>'01.6 - Ocelová rampa'!F39</f>
        <v>0</v>
      </c>
      <c r="BT101" s="23" t="s">
        <v>84</v>
      </c>
      <c r="BV101" s="23" t="s">
        <v>77</v>
      </c>
      <c r="BW101" s="23" t="s">
        <v>104</v>
      </c>
      <c r="BX101" s="23" t="s">
        <v>83</v>
      </c>
      <c r="CL101" s="23" t="s">
        <v>1</v>
      </c>
    </row>
    <row r="102" spans="1:90" s="1" customFormat="1" ht="30" customHeight="1">
      <c r="B102" s="28"/>
      <c r="AR102" s="28"/>
    </row>
    <row r="103" spans="1:90" s="1" customFormat="1" ht="6.95" customHeight="1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28"/>
    </row>
  </sheetData>
  <sheetProtection algorithmName="SHA-512" hashValue="A5XLDy2tv6SpRA6B9F3JUzDNFMkjyst8uSzjJxygCeIGij6wMkAaDHKKSKrIvjAor1bzxtaJCUKMmT/lsK5Rzw==" saltValue="8Cp/56OKa85bdMJmgE40pUVnsgQ7RlkXQbDinWDP5rhqdD08NjOCsKZoASuPdrPNG/TW/O8RhsNle6ep9Bl8nQ==" spinCount="100000" sheet="1" objects="1" scenarios="1" formatColumns="0" formatRows="0"/>
  <mergeCells count="64">
    <mergeCell ref="AR2:BE2"/>
    <mergeCell ref="L33:P33"/>
    <mergeCell ref="W33:AE33"/>
    <mergeCell ref="AK33:AO33"/>
    <mergeCell ref="AK35:AO35"/>
    <mergeCell ref="X35:AB35"/>
    <mergeCell ref="L31:P31"/>
    <mergeCell ref="AK31:AO31"/>
    <mergeCell ref="W31:AE31"/>
    <mergeCell ref="L32:P32"/>
    <mergeCell ref="W32:AE32"/>
    <mergeCell ref="AK32:AO32"/>
    <mergeCell ref="W29:AE29"/>
    <mergeCell ref="AK29:AO29"/>
    <mergeCell ref="L29:P29"/>
    <mergeCell ref="AK30:AO30"/>
    <mergeCell ref="W30:AE30"/>
    <mergeCell ref="L30:P30"/>
    <mergeCell ref="K5:AO5"/>
    <mergeCell ref="K6:AO6"/>
    <mergeCell ref="E23:AN23"/>
    <mergeCell ref="AK26:AO26"/>
    <mergeCell ref="AK28:AO28"/>
    <mergeCell ref="L28:P28"/>
    <mergeCell ref="W28:AE28"/>
    <mergeCell ref="AN100:AP100"/>
    <mergeCell ref="AG100:AM100"/>
    <mergeCell ref="E100:I100"/>
    <mergeCell ref="K100:AF100"/>
    <mergeCell ref="AN101:AP101"/>
    <mergeCell ref="AG101:AM101"/>
    <mergeCell ref="E101:I101"/>
    <mergeCell ref="K101:AF101"/>
    <mergeCell ref="K98:AF98"/>
    <mergeCell ref="AN98:AP98"/>
    <mergeCell ref="AG98:AM98"/>
    <mergeCell ref="E98:I98"/>
    <mergeCell ref="AN99:AP99"/>
    <mergeCell ref="AG99:AM99"/>
    <mergeCell ref="E99:I99"/>
    <mergeCell ref="K99:AF99"/>
    <mergeCell ref="E96:I96"/>
    <mergeCell ref="K96:AF96"/>
    <mergeCell ref="AN96:AP96"/>
    <mergeCell ref="AG96:AM96"/>
    <mergeCell ref="K97:AF97"/>
    <mergeCell ref="AG97:AM97"/>
    <mergeCell ref="E97:I97"/>
    <mergeCell ref="AN97:AP97"/>
    <mergeCell ref="C92:G92"/>
    <mergeCell ref="AN92:AP92"/>
    <mergeCell ref="AG92:AM92"/>
    <mergeCell ref="I92:AF92"/>
    <mergeCell ref="AN95:AP95"/>
    <mergeCell ref="D95:H95"/>
    <mergeCell ref="AG95:AM95"/>
    <mergeCell ref="J95:AF95"/>
    <mergeCell ref="AG94:AM94"/>
    <mergeCell ref="AN94:AP94"/>
    <mergeCell ref="L85:AO85"/>
    <mergeCell ref="AM87:AN87"/>
    <mergeCell ref="AM89:AP89"/>
    <mergeCell ref="AS89:AT91"/>
    <mergeCell ref="AM90:AP90"/>
  </mergeCells>
  <hyperlinks>
    <hyperlink ref="A96" location="'01.1 - Vícepráce - Lešení...'!C2" display="/" xr:uid="{00000000-0004-0000-0000-000000000000}"/>
    <hyperlink ref="A97" location="'01.2 - Méněpráce 1'!C2" display="/" xr:uid="{00000000-0004-0000-0000-000001000000}"/>
    <hyperlink ref="A98" location="'01.3 - Přístavba - oplech...'!C2" display="/" xr:uid="{00000000-0004-0000-0000-000002000000}"/>
    <hyperlink ref="A99" location="'01.4 - Méněpráce - plochá...'!C2" display="/" xr:uid="{00000000-0004-0000-0000-000003000000}"/>
    <hyperlink ref="A100" location="'01.5 - Elektroinstalace'!C2" display="/" xr:uid="{00000000-0004-0000-0000-000004000000}"/>
    <hyperlink ref="A101" location="'01.6 - Ocelová rampa'!C2" display="/" xr:uid="{00000000-0004-0000-0000-00000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BM37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89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16.5" customHeight="1">
      <c r="B11" s="28"/>
      <c r="E11" s="179" t="s">
        <v>109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ROUND(J137, 2)</f>
        <v>707084.64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ROUND((SUM(BE137:BE373)),  2)</f>
        <v>707084.64</v>
      </c>
      <c r="I35" s="92">
        <v>0.21</v>
      </c>
      <c r="J35" s="82">
        <f>ROUND(((SUM(BE137:BE373))*I35),  2)</f>
        <v>148487.76999999999</v>
      </c>
      <c r="L35" s="28"/>
    </row>
    <row r="36" spans="2:12" s="1" customFormat="1" ht="14.45" customHeight="1">
      <c r="B36" s="28"/>
      <c r="E36" s="25" t="s">
        <v>41</v>
      </c>
      <c r="F36" s="82">
        <f>ROUND((SUM(BF137:BF373)),  2)</f>
        <v>0</v>
      </c>
      <c r="I36" s="92">
        <v>0.12</v>
      </c>
      <c r="J36" s="82">
        <f>ROUND(((SUM(BF137:BF373))*I36),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ROUND((SUM(BG137:BG373)),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ROUND((SUM(BH137:BH373)),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ROUND((SUM(BI137:BI373)),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855572.41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16.5" hidden="1" customHeight="1">
      <c r="B89" s="28"/>
      <c r="E89" s="179" t="str">
        <f>E11</f>
        <v>01.1 - Vícepráce - Lešení a komíny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J137</f>
        <v>707084.64</v>
      </c>
      <c r="L98" s="28"/>
      <c r="AU98" s="16" t="s">
        <v>114</v>
      </c>
    </row>
    <row r="99" spans="2:47" s="8" customFormat="1" ht="24.95" hidden="1" customHeight="1">
      <c r="B99" s="104"/>
      <c r="D99" s="105" t="s">
        <v>115</v>
      </c>
      <c r="E99" s="106"/>
      <c r="F99" s="106"/>
      <c r="G99" s="106"/>
      <c r="H99" s="106"/>
      <c r="I99" s="106"/>
      <c r="J99" s="107">
        <f>J138</f>
        <v>451453.36</v>
      </c>
      <c r="L99" s="104"/>
    </row>
    <row r="100" spans="2:47" s="9" customFormat="1" ht="19.899999999999999" hidden="1" customHeight="1">
      <c r="B100" s="108"/>
      <c r="D100" s="109" t="s">
        <v>116</v>
      </c>
      <c r="E100" s="110"/>
      <c r="F100" s="110"/>
      <c r="G100" s="110"/>
      <c r="H100" s="110"/>
      <c r="I100" s="110"/>
      <c r="J100" s="111">
        <f>J139</f>
        <v>27076.6</v>
      </c>
      <c r="L100" s="108"/>
    </row>
    <row r="101" spans="2:47" s="9" customFormat="1" ht="19.899999999999999" hidden="1" customHeight="1">
      <c r="B101" s="108"/>
      <c r="D101" s="109" t="s">
        <v>117</v>
      </c>
      <c r="E101" s="110"/>
      <c r="F101" s="110"/>
      <c r="G101" s="110"/>
      <c r="H101" s="110"/>
      <c r="I101" s="110"/>
      <c r="J101" s="111">
        <f>J146</f>
        <v>195377.8</v>
      </c>
      <c r="L101" s="108"/>
    </row>
    <row r="102" spans="2:47" s="9" customFormat="1" ht="19.899999999999999" hidden="1" customHeight="1">
      <c r="B102" s="108"/>
      <c r="D102" s="109" t="s">
        <v>118</v>
      </c>
      <c r="E102" s="110"/>
      <c r="F102" s="110"/>
      <c r="G102" s="110"/>
      <c r="H102" s="110"/>
      <c r="I102" s="110"/>
      <c r="J102" s="111">
        <f>J170</f>
        <v>65613.87</v>
      </c>
      <c r="L102" s="108"/>
    </row>
    <row r="103" spans="2:47" s="9" customFormat="1" ht="19.899999999999999" hidden="1" customHeight="1">
      <c r="B103" s="108"/>
      <c r="D103" s="109" t="s">
        <v>119</v>
      </c>
      <c r="E103" s="110"/>
      <c r="F103" s="110"/>
      <c r="G103" s="110"/>
      <c r="H103" s="110"/>
      <c r="I103" s="110"/>
      <c r="J103" s="111">
        <f>J188</f>
        <v>115579.33</v>
      </c>
      <c r="L103" s="108"/>
    </row>
    <row r="104" spans="2:47" s="9" customFormat="1" ht="19.899999999999999" hidden="1" customHeight="1">
      <c r="B104" s="108"/>
      <c r="D104" s="109" t="s">
        <v>120</v>
      </c>
      <c r="E104" s="110"/>
      <c r="F104" s="110"/>
      <c r="G104" s="110"/>
      <c r="H104" s="110"/>
      <c r="I104" s="110"/>
      <c r="J104" s="111">
        <f>J200</f>
        <v>11541.73</v>
      </c>
      <c r="L104" s="108"/>
    </row>
    <row r="105" spans="2:47" s="9" customFormat="1" ht="19.899999999999999" hidden="1" customHeight="1">
      <c r="B105" s="108"/>
      <c r="D105" s="109" t="s">
        <v>121</v>
      </c>
      <c r="E105" s="110"/>
      <c r="F105" s="110"/>
      <c r="G105" s="110"/>
      <c r="H105" s="110"/>
      <c r="I105" s="110"/>
      <c r="J105" s="111">
        <f>J206</f>
        <v>36264.03</v>
      </c>
      <c r="L105" s="108"/>
    </row>
    <row r="106" spans="2:47" s="8" customFormat="1" ht="24.95" hidden="1" customHeight="1">
      <c r="B106" s="104"/>
      <c r="D106" s="105" t="s">
        <v>122</v>
      </c>
      <c r="E106" s="106"/>
      <c r="F106" s="106"/>
      <c r="G106" s="106"/>
      <c r="H106" s="106"/>
      <c r="I106" s="106"/>
      <c r="J106" s="107">
        <f>J214</f>
        <v>255631.28000000003</v>
      </c>
      <c r="L106" s="104"/>
    </row>
    <row r="107" spans="2:47" s="9" customFormat="1" ht="19.899999999999999" hidden="1" customHeight="1">
      <c r="B107" s="108"/>
      <c r="D107" s="109" t="s">
        <v>123</v>
      </c>
      <c r="E107" s="110"/>
      <c r="F107" s="110"/>
      <c r="G107" s="110"/>
      <c r="H107" s="110"/>
      <c r="I107" s="110"/>
      <c r="J107" s="111">
        <f>J215</f>
        <v>7565.32</v>
      </c>
      <c r="L107" s="108"/>
    </row>
    <row r="108" spans="2:47" s="9" customFormat="1" ht="19.899999999999999" hidden="1" customHeight="1">
      <c r="B108" s="108"/>
      <c r="D108" s="109" t="s">
        <v>124</v>
      </c>
      <c r="E108" s="110"/>
      <c r="F108" s="110"/>
      <c r="G108" s="110"/>
      <c r="H108" s="110"/>
      <c r="I108" s="110"/>
      <c r="J108" s="111">
        <f>J230</f>
        <v>9750</v>
      </c>
      <c r="L108" s="108"/>
    </row>
    <row r="109" spans="2:47" s="9" customFormat="1" ht="19.899999999999999" hidden="1" customHeight="1">
      <c r="B109" s="108"/>
      <c r="D109" s="109" t="s">
        <v>125</v>
      </c>
      <c r="E109" s="110"/>
      <c r="F109" s="110"/>
      <c r="G109" s="110"/>
      <c r="H109" s="110"/>
      <c r="I109" s="110"/>
      <c r="J109" s="111">
        <f>J233</f>
        <v>530.4</v>
      </c>
      <c r="L109" s="108"/>
    </row>
    <row r="110" spans="2:47" s="9" customFormat="1" ht="19.899999999999999" hidden="1" customHeight="1">
      <c r="B110" s="108"/>
      <c r="D110" s="109" t="s">
        <v>126</v>
      </c>
      <c r="E110" s="110"/>
      <c r="F110" s="110"/>
      <c r="G110" s="110"/>
      <c r="H110" s="110"/>
      <c r="I110" s="110"/>
      <c r="J110" s="111">
        <f>J236</f>
        <v>129341.28000000001</v>
      </c>
      <c r="L110" s="108"/>
    </row>
    <row r="111" spans="2:47" s="9" customFormat="1" ht="19.899999999999999" hidden="1" customHeight="1">
      <c r="B111" s="108"/>
      <c r="D111" s="109" t="s">
        <v>127</v>
      </c>
      <c r="E111" s="110"/>
      <c r="F111" s="110"/>
      <c r="G111" s="110"/>
      <c r="H111" s="110"/>
      <c r="I111" s="110"/>
      <c r="J111" s="111">
        <f>J320</f>
        <v>5237.42</v>
      </c>
      <c r="L111" s="108"/>
    </row>
    <row r="112" spans="2:47" s="9" customFormat="1" ht="19.899999999999999" hidden="1" customHeight="1">
      <c r="B112" s="108"/>
      <c r="D112" s="109" t="s">
        <v>128</v>
      </c>
      <c r="E112" s="110"/>
      <c r="F112" s="110"/>
      <c r="G112" s="110"/>
      <c r="H112" s="110"/>
      <c r="I112" s="110"/>
      <c r="J112" s="111">
        <f>J335</f>
        <v>9880.5999999999985</v>
      </c>
      <c r="L112" s="108"/>
    </row>
    <row r="113" spans="2:12" s="9" customFormat="1" ht="19.899999999999999" hidden="1" customHeight="1">
      <c r="B113" s="108"/>
      <c r="D113" s="109" t="s">
        <v>129</v>
      </c>
      <c r="E113" s="110"/>
      <c r="F113" s="110"/>
      <c r="G113" s="110"/>
      <c r="H113" s="110"/>
      <c r="I113" s="110"/>
      <c r="J113" s="111">
        <f>J352</f>
        <v>27284.55</v>
      </c>
      <c r="L113" s="108"/>
    </row>
    <row r="114" spans="2:12" s="9" customFormat="1" ht="19.899999999999999" hidden="1" customHeight="1">
      <c r="B114" s="108"/>
      <c r="D114" s="109" t="s">
        <v>130</v>
      </c>
      <c r="E114" s="110"/>
      <c r="F114" s="110"/>
      <c r="G114" s="110"/>
      <c r="H114" s="110"/>
      <c r="I114" s="110"/>
      <c r="J114" s="111">
        <f>J358</f>
        <v>38531.950000000004</v>
      </c>
      <c r="L114" s="108"/>
    </row>
    <row r="115" spans="2:12" s="9" customFormat="1" ht="19.899999999999999" hidden="1" customHeight="1">
      <c r="B115" s="108"/>
      <c r="D115" s="109" t="s">
        <v>131</v>
      </c>
      <c r="E115" s="110"/>
      <c r="F115" s="110"/>
      <c r="G115" s="110"/>
      <c r="H115" s="110"/>
      <c r="I115" s="110"/>
      <c r="J115" s="111">
        <f>J365</f>
        <v>27509.759999999998</v>
      </c>
      <c r="L115" s="108"/>
    </row>
    <row r="116" spans="2:12" s="1" customFormat="1" ht="21.75" hidden="1" customHeight="1">
      <c r="B116" s="28"/>
      <c r="L116" s="28"/>
    </row>
    <row r="117" spans="2:12" s="1" customFormat="1" ht="6.95" hidden="1" customHeight="1"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28"/>
    </row>
    <row r="118" spans="2:12" ht="11.25" hidden="1"/>
    <row r="119" spans="2:12" ht="11.25" hidden="1"/>
    <row r="120" spans="2:12" ht="11.25" hidden="1"/>
    <row r="121" spans="2:12" s="1" customFormat="1" ht="6.95" customHeight="1">
      <c r="B121" s="42"/>
      <c r="C121" s="43"/>
      <c r="D121" s="43"/>
      <c r="E121" s="43"/>
      <c r="F121" s="43"/>
      <c r="G121" s="43"/>
      <c r="H121" s="43"/>
      <c r="I121" s="43"/>
      <c r="J121" s="43"/>
      <c r="K121" s="43"/>
      <c r="L121" s="28"/>
    </row>
    <row r="122" spans="2:12" s="1" customFormat="1" ht="24.95" customHeight="1">
      <c r="B122" s="28"/>
      <c r="C122" s="20" t="s">
        <v>132</v>
      </c>
      <c r="L122" s="28"/>
    </row>
    <row r="123" spans="2:12" s="1" customFormat="1" ht="6.95" customHeight="1">
      <c r="B123" s="28"/>
      <c r="L123" s="28"/>
    </row>
    <row r="124" spans="2:12" s="1" customFormat="1" ht="12" customHeight="1">
      <c r="B124" s="28"/>
      <c r="C124" s="25" t="s">
        <v>14</v>
      </c>
      <c r="L124" s="28"/>
    </row>
    <row r="125" spans="2:12" s="1" customFormat="1" ht="16.5" customHeight="1">
      <c r="B125" s="28"/>
      <c r="E125" s="216" t="str">
        <f>E7</f>
        <v>Rozšíření muzea Habartov</v>
      </c>
      <c r="F125" s="217"/>
      <c r="G125" s="217"/>
      <c r="H125" s="217"/>
      <c r="L125" s="28"/>
    </row>
    <row r="126" spans="2:12" ht="12" customHeight="1">
      <c r="B126" s="19"/>
      <c r="C126" s="25" t="s">
        <v>106</v>
      </c>
      <c r="L126" s="19"/>
    </row>
    <row r="127" spans="2:12" s="1" customFormat="1" ht="16.5" customHeight="1">
      <c r="B127" s="28"/>
      <c r="E127" s="216" t="s">
        <v>107</v>
      </c>
      <c r="F127" s="218"/>
      <c r="G127" s="218"/>
      <c r="H127" s="218"/>
      <c r="L127" s="28"/>
    </row>
    <row r="128" spans="2:12" s="1" customFormat="1" ht="12" customHeight="1">
      <c r="B128" s="28"/>
      <c r="C128" s="25" t="s">
        <v>108</v>
      </c>
      <c r="L128" s="28"/>
    </row>
    <row r="129" spans="2:65" s="1" customFormat="1" ht="16.5" customHeight="1">
      <c r="B129" s="28"/>
      <c r="E129" s="179" t="str">
        <f>E11</f>
        <v>01.1 - Vícepráce - Lešení a komíny</v>
      </c>
      <c r="F129" s="218"/>
      <c r="G129" s="218"/>
      <c r="H129" s="218"/>
      <c r="L129" s="28"/>
    </row>
    <row r="130" spans="2:65" s="1" customFormat="1" ht="6.95" customHeight="1">
      <c r="B130" s="28"/>
      <c r="L130" s="28"/>
    </row>
    <row r="131" spans="2:65" s="1" customFormat="1" ht="12" customHeight="1">
      <c r="B131" s="28"/>
      <c r="C131" s="25" t="s">
        <v>18</v>
      </c>
      <c r="F131" s="23" t="str">
        <f>F14</f>
        <v xml:space="preserve"> </v>
      </c>
      <c r="I131" s="25" t="s">
        <v>20</v>
      </c>
      <c r="J131" s="48" t="str">
        <f>IF(J14="","",J14)</f>
        <v>25. 2. 2025</v>
      </c>
      <c r="L131" s="28"/>
    </row>
    <row r="132" spans="2:65" s="1" customFormat="1" ht="6.95" customHeight="1">
      <c r="B132" s="28"/>
      <c r="L132" s="28"/>
    </row>
    <row r="133" spans="2:65" s="1" customFormat="1" ht="15.2" customHeight="1">
      <c r="B133" s="28"/>
      <c r="C133" s="25" t="s">
        <v>22</v>
      </c>
      <c r="F133" s="23" t="str">
        <f>E17</f>
        <v>Město Habartov, nám. Přátelství 112, Habartov</v>
      </c>
      <c r="I133" s="25" t="s">
        <v>31</v>
      </c>
      <c r="J133" s="26" t="str">
        <f>E23</f>
        <v xml:space="preserve"> </v>
      </c>
      <c r="L133" s="28"/>
    </row>
    <row r="134" spans="2:65" s="1" customFormat="1" ht="15.2" customHeight="1">
      <c r="B134" s="28"/>
      <c r="C134" s="25" t="s">
        <v>27</v>
      </c>
      <c r="F134" s="23" t="str">
        <f>IF(E20="","",E20)</f>
        <v>ColorMax s. r. o., Kasární náměstí 115/7, Cheb</v>
      </c>
      <c r="I134" s="25" t="s">
        <v>33</v>
      </c>
      <c r="J134" s="26" t="str">
        <f>E26</f>
        <v xml:space="preserve"> </v>
      </c>
      <c r="L134" s="28"/>
    </row>
    <row r="135" spans="2:65" s="1" customFormat="1" ht="10.35" customHeight="1">
      <c r="B135" s="28"/>
      <c r="L135" s="28"/>
    </row>
    <row r="136" spans="2:65" s="10" customFormat="1" ht="29.25" customHeight="1">
      <c r="B136" s="112"/>
      <c r="C136" s="113" t="s">
        <v>133</v>
      </c>
      <c r="D136" s="114" t="s">
        <v>60</v>
      </c>
      <c r="E136" s="114" t="s">
        <v>56</v>
      </c>
      <c r="F136" s="114" t="s">
        <v>57</v>
      </c>
      <c r="G136" s="114" t="s">
        <v>134</v>
      </c>
      <c r="H136" s="114" t="s">
        <v>135</v>
      </c>
      <c r="I136" s="114" t="s">
        <v>136</v>
      </c>
      <c r="J136" s="114" t="s">
        <v>112</v>
      </c>
      <c r="K136" s="115" t="s">
        <v>137</v>
      </c>
      <c r="L136" s="112"/>
      <c r="M136" s="55" t="s">
        <v>1</v>
      </c>
      <c r="N136" s="56" t="s">
        <v>39</v>
      </c>
      <c r="O136" s="56" t="s">
        <v>138</v>
      </c>
      <c r="P136" s="56" t="s">
        <v>139</v>
      </c>
      <c r="Q136" s="56" t="s">
        <v>140</v>
      </c>
      <c r="R136" s="56" t="s">
        <v>141</v>
      </c>
      <c r="S136" s="56" t="s">
        <v>142</v>
      </c>
      <c r="T136" s="57" t="s">
        <v>143</v>
      </c>
    </row>
    <row r="137" spans="2:65" s="1" customFormat="1" ht="22.9" customHeight="1">
      <c r="B137" s="28"/>
      <c r="C137" s="60" t="s">
        <v>144</v>
      </c>
      <c r="J137" s="116">
        <f>BK137</f>
        <v>707084.64</v>
      </c>
      <c r="L137" s="28"/>
      <c r="M137" s="58"/>
      <c r="N137" s="49"/>
      <c r="O137" s="49"/>
      <c r="P137" s="117">
        <f>P138+P214</f>
        <v>577.25510099999997</v>
      </c>
      <c r="Q137" s="49"/>
      <c r="R137" s="117">
        <f>R138+R214</f>
        <v>2.2818752865</v>
      </c>
      <c r="S137" s="49"/>
      <c r="T137" s="118">
        <f>T138+T214</f>
        <v>22.228640000000002</v>
      </c>
      <c r="AT137" s="16" t="s">
        <v>74</v>
      </c>
      <c r="AU137" s="16" t="s">
        <v>114</v>
      </c>
      <c r="BK137" s="119">
        <f>BK138+BK214</f>
        <v>707084.64</v>
      </c>
    </row>
    <row r="138" spans="2:65" s="11" customFormat="1" ht="25.9" customHeight="1">
      <c r="B138" s="120"/>
      <c r="D138" s="121" t="s">
        <v>74</v>
      </c>
      <c r="E138" s="122" t="s">
        <v>145</v>
      </c>
      <c r="F138" s="122" t="s">
        <v>146</v>
      </c>
      <c r="J138" s="123">
        <f>BK138</f>
        <v>451453.36</v>
      </c>
      <c r="L138" s="120"/>
      <c r="M138" s="124"/>
      <c r="P138" s="125">
        <f>P139+P146+P170+P188+P200+P206</f>
        <v>437.24816099999998</v>
      </c>
      <c r="R138" s="125">
        <f>R139+R146+R170+R188+R200+R206</f>
        <v>0</v>
      </c>
      <c r="T138" s="126">
        <f>T139+T146+T170+T188+T200+T206</f>
        <v>21.391480000000001</v>
      </c>
      <c r="AR138" s="121" t="s">
        <v>82</v>
      </c>
      <c r="AT138" s="127" t="s">
        <v>74</v>
      </c>
      <c r="AU138" s="127" t="s">
        <v>75</v>
      </c>
      <c r="AY138" s="121" t="s">
        <v>147</v>
      </c>
      <c r="BK138" s="128">
        <f>BK139+BK146+BK170+BK188+BK200+BK206</f>
        <v>451453.36</v>
      </c>
    </row>
    <row r="139" spans="2:65" s="11" customFormat="1" ht="22.9" customHeight="1">
      <c r="B139" s="120"/>
      <c r="D139" s="121" t="s">
        <v>74</v>
      </c>
      <c r="E139" s="129" t="s">
        <v>148</v>
      </c>
      <c r="F139" s="129" t="s">
        <v>149</v>
      </c>
      <c r="J139" s="130">
        <f>BK139</f>
        <v>27076.6</v>
      </c>
      <c r="L139" s="120"/>
      <c r="M139" s="124"/>
      <c r="P139" s="125">
        <f>SUM(P140:P145)</f>
        <v>37.124000000000002</v>
      </c>
      <c r="R139" s="125">
        <f>SUM(R140:R145)</f>
        <v>0</v>
      </c>
      <c r="T139" s="126">
        <f>SUM(T140:T145)</f>
        <v>0</v>
      </c>
      <c r="AR139" s="121" t="s">
        <v>82</v>
      </c>
      <c r="AT139" s="127" t="s">
        <v>74</v>
      </c>
      <c r="AU139" s="127" t="s">
        <v>82</v>
      </c>
      <c r="AY139" s="121" t="s">
        <v>147</v>
      </c>
      <c r="BK139" s="128">
        <f>SUM(BK140:BK145)</f>
        <v>27076.6</v>
      </c>
    </row>
    <row r="140" spans="2:65" s="1" customFormat="1" ht="33" customHeight="1">
      <c r="B140" s="28"/>
      <c r="C140" s="131" t="s">
        <v>82</v>
      </c>
      <c r="D140" s="131" t="s">
        <v>150</v>
      </c>
      <c r="E140" s="132" t="s">
        <v>151</v>
      </c>
      <c r="F140" s="133" t="s">
        <v>152</v>
      </c>
      <c r="G140" s="134" t="s">
        <v>153</v>
      </c>
      <c r="H140" s="135">
        <v>4</v>
      </c>
      <c r="I140" s="136">
        <v>3017.97</v>
      </c>
      <c r="J140" s="136">
        <f>ROUND(I140*H140,2)</f>
        <v>12071.88</v>
      </c>
      <c r="K140" s="133" t="s">
        <v>154</v>
      </c>
      <c r="L140" s="28"/>
      <c r="M140" s="137" t="s">
        <v>1</v>
      </c>
      <c r="N140" s="138" t="s">
        <v>40</v>
      </c>
      <c r="O140" s="139">
        <v>5.6440000000000001</v>
      </c>
      <c r="P140" s="139">
        <f>O140*H140</f>
        <v>22.576000000000001</v>
      </c>
      <c r="Q140" s="139">
        <v>0</v>
      </c>
      <c r="R140" s="139">
        <f>Q140*H140</f>
        <v>0</v>
      </c>
      <c r="S140" s="139">
        <v>0</v>
      </c>
      <c r="T140" s="140">
        <f>S140*H140</f>
        <v>0</v>
      </c>
      <c r="AR140" s="141" t="s">
        <v>155</v>
      </c>
      <c r="AT140" s="141" t="s">
        <v>150</v>
      </c>
      <c r="AU140" s="141" t="s">
        <v>84</v>
      </c>
      <c r="AY140" s="16" t="s">
        <v>147</v>
      </c>
      <c r="BE140" s="142">
        <f>IF(N140="základní",J140,0)</f>
        <v>12071.88</v>
      </c>
      <c r="BF140" s="142">
        <f>IF(N140="snížená",J140,0)</f>
        <v>0</v>
      </c>
      <c r="BG140" s="142">
        <f>IF(N140="zákl. přenesená",J140,0)</f>
        <v>0</v>
      </c>
      <c r="BH140" s="142">
        <f>IF(N140="sníž. přenesená",J140,0)</f>
        <v>0</v>
      </c>
      <c r="BI140" s="142">
        <f>IF(N140="nulová",J140,0)</f>
        <v>0</v>
      </c>
      <c r="BJ140" s="16" t="s">
        <v>82</v>
      </c>
      <c r="BK140" s="142">
        <f>ROUND(I140*H140,2)</f>
        <v>12071.88</v>
      </c>
      <c r="BL140" s="16" t="s">
        <v>155</v>
      </c>
      <c r="BM140" s="141" t="s">
        <v>156</v>
      </c>
    </row>
    <row r="141" spans="2:65" s="1" customFormat="1" ht="19.5">
      <c r="B141" s="28"/>
      <c r="D141" s="143" t="s">
        <v>157</v>
      </c>
      <c r="F141" s="144" t="s">
        <v>158</v>
      </c>
      <c r="L141" s="28"/>
      <c r="M141" s="145"/>
      <c r="T141" s="52"/>
      <c r="AT141" s="16" t="s">
        <v>157</v>
      </c>
      <c r="AU141" s="16" t="s">
        <v>84</v>
      </c>
    </row>
    <row r="142" spans="2:65" s="1" customFormat="1" ht="33" customHeight="1">
      <c r="B142" s="28"/>
      <c r="C142" s="131" t="s">
        <v>84</v>
      </c>
      <c r="D142" s="131" t="s">
        <v>150</v>
      </c>
      <c r="E142" s="132" t="s">
        <v>159</v>
      </c>
      <c r="F142" s="133" t="s">
        <v>160</v>
      </c>
      <c r="G142" s="134" t="s">
        <v>153</v>
      </c>
      <c r="H142" s="135">
        <v>20</v>
      </c>
      <c r="I142" s="136">
        <v>362</v>
      </c>
      <c r="J142" s="136">
        <f>ROUND(I142*H142,2)</f>
        <v>7240</v>
      </c>
      <c r="K142" s="133" t="s">
        <v>154</v>
      </c>
      <c r="L142" s="28"/>
      <c r="M142" s="137" t="s">
        <v>1</v>
      </c>
      <c r="N142" s="138" t="s">
        <v>40</v>
      </c>
      <c r="O142" s="139">
        <v>0</v>
      </c>
      <c r="P142" s="139">
        <f>O142*H142</f>
        <v>0</v>
      </c>
      <c r="Q142" s="139">
        <v>0</v>
      </c>
      <c r="R142" s="139">
        <f>Q142*H142</f>
        <v>0</v>
      </c>
      <c r="S142" s="139">
        <v>0</v>
      </c>
      <c r="T142" s="140">
        <f>S142*H142</f>
        <v>0</v>
      </c>
      <c r="AR142" s="141" t="s">
        <v>155</v>
      </c>
      <c r="AT142" s="141" t="s">
        <v>150</v>
      </c>
      <c r="AU142" s="141" t="s">
        <v>84</v>
      </c>
      <c r="AY142" s="16" t="s">
        <v>147</v>
      </c>
      <c r="BE142" s="142">
        <f>IF(N142="základní",J142,0)</f>
        <v>7240</v>
      </c>
      <c r="BF142" s="142">
        <f>IF(N142="snížená",J142,0)</f>
        <v>0</v>
      </c>
      <c r="BG142" s="142">
        <f>IF(N142="zákl. přenesená",J142,0)</f>
        <v>0</v>
      </c>
      <c r="BH142" s="142">
        <f>IF(N142="sníž. přenesená",J142,0)</f>
        <v>0</v>
      </c>
      <c r="BI142" s="142">
        <f>IF(N142="nulová",J142,0)</f>
        <v>0</v>
      </c>
      <c r="BJ142" s="16" t="s">
        <v>82</v>
      </c>
      <c r="BK142" s="142">
        <f>ROUND(I142*H142,2)</f>
        <v>7240</v>
      </c>
      <c r="BL142" s="16" t="s">
        <v>155</v>
      </c>
      <c r="BM142" s="141" t="s">
        <v>161</v>
      </c>
    </row>
    <row r="143" spans="2:65" s="1" customFormat="1" ht="19.5">
      <c r="B143" s="28"/>
      <c r="D143" s="143" t="s">
        <v>157</v>
      </c>
      <c r="F143" s="144" t="s">
        <v>158</v>
      </c>
      <c r="L143" s="28"/>
      <c r="M143" s="145"/>
      <c r="T143" s="52"/>
      <c r="AT143" s="16" t="s">
        <v>157</v>
      </c>
      <c r="AU143" s="16" t="s">
        <v>84</v>
      </c>
    </row>
    <row r="144" spans="2:65" s="1" customFormat="1" ht="33" customHeight="1">
      <c r="B144" s="28"/>
      <c r="C144" s="131" t="s">
        <v>162</v>
      </c>
      <c r="D144" s="131" t="s">
        <v>150</v>
      </c>
      <c r="E144" s="132" t="s">
        <v>163</v>
      </c>
      <c r="F144" s="133" t="s">
        <v>164</v>
      </c>
      <c r="G144" s="134" t="s">
        <v>153</v>
      </c>
      <c r="H144" s="135">
        <v>4</v>
      </c>
      <c r="I144" s="136">
        <v>1941.18</v>
      </c>
      <c r="J144" s="136">
        <f>ROUND(I144*H144,2)</f>
        <v>7764.72</v>
      </c>
      <c r="K144" s="133" t="s">
        <v>154</v>
      </c>
      <c r="L144" s="28"/>
      <c r="M144" s="137" t="s">
        <v>1</v>
      </c>
      <c r="N144" s="138" t="s">
        <v>40</v>
      </c>
      <c r="O144" s="139">
        <v>3.637</v>
      </c>
      <c r="P144" s="139">
        <f>O144*H144</f>
        <v>14.548</v>
      </c>
      <c r="Q144" s="139">
        <v>0</v>
      </c>
      <c r="R144" s="139">
        <f>Q144*H144</f>
        <v>0</v>
      </c>
      <c r="S144" s="139">
        <v>0</v>
      </c>
      <c r="T144" s="140">
        <f>S144*H144</f>
        <v>0</v>
      </c>
      <c r="AR144" s="141" t="s">
        <v>155</v>
      </c>
      <c r="AT144" s="141" t="s">
        <v>150</v>
      </c>
      <c r="AU144" s="141" t="s">
        <v>84</v>
      </c>
      <c r="AY144" s="16" t="s">
        <v>147</v>
      </c>
      <c r="BE144" s="142">
        <f>IF(N144="základní",J144,0)</f>
        <v>7764.72</v>
      </c>
      <c r="BF144" s="142">
        <f>IF(N144="snížená",J144,0)</f>
        <v>0</v>
      </c>
      <c r="BG144" s="142">
        <f>IF(N144="zákl. přenesená",J144,0)</f>
        <v>0</v>
      </c>
      <c r="BH144" s="142">
        <f>IF(N144="sníž. přenesená",J144,0)</f>
        <v>0</v>
      </c>
      <c r="BI144" s="142">
        <f>IF(N144="nulová",J144,0)</f>
        <v>0</v>
      </c>
      <c r="BJ144" s="16" t="s">
        <v>82</v>
      </c>
      <c r="BK144" s="142">
        <f>ROUND(I144*H144,2)</f>
        <v>7764.72</v>
      </c>
      <c r="BL144" s="16" t="s">
        <v>155</v>
      </c>
      <c r="BM144" s="141" t="s">
        <v>165</v>
      </c>
    </row>
    <row r="145" spans="2:65" s="1" customFormat="1" ht="19.5">
      <c r="B145" s="28"/>
      <c r="D145" s="143" t="s">
        <v>157</v>
      </c>
      <c r="F145" s="144" t="s">
        <v>158</v>
      </c>
      <c r="L145" s="28"/>
      <c r="M145" s="145"/>
      <c r="T145" s="52"/>
      <c r="AT145" s="16" t="s">
        <v>157</v>
      </c>
      <c r="AU145" s="16" t="s">
        <v>84</v>
      </c>
    </row>
    <row r="146" spans="2:65" s="11" customFormat="1" ht="22.9" customHeight="1">
      <c r="B146" s="120"/>
      <c r="D146" s="121" t="s">
        <v>74</v>
      </c>
      <c r="E146" s="129" t="s">
        <v>166</v>
      </c>
      <c r="F146" s="129" t="s">
        <v>167</v>
      </c>
      <c r="J146" s="130">
        <f>BK146</f>
        <v>195377.8</v>
      </c>
      <c r="L146" s="120"/>
      <c r="M146" s="124"/>
      <c r="P146" s="125">
        <f>SUM(P147:P169)</f>
        <v>112.994</v>
      </c>
      <c r="R146" s="125">
        <f>SUM(R147:R169)</f>
        <v>0</v>
      </c>
      <c r="T146" s="126">
        <f>SUM(T147:T169)</f>
        <v>0</v>
      </c>
      <c r="AR146" s="121" t="s">
        <v>82</v>
      </c>
      <c r="AT146" s="127" t="s">
        <v>74</v>
      </c>
      <c r="AU146" s="127" t="s">
        <v>82</v>
      </c>
      <c r="AY146" s="121" t="s">
        <v>147</v>
      </c>
      <c r="BK146" s="128">
        <f>SUM(BK147:BK169)</f>
        <v>195377.8</v>
      </c>
    </row>
    <row r="147" spans="2:65" s="1" customFormat="1" ht="33" customHeight="1">
      <c r="B147" s="28"/>
      <c r="C147" s="131" t="s">
        <v>155</v>
      </c>
      <c r="D147" s="131" t="s">
        <v>150</v>
      </c>
      <c r="E147" s="132" t="s">
        <v>168</v>
      </c>
      <c r="F147" s="133" t="s">
        <v>169</v>
      </c>
      <c r="G147" s="134" t="s">
        <v>170</v>
      </c>
      <c r="H147" s="135">
        <v>180</v>
      </c>
      <c r="I147" s="136">
        <v>80.19</v>
      </c>
      <c r="J147" s="136">
        <f>ROUND(I147*H147,2)</f>
        <v>14434.2</v>
      </c>
      <c r="K147" s="133" t="s">
        <v>154</v>
      </c>
      <c r="L147" s="28"/>
      <c r="M147" s="137" t="s">
        <v>1</v>
      </c>
      <c r="N147" s="138" t="s">
        <v>40</v>
      </c>
      <c r="O147" s="139">
        <v>0.13</v>
      </c>
      <c r="P147" s="139">
        <f>O147*H147</f>
        <v>23.400000000000002</v>
      </c>
      <c r="Q147" s="139">
        <v>0</v>
      </c>
      <c r="R147" s="139">
        <f>Q147*H147</f>
        <v>0</v>
      </c>
      <c r="S147" s="139">
        <v>0</v>
      </c>
      <c r="T147" s="140">
        <f>S147*H147</f>
        <v>0</v>
      </c>
      <c r="AR147" s="141" t="s">
        <v>155</v>
      </c>
      <c r="AT147" s="141" t="s">
        <v>150</v>
      </c>
      <c r="AU147" s="141" t="s">
        <v>84</v>
      </c>
      <c r="AY147" s="16" t="s">
        <v>147</v>
      </c>
      <c r="BE147" s="142">
        <f>IF(N147="základní",J147,0)</f>
        <v>14434.2</v>
      </c>
      <c r="BF147" s="142">
        <f>IF(N147="snížená",J147,0)</f>
        <v>0</v>
      </c>
      <c r="BG147" s="142">
        <f>IF(N147="zákl. přenesená",J147,0)</f>
        <v>0</v>
      </c>
      <c r="BH147" s="142">
        <f>IF(N147="sníž. přenesená",J147,0)</f>
        <v>0</v>
      </c>
      <c r="BI147" s="142">
        <f>IF(N147="nulová",J147,0)</f>
        <v>0</v>
      </c>
      <c r="BJ147" s="16" t="s">
        <v>82</v>
      </c>
      <c r="BK147" s="142">
        <f>ROUND(I147*H147,2)</f>
        <v>14434.2</v>
      </c>
      <c r="BL147" s="16" t="s">
        <v>155</v>
      </c>
      <c r="BM147" s="141" t="s">
        <v>171</v>
      </c>
    </row>
    <row r="148" spans="2:65" s="1" customFormat="1" ht="37.9" customHeight="1">
      <c r="B148" s="28"/>
      <c r="C148" s="131" t="s">
        <v>172</v>
      </c>
      <c r="D148" s="131" t="s">
        <v>150</v>
      </c>
      <c r="E148" s="132" t="s">
        <v>173</v>
      </c>
      <c r="F148" s="133" t="s">
        <v>174</v>
      </c>
      <c r="G148" s="134" t="s">
        <v>170</v>
      </c>
      <c r="H148" s="135">
        <v>21600</v>
      </c>
      <c r="I148" s="136">
        <v>2.1800000000000002</v>
      </c>
      <c r="J148" s="136">
        <f>ROUND(I148*H148,2)</f>
        <v>47088</v>
      </c>
      <c r="K148" s="133" t="s">
        <v>154</v>
      </c>
      <c r="L148" s="28"/>
      <c r="M148" s="137" t="s">
        <v>1</v>
      </c>
      <c r="N148" s="138" t="s">
        <v>40</v>
      </c>
      <c r="O148" s="139">
        <v>0</v>
      </c>
      <c r="P148" s="139">
        <f>O148*H148</f>
        <v>0</v>
      </c>
      <c r="Q148" s="139">
        <v>0</v>
      </c>
      <c r="R148" s="139">
        <f>Q148*H148</f>
        <v>0</v>
      </c>
      <c r="S148" s="139">
        <v>0</v>
      </c>
      <c r="T148" s="140">
        <f>S148*H148</f>
        <v>0</v>
      </c>
      <c r="AR148" s="141" t="s">
        <v>155</v>
      </c>
      <c r="AT148" s="141" t="s">
        <v>150</v>
      </c>
      <c r="AU148" s="141" t="s">
        <v>84</v>
      </c>
      <c r="AY148" s="16" t="s">
        <v>147</v>
      </c>
      <c r="BE148" s="142">
        <f>IF(N148="základní",J148,0)</f>
        <v>47088</v>
      </c>
      <c r="BF148" s="142">
        <f>IF(N148="snížená",J148,0)</f>
        <v>0</v>
      </c>
      <c r="BG148" s="142">
        <f>IF(N148="zákl. přenesená",J148,0)</f>
        <v>0</v>
      </c>
      <c r="BH148" s="142">
        <f>IF(N148="sníž. přenesená",J148,0)</f>
        <v>0</v>
      </c>
      <c r="BI148" s="142">
        <f>IF(N148="nulová",J148,0)</f>
        <v>0</v>
      </c>
      <c r="BJ148" s="16" t="s">
        <v>82</v>
      </c>
      <c r="BK148" s="142">
        <f>ROUND(I148*H148,2)</f>
        <v>47088</v>
      </c>
      <c r="BL148" s="16" t="s">
        <v>155</v>
      </c>
      <c r="BM148" s="141" t="s">
        <v>175</v>
      </c>
    </row>
    <row r="149" spans="2:65" s="12" customFormat="1" ht="11.25">
      <c r="B149" s="146"/>
      <c r="D149" s="143" t="s">
        <v>176</v>
      </c>
      <c r="E149" s="147" t="s">
        <v>1</v>
      </c>
      <c r="F149" s="148" t="s">
        <v>177</v>
      </c>
      <c r="H149" s="149">
        <v>21600</v>
      </c>
      <c r="L149" s="146"/>
      <c r="M149" s="150"/>
      <c r="T149" s="151"/>
      <c r="AT149" s="147" t="s">
        <v>176</v>
      </c>
      <c r="AU149" s="147" t="s">
        <v>84</v>
      </c>
      <c r="AV149" s="12" t="s">
        <v>84</v>
      </c>
      <c r="AW149" s="12" t="s">
        <v>32</v>
      </c>
      <c r="AX149" s="12" t="s">
        <v>75</v>
      </c>
      <c r="AY149" s="147" t="s">
        <v>147</v>
      </c>
    </row>
    <row r="150" spans="2:65" s="13" customFormat="1" ht="11.25">
      <c r="B150" s="152"/>
      <c r="D150" s="143" t="s">
        <v>176</v>
      </c>
      <c r="E150" s="153" t="s">
        <v>1</v>
      </c>
      <c r="F150" s="154" t="s">
        <v>178</v>
      </c>
      <c r="H150" s="155">
        <v>21600</v>
      </c>
      <c r="L150" s="152"/>
      <c r="M150" s="156"/>
      <c r="T150" s="157"/>
      <c r="AT150" s="153" t="s">
        <v>176</v>
      </c>
      <c r="AU150" s="153" t="s">
        <v>84</v>
      </c>
      <c r="AV150" s="13" t="s">
        <v>155</v>
      </c>
      <c r="AW150" s="13" t="s">
        <v>32</v>
      </c>
      <c r="AX150" s="13" t="s">
        <v>82</v>
      </c>
      <c r="AY150" s="153" t="s">
        <v>147</v>
      </c>
    </row>
    <row r="151" spans="2:65" s="1" customFormat="1" ht="33" customHeight="1">
      <c r="B151" s="28"/>
      <c r="C151" s="131" t="s">
        <v>179</v>
      </c>
      <c r="D151" s="131" t="s">
        <v>150</v>
      </c>
      <c r="E151" s="132" t="s">
        <v>180</v>
      </c>
      <c r="F151" s="133" t="s">
        <v>181</v>
      </c>
      <c r="G151" s="134" t="s">
        <v>170</v>
      </c>
      <c r="H151" s="135">
        <v>180</v>
      </c>
      <c r="I151" s="136">
        <v>54.88</v>
      </c>
      <c r="J151" s="136">
        <f>ROUND(I151*H151,2)</f>
        <v>9878.4</v>
      </c>
      <c r="K151" s="133" t="s">
        <v>154</v>
      </c>
      <c r="L151" s="28"/>
      <c r="M151" s="137" t="s">
        <v>1</v>
      </c>
      <c r="N151" s="138" t="s">
        <v>40</v>
      </c>
      <c r="O151" s="139">
        <v>9.1999999999999998E-2</v>
      </c>
      <c r="P151" s="139">
        <f>O151*H151</f>
        <v>16.559999999999999</v>
      </c>
      <c r="Q151" s="139">
        <v>0</v>
      </c>
      <c r="R151" s="139">
        <f>Q151*H151</f>
        <v>0</v>
      </c>
      <c r="S151" s="139">
        <v>0</v>
      </c>
      <c r="T151" s="140">
        <f>S151*H151</f>
        <v>0</v>
      </c>
      <c r="AR151" s="141" t="s">
        <v>155</v>
      </c>
      <c r="AT151" s="141" t="s">
        <v>150</v>
      </c>
      <c r="AU151" s="141" t="s">
        <v>84</v>
      </c>
      <c r="AY151" s="16" t="s">
        <v>147</v>
      </c>
      <c r="BE151" s="142">
        <f>IF(N151="základní",J151,0)</f>
        <v>9878.4</v>
      </c>
      <c r="BF151" s="142">
        <f>IF(N151="snížená",J151,0)</f>
        <v>0</v>
      </c>
      <c r="BG151" s="142">
        <f>IF(N151="zákl. přenesená",J151,0)</f>
        <v>0</v>
      </c>
      <c r="BH151" s="142">
        <f>IF(N151="sníž. přenesená",J151,0)</f>
        <v>0</v>
      </c>
      <c r="BI151" s="142">
        <f>IF(N151="nulová",J151,0)</f>
        <v>0</v>
      </c>
      <c r="BJ151" s="16" t="s">
        <v>82</v>
      </c>
      <c r="BK151" s="142">
        <f>ROUND(I151*H151,2)</f>
        <v>9878.4</v>
      </c>
      <c r="BL151" s="16" t="s">
        <v>155</v>
      </c>
      <c r="BM151" s="141" t="s">
        <v>182</v>
      </c>
    </row>
    <row r="152" spans="2:65" s="1" customFormat="1" ht="33" customHeight="1">
      <c r="B152" s="28"/>
      <c r="C152" s="131" t="s">
        <v>183</v>
      </c>
      <c r="D152" s="131" t="s">
        <v>150</v>
      </c>
      <c r="E152" s="132" t="s">
        <v>184</v>
      </c>
      <c r="F152" s="133" t="s">
        <v>185</v>
      </c>
      <c r="G152" s="134" t="s">
        <v>170</v>
      </c>
      <c r="H152" s="135">
        <v>30</v>
      </c>
      <c r="I152" s="136">
        <v>88.8</v>
      </c>
      <c r="J152" s="136">
        <f>ROUND(I152*H152,2)</f>
        <v>2664</v>
      </c>
      <c r="K152" s="133" t="s">
        <v>154</v>
      </c>
      <c r="L152" s="28"/>
      <c r="M152" s="137" t="s">
        <v>1</v>
      </c>
      <c r="N152" s="138" t="s">
        <v>40</v>
      </c>
      <c r="O152" s="139">
        <v>0.14599999999999999</v>
      </c>
      <c r="P152" s="139">
        <f>O152*H152</f>
        <v>4.38</v>
      </c>
      <c r="Q152" s="139">
        <v>0</v>
      </c>
      <c r="R152" s="139">
        <f>Q152*H152</f>
        <v>0</v>
      </c>
      <c r="S152" s="139">
        <v>0</v>
      </c>
      <c r="T152" s="140">
        <f>S152*H152</f>
        <v>0</v>
      </c>
      <c r="AR152" s="141" t="s">
        <v>155</v>
      </c>
      <c r="AT152" s="141" t="s">
        <v>150</v>
      </c>
      <c r="AU152" s="141" t="s">
        <v>84</v>
      </c>
      <c r="AY152" s="16" t="s">
        <v>147</v>
      </c>
      <c r="BE152" s="142">
        <f>IF(N152="základní",J152,0)</f>
        <v>2664</v>
      </c>
      <c r="BF152" s="142">
        <f>IF(N152="snížená",J152,0)</f>
        <v>0</v>
      </c>
      <c r="BG152" s="142">
        <f>IF(N152="zákl. přenesená",J152,0)</f>
        <v>0</v>
      </c>
      <c r="BH152" s="142">
        <f>IF(N152="sníž. přenesená",J152,0)</f>
        <v>0</v>
      </c>
      <c r="BI152" s="142">
        <f>IF(N152="nulová",J152,0)</f>
        <v>0</v>
      </c>
      <c r="BJ152" s="16" t="s">
        <v>82</v>
      </c>
      <c r="BK152" s="142">
        <f>ROUND(I152*H152,2)</f>
        <v>2664</v>
      </c>
      <c r="BL152" s="16" t="s">
        <v>155</v>
      </c>
      <c r="BM152" s="141" t="s">
        <v>186</v>
      </c>
    </row>
    <row r="153" spans="2:65" s="1" customFormat="1" ht="19.5">
      <c r="B153" s="28"/>
      <c r="D153" s="143" t="s">
        <v>157</v>
      </c>
      <c r="F153" s="144" t="s">
        <v>187</v>
      </c>
      <c r="L153" s="28"/>
      <c r="M153" s="145"/>
      <c r="T153" s="52"/>
      <c r="AT153" s="16" t="s">
        <v>157</v>
      </c>
      <c r="AU153" s="16" t="s">
        <v>84</v>
      </c>
    </row>
    <row r="154" spans="2:65" s="1" customFormat="1" ht="37.9" customHeight="1">
      <c r="B154" s="28"/>
      <c r="C154" s="131" t="s">
        <v>188</v>
      </c>
      <c r="D154" s="131" t="s">
        <v>150</v>
      </c>
      <c r="E154" s="132" t="s">
        <v>189</v>
      </c>
      <c r="F154" s="133" t="s">
        <v>190</v>
      </c>
      <c r="G154" s="134" t="s">
        <v>170</v>
      </c>
      <c r="H154" s="135">
        <v>3600</v>
      </c>
      <c r="I154" s="136">
        <v>2.97</v>
      </c>
      <c r="J154" s="136">
        <f>ROUND(I154*H154,2)</f>
        <v>10692</v>
      </c>
      <c r="K154" s="133" t="s">
        <v>154</v>
      </c>
      <c r="L154" s="28"/>
      <c r="M154" s="137" t="s">
        <v>1</v>
      </c>
      <c r="N154" s="138" t="s">
        <v>40</v>
      </c>
      <c r="O154" s="139">
        <v>0</v>
      </c>
      <c r="P154" s="139">
        <f>O154*H154</f>
        <v>0</v>
      </c>
      <c r="Q154" s="139">
        <v>0</v>
      </c>
      <c r="R154" s="139">
        <f>Q154*H154</f>
        <v>0</v>
      </c>
      <c r="S154" s="139">
        <v>0</v>
      </c>
      <c r="T154" s="140">
        <f>S154*H154</f>
        <v>0</v>
      </c>
      <c r="AR154" s="141" t="s">
        <v>155</v>
      </c>
      <c r="AT154" s="141" t="s">
        <v>150</v>
      </c>
      <c r="AU154" s="141" t="s">
        <v>84</v>
      </c>
      <c r="AY154" s="16" t="s">
        <v>147</v>
      </c>
      <c r="BE154" s="142">
        <f>IF(N154="základní",J154,0)</f>
        <v>10692</v>
      </c>
      <c r="BF154" s="142">
        <f>IF(N154="snížená",J154,0)</f>
        <v>0</v>
      </c>
      <c r="BG154" s="142">
        <f>IF(N154="zákl. přenesená",J154,0)</f>
        <v>0</v>
      </c>
      <c r="BH154" s="142">
        <f>IF(N154="sníž. přenesená",J154,0)</f>
        <v>0</v>
      </c>
      <c r="BI154" s="142">
        <f>IF(N154="nulová",J154,0)</f>
        <v>0</v>
      </c>
      <c r="BJ154" s="16" t="s">
        <v>82</v>
      </c>
      <c r="BK154" s="142">
        <f>ROUND(I154*H154,2)</f>
        <v>10692</v>
      </c>
      <c r="BL154" s="16" t="s">
        <v>155</v>
      </c>
      <c r="BM154" s="141" t="s">
        <v>191</v>
      </c>
    </row>
    <row r="155" spans="2:65" s="1" customFormat="1" ht="19.5">
      <c r="B155" s="28"/>
      <c r="D155" s="143" t="s">
        <v>157</v>
      </c>
      <c r="F155" s="144" t="s">
        <v>187</v>
      </c>
      <c r="L155" s="28"/>
      <c r="M155" s="145"/>
      <c r="T155" s="52"/>
      <c r="AT155" s="16" t="s">
        <v>157</v>
      </c>
      <c r="AU155" s="16" t="s">
        <v>84</v>
      </c>
    </row>
    <row r="156" spans="2:65" s="12" customFormat="1" ht="11.25">
      <c r="B156" s="146"/>
      <c r="D156" s="143" t="s">
        <v>176</v>
      </c>
      <c r="E156" s="147" t="s">
        <v>1</v>
      </c>
      <c r="F156" s="148" t="s">
        <v>192</v>
      </c>
      <c r="H156" s="149">
        <v>3600</v>
      </c>
      <c r="L156" s="146"/>
      <c r="M156" s="150"/>
      <c r="T156" s="151"/>
      <c r="AT156" s="147" t="s">
        <v>176</v>
      </c>
      <c r="AU156" s="147" t="s">
        <v>84</v>
      </c>
      <c r="AV156" s="12" t="s">
        <v>84</v>
      </c>
      <c r="AW156" s="12" t="s">
        <v>32</v>
      </c>
      <c r="AX156" s="12" t="s">
        <v>75</v>
      </c>
      <c r="AY156" s="147" t="s">
        <v>147</v>
      </c>
    </row>
    <row r="157" spans="2:65" s="13" customFormat="1" ht="11.25">
      <c r="B157" s="152"/>
      <c r="D157" s="143" t="s">
        <v>176</v>
      </c>
      <c r="E157" s="153" t="s">
        <v>1</v>
      </c>
      <c r="F157" s="154" t="s">
        <v>178</v>
      </c>
      <c r="H157" s="155">
        <v>3600</v>
      </c>
      <c r="L157" s="152"/>
      <c r="M157" s="156"/>
      <c r="T157" s="157"/>
      <c r="AT157" s="153" t="s">
        <v>176</v>
      </c>
      <c r="AU157" s="153" t="s">
        <v>84</v>
      </c>
      <c r="AV157" s="13" t="s">
        <v>155</v>
      </c>
      <c r="AW157" s="13" t="s">
        <v>32</v>
      </c>
      <c r="AX157" s="13" t="s">
        <v>82</v>
      </c>
      <c r="AY157" s="153" t="s">
        <v>147</v>
      </c>
    </row>
    <row r="158" spans="2:65" s="1" customFormat="1" ht="37.9" customHeight="1">
      <c r="B158" s="28"/>
      <c r="C158" s="131" t="s">
        <v>148</v>
      </c>
      <c r="D158" s="131" t="s">
        <v>150</v>
      </c>
      <c r="E158" s="132" t="s">
        <v>193</v>
      </c>
      <c r="F158" s="133" t="s">
        <v>194</v>
      </c>
      <c r="G158" s="134" t="s">
        <v>170</v>
      </c>
      <c r="H158" s="135">
        <v>30</v>
      </c>
      <c r="I158" s="136">
        <v>64.2</v>
      </c>
      <c r="J158" s="136">
        <f>ROUND(I158*H158,2)</f>
        <v>1926</v>
      </c>
      <c r="K158" s="133" t="s">
        <v>154</v>
      </c>
      <c r="L158" s="28"/>
      <c r="M158" s="137" t="s">
        <v>1</v>
      </c>
      <c r="N158" s="138" t="s">
        <v>40</v>
      </c>
      <c r="O158" s="139">
        <v>0.11</v>
      </c>
      <c r="P158" s="139">
        <f>O158*H158</f>
        <v>3.3</v>
      </c>
      <c r="Q158" s="139">
        <v>0</v>
      </c>
      <c r="R158" s="139">
        <f>Q158*H158</f>
        <v>0</v>
      </c>
      <c r="S158" s="139">
        <v>0</v>
      </c>
      <c r="T158" s="140">
        <f>S158*H158</f>
        <v>0</v>
      </c>
      <c r="AR158" s="141" t="s">
        <v>155</v>
      </c>
      <c r="AT158" s="141" t="s">
        <v>150</v>
      </c>
      <c r="AU158" s="141" t="s">
        <v>84</v>
      </c>
      <c r="AY158" s="16" t="s">
        <v>147</v>
      </c>
      <c r="BE158" s="142">
        <f>IF(N158="základní",J158,0)</f>
        <v>1926</v>
      </c>
      <c r="BF158" s="142">
        <f>IF(N158="snížená",J158,0)</f>
        <v>0</v>
      </c>
      <c r="BG158" s="142">
        <f>IF(N158="zákl. přenesená",J158,0)</f>
        <v>0</v>
      </c>
      <c r="BH158" s="142">
        <f>IF(N158="sníž. přenesená",J158,0)</f>
        <v>0</v>
      </c>
      <c r="BI158" s="142">
        <f>IF(N158="nulová",J158,0)</f>
        <v>0</v>
      </c>
      <c r="BJ158" s="16" t="s">
        <v>82</v>
      </c>
      <c r="BK158" s="142">
        <f>ROUND(I158*H158,2)</f>
        <v>1926</v>
      </c>
      <c r="BL158" s="16" t="s">
        <v>155</v>
      </c>
      <c r="BM158" s="141" t="s">
        <v>195</v>
      </c>
    </row>
    <row r="159" spans="2:65" s="1" customFormat="1" ht="19.5">
      <c r="B159" s="28"/>
      <c r="D159" s="143" t="s">
        <v>157</v>
      </c>
      <c r="F159" s="144" t="s">
        <v>187</v>
      </c>
      <c r="L159" s="28"/>
      <c r="M159" s="145"/>
      <c r="T159" s="52"/>
      <c r="AT159" s="16" t="s">
        <v>157</v>
      </c>
      <c r="AU159" s="16" t="s">
        <v>84</v>
      </c>
    </row>
    <row r="160" spans="2:65" s="1" customFormat="1" ht="24.2" customHeight="1">
      <c r="B160" s="28"/>
      <c r="C160" s="131" t="s">
        <v>196</v>
      </c>
      <c r="D160" s="131" t="s">
        <v>150</v>
      </c>
      <c r="E160" s="132" t="s">
        <v>197</v>
      </c>
      <c r="F160" s="133" t="s">
        <v>198</v>
      </c>
      <c r="G160" s="134" t="s">
        <v>199</v>
      </c>
      <c r="H160" s="135">
        <v>44</v>
      </c>
      <c r="I160" s="136">
        <v>13.9</v>
      </c>
      <c r="J160" s="136">
        <f>ROUND(I160*H160,2)</f>
        <v>611.6</v>
      </c>
      <c r="K160" s="133" t="s">
        <v>200</v>
      </c>
      <c r="L160" s="28"/>
      <c r="M160" s="137" t="s">
        <v>1</v>
      </c>
      <c r="N160" s="138" t="s">
        <v>40</v>
      </c>
      <c r="O160" s="139">
        <v>2.5999999999999999E-2</v>
      </c>
      <c r="P160" s="139">
        <f>O160*H160</f>
        <v>1.1439999999999999</v>
      </c>
      <c r="Q160" s="139">
        <v>0</v>
      </c>
      <c r="R160" s="139">
        <f>Q160*H160</f>
        <v>0</v>
      </c>
      <c r="S160" s="139">
        <v>0</v>
      </c>
      <c r="T160" s="140">
        <f>S160*H160</f>
        <v>0</v>
      </c>
      <c r="AR160" s="141" t="s">
        <v>155</v>
      </c>
      <c r="AT160" s="141" t="s">
        <v>150</v>
      </c>
      <c r="AU160" s="141" t="s">
        <v>84</v>
      </c>
      <c r="AY160" s="16" t="s">
        <v>147</v>
      </c>
      <c r="BE160" s="142">
        <f>IF(N160="základní",J160,0)</f>
        <v>611.6</v>
      </c>
      <c r="BF160" s="142">
        <f>IF(N160="snížená",J160,0)</f>
        <v>0</v>
      </c>
      <c r="BG160" s="142">
        <f>IF(N160="zákl. přenesená",J160,0)</f>
        <v>0</v>
      </c>
      <c r="BH160" s="142">
        <f>IF(N160="sníž. přenesená",J160,0)</f>
        <v>0</v>
      </c>
      <c r="BI160" s="142">
        <f>IF(N160="nulová",J160,0)</f>
        <v>0</v>
      </c>
      <c r="BJ160" s="16" t="s">
        <v>82</v>
      </c>
      <c r="BK160" s="142">
        <f>ROUND(I160*H160,2)</f>
        <v>611.6</v>
      </c>
      <c r="BL160" s="16" t="s">
        <v>155</v>
      </c>
      <c r="BM160" s="141" t="s">
        <v>201</v>
      </c>
    </row>
    <row r="161" spans="2:65" s="12" customFormat="1" ht="11.25">
      <c r="B161" s="146"/>
      <c r="D161" s="143" t="s">
        <v>176</v>
      </c>
      <c r="E161" s="147" t="s">
        <v>1</v>
      </c>
      <c r="F161" s="148" t="s">
        <v>202</v>
      </c>
      <c r="H161" s="149">
        <v>44</v>
      </c>
      <c r="L161" s="146"/>
      <c r="M161" s="150"/>
      <c r="T161" s="151"/>
      <c r="AT161" s="147" t="s">
        <v>176</v>
      </c>
      <c r="AU161" s="147" t="s">
        <v>84</v>
      </c>
      <c r="AV161" s="12" t="s">
        <v>84</v>
      </c>
      <c r="AW161" s="12" t="s">
        <v>32</v>
      </c>
      <c r="AX161" s="12" t="s">
        <v>82</v>
      </c>
      <c r="AY161" s="147" t="s">
        <v>147</v>
      </c>
    </row>
    <row r="162" spans="2:65" s="1" customFormat="1" ht="24.2" customHeight="1">
      <c r="B162" s="28"/>
      <c r="C162" s="131" t="s">
        <v>203</v>
      </c>
      <c r="D162" s="131" t="s">
        <v>150</v>
      </c>
      <c r="E162" s="132" t="s">
        <v>204</v>
      </c>
      <c r="F162" s="133" t="s">
        <v>205</v>
      </c>
      <c r="G162" s="134" t="s">
        <v>199</v>
      </c>
      <c r="H162" s="135">
        <v>3960</v>
      </c>
      <c r="I162" s="136">
        <v>0.15</v>
      </c>
      <c r="J162" s="136">
        <f>ROUND(I162*H162,2)</f>
        <v>594</v>
      </c>
      <c r="K162" s="133" t="s">
        <v>200</v>
      </c>
      <c r="L162" s="28"/>
      <c r="M162" s="137" t="s">
        <v>1</v>
      </c>
      <c r="N162" s="138" t="s">
        <v>40</v>
      </c>
      <c r="O162" s="139">
        <v>0</v>
      </c>
      <c r="P162" s="139">
        <f>O162*H162</f>
        <v>0</v>
      </c>
      <c r="Q162" s="139">
        <v>0</v>
      </c>
      <c r="R162" s="139">
        <f>Q162*H162</f>
        <v>0</v>
      </c>
      <c r="S162" s="139">
        <v>0</v>
      </c>
      <c r="T162" s="140">
        <f>S162*H162</f>
        <v>0</v>
      </c>
      <c r="AR162" s="141" t="s">
        <v>155</v>
      </c>
      <c r="AT162" s="141" t="s">
        <v>150</v>
      </c>
      <c r="AU162" s="141" t="s">
        <v>84</v>
      </c>
      <c r="AY162" s="16" t="s">
        <v>147</v>
      </c>
      <c r="BE162" s="142">
        <f>IF(N162="základní",J162,0)</f>
        <v>594</v>
      </c>
      <c r="BF162" s="142">
        <f>IF(N162="snížená",J162,0)</f>
        <v>0</v>
      </c>
      <c r="BG162" s="142">
        <f>IF(N162="zákl. přenesená",J162,0)</f>
        <v>0</v>
      </c>
      <c r="BH162" s="142">
        <f>IF(N162="sníž. přenesená",J162,0)</f>
        <v>0</v>
      </c>
      <c r="BI162" s="142">
        <f>IF(N162="nulová",J162,0)</f>
        <v>0</v>
      </c>
      <c r="BJ162" s="16" t="s">
        <v>82</v>
      </c>
      <c r="BK162" s="142">
        <f>ROUND(I162*H162,2)</f>
        <v>594</v>
      </c>
      <c r="BL162" s="16" t="s">
        <v>155</v>
      </c>
      <c r="BM162" s="141" t="s">
        <v>206</v>
      </c>
    </row>
    <row r="163" spans="2:65" s="12" customFormat="1" ht="11.25">
      <c r="B163" s="146"/>
      <c r="D163" s="143" t="s">
        <v>176</v>
      </c>
      <c r="E163" s="147" t="s">
        <v>1</v>
      </c>
      <c r="F163" s="148" t="s">
        <v>207</v>
      </c>
      <c r="H163" s="149">
        <v>3960</v>
      </c>
      <c r="L163" s="146"/>
      <c r="M163" s="150"/>
      <c r="T163" s="151"/>
      <c r="AT163" s="147" t="s">
        <v>176</v>
      </c>
      <c r="AU163" s="147" t="s">
        <v>84</v>
      </c>
      <c r="AV163" s="12" t="s">
        <v>84</v>
      </c>
      <c r="AW163" s="12" t="s">
        <v>32</v>
      </c>
      <c r="AX163" s="12" t="s">
        <v>82</v>
      </c>
      <c r="AY163" s="147" t="s">
        <v>147</v>
      </c>
    </row>
    <row r="164" spans="2:65" s="1" customFormat="1" ht="33" customHeight="1">
      <c r="B164" s="28"/>
      <c r="C164" s="131" t="s">
        <v>8</v>
      </c>
      <c r="D164" s="131" t="s">
        <v>150</v>
      </c>
      <c r="E164" s="132" t="s">
        <v>208</v>
      </c>
      <c r="F164" s="133" t="s">
        <v>209</v>
      </c>
      <c r="G164" s="134" t="s">
        <v>199</v>
      </c>
      <c r="H164" s="135">
        <v>40</v>
      </c>
      <c r="I164" s="136">
        <v>8.5299999999999994</v>
      </c>
      <c r="J164" s="136">
        <f>ROUND(I164*H164,2)</f>
        <v>341.2</v>
      </c>
      <c r="K164" s="133" t="s">
        <v>200</v>
      </c>
      <c r="L164" s="28"/>
      <c r="M164" s="137" t="s">
        <v>1</v>
      </c>
      <c r="N164" s="138" t="s">
        <v>40</v>
      </c>
      <c r="O164" s="139">
        <v>1.6E-2</v>
      </c>
      <c r="P164" s="139">
        <f>O164*H164</f>
        <v>0.64</v>
      </c>
      <c r="Q164" s="139">
        <v>0</v>
      </c>
      <c r="R164" s="139">
        <f>Q164*H164</f>
        <v>0</v>
      </c>
      <c r="S164" s="139">
        <v>0</v>
      </c>
      <c r="T164" s="140">
        <f>S164*H164</f>
        <v>0</v>
      </c>
      <c r="AR164" s="141" t="s">
        <v>155</v>
      </c>
      <c r="AT164" s="141" t="s">
        <v>150</v>
      </c>
      <c r="AU164" s="141" t="s">
        <v>84</v>
      </c>
      <c r="AY164" s="16" t="s">
        <v>147</v>
      </c>
      <c r="BE164" s="142">
        <f>IF(N164="základní",J164,0)</f>
        <v>341.2</v>
      </c>
      <c r="BF164" s="142">
        <f>IF(N164="snížená",J164,0)</f>
        <v>0</v>
      </c>
      <c r="BG164" s="142">
        <f>IF(N164="zákl. přenesená",J164,0)</f>
        <v>0</v>
      </c>
      <c r="BH164" s="142">
        <f>IF(N164="sníž. přenesená",J164,0)</f>
        <v>0</v>
      </c>
      <c r="BI164" s="142">
        <f>IF(N164="nulová",J164,0)</f>
        <v>0</v>
      </c>
      <c r="BJ164" s="16" t="s">
        <v>82</v>
      </c>
      <c r="BK164" s="142">
        <f>ROUND(I164*H164,2)</f>
        <v>341.2</v>
      </c>
      <c r="BL164" s="16" t="s">
        <v>155</v>
      </c>
      <c r="BM164" s="141" t="s">
        <v>210</v>
      </c>
    </row>
    <row r="165" spans="2:65" s="1" customFormat="1" ht="24.2" customHeight="1">
      <c r="B165" s="28"/>
      <c r="C165" s="131" t="s">
        <v>211</v>
      </c>
      <c r="D165" s="131" t="s">
        <v>150</v>
      </c>
      <c r="E165" s="132" t="s">
        <v>212</v>
      </c>
      <c r="F165" s="133" t="s">
        <v>213</v>
      </c>
      <c r="G165" s="134" t="s">
        <v>170</v>
      </c>
      <c r="H165" s="135">
        <v>210</v>
      </c>
      <c r="I165" s="136">
        <v>16.3</v>
      </c>
      <c r="J165" s="136">
        <f>ROUND(I165*H165,2)</f>
        <v>3423</v>
      </c>
      <c r="K165" s="133" t="s">
        <v>200</v>
      </c>
      <c r="L165" s="28"/>
      <c r="M165" s="137" t="s">
        <v>1</v>
      </c>
      <c r="N165" s="138" t="s">
        <v>40</v>
      </c>
      <c r="O165" s="139">
        <v>1.2999999999999999E-2</v>
      </c>
      <c r="P165" s="139">
        <f>O165*H165</f>
        <v>2.73</v>
      </c>
      <c r="Q165" s="139">
        <v>0</v>
      </c>
      <c r="R165" s="139">
        <f>Q165*H165</f>
        <v>0</v>
      </c>
      <c r="S165" s="139">
        <v>0</v>
      </c>
      <c r="T165" s="140">
        <f>S165*H165</f>
        <v>0</v>
      </c>
      <c r="AR165" s="141" t="s">
        <v>155</v>
      </c>
      <c r="AT165" s="141" t="s">
        <v>150</v>
      </c>
      <c r="AU165" s="141" t="s">
        <v>84</v>
      </c>
      <c r="AY165" s="16" t="s">
        <v>147</v>
      </c>
      <c r="BE165" s="142">
        <f>IF(N165="základní",J165,0)</f>
        <v>3423</v>
      </c>
      <c r="BF165" s="142">
        <f>IF(N165="snížená",J165,0)</f>
        <v>0</v>
      </c>
      <c r="BG165" s="142">
        <f>IF(N165="zákl. přenesená",J165,0)</f>
        <v>0</v>
      </c>
      <c r="BH165" s="142">
        <f>IF(N165="sníž. přenesená",J165,0)</f>
        <v>0</v>
      </c>
      <c r="BI165" s="142">
        <f>IF(N165="nulová",J165,0)</f>
        <v>0</v>
      </c>
      <c r="BJ165" s="16" t="s">
        <v>82</v>
      </c>
      <c r="BK165" s="142">
        <f>ROUND(I165*H165,2)</f>
        <v>3423</v>
      </c>
      <c r="BL165" s="16" t="s">
        <v>155</v>
      </c>
      <c r="BM165" s="141" t="s">
        <v>214</v>
      </c>
    </row>
    <row r="166" spans="2:65" s="1" customFormat="1" ht="24.2" customHeight="1">
      <c r="B166" s="28"/>
      <c r="C166" s="131" t="s">
        <v>215</v>
      </c>
      <c r="D166" s="131" t="s">
        <v>150</v>
      </c>
      <c r="E166" s="132" t="s">
        <v>216</v>
      </c>
      <c r="F166" s="133" t="s">
        <v>217</v>
      </c>
      <c r="G166" s="134" t="s">
        <v>170</v>
      </c>
      <c r="H166" s="135">
        <v>420</v>
      </c>
      <c r="I166" s="136">
        <v>4.87</v>
      </c>
      <c r="J166" s="136">
        <f>ROUND(I166*H166,2)</f>
        <v>2045.4</v>
      </c>
      <c r="K166" s="133" t="s">
        <v>200</v>
      </c>
      <c r="L166" s="28"/>
      <c r="M166" s="137" t="s">
        <v>1</v>
      </c>
      <c r="N166" s="138" t="s">
        <v>40</v>
      </c>
      <c r="O166" s="139">
        <v>2E-3</v>
      </c>
      <c r="P166" s="139">
        <f>O166*H166</f>
        <v>0.84</v>
      </c>
      <c r="Q166" s="139">
        <v>0</v>
      </c>
      <c r="R166" s="139">
        <f>Q166*H166</f>
        <v>0</v>
      </c>
      <c r="S166" s="139">
        <v>0</v>
      </c>
      <c r="T166" s="140">
        <f>S166*H166</f>
        <v>0</v>
      </c>
      <c r="AR166" s="141" t="s">
        <v>155</v>
      </c>
      <c r="AT166" s="141" t="s">
        <v>150</v>
      </c>
      <c r="AU166" s="141" t="s">
        <v>84</v>
      </c>
      <c r="AY166" s="16" t="s">
        <v>147</v>
      </c>
      <c r="BE166" s="142">
        <f>IF(N166="základní",J166,0)</f>
        <v>2045.4</v>
      </c>
      <c r="BF166" s="142">
        <f>IF(N166="snížená",J166,0)</f>
        <v>0</v>
      </c>
      <c r="BG166" s="142">
        <f>IF(N166="zákl. přenesená",J166,0)</f>
        <v>0</v>
      </c>
      <c r="BH166" s="142">
        <f>IF(N166="sníž. přenesená",J166,0)</f>
        <v>0</v>
      </c>
      <c r="BI166" s="142">
        <f>IF(N166="nulová",J166,0)</f>
        <v>0</v>
      </c>
      <c r="BJ166" s="16" t="s">
        <v>82</v>
      </c>
      <c r="BK166" s="142">
        <f>ROUND(I166*H166,2)</f>
        <v>2045.4</v>
      </c>
      <c r="BL166" s="16" t="s">
        <v>155</v>
      </c>
      <c r="BM166" s="141" t="s">
        <v>218</v>
      </c>
    </row>
    <row r="167" spans="2:65" s="12" customFormat="1" ht="11.25">
      <c r="B167" s="146"/>
      <c r="D167" s="143" t="s">
        <v>176</v>
      </c>
      <c r="F167" s="148" t="s">
        <v>219</v>
      </c>
      <c r="H167" s="149">
        <v>420</v>
      </c>
      <c r="L167" s="146"/>
      <c r="M167" s="150"/>
      <c r="T167" s="151"/>
      <c r="AT167" s="147" t="s">
        <v>176</v>
      </c>
      <c r="AU167" s="147" t="s">
        <v>84</v>
      </c>
      <c r="AV167" s="12" t="s">
        <v>84</v>
      </c>
      <c r="AW167" s="12" t="s">
        <v>4</v>
      </c>
      <c r="AX167" s="12" t="s">
        <v>82</v>
      </c>
      <c r="AY167" s="147" t="s">
        <v>147</v>
      </c>
    </row>
    <row r="168" spans="2:65" s="1" customFormat="1" ht="24.2" customHeight="1">
      <c r="B168" s="28"/>
      <c r="C168" s="131" t="s">
        <v>220</v>
      </c>
      <c r="D168" s="131" t="s">
        <v>150</v>
      </c>
      <c r="E168" s="132" t="s">
        <v>221</v>
      </c>
      <c r="F168" s="133" t="s">
        <v>222</v>
      </c>
      <c r="G168" s="134" t="s">
        <v>223</v>
      </c>
      <c r="H168" s="135">
        <v>50</v>
      </c>
      <c r="I168" s="136">
        <v>2033.6</v>
      </c>
      <c r="J168" s="136">
        <f>ROUND(I168*H168,2)</f>
        <v>101680</v>
      </c>
      <c r="K168" s="133" t="s">
        <v>154</v>
      </c>
      <c r="L168" s="28"/>
      <c r="M168" s="137" t="s">
        <v>1</v>
      </c>
      <c r="N168" s="138" t="s">
        <v>40</v>
      </c>
      <c r="O168" s="139">
        <v>1.2</v>
      </c>
      <c r="P168" s="139">
        <f>O168*H168</f>
        <v>60</v>
      </c>
      <c r="Q168" s="139">
        <v>0</v>
      </c>
      <c r="R168" s="139">
        <f>Q168*H168</f>
        <v>0</v>
      </c>
      <c r="S168" s="139">
        <v>0</v>
      </c>
      <c r="T168" s="140">
        <f>S168*H168</f>
        <v>0</v>
      </c>
      <c r="AR168" s="141" t="s">
        <v>155</v>
      </c>
      <c r="AT168" s="141" t="s">
        <v>150</v>
      </c>
      <c r="AU168" s="141" t="s">
        <v>84</v>
      </c>
      <c r="AY168" s="16" t="s">
        <v>147</v>
      </c>
      <c r="BE168" s="142">
        <f>IF(N168="základní",J168,0)</f>
        <v>101680</v>
      </c>
      <c r="BF168" s="142">
        <f>IF(N168="snížená",J168,0)</f>
        <v>0</v>
      </c>
      <c r="BG168" s="142">
        <f>IF(N168="zákl. přenesená",J168,0)</f>
        <v>0</v>
      </c>
      <c r="BH168" s="142">
        <f>IF(N168="sníž. přenesená",J168,0)</f>
        <v>0</v>
      </c>
      <c r="BI168" s="142">
        <f>IF(N168="nulová",J168,0)</f>
        <v>0</v>
      </c>
      <c r="BJ168" s="16" t="s">
        <v>82</v>
      </c>
      <c r="BK168" s="142">
        <f>ROUND(I168*H168,2)</f>
        <v>101680</v>
      </c>
      <c r="BL168" s="16" t="s">
        <v>155</v>
      </c>
      <c r="BM168" s="141" t="s">
        <v>224</v>
      </c>
    </row>
    <row r="169" spans="2:65" s="1" customFormat="1" ht="19.5">
      <c r="B169" s="28"/>
      <c r="D169" s="143" t="s">
        <v>157</v>
      </c>
      <c r="F169" s="144" t="s">
        <v>225</v>
      </c>
      <c r="L169" s="28"/>
      <c r="M169" s="145"/>
      <c r="T169" s="52"/>
      <c r="AT169" s="16" t="s">
        <v>157</v>
      </c>
      <c r="AU169" s="16" t="s">
        <v>84</v>
      </c>
    </row>
    <row r="170" spans="2:65" s="11" customFormat="1" ht="22.9" customHeight="1">
      <c r="B170" s="120"/>
      <c r="D170" s="121" t="s">
        <v>74</v>
      </c>
      <c r="E170" s="129" t="s">
        <v>226</v>
      </c>
      <c r="F170" s="129" t="s">
        <v>227</v>
      </c>
      <c r="J170" s="130">
        <f>BK170</f>
        <v>65613.87</v>
      </c>
      <c r="L170" s="120"/>
      <c r="M170" s="124"/>
      <c r="P170" s="125">
        <f>SUM(P171:P187)</f>
        <v>105.7496</v>
      </c>
      <c r="R170" s="125">
        <f>SUM(R171:R187)</f>
        <v>0</v>
      </c>
      <c r="T170" s="126">
        <f>SUM(T171:T187)</f>
        <v>21.391480000000001</v>
      </c>
      <c r="AR170" s="121" t="s">
        <v>82</v>
      </c>
      <c r="AT170" s="127" t="s">
        <v>74</v>
      </c>
      <c r="AU170" s="127" t="s">
        <v>82</v>
      </c>
      <c r="AY170" s="121" t="s">
        <v>147</v>
      </c>
      <c r="BK170" s="128">
        <f>SUM(BK171:BK187)</f>
        <v>65613.87</v>
      </c>
    </row>
    <row r="171" spans="2:65" s="1" customFormat="1" ht="33" customHeight="1">
      <c r="B171" s="28"/>
      <c r="C171" s="131" t="s">
        <v>228</v>
      </c>
      <c r="D171" s="131" t="s">
        <v>150</v>
      </c>
      <c r="E171" s="132" t="s">
        <v>229</v>
      </c>
      <c r="F171" s="133" t="s">
        <v>230</v>
      </c>
      <c r="G171" s="134" t="s">
        <v>231</v>
      </c>
      <c r="H171" s="135">
        <v>13.42</v>
      </c>
      <c r="I171" s="136">
        <v>4889.26</v>
      </c>
      <c r="J171" s="136">
        <f>ROUND(I171*H171,2)</f>
        <v>65613.87</v>
      </c>
      <c r="K171" s="133" t="s">
        <v>154</v>
      </c>
      <c r="L171" s="28"/>
      <c r="M171" s="137" t="s">
        <v>1</v>
      </c>
      <c r="N171" s="138" t="s">
        <v>40</v>
      </c>
      <c r="O171" s="139">
        <v>7.88</v>
      </c>
      <c r="P171" s="139">
        <f>O171*H171</f>
        <v>105.7496</v>
      </c>
      <c r="Q171" s="139">
        <v>0</v>
      </c>
      <c r="R171" s="139">
        <f>Q171*H171</f>
        <v>0</v>
      </c>
      <c r="S171" s="139">
        <v>1.5940000000000001</v>
      </c>
      <c r="T171" s="140">
        <f>S171*H171</f>
        <v>21.391480000000001</v>
      </c>
      <c r="AR171" s="141" t="s">
        <v>155</v>
      </c>
      <c r="AT171" s="141" t="s">
        <v>150</v>
      </c>
      <c r="AU171" s="141" t="s">
        <v>84</v>
      </c>
      <c r="AY171" s="16" t="s">
        <v>147</v>
      </c>
      <c r="BE171" s="142">
        <f>IF(N171="základní",J171,0)</f>
        <v>65613.87</v>
      </c>
      <c r="BF171" s="142">
        <f>IF(N171="snížená",J171,0)</f>
        <v>0</v>
      </c>
      <c r="BG171" s="142">
        <f>IF(N171="zákl. přenesená",J171,0)</f>
        <v>0</v>
      </c>
      <c r="BH171" s="142">
        <f>IF(N171="sníž. přenesená",J171,0)</f>
        <v>0</v>
      </c>
      <c r="BI171" s="142">
        <f>IF(N171="nulová",J171,0)</f>
        <v>0</v>
      </c>
      <c r="BJ171" s="16" t="s">
        <v>82</v>
      </c>
      <c r="BK171" s="142">
        <f>ROUND(I171*H171,2)</f>
        <v>65613.87</v>
      </c>
      <c r="BL171" s="16" t="s">
        <v>155</v>
      </c>
      <c r="BM171" s="141" t="s">
        <v>232</v>
      </c>
    </row>
    <row r="172" spans="2:65" s="1" customFormat="1" ht="19.5">
      <c r="B172" s="28"/>
      <c r="D172" s="143" t="s">
        <v>157</v>
      </c>
      <c r="F172" s="144" t="s">
        <v>233</v>
      </c>
      <c r="L172" s="28"/>
      <c r="M172" s="145"/>
      <c r="T172" s="52"/>
      <c r="AT172" s="16" t="s">
        <v>157</v>
      </c>
      <c r="AU172" s="16" t="s">
        <v>84</v>
      </c>
    </row>
    <row r="173" spans="2:65" s="14" customFormat="1" ht="11.25">
      <c r="B173" s="158"/>
      <c r="D173" s="143" t="s">
        <v>176</v>
      </c>
      <c r="E173" s="159" t="s">
        <v>1</v>
      </c>
      <c r="F173" s="160" t="s">
        <v>234</v>
      </c>
      <c r="H173" s="159" t="s">
        <v>1</v>
      </c>
      <c r="L173" s="158"/>
      <c r="M173" s="161"/>
      <c r="T173" s="162"/>
      <c r="AT173" s="159" t="s">
        <v>176</v>
      </c>
      <c r="AU173" s="159" t="s">
        <v>84</v>
      </c>
      <c r="AV173" s="14" t="s">
        <v>82</v>
      </c>
      <c r="AW173" s="14" t="s">
        <v>32</v>
      </c>
      <c r="AX173" s="14" t="s">
        <v>75</v>
      </c>
      <c r="AY173" s="159" t="s">
        <v>147</v>
      </c>
    </row>
    <row r="174" spans="2:65" s="12" customFormat="1" ht="11.25">
      <c r="B174" s="146"/>
      <c r="D174" s="143" t="s">
        <v>176</v>
      </c>
      <c r="E174" s="147" t="s">
        <v>1</v>
      </c>
      <c r="F174" s="148" t="s">
        <v>235</v>
      </c>
      <c r="H174" s="149">
        <v>5.0220000000000002</v>
      </c>
      <c r="L174" s="146"/>
      <c r="M174" s="150"/>
      <c r="T174" s="151"/>
      <c r="AT174" s="147" t="s">
        <v>176</v>
      </c>
      <c r="AU174" s="147" t="s">
        <v>84</v>
      </c>
      <c r="AV174" s="12" t="s">
        <v>84</v>
      </c>
      <c r="AW174" s="12" t="s">
        <v>32</v>
      </c>
      <c r="AX174" s="12" t="s">
        <v>75</v>
      </c>
      <c r="AY174" s="147" t="s">
        <v>147</v>
      </c>
    </row>
    <row r="175" spans="2:65" s="14" customFormat="1" ht="11.25">
      <c r="B175" s="158"/>
      <c r="D175" s="143" t="s">
        <v>176</v>
      </c>
      <c r="E175" s="159" t="s">
        <v>1</v>
      </c>
      <c r="F175" s="160" t="s">
        <v>236</v>
      </c>
      <c r="H175" s="159" t="s">
        <v>1</v>
      </c>
      <c r="L175" s="158"/>
      <c r="M175" s="161"/>
      <c r="T175" s="162"/>
      <c r="AT175" s="159" t="s">
        <v>176</v>
      </c>
      <c r="AU175" s="159" t="s">
        <v>84</v>
      </c>
      <c r="AV175" s="14" t="s">
        <v>82</v>
      </c>
      <c r="AW175" s="14" t="s">
        <v>32</v>
      </c>
      <c r="AX175" s="14" t="s">
        <v>75</v>
      </c>
      <c r="AY175" s="159" t="s">
        <v>147</v>
      </c>
    </row>
    <row r="176" spans="2:65" s="12" customFormat="1" ht="11.25">
      <c r="B176" s="146"/>
      <c r="D176" s="143" t="s">
        <v>176</v>
      </c>
      <c r="E176" s="147" t="s">
        <v>1</v>
      </c>
      <c r="F176" s="148" t="s">
        <v>237</v>
      </c>
      <c r="H176" s="149">
        <v>-0.81</v>
      </c>
      <c r="L176" s="146"/>
      <c r="M176" s="150"/>
      <c r="T176" s="151"/>
      <c r="AT176" s="147" t="s">
        <v>176</v>
      </c>
      <c r="AU176" s="147" t="s">
        <v>84</v>
      </c>
      <c r="AV176" s="12" t="s">
        <v>84</v>
      </c>
      <c r="AW176" s="12" t="s">
        <v>32</v>
      </c>
      <c r="AX176" s="12" t="s">
        <v>75</v>
      </c>
      <c r="AY176" s="147" t="s">
        <v>147</v>
      </c>
    </row>
    <row r="177" spans="2:65" s="14" customFormat="1" ht="11.25">
      <c r="B177" s="158"/>
      <c r="D177" s="143" t="s">
        <v>176</v>
      </c>
      <c r="E177" s="159" t="s">
        <v>1</v>
      </c>
      <c r="F177" s="160" t="s">
        <v>238</v>
      </c>
      <c r="H177" s="159" t="s">
        <v>1</v>
      </c>
      <c r="L177" s="158"/>
      <c r="M177" s="161"/>
      <c r="T177" s="162"/>
      <c r="AT177" s="159" t="s">
        <v>176</v>
      </c>
      <c r="AU177" s="159" t="s">
        <v>84</v>
      </c>
      <c r="AV177" s="14" t="s">
        <v>82</v>
      </c>
      <c r="AW177" s="14" t="s">
        <v>32</v>
      </c>
      <c r="AX177" s="14" t="s">
        <v>75</v>
      </c>
      <c r="AY177" s="159" t="s">
        <v>147</v>
      </c>
    </row>
    <row r="178" spans="2:65" s="12" customFormat="1" ht="11.25">
      <c r="B178" s="146"/>
      <c r="D178" s="143" t="s">
        <v>176</v>
      </c>
      <c r="E178" s="147" t="s">
        <v>1</v>
      </c>
      <c r="F178" s="148" t="s">
        <v>239</v>
      </c>
      <c r="H178" s="149">
        <v>3.2559999999999998</v>
      </c>
      <c r="L178" s="146"/>
      <c r="M178" s="150"/>
      <c r="T178" s="151"/>
      <c r="AT178" s="147" t="s">
        <v>176</v>
      </c>
      <c r="AU178" s="147" t="s">
        <v>84</v>
      </c>
      <c r="AV178" s="12" t="s">
        <v>84</v>
      </c>
      <c r="AW178" s="12" t="s">
        <v>32</v>
      </c>
      <c r="AX178" s="12" t="s">
        <v>75</v>
      </c>
      <c r="AY178" s="147" t="s">
        <v>147</v>
      </c>
    </row>
    <row r="179" spans="2:65" s="14" customFormat="1" ht="11.25">
      <c r="B179" s="158"/>
      <c r="D179" s="143" t="s">
        <v>176</v>
      </c>
      <c r="E179" s="159" t="s">
        <v>1</v>
      </c>
      <c r="F179" s="160" t="s">
        <v>236</v>
      </c>
      <c r="H179" s="159" t="s">
        <v>1</v>
      </c>
      <c r="L179" s="158"/>
      <c r="M179" s="161"/>
      <c r="T179" s="162"/>
      <c r="AT179" s="159" t="s">
        <v>176</v>
      </c>
      <c r="AU179" s="159" t="s">
        <v>84</v>
      </c>
      <c r="AV179" s="14" t="s">
        <v>82</v>
      </c>
      <c r="AW179" s="14" t="s">
        <v>32</v>
      </c>
      <c r="AX179" s="14" t="s">
        <v>75</v>
      </c>
      <c r="AY179" s="159" t="s">
        <v>147</v>
      </c>
    </row>
    <row r="180" spans="2:65" s="12" customFormat="1" ht="11.25">
      <c r="B180" s="146"/>
      <c r="D180" s="143" t="s">
        <v>176</v>
      </c>
      <c r="E180" s="147" t="s">
        <v>1</v>
      </c>
      <c r="F180" s="148" t="s">
        <v>240</v>
      </c>
      <c r="H180" s="149">
        <v>-0.72</v>
      </c>
      <c r="L180" s="146"/>
      <c r="M180" s="150"/>
      <c r="T180" s="151"/>
      <c r="AT180" s="147" t="s">
        <v>176</v>
      </c>
      <c r="AU180" s="147" t="s">
        <v>84</v>
      </c>
      <c r="AV180" s="12" t="s">
        <v>84</v>
      </c>
      <c r="AW180" s="12" t="s">
        <v>32</v>
      </c>
      <c r="AX180" s="12" t="s">
        <v>75</v>
      </c>
      <c r="AY180" s="147" t="s">
        <v>147</v>
      </c>
    </row>
    <row r="181" spans="2:65" s="14" customFormat="1" ht="11.25">
      <c r="B181" s="158"/>
      <c r="D181" s="143" t="s">
        <v>176</v>
      </c>
      <c r="E181" s="159" t="s">
        <v>1</v>
      </c>
      <c r="F181" s="160" t="s">
        <v>241</v>
      </c>
      <c r="H181" s="159" t="s">
        <v>1</v>
      </c>
      <c r="L181" s="158"/>
      <c r="M181" s="161"/>
      <c r="T181" s="162"/>
      <c r="AT181" s="159" t="s">
        <v>176</v>
      </c>
      <c r="AU181" s="159" t="s">
        <v>84</v>
      </c>
      <c r="AV181" s="14" t="s">
        <v>82</v>
      </c>
      <c r="AW181" s="14" t="s">
        <v>32</v>
      </c>
      <c r="AX181" s="14" t="s">
        <v>75</v>
      </c>
      <c r="AY181" s="159" t="s">
        <v>147</v>
      </c>
    </row>
    <row r="182" spans="2:65" s="12" customFormat="1" ht="11.25">
      <c r="B182" s="146"/>
      <c r="D182" s="143" t="s">
        <v>176</v>
      </c>
      <c r="E182" s="147" t="s">
        <v>1</v>
      </c>
      <c r="F182" s="148" t="s">
        <v>242</v>
      </c>
      <c r="H182" s="149">
        <v>4.5629999999999997</v>
      </c>
      <c r="L182" s="146"/>
      <c r="M182" s="150"/>
      <c r="T182" s="151"/>
      <c r="AT182" s="147" t="s">
        <v>176</v>
      </c>
      <c r="AU182" s="147" t="s">
        <v>84</v>
      </c>
      <c r="AV182" s="12" t="s">
        <v>84</v>
      </c>
      <c r="AW182" s="12" t="s">
        <v>32</v>
      </c>
      <c r="AX182" s="12" t="s">
        <v>75</v>
      </c>
      <c r="AY182" s="147" t="s">
        <v>147</v>
      </c>
    </row>
    <row r="183" spans="2:65" s="14" customFormat="1" ht="11.25">
      <c r="B183" s="158"/>
      <c r="D183" s="143" t="s">
        <v>176</v>
      </c>
      <c r="E183" s="159" t="s">
        <v>1</v>
      </c>
      <c r="F183" s="160" t="s">
        <v>243</v>
      </c>
      <c r="H183" s="159" t="s">
        <v>1</v>
      </c>
      <c r="L183" s="158"/>
      <c r="M183" s="161"/>
      <c r="T183" s="162"/>
      <c r="AT183" s="159" t="s">
        <v>176</v>
      </c>
      <c r="AU183" s="159" t="s">
        <v>84</v>
      </c>
      <c r="AV183" s="14" t="s">
        <v>82</v>
      </c>
      <c r="AW183" s="14" t="s">
        <v>32</v>
      </c>
      <c r="AX183" s="14" t="s">
        <v>75</v>
      </c>
      <c r="AY183" s="159" t="s">
        <v>147</v>
      </c>
    </row>
    <row r="184" spans="2:65" s="12" customFormat="1" ht="11.25">
      <c r="B184" s="146"/>
      <c r="D184" s="143" t="s">
        <v>176</v>
      </c>
      <c r="E184" s="147" t="s">
        <v>1</v>
      </c>
      <c r="F184" s="148" t="s">
        <v>244</v>
      </c>
      <c r="H184" s="149">
        <v>4.2690000000000001</v>
      </c>
      <c r="L184" s="146"/>
      <c r="M184" s="150"/>
      <c r="T184" s="151"/>
      <c r="AT184" s="147" t="s">
        <v>176</v>
      </c>
      <c r="AU184" s="147" t="s">
        <v>84</v>
      </c>
      <c r="AV184" s="12" t="s">
        <v>84</v>
      </c>
      <c r="AW184" s="12" t="s">
        <v>32</v>
      </c>
      <c r="AX184" s="12" t="s">
        <v>75</v>
      </c>
      <c r="AY184" s="147" t="s">
        <v>147</v>
      </c>
    </row>
    <row r="185" spans="2:65" s="14" customFormat="1" ht="11.25">
      <c r="B185" s="158"/>
      <c r="D185" s="143" t="s">
        <v>176</v>
      </c>
      <c r="E185" s="159" t="s">
        <v>1</v>
      </c>
      <c r="F185" s="160" t="s">
        <v>236</v>
      </c>
      <c r="H185" s="159" t="s">
        <v>1</v>
      </c>
      <c r="L185" s="158"/>
      <c r="M185" s="161"/>
      <c r="T185" s="162"/>
      <c r="AT185" s="159" t="s">
        <v>176</v>
      </c>
      <c r="AU185" s="159" t="s">
        <v>84</v>
      </c>
      <c r="AV185" s="14" t="s">
        <v>82</v>
      </c>
      <c r="AW185" s="14" t="s">
        <v>32</v>
      </c>
      <c r="AX185" s="14" t="s">
        <v>75</v>
      </c>
      <c r="AY185" s="159" t="s">
        <v>147</v>
      </c>
    </row>
    <row r="186" spans="2:65" s="12" customFormat="1" ht="11.25">
      <c r="B186" s="146"/>
      <c r="D186" s="143" t="s">
        <v>176</v>
      </c>
      <c r="E186" s="147" t="s">
        <v>1</v>
      </c>
      <c r="F186" s="148" t="s">
        <v>245</v>
      </c>
      <c r="H186" s="149">
        <v>-2.16</v>
      </c>
      <c r="L186" s="146"/>
      <c r="M186" s="150"/>
      <c r="T186" s="151"/>
      <c r="AT186" s="147" t="s">
        <v>176</v>
      </c>
      <c r="AU186" s="147" t="s">
        <v>84</v>
      </c>
      <c r="AV186" s="12" t="s">
        <v>84</v>
      </c>
      <c r="AW186" s="12" t="s">
        <v>32</v>
      </c>
      <c r="AX186" s="12" t="s">
        <v>75</v>
      </c>
      <c r="AY186" s="147" t="s">
        <v>147</v>
      </c>
    </row>
    <row r="187" spans="2:65" s="13" customFormat="1" ht="11.25">
      <c r="B187" s="152"/>
      <c r="D187" s="143" t="s">
        <v>176</v>
      </c>
      <c r="E187" s="153" t="s">
        <v>1</v>
      </c>
      <c r="F187" s="154" t="s">
        <v>178</v>
      </c>
      <c r="H187" s="155">
        <v>13.42</v>
      </c>
      <c r="L187" s="152"/>
      <c r="M187" s="156"/>
      <c r="T187" s="157"/>
      <c r="AT187" s="153" t="s">
        <v>176</v>
      </c>
      <c r="AU187" s="153" t="s">
        <v>84</v>
      </c>
      <c r="AV187" s="13" t="s">
        <v>155</v>
      </c>
      <c r="AW187" s="13" t="s">
        <v>32</v>
      </c>
      <c r="AX187" s="13" t="s">
        <v>82</v>
      </c>
      <c r="AY187" s="153" t="s">
        <v>147</v>
      </c>
    </row>
    <row r="188" spans="2:65" s="11" customFormat="1" ht="22.9" customHeight="1">
      <c r="B188" s="120"/>
      <c r="D188" s="121" t="s">
        <v>74</v>
      </c>
      <c r="E188" s="129" t="s">
        <v>246</v>
      </c>
      <c r="F188" s="129" t="s">
        <v>247</v>
      </c>
      <c r="J188" s="130">
        <f>BK188</f>
        <v>115579.33</v>
      </c>
      <c r="L188" s="120"/>
      <c r="M188" s="124"/>
      <c r="P188" s="125">
        <f>SUM(P189:P199)</f>
        <v>176.37079</v>
      </c>
      <c r="R188" s="125">
        <f>SUM(R189:R199)</f>
        <v>0</v>
      </c>
      <c r="T188" s="126">
        <f>SUM(T189:T199)</f>
        <v>0</v>
      </c>
      <c r="AR188" s="121" t="s">
        <v>82</v>
      </c>
      <c r="AT188" s="127" t="s">
        <v>74</v>
      </c>
      <c r="AU188" s="127" t="s">
        <v>82</v>
      </c>
      <c r="AY188" s="121" t="s">
        <v>147</v>
      </c>
      <c r="BK188" s="128">
        <f>SUM(BK189:BK199)</f>
        <v>115579.33</v>
      </c>
    </row>
    <row r="189" spans="2:65" s="1" customFormat="1" ht="24.2" customHeight="1">
      <c r="B189" s="28"/>
      <c r="C189" s="131" t="s">
        <v>248</v>
      </c>
      <c r="D189" s="131" t="s">
        <v>150</v>
      </c>
      <c r="E189" s="132" t="s">
        <v>249</v>
      </c>
      <c r="F189" s="133" t="s">
        <v>250</v>
      </c>
      <c r="G189" s="134" t="s">
        <v>251</v>
      </c>
      <c r="H189" s="135">
        <v>109.729</v>
      </c>
      <c r="I189" s="136">
        <v>925</v>
      </c>
      <c r="J189" s="136">
        <f>ROUND(I189*H189,2)</f>
        <v>101499.33</v>
      </c>
      <c r="K189" s="133" t="s">
        <v>200</v>
      </c>
      <c r="L189" s="28"/>
      <c r="M189" s="137" t="s">
        <v>1</v>
      </c>
      <c r="N189" s="138" t="s">
        <v>40</v>
      </c>
      <c r="O189" s="139">
        <v>1.51</v>
      </c>
      <c r="P189" s="139">
        <f>O189*H189</f>
        <v>165.69078999999999</v>
      </c>
      <c r="Q189" s="139">
        <v>0</v>
      </c>
      <c r="R189" s="139">
        <f>Q189*H189</f>
        <v>0</v>
      </c>
      <c r="S189" s="139">
        <v>0</v>
      </c>
      <c r="T189" s="140">
        <f>S189*H189</f>
        <v>0</v>
      </c>
      <c r="AR189" s="141" t="s">
        <v>155</v>
      </c>
      <c r="AT189" s="141" t="s">
        <v>150</v>
      </c>
      <c r="AU189" s="141" t="s">
        <v>84</v>
      </c>
      <c r="AY189" s="16" t="s">
        <v>147</v>
      </c>
      <c r="BE189" s="142">
        <f>IF(N189="základní",J189,0)</f>
        <v>101499.33</v>
      </c>
      <c r="BF189" s="142">
        <f>IF(N189="snížená",J189,0)</f>
        <v>0</v>
      </c>
      <c r="BG189" s="142">
        <f>IF(N189="zákl. přenesená",J189,0)</f>
        <v>0</v>
      </c>
      <c r="BH189" s="142">
        <f>IF(N189="sníž. přenesená",J189,0)</f>
        <v>0</v>
      </c>
      <c r="BI189" s="142">
        <f>IF(N189="nulová",J189,0)</f>
        <v>0</v>
      </c>
      <c r="BJ189" s="16" t="s">
        <v>82</v>
      </c>
      <c r="BK189" s="142">
        <f>ROUND(I189*H189,2)</f>
        <v>101499.33</v>
      </c>
      <c r="BL189" s="16" t="s">
        <v>155</v>
      </c>
      <c r="BM189" s="141" t="s">
        <v>252</v>
      </c>
    </row>
    <row r="190" spans="2:65" s="1" customFormat="1" ht="58.5">
      <c r="B190" s="28"/>
      <c r="D190" s="143" t="s">
        <v>157</v>
      </c>
      <c r="F190" s="144" t="s">
        <v>253</v>
      </c>
      <c r="L190" s="28"/>
      <c r="M190" s="145"/>
      <c r="T190" s="52"/>
      <c r="AT190" s="16" t="s">
        <v>157</v>
      </c>
      <c r="AU190" s="16" t="s">
        <v>84</v>
      </c>
    </row>
    <row r="191" spans="2:65" s="14" customFormat="1" ht="11.25">
      <c r="B191" s="158"/>
      <c r="D191" s="143" t="s">
        <v>176</v>
      </c>
      <c r="E191" s="159" t="s">
        <v>1</v>
      </c>
      <c r="F191" s="160" t="s">
        <v>254</v>
      </c>
      <c r="H191" s="159" t="s">
        <v>1</v>
      </c>
      <c r="L191" s="158"/>
      <c r="M191" s="161"/>
      <c r="T191" s="162"/>
      <c r="AT191" s="159" t="s">
        <v>176</v>
      </c>
      <c r="AU191" s="159" t="s">
        <v>84</v>
      </c>
      <c r="AV191" s="14" t="s">
        <v>82</v>
      </c>
      <c r="AW191" s="14" t="s">
        <v>32</v>
      </c>
      <c r="AX191" s="14" t="s">
        <v>75</v>
      </c>
      <c r="AY191" s="159" t="s">
        <v>147</v>
      </c>
    </row>
    <row r="192" spans="2:65" s="12" customFormat="1" ht="11.25">
      <c r="B192" s="146"/>
      <c r="D192" s="143" t="s">
        <v>176</v>
      </c>
      <c r="E192" s="147" t="s">
        <v>1</v>
      </c>
      <c r="F192" s="148" t="s">
        <v>255</v>
      </c>
      <c r="H192" s="149">
        <v>22.228999999999999</v>
      </c>
      <c r="L192" s="146"/>
      <c r="M192" s="150"/>
      <c r="T192" s="151"/>
      <c r="AT192" s="147" t="s">
        <v>176</v>
      </c>
      <c r="AU192" s="147" t="s">
        <v>84</v>
      </c>
      <c r="AV192" s="12" t="s">
        <v>84</v>
      </c>
      <c r="AW192" s="12" t="s">
        <v>32</v>
      </c>
      <c r="AX192" s="12" t="s">
        <v>75</v>
      </c>
      <c r="AY192" s="147" t="s">
        <v>147</v>
      </c>
    </row>
    <row r="193" spans="2:65" s="14" customFormat="1" ht="11.25">
      <c r="B193" s="158"/>
      <c r="D193" s="143" t="s">
        <v>176</v>
      </c>
      <c r="E193" s="159" t="s">
        <v>1</v>
      </c>
      <c r="F193" s="160" t="s">
        <v>256</v>
      </c>
      <c r="H193" s="159" t="s">
        <v>1</v>
      </c>
      <c r="L193" s="158"/>
      <c r="M193" s="161"/>
      <c r="T193" s="162"/>
      <c r="AT193" s="159" t="s">
        <v>176</v>
      </c>
      <c r="AU193" s="159" t="s">
        <v>84</v>
      </c>
      <c r="AV193" s="14" t="s">
        <v>82</v>
      </c>
      <c r="AW193" s="14" t="s">
        <v>32</v>
      </c>
      <c r="AX193" s="14" t="s">
        <v>75</v>
      </c>
      <c r="AY193" s="159" t="s">
        <v>147</v>
      </c>
    </row>
    <row r="194" spans="2:65" s="12" customFormat="1" ht="11.25">
      <c r="B194" s="146"/>
      <c r="D194" s="143" t="s">
        <v>176</v>
      </c>
      <c r="E194" s="147" t="s">
        <v>1</v>
      </c>
      <c r="F194" s="148" t="s">
        <v>257</v>
      </c>
      <c r="H194" s="149">
        <v>87.5</v>
      </c>
      <c r="L194" s="146"/>
      <c r="M194" s="150"/>
      <c r="T194" s="151"/>
      <c r="AT194" s="147" t="s">
        <v>176</v>
      </c>
      <c r="AU194" s="147" t="s">
        <v>84</v>
      </c>
      <c r="AV194" s="12" t="s">
        <v>84</v>
      </c>
      <c r="AW194" s="12" t="s">
        <v>32</v>
      </c>
      <c r="AX194" s="12" t="s">
        <v>75</v>
      </c>
      <c r="AY194" s="147" t="s">
        <v>147</v>
      </c>
    </row>
    <row r="195" spans="2:65" s="13" customFormat="1" ht="11.25">
      <c r="B195" s="152"/>
      <c r="D195" s="143" t="s">
        <v>176</v>
      </c>
      <c r="E195" s="153" t="s">
        <v>1</v>
      </c>
      <c r="F195" s="154" t="s">
        <v>178</v>
      </c>
      <c r="H195" s="155">
        <v>109.729</v>
      </c>
      <c r="L195" s="152"/>
      <c r="M195" s="156"/>
      <c r="T195" s="157"/>
      <c r="AT195" s="153" t="s">
        <v>176</v>
      </c>
      <c r="AU195" s="153" t="s">
        <v>84</v>
      </c>
      <c r="AV195" s="13" t="s">
        <v>155</v>
      </c>
      <c r="AW195" s="13" t="s">
        <v>32</v>
      </c>
      <c r="AX195" s="13" t="s">
        <v>82</v>
      </c>
      <c r="AY195" s="153" t="s">
        <v>147</v>
      </c>
    </row>
    <row r="196" spans="2:65" s="1" customFormat="1" ht="16.5" customHeight="1">
      <c r="B196" s="28"/>
      <c r="C196" s="131" t="s">
        <v>258</v>
      </c>
      <c r="D196" s="131" t="s">
        <v>150</v>
      </c>
      <c r="E196" s="132" t="s">
        <v>259</v>
      </c>
      <c r="F196" s="133" t="s">
        <v>260</v>
      </c>
      <c r="G196" s="134" t="s">
        <v>199</v>
      </c>
      <c r="H196" s="135">
        <v>8</v>
      </c>
      <c r="I196" s="136">
        <v>708</v>
      </c>
      <c r="J196" s="136">
        <f>ROUND(I196*H196,2)</f>
        <v>5664</v>
      </c>
      <c r="K196" s="133" t="s">
        <v>200</v>
      </c>
      <c r="L196" s="28"/>
      <c r="M196" s="137" t="s">
        <v>1</v>
      </c>
      <c r="N196" s="138" t="s">
        <v>40</v>
      </c>
      <c r="O196" s="139">
        <v>1.335</v>
      </c>
      <c r="P196" s="139">
        <f>O196*H196</f>
        <v>10.68</v>
      </c>
      <c r="Q196" s="139">
        <v>0</v>
      </c>
      <c r="R196" s="139">
        <f>Q196*H196</f>
        <v>0</v>
      </c>
      <c r="S196" s="139">
        <v>0</v>
      </c>
      <c r="T196" s="140">
        <f>S196*H196</f>
        <v>0</v>
      </c>
      <c r="AR196" s="141" t="s">
        <v>155</v>
      </c>
      <c r="AT196" s="141" t="s">
        <v>150</v>
      </c>
      <c r="AU196" s="141" t="s">
        <v>84</v>
      </c>
      <c r="AY196" s="16" t="s">
        <v>147</v>
      </c>
      <c r="BE196" s="142">
        <f>IF(N196="základní",J196,0)</f>
        <v>5664</v>
      </c>
      <c r="BF196" s="142">
        <f>IF(N196="snížená",J196,0)</f>
        <v>0</v>
      </c>
      <c r="BG196" s="142">
        <f>IF(N196="zákl. přenesená",J196,0)</f>
        <v>0</v>
      </c>
      <c r="BH196" s="142">
        <f>IF(N196="sníž. přenesená",J196,0)</f>
        <v>0</v>
      </c>
      <c r="BI196" s="142">
        <f>IF(N196="nulová",J196,0)</f>
        <v>0</v>
      </c>
      <c r="BJ196" s="16" t="s">
        <v>82</v>
      </c>
      <c r="BK196" s="142">
        <f>ROUND(I196*H196,2)</f>
        <v>5664</v>
      </c>
      <c r="BL196" s="16" t="s">
        <v>155</v>
      </c>
      <c r="BM196" s="141" t="s">
        <v>261</v>
      </c>
    </row>
    <row r="197" spans="2:65" s="1" customFormat="1" ht="19.5">
      <c r="B197" s="28"/>
      <c r="D197" s="143" t="s">
        <v>157</v>
      </c>
      <c r="F197" s="144" t="s">
        <v>233</v>
      </c>
      <c r="L197" s="28"/>
      <c r="M197" s="145"/>
      <c r="T197" s="52"/>
      <c r="AT197" s="16" t="s">
        <v>157</v>
      </c>
      <c r="AU197" s="16" t="s">
        <v>84</v>
      </c>
    </row>
    <row r="198" spans="2:65" s="1" customFormat="1" ht="24.2" customHeight="1">
      <c r="B198" s="28"/>
      <c r="C198" s="131" t="s">
        <v>262</v>
      </c>
      <c r="D198" s="131" t="s">
        <v>150</v>
      </c>
      <c r="E198" s="132" t="s">
        <v>263</v>
      </c>
      <c r="F198" s="133" t="s">
        <v>264</v>
      </c>
      <c r="G198" s="134" t="s">
        <v>199</v>
      </c>
      <c r="H198" s="135">
        <v>160</v>
      </c>
      <c r="I198" s="136">
        <v>52.6</v>
      </c>
      <c r="J198" s="136">
        <f>ROUND(I198*H198,2)</f>
        <v>8416</v>
      </c>
      <c r="K198" s="133" t="s">
        <v>200</v>
      </c>
      <c r="L198" s="28"/>
      <c r="M198" s="137" t="s">
        <v>1</v>
      </c>
      <c r="N198" s="138" t="s">
        <v>40</v>
      </c>
      <c r="O198" s="139">
        <v>0</v>
      </c>
      <c r="P198" s="139">
        <f>O198*H198</f>
        <v>0</v>
      </c>
      <c r="Q198" s="139">
        <v>0</v>
      </c>
      <c r="R198" s="139">
        <f>Q198*H198</f>
        <v>0</v>
      </c>
      <c r="S198" s="139">
        <v>0</v>
      </c>
      <c r="T198" s="140">
        <f>S198*H198</f>
        <v>0</v>
      </c>
      <c r="AR198" s="141" t="s">
        <v>155</v>
      </c>
      <c r="AT198" s="141" t="s">
        <v>150</v>
      </c>
      <c r="AU198" s="141" t="s">
        <v>84</v>
      </c>
      <c r="AY198" s="16" t="s">
        <v>147</v>
      </c>
      <c r="BE198" s="142">
        <f>IF(N198="základní",J198,0)</f>
        <v>8416</v>
      </c>
      <c r="BF198" s="142">
        <f>IF(N198="snížená",J198,0)</f>
        <v>0</v>
      </c>
      <c r="BG198" s="142">
        <f>IF(N198="zákl. přenesená",J198,0)</f>
        <v>0</v>
      </c>
      <c r="BH198" s="142">
        <f>IF(N198="sníž. přenesená",J198,0)</f>
        <v>0</v>
      </c>
      <c r="BI198" s="142">
        <f>IF(N198="nulová",J198,0)</f>
        <v>0</v>
      </c>
      <c r="BJ198" s="16" t="s">
        <v>82</v>
      </c>
      <c r="BK198" s="142">
        <f>ROUND(I198*H198,2)</f>
        <v>8416</v>
      </c>
      <c r="BL198" s="16" t="s">
        <v>155</v>
      </c>
      <c r="BM198" s="141" t="s">
        <v>265</v>
      </c>
    </row>
    <row r="199" spans="2:65" s="1" customFormat="1" ht="19.5">
      <c r="B199" s="28"/>
      <c r="D199" s="143" t="s">
        <v>157</v>
      </c>
      <c r="F199" s="144" t="s">
        <v>233</v>
      </c>
      <c r="L199" s="28"/>
      <c r="M199" s="145"/>
      <c r="T199" s="52"/>
      <c r="AT199" s="16" t="s">
        <v>157</v>
      </c>
      <c r="AU199" s="16" t="s">
        <v>84</v>
      </c>
    </row>
    <row r="200" spans="2:65" s="11" customFormat="1" ht="22.9" customHeight="1">
      <c r="B200" s="120"/>
      <c r="D200" s="121" t="s">
        <v>74</v>
      </c>
      <c r="E200" s="129" t="s">
        <v>266</v>
      </c>
      <c r="F200" s="129" t="s">
        <v>267</v>
      </c>
      <c r="J200" s="130">
        <f>BK200</f>
        <v>11541.73</v>
      </c>
      <c r="L200" s="120"/>
      <c r="M200" s="124"/>
      <c r="P200" s="125">
        <f>SUM(P201:P205)</f>
        <v>5.0097709999999998</v>
      </c>
      <c r="R200" s="125">
        <f>SUM(R201:R205)</f>
        <v>0</v>
      </c>
      <c r="T200" s="126">
        <f>SUM(T201:T205)</f>
        <v>0</v>
      </c>
      <c r="AR200" s="121" t="s">
        <v>82</v>
      </c>
      <c r="AT200" s="127" t="s">
        <v>74</v>
      </c>
      <c r="AU200" s="127" t="s">
        <v>82</v>
      </c>
      <c r="AY200" s="121" t="s">
        <v>147</v>
      </c>
      <c r="BK200" s="128">
        <f>SUM(BK201:BK205)</f>
        <v>11541.73</v>
      </c>
    </row>
    <row r="201" spans="2:65" s="1" customFormat="1" ht="24.2" customHeight="1">
      <c r="B201" s="28"/>
      <c r="C201" s="131" t="s">
        <v>268</v>
      </c>
      <c r="D201" s="131" t="s">
        <v>150</v>
      </c>
      <c r="E201" s="132" t="s">
        <v>269</v>
      </c>
      <c r="F201" s="133" t="s">
        <v>270</v>
      </c>
      <c r="G201" s="134" t="s">
        <v>251</v>
      </c>
      <c r="H201" s="135">
        <v>21.390999999999998</v>
      </c>
      <c r="I201" s="136">
        <v>301.14</v>
      </c>
      <c r="J201" s="136">
        <f>ROUND(I201*H201,2)</f>
        <v>6441.69</v>
      </c>
      <c r="K201" s="133" t="s">
        <v>1</v>
      </c>
      <c r="L201" s="28"/>
      <c r="M201" s="137" t="s">
        <v>1</v>
      </c>
      <c r="N201" s="138" t="s">
        <v>40</v>
      </c>
      <c r="O201" s="139">
        <v>0.125</v>
      </c>
      <c r="P201" s="139">
        <f>O201*H201</f>
        <v>2.6738749999999998</v>
      </c>
      <c r="Q201" s="139">
        <v>0</v>
      </c>
      <c r="R201" s="139">
        <f>Q201*H201</f>
        <v>0</v>
      </c>
      <c r="S201" s="139">
        <v>0</v>
      </c>
      <c r="T201" s="140">
        <f>S201*H201</f>
        <v>0</v>
      </c>
      <c r="AR201" s="141" t="s">
        <v>155</v>
      </c>
      <c r="AT201" s="141" t="s">
        <v>150</v>
      </c>
      <c r="AU201" s="141" t="s">
        <v>84</v>
      </c>
      <c r="AY201" s="16" t="s">
        <v>147</v>
      </c>
      <c r="BE201" s="142">
        <f>IF(N201="základní",J201,0)</f>
        <v>6441.69</v>
      </c>
      <c r="BF201" s="142">
        <f>IF(N201="snížená",J201,0)</f>
        <v>0</v>
      </c>
      <c r="BG201" s="142">
        <f>IF(N201="zákl. přenesená",J201,0)</f>
        <v>0</v>
      </c>
      <c r="BH201" s="142">
        <f>IF(N201="sníž. přenesená",J201,0)</f>
        <v>0</v>
      </c>
      <c r="BI201" s="142">
        <f>IF(N201="nulová",J201,0)</f>
        <v>0</v>
      </c>
      <c r="BJ201" s="16" t="s">
        <v>82</v>
      </c>
      <c r="BK201" s="142">
        <f>ROUND(I201*H201,2)</f>
        <v>6441.69</v>
      </c>
      <c r="BL201" s="16" t="s">
        <v>155</v>
      </c>
      <c r="BM201" s="141" t="s">
        <v>271</v>
      </c>
    </row>
    <row r="202" spans="2:65" s="1" customFormat="1" ht="29.25">
      <c r="B202" s="28"/>
      <c r="D202" s="143" t="s">
        <v>157</v>
      </c>
      <c r="F202" s="144" t="s">
        <v>272</v>
      </c>
      <c r="L202" s="28"/>
      <c r="M202" s="145"/>
      <c r="T202" s="52"/>
      <c r="AT202" s="16" t="s">
        <v>157</v>
      </c>
      <c r="AU202" s="16" t="s">
        <v>84</v>
      </c>
    </row>
    <row r="203" spans="2:65" s="1" customFormat="1" ht="24.2" customHeight="1">
      <c r="B203" s="28"/>
      <c r="C203" s="131" t="s">
        <v>7</v>
      </c>
      <c r="D203" s="131" t="s">
        <v>150</v>
      </c>
      <c r="E203" s="132" t="s">
        <v>273</v>
      </c>
      <c r="F203" s="133" t="s">
        <v>274</v>
      </c>
      <c r="G203" s="134" t="s">
        <v>251</v>
      </c>
      <c r="H203" s="135">
        <v>389.31599999999997</v>
      </c>
      <c r="I203" s="136">
        <v>13.1</v>
      </c>
      <c r="J203" s="136">
        <f>ROUND(I203*H203,2)</f>
        <v>5100.04</v>
      </c>
      <c r="K203" s="133" t="s">
        <v>1</v>
      </c>
      <c r="L203" s="28"/>
      <c r="M203" s="137" t="s">
        <v>1</v>
      </c>
      <c r="N203" s="138" t="s">
        <v>40</v>
      </c>
      <c r="O203" s="139">
        <v>6.0000000000000001E-3</v>
      </c>
      <c r="P203" s="139">
        <f>O203*H203</f>
        <v>2.335896</v>
      </c>
      <c r="Q203" s="139">
        <v>0</v>
      </c>
      <c r="R203" s="139">
        <f>Q203*H203</f>
        <v>0</v>
      </c>
      <c r="S203" s="139">
        <v>0</v>
      </c>
      <c r="T203" s="140">
        <f>S203*H203</f>
        <v>0</v>
      </c>
      <c r="AR203" s="141" t="s">
        <v>155</v>
      </c>
      <c r="AT203" s="141" t="s">
        <v>150</v>
      </c>
      <c r="AU203" s="141" t="s">
        <v>84</v>
      </c>
      <c r="AY203" s="16" t="s">
        <v>147</v>
      </c>
      <c r="BE203" s="142">
        <f>IF(N203="základní",J203,0)</f>
        <v>5100.04</v>
      </c>
      <c r="BF203" s="142">
        <f>IF(N203="snížená",J203,0)</f>
        <v>0</v>
      </c>
      <c r="BG203" s="142">
        <f>IF(N203="zákl. přenesená",J203,0)</f>
        <v>0</v>
      </c>
      <c r="BH203" s="142">
        <f>IF(N203="sníž. přenesená",J203,0)</f>
        <v>0</v>
      </c>
      <c r="BI203" s="142">
        <f>IF(N203="nulová",J203,0)</f>
        <v>0</v>
      </c>
      <c r="BJ203" s="16" t="s">
        <v>82</v>
      </c>
      <c r="BK203" s="142">
        <f>ROUND(I203*H203,2)</f>
        <v>5100.04</v>
      </c>
      <c r="BL203" s="16" t="s">
        <v>155</v>
      </c>
      <c r="BM203" s="141" t="s">
        <v>275</v>
      </c>
    </row>
    <row r="204" spans="2:65" s="1" customFormat="1" ht="19.5">
      <c r="B204" s="28"/>
      <c r="D204" s="143" t="s">
        <v>157</v>
      </c>
      <c r="F204" s="144" t="s">
        <v>276</v>
      </c>
      <c r="L204" s="28"/>
      <c r="M204" s="145"/>
      <c r="T204" s="52"/>
      <c r="AT204" s="16" t="s">
        <v>157</v>
      </c>
      <c r="AU204" s="16" t="s">
        <v>84</v>
      </c>
    </row>
    <row r="205" spans="2:65" s="12" customFormat="1" ht="11.25">
      <c r="B205" s="146"/>
      <c r="D205" s="143" t="s">
        <v>176</v>
      </c>
      <c r="F205" s="148" t="s">
        <v>277</v>
      </c>
      <c r="H205" s="149">
        <v>389.31599999999997</v>
      </c>
      <c r="L205" s="146"/>
      <c r="M205" s="150"/>
      <c r="T205" s="151"/>
      <c r="AT205" s="147" t="s">
        <v>176</v>
      </c>
      <c r="AU205" s="147" t="s">
        <v>84</v>
      </c>
      <c r="AV205" s="12" t="s">
        <v>84</v>
      </c>
      <c r="AW205" s="12" t="s">
        <v>4</v>
      </c>
      <c r="AX205" s="12" t="s">
        <v>82</v>
      </c>
      <c r="AY205" s="147" t="s">
        <v>147</v>
      </c>
    </row>
    <row r="206" spans="2:65" s="11" customFormat="1" ht="22.9" customHeight="1">
      <c r="B206" s="120"/>
      <c r="D206" s="121" t="s">
        <v>74</v>
      </c>
      <c r="E206" s="129" t="s">
        <v>278</v>
      </c>
      <c r="F206" s="129" t="s">
        <v>279</v>
      </c>
      <c r="J206" s="130">
        <f>BK206</f>
        <v>36264.03</v>
      </c>
      <c r="L206" s="120"/>
      <c r="M206" s="124"/>
      <c r="P206" s="125">
        <f>SUM(P207:P213)</f>
        <v>0</v>
      </c>
      <c r="R206" s="125">
        <f>SUM(R207:R213)</f>
        <v>0</v>
      </c>
      <c r="T206" s="126">
        <f>SUM(T207:T213)</f>
        <v>0</v>
      </c>
      <c r="AR206" s="121" t="s">
        <v>82</v>
      </c>
      <c r="AT206" s="127" t="s">
        <v>74</v>
      </c>
      <c r="AU206" s="127" t="s">
        <v>82</v>
      </c>
      <c r="AY206" s="121" t="s">
        <v>147</v>
      </c>
      <c r="BK206" s="128">
        <f>SUM(BK207:BK213)</f>
        <v>36264.03</v>
      </c>
    </row>
    <row r="207" spans="2:65" s="1" customFormat="1" ht="33" customHeight="1">
      <c r="B207" s="28"/>
      <c r="C207" s="131" t="s">
        <v>280</v>
      </c>
      <c r="D207" s="131" t="s">
        <v>150</v>
      </c>
      <c r="E207" s="132" t="s">
        <v>281</v>
      </c>
      <c r="F207" s="133" t="s">
        <v>282</v>
      </c>
      <c r="G207" s="134" t="s">
        <v>251</v>
      </c>
      <c r="H207" s="135">
        <v>109.229</v>
      </c>
      <c r="I207" s="136">
        <v>332</v>
      </c>
      <c r="J207" s="136">
        <f>ROUND(I207*H207,2)</f>
        <v>36264.03</v>
      </c>
      <c r="K207" s="133" t="s">
        <v>1</v>
      </c>
      <c r="L207" s="28"/>
      <c r="M207" s="137" t="s">
        <v>1</v>
      </c>
      <c r="N207" s="138" t="s">
        <v>40</v>
      </c>
      <c r="O207" s="139">
        <v>0</v>
      </c>
      <c r="P207" s="139">
        <f>O207*H207</f>
        <v>0</v>
      </c>
      <c r="Q207" s="139">
        <v>0</v>
      </c>
      <c r="R207" s="139">
        <f>Q207*H207</f>
        <v>0</v>
      </c>
      <c r="S207" s="139">
        <v>0</v>
      </c>
      <c r="T207" s="140">
        <f>S207*H207</f>
        <v>0</v>
      </c>
      <c r="AR207" s="141" t="s">
        <v>155</v>
      </c>
      <c r="AT207" s="141" t="s">
        <v>150</v>
      </c>
      <c r="AU207" s="141" t="s">
        <v>84</v>
      </c>
      <c r="AY207" s="16" t="s">
        <v>147</v>
      </c>
      <c r="BE207" s="142">
        <f>IF(N207="základní",J207,0)</f>
        <v>36264.03</v>
      </c>
      <c r="BF207" s="142">
        <f>IF(N207="snížená",J207,0)</f>
        <v>0</v>
      </c>
      <c r="BG207" s="142">
        <f>IF(N207="zákl. přenesená",J207,0)</f>
        <v>0</v>
      </c>
      <c r="BH207" s="142">
        <f>IF(N207="sníž. přenesená",J207,0)</f>
        <v>0</v>
      </c>
      <c r="BI207" s="142">
        <f>IF(N207="nulová",J207,0)</f>
        <v>0</v>
      </c>
      <c r="BJ207" s="16" t="s">
        <v>82</v>
      </c>
      <c r="BK207" s="142">
        <f>ROUND(I207*H207,2)</f>
        <v>36264.03</v>
      </c>
      <c r="BL207" s="16" t="s">
        <v>155</v>
      </c>
      <c r="BM207" s="141" t="s">
        <v>283</v>
      </c>
    </row>
    <row r="208" spans="2:65" s="1" customFormat="1" ht="19.5">
      <c r="B208" s="28"/>
      <c r="D208" s="143" t="s">
        <v>157</v>
      </c>
      <c r="F208" s="144" t="s">
        <v>276</v>
      </c>
      <c r="L208" s="28"/>
      <c r="M208" s="145"/>
      <c r="T208" s="52"/>
      <c r="AT208" s="16" t="s">
        <v>157</v>
      </c>
      <c r="AU208" s="16" t="s">
        <v>84</v>
      </c>
    </row>
    <row r="209" spans="2:65" s="14" customFormat="1" ht="11.25">
      <c r="B209" s="158"/>
      <c r="D209" s="143" t="s">
        <v>176</v>
      </c>
      <c r="E209" s="159" t="s">
        <v>1</v>
      </c>
      <c r="F209" s="160" t="s">
        <v>254</v>
      </c>
      <c r="H209" s="159" t="s">
        <v>1</v>
      </c>
      <c r="L209" s="158"/>
      <c r="M209" s="161"/>
      <c r="T209" s="162"/>
      <c r="AT209" s="159" t="s">
        <v>176</v>
      </c>
      <c r="AU209" s="159" t="s">
        <v>84</v>
      </c>
      <c r="AV209" s="14" t="s">
        <v>82</v>
      </c>
      <c r="AW209" s="14" t="s">
        <v>32</v>
      </c>
      <c r="AX209" s="14" t="s">
        <v>75</v>
      </c>
      <c r="AY209" s="159" t="s">
        <v>147</v>
      </c>
    </row>
    <row r="210" spans="2:65" s="12" customFormat="1" ht="11.25">
      <c r="B210" s="146"/>
      <c r="D210" s="143" t="s">
        <v>176</v>
      </c>
      <c r="E210" s="147" t="s">
        <v>1</v>
      </c>
      <c r="F210" s="148" t="s">
        <v>255</v>
      </c>
      <c r="H210" s="149">
        <v>22.228999999999999</v>
      </c>
      <c r="L210" s="146"/>
      <c r="M210" s="150"/>
      <c r="T210" s="151"/>
      <c r="AT210" s="147" t="s">
        <v>176</v>
      </c>
      <c r="AU210" s="147" t="s">
        <v>84</v>
      </c>
      <c r="AV210" s="12" t="s">
        <v>84</v>
      </c>
      <c r="AW210" s="12" t="s">
        <v>32</v>
      </c>
      <c r="AX210" s="12" t="s">
        <v>75</v>
      </c>
      <c r="AY210" s="147" t="s">
        <v>147</v>
      </c>
    </row>
    <row r="211" spans="2:65" s="14" customFormat="1" ht="11.25">
      <c r="B211" s="158"/>
      <c r="D211" s="143" t="s">
        <v>176</v>
      </c>
      <c r="E211" s="159" t="s">
        <v>1</v>
      </c>
      <c r="F211" s="160" t="s">
        <v>284</v>
      </c>
      <c r="H211" s="159" t="s">
        <v>1</v>
      </c>
      <c r="L211" s="158"/>
      <c r="M211" s="161"/>
      <c r="T211" s="162"/>
      <c r="AT211" s="159" t="s">
        <v>176</v>
      </c>
      <c r="AU211" s="159" t="s">
        <v>84</v>
      </c>
      <c r="AV211" s="14" t="s">
        <v>82</v>
      </c>
      <c r="AW211" s="14" t="s">
        <v>32</v>
      </c>
      <c r="AX211" s="14" t="s">
        <v>75</v>
      </c>
      <c r="AY211" s="159" t="s">
        <v>147</v>
      </c>
    </row>
    <row r="212" spans="2:65" s="12" customFormat="1" ht="11.25">
      <c r="B212" s="146"/>
      <c r="D212" s="143" t="s">
        <v>176</v>
      </c>
      <c r="E212" s="147" t="s">
        <v>1</v>
      </c>
      <c r="F212" s="148" t="s">
        <v>285</v>
      </c>
      <c r="H212" s="149">
        <v>87</v>
      </c>
      <c r="L212" s="146"/>
      <c r="M212" s="150"/>
      <c r="T212" s="151"/>
      <c r="AT212" s="147" t="s">
        <v>176</v>
      </c>
      <c r="AU212" s="147" t="s">
        <v>84</v>
      </c>
      <c r="AV212" s="12" t="s">
        <v>84</v>
      </c>
      <c r="AW212" s="12" t="s">
        <v>32</v>
      </c>
      <c r="AX212" s="12" t="s">
        <v>75</v>
      </c>
      <c r="AY212" s="147" t="s">
        <v>147</v>
      </c>
    </row>
    <row r="213" spans="2:65" s="13" customFormat="1" ht="11.25">
      <c r="B213" s="152"/>
      <c r="D213" s="143" t="s">
        <v>176</v>
      </c>
      <c r="E213" s="153" t="s">
        <v>1</v>
      </c>
      <c r="F213" s="154" t="s">
        <v>178</v>
      </c>
      <c r="H213" s="155">
        <v>109.229</v>
      </c>
      <c r="L213" s="152"/>
      <c r="M213" s="156"/>
      <c r="T213" s="157"/>
      <c r="AT213" s="153" t="s">
        <v>176</v>
      </c>
      <c r="AU213" s="153" t="s">
        <v>84</v>
      </c>
      <c r="AV213" s="13" t="s">
        <v>155</v>
      </c>
      <c r="AW213" s="13" t="s">
        <v>32</v>
      </c>
      <c r="AX213" s="13" t="s">
        <v>82</v>
      </c>
      <c r="AY213" s="153" t="s">
        <v>147</v>
      </c>
    </row>
    <row r="214" spans="2:65" s="11" customFormat="1" ht="25.9" customHeight="1">
      <c r="B214" s="120"/>
      <c r="D214" s="121" t="s">
        <v>74</v>
      </c>
      <c r="E214" s="122" t="s">
        <v>286</v>
      </c>
      <c r="F214" s="122" t="s">
        <v>287</v>
      </c>
      <c r="J214" s="123">
        <f>BK214</f>
        <v>255631.28000000003</v>
      </c>
      <c r="L214" s="120"/>
      <c r="M214" s="124"/>
      <c r="P214" s="125">
        <f>P215+P230+P233+P236+P320+P335+P352+P358+P365</f>
        <v>140.00694000000001</v>
      </c>
      <c r="R214" s="125">
        <f>R215+R230+R233+R236+R320+R335+R352+R358+R365</f>
        <v>2.2818752865</v>
      </c>
      <c r="T214" s="126">
        <f>T215+T230+T233+T236+T320+T335+T352+T358+T365</f>
        <v>0.83716000000000013</v>
      </c>
      <c r="AR214" s="121" t="s">
        <v>84</v>
      </c>
      <c r="AT214" s="127" t="s">
        <v>74</v>
      </c>
      <c r="AU214" s="127" t="s">
        <v>75</v>
      </c>
      <c r="AY214" s="121" t="s">
        <v>147</v>
      </c>
      <c r="BK214" s="128">
        <f>BK215+BK230+BK233+BK236+BK320+BK335+BK352+BK358+BK365</f>
        <v>255631.28000000003</v>
      </c>
    </row>
    <row r="215" spans="2:65" s="11" customFormat="1" ht="22.9" customHeight="1">
      <c r="B215" s="120"/>
      <c r="D215" s="121" t="s">
        <v>74</v>
      </c>
      <c r="E215" s="129" t="s">
        <v>288</v>
      </c>
      <c r="F215" s="129" t="s">
        <v>289</v>
      </c>
      <c r="J215" s="130">
        <f>BK215</f>
        <v>7565.32</v>
      </c>
      <c r="L215" s="120"/>
      <c r="M215" s="124"/>
      <c r="P215" s="125">
        <f>SUM(P216:P229)</f>
        <v>4.1820000000000004</v>
      </c>
      <c r="R215" s="125">
        <f>SUM(R216:R229)</f>
        <v>0.12046268749999998</v>
      </c>
      <c r="T215" s="126">
        <f>SUM(T216:T229)</f>
        <v>0</v>
      </c>
      <c r="AR215" s="121" t="s">
        <v>84</v>
      </c>
      <c r="AT215" s="127" t="s">
        <v>74</v>
      </c>
      <c r="AU215" s="127" t="s">
        <v>82</v>
      </c>
      <c r="AY215" s="121" t="s">
        <v>147</v>
      </c>
      <c r="BK215" s="128">
        <f>SUM(BK216:BK229)</f>
        <v>7565.32</v>
      </c>
    </row>
    <row r="216" spans="2:65" s="1" customFormat="1" ht="24.2" customHeight="1">
      <c r="B216" s="28"/>
      <c r="C216" s="131" t="s">
        <v>290</v>
      </c>
      <c r="D216" s="131" t="s">
        <v>150</v>
      </c>
      <c r="E216" s="132" t="s">
        <v>291</v>
      </c>
      <c r="F216" s="133" t="s">
        <v>292</v>
      </c>
      <c r="G216" s="134" t="s">
        <v>170</v>
      </c>
      <c r="H216" s="135">
        <v>12.75</v>
      </c>
      <c r="I216" s="136">
        <v>154.79</v>
      </c>
      <c r="J216" s="136">
        <f>ROUND(I216*H216,2)</f>
        <v>1973.57</v>
      </c>
      <c r="K216" s="133" t="s">
        <v>154</v>
      </c>
      <c r="L216" s="28"/>
      <c r="M216" s="137" t="s">
        <v>1</v>
      </c>
      <c r="N216" s="138" t="s">
        <v>40</v>
      </c>
      <c r="O216" s="139">
        <v>0.20300000000000001</v>
      </c>
      <c r="P216" s="139">
        <f>O216*H216</f>
        <v>2.5882500000000004</v>
      </c>
      <c r="Q216" s="139">
        <v>9.3824999999999996E-4</v>
      </c>
      <c r="R216" s="139">
        <f>Q216*H216</f>
        <v>1.1962687499999999E-2</v>
      </c>
      <c r="S216" s="139">
        <v>0</v>
      </c>
      <c r="T216" s="140">
        <f>S216*H216</f>
        <v>0</v>
      </c>
      <c r="AR216" s="141" t="s">
        <v>228</v>
      </c>
      <c r="AT216" s="141" t="s">
        <v>150</v>
      </c>
      <c r="AU216" s="141" t="s">
        <v>84</v>
      </c>
      <c r="AY216" s="16" t="s">
        <v>147</v>
      </c>
      <c r="BE216" s="142">
        <f>IF(N216="základní",J216,0)</f>
        <v>1973.57</v>
      </c>
      <c r="BF216" s="142">
        <f>IF(N216="snížená",J216,0)</f>
        <v>0</v>
      </c>
      <c r="BG216" s="142">
        <f>IF(N216="zákl. přenesená",J216,0)</f>
        <v>0</v>
      </c>
      <c r="BH216" s="142">
        <f>IF(N216="sníž. přenesená",J216,0)</f>
        <v>0</v>
      </c>
      <c r="BI216" s="142">
        <f>IF(N216="nulová",J216,0)</f>
        <v>0</v>
      </c>
      <c r="BJ216" s="16" t="s">
        <v>82</v>
      </c>
      <c r="BK216" s="142">
        <f>ROUND(I216*H216,2)</f>
        <v>1973.57</v>
      </c>
      <c r="BL216" s="16" t="s">
        <v>228</v>
      </c>
      <c r="BM216" s="141" t="s">
        <v>293</v>
      </c>
    </row>
    <row r="217" spans="2:65" s="1" customFormat="1" ht="19.5">
      <c r="B217" s="28"/>
      <c r="D217" s="143" t="s">
        <v>157</v>
      </c>
      <c r="F217" s="144" t="s">
        <v>294</v>
      </c>
      <c r="L217" s="28"/>
      <c r="M217" s="145"/>
      <c r="T217" s="52"/>
      <c r="AT217" s="16" t="s">
        <v>157</v>
      </c>
      <c r="AU217" s="16" t="s">
        <v>84</v>
      </c>
    </row>
    <row r="218" spans="2:65" s="14" customFormat="1" ht="11.25">
      <c r="B218" s="158"/>
      <c r="D218" s="143" t="s">
        <v>176</v>
      </c>
      <c r="E218" s="159" t="s">
        <v>1</v>
      </c>
      <c r="F218" s="160" t="s">
        <v>295</v>
      </c>
      <c r="H218" s="159" t="s">
        <v>1</v>
      </c>
      <c r="L218" s="158"/>
      <c r="M218" s="161"/>
      <c r="T218" s="162"/>
      <c r="AT218" s="159" t="s">
        <v>176</v>
      </c>
      <c r="AU218" s="159" t="s">
        <v>84</v>
      </c>
      <c r="AV218" s="14" t="s">
        <v>82</v>
      </c>
      <c r="AW218" s="14" t="s">
        <v>32</v>
      </c>
      <c r="AX218" s="14" t="s">
        <v>75</v>
      </c>
      <c r="AY218" s="159" t="s">
        <v>147</v>
      </c>
    </row>
    <row r="219" spans="2:65" s="12" customFormat="1" ht="11.25">
      <c r="B219" s="146"/>
      <c r="D219" s="143" t="s">
        <v>176</v>
      </c>
      <c r="E219" s="147" t="s">
        <v>1</v>
      </c>
      <c r="F219" s="148" t="s">
        <v>296</v>
      </c>
      <c r="H219" s="149">
        <v>5.25</v>
      </c>
      <c r="L219" s="146"/>
      <c r="M219" s="150"/>
      <c r="T219" s="151"/>
      <c r="AT219" s="147" t="s">
        <v>176</v>
      </c>
      <c r="AU219" s="147" t="s">
        <v>84</v>
      </c>
      <c r="AV219" s="12" t="s">
        <v>84</v>
      </c>
      <c r="AW219" s="12" t="s">
        <v>32</v>
      </c>
      <c r="AX219" s="12" t="s">
        <v>75</v>
      </c>
      <c r="AY219" s="147" t="s">
        <v>147</v>
      </c>
    </row>
    <row r="220" spans="2:65" s="14" customFormat="1" ht="11.25">
      <c r="B220" s="158"/>
      <c r="D220" s="143" t="s">
        <v>176</v>
      </c>
      <c r="E220" s="159" t="s">
        <v>1</v>
      </c>
      <c r="F220" s="160" t="s">
        <v>297</v>
      </c>
      <c r="H220" s="159" t="s">
        <v>1</v>
      </c>
      <c r="L220" s="158"/>
      <c r="M220" s="161"/>
      <c r="T220" s="162"/>
      <c r="AT220" s="159" t="s">
        <v>176</v>
      </c>
      <c r="AU220" s="159" t="s">
        <v>84</v>
      </c>
      <c r="AV220" s="14" t="s">
        <v>82</v>
      </c>
      <c r="AW220" s="14" t="s">
        <v>32</v>
      </c>
      <c r="AX220" s="14" t="s">
        <v>75</v>
      </c>
      <c r="AY220" s="159" t="s">
        <v>147</v>
      </c>
    </row>
    <row r="221" spans="2:65" s="12" customFormat="1" ht="11.25">
      <c r="B221" s="146"/>
      <c r="D221" s="143" t="s">
        <v>176</v>
      </c>
      <c r="E221" s="147" t="s">
        <v>1</v>
      </c>
      <c r="F221" s="148" t="s">
        <v>298</v>
      </c>
      <c r="H221" s="149">
        <v>7.5</v>
      </c>
      <c r="L221" s="146"/>
      <c r="M221" s="150"/>
      <c r="T221" s="151"/>
      <c r="AT221" s="147" t="s">
        <v>176</v>
      </c>
      <c r="AU221" s="147" t="s">
        <v>84</v>
      </c>
      <c r="AV221" s="12" t="s">
        <v>84</v>
      </c>
      <c r="AW221" s="12" t="s">
        <v>32</v>
      </c>
      <c r="AX221" s="12" t="s">
        <v>75</v>
      </c>
      <c r="AY221" s="147" t="s">
        <v>147</v>
      </c>
    </row>
    <row r="222" spans="2:65" s="13" customFormat="1" ht="11.25">
      <c r="B222" s="152"/>
      <c r="D222" s="143" t="s">
        <v>176</v>
      </c>
      <c r="E222" s="153" t="s">
        <v>1</v>
      </c>
      <c r="F222" s="154" t="s">
        <v>178</v>
      </c>
      <c r="H222" s="155">
        <v>12.75</v>
      </c>
      <c r="L222" s="152"/>
      <c r="M222" s="156"/>
      <c r="T222" s="157"/>
      <c r="AT222" s="153" t="s">
        <v>176</v>
      </c>
      <c r="AU222" s="153" t="s">
        <v>84</v>
      </c>
      <c r="AV222" s="13" t="s">
        <v>155</v>
      </c>
      <c r="AW222" s="13" t="s">
        <v>32</v>
      </c>
      <c r="AX222" s="13" t="s">
        <v>82</v>
      </c>
      <c r="AY222" s="153" t="s">
        <v>147</v>
      </c>
    </row>
    <row r="223" spans="2:65" s="1" customFormat="1" ht="44.25" customHeight="1">
      <c r="B223" s="28"/>
      <c r="C223" s="163" t="s">
        <v>299</v>
      </c>
      <c r="D223" s="163" t="s">
        <v>300</v>
      </c>
      <c r="E223" s="164" t="s">
        <v>301</v>
      </c>
      <c r="F223" s="165" t="s">
        <v>302</v>
      </c>
      <c r="G223" s="166" t="s">
        <v>170</v>
      </c>
      <c r="H223" s="167">
        <v>22.5</v>
      </c>
      <c r="I223" s="168">
        <v>204</v>
      </c>
      <c r="J223" s="168">
        <f>ROUND(I223*H223,2)</f>
        <v>4590</v>
      </c>
      <c r="K223" s="165" t="s">
        <v>154</v>
      </c>
      <c r="L223" s="169"/>
      <c r="M223" s="170" t="s">
        <v>1</v>
      </c>
      <c r="N223" s="171" t="s">
        <v>40</v>
      </c>
      <c r="O223" s="139">
        <v>0</v>
      </c>
      <c r="P223" s="139">
        <f>O223*H223</f>
        <v>0</v>
      </c>
      <c r="Q223" s="139">
        <v>4.7999999999999996E-3</v>
      </c>
      <c r="R223" s="139">
        <f>Q223*H223</f>
        <v>0.10799999999999998</v>
      </c>
      <c r="S223" s="139">
        <v>0</v>
      </c>
      <c r="T223" s="140">
        <f>S223*H223</f>
        <v>0</v>
      </c>
      <c r="AR223" s="141" t="s">
        <v>303</v>
      </c>
      <c r="AT223" s="141" t="s">
        <v>300</v>
      </c>
      <c r="AU223" s="141" t="s">
        <v>84</v>
      </c>
      <c r="AY223" s="16" t="s">
        <v>147</v>
      </c>
      <c r="BE223" s="142">
        <f>IF(N223="základní",J223,0)</f>
        <v>4590</v>
      </c>
      <c r="BF223" s="142">
        <f>IF(N223="snížená",J223,0)</f>
        <v>0</v>
      </c>
      <c r="BG223" s="142">
        <f>IF(N223="zákl. přenesená",J223,0)</f>
        <v>0</v>
      </c>
      <c r="BH223" s="142">
        <f>IF(N223="sníž. přenesená",J223,0)</f>
        <v>0</v>
      </c>
      <c r="BI223" s="142">
        <f>IF(N223="nulová",J223,0)</f>
        <v>0</v>
      </c>
      <c r="BJ223" s="16" t="s">
        <v>82</v>
      </c>
      <c r="BK223" s="142">
        <f>ROUND(I223*H223,2)</f>
        <v>4590</v>
      </c>
      <c r="BL223" s="16" t="s">
        <v>228</v>
      </c>
      <c r="BM223" s="141" t="s">
        <v>304</v>
      </c>
    </row>
    <row r="224" spans="2:65" s="12" customFormat="1" ht="22.5">
      <c r="B224" s="146"/>
      <c r="D224" s="143" t="s">
        <v>176</v>
      </c>
      <c r="F224" s="148" t="s">
        <v>305</v>
      </c>
      <c r="H224" s="149">
        <v>22.5</v>
      </c>
      <c r="L224" s="146"/>
      <c r="M224" s="150"/>
      <c r="T224" s="151"/>
      <c r="AT224" s="147" t="s">
        <v>176</v>
      </c>
      <c r="AU224" s="147" t="s">
        <v>84</v>
      </c>
      <c r="AV224" s="12" t="s">
        <v>84</v>
      </c>
      <c r="AW224" s="12" t="s">
        <v>4</v>
      </c>
      <c r="AX224" s="12" t="s">
        <v>82</v>
      </c>
      <c r="AY224" s="147" t="s">
        <v>147</v>
      </c>
    </row>
    <row r="225" spans="2:65" s="1" customFormat="1" ht="24.2" customHeight="1">
      <c r="B225" s="28"/>
      <c r="C225" s="131" t="s">
        <v>306</v>
      </c>
      <c r="D225" s="131" t="s">
        <v>150</v>
      </c>
      <c r="E225" s="132" t="s">
        <v>307</v>
      </c>
      <c r="F225" s="133" t="s">
        <v>308</v>
      </c>
      <c r="G225" s="134" t="s">
        <v>170</v>
      </c>
      <c r="H225" s="135">
        <v>12.75</v>
      </c>
      <c r="I225" s="136">
        <v>62.91</v>
      </c>
      <c r="J225" s="136">
        <f>ROUND(I225*H225,2)</f>
        <v>802.1</v>
      </c>
      <c r="K225" s="133" t="s">
        <v>154</v>
      </c>
      <c r="L225" s="28"/>
      <c r="M225" s="137" t="s">
        <v>1</v>
      </c>
      <c r="N225" s="138" t="s">
        <v>40</v>
      </c>
      <c r="O225" s="139">
        <v>0.125</v>
      </c>
      <c r="P225" s="139">
        <f>O225*H225</f>
        <v>1.59375</v>
      </c>
      <c r="Q225" s="139">
        <v>0</v>
      </c>
      <c r="R225" s="139">
        <f>Q225*H225</f>
        <v>0</v>
      </c>
      <c r="S225" s="139">
        <v>0</v>
      </c>
      <c r="T225" s="140">
        <f>S225*H225</f>
        <v>0</v>
      </c>
      <c r="AR225" s="141" t="s">
        <v>228</v>
      </c>
      <c r="AT225" s="141" t="s">
        <v>150</v>
      </c>
      <c r="AU225" s="141" t="s">
        <v>84</v>
      </c>
      <c r="AY225" s="16" t="s">
        <v>147</v>
      </c>
      <c r="BE225" s="142">
        <f>IF(N225="základní",J225,0)</f>
        <v>802.1</v>
      </c>
      <c r="BF225" s="142">
        <f>IF(N225="snížená",J225,0)</f>
        <v>0</v>
      </c>
      <c r="BG225" s="142">
        <f>IF(N225="zákl. přenesená",J225,0)</f>
        <v>0</v>
      </c>
      <c r="BH225" s="142">
        <f>IF(N225="sníž. přenesená",J225,0)</f>
        <v>0</v>
      </c>
      <c r="BI225" s="142">
        <f>IF(N225="nulová",J225,0)</f>
        <v>0</v>
      </c>
      <c r="BJ225" s="16" t="s">
        <v>82</v>
      </c>
      <c r="BK225" s="142">
        <f>ROUND(I225*H225,2)</f>
        <v>802.1</v>
      </c>
      <c r="BL225" s="16" t="s">
        <v>228</v>
      </c>
      <c r="BM225" s="141" t="s">
        <v>309</v>
      </c>
    </row>
    <row r="226" spans="2:65" s="1" customFormat="1" ht="19.5">
      <c r="B226" s="28"/>
      <c r="D226" s="143" t="s">
        <v>157</v>
      </c>
      <c r="F226" s="144" t="s">
        <v>294</v>
      </c>
      <c r="L226" s="28"/>
      <c r="M226" s="145"/>
      <c r="T226" s="52"/>
      <c r="AT226" s="16" t="s">
        <v>157</v>
      </c>
      <c r="AU226" s="16" t="s">
        <v>84</v>
      </c>
    </row>
    <row r="227" spans="2:65" s="1" customFormat="1" ht="16.5" customHeight="1">
      <c r="B227" s="28"/>
      <c r="C227" s="163" t="s">
        <v>310</v>
      </c>
      <c r="D227" s="163" t="s">
        <v>300</v>
      </c>
      <c r="E227" s="164" t="s">
        <v>311</v>
      </c>
      <c r="F227" s="165" t="s">
        <v>312</v>
      </c>
      <c r="G227" s="166" t="s">
        <v>313</v>
      </c>
      <c r="H227" s="167">
        <v>0.5</v>
      </c>
      <c r="I227" s="168">
        <v>142</v>
      </c>
      <c r="J227" s="168">
        <f>ROUND(I227*H227,2)</f>
        <v>71</v>
      </c>
      <c r="K227" s="165" t="s">
        <v>154</v>
      </c>
      <c r="L227" s="169"/>
      <c r="M227" s="170" t="s">
        <v>1</v>
      </c>
      <c r="N227" s="171" t="s">
        <v>40</v>
      </c>
      <c r="O227" s="139">
        <v>0</v>
      </c>
      <c r="P227" s="139">
        <f>O227*H227</f>
        <v>0</v>
      </c>
      <c r="Q227" s="139">
        <v>1E-3</v>
      </c>
      <c r="R227" s="139">
        <f>Q227*H227</f>
        <v>5.0000000000000001E-4</v>
      </c>
      <c r="S227" s="139">
        <v>0</v>
      </c>
      <c r="T227" s="140">
        <f>S227*H227</f>
        <v>0</v>
      </c>
      <c r="AR227" s="141" t="s">
        <v>303</v>
      </c>
      <c r="AT227" s="141" t="s">
        <v>300</v>
      </c>
      <c r="AU227" s="141" t="s">
        <v>84</v>
      </c>
      <c r="AY227" s="16" t="s">
        <v>147</v>
      </c>
      <c r="BE227" s="142">
        <f>IF(N227="základní",J227,0)</f>
        <v>71</v>
      </c>
      <c r="BF227" s="142">
        <f>IF(N227="snížená",J227,0)</f>
        <v>0</v>
      </c>
      <c r="BG227" s="142">
        <f>IF(N227="zákl. přenesená",J227,0)</f>
        <v>0</v>
      </c>
      <c r="BH227" s="142">
        <f>IF(N227="sníž. přenesená",J227,0)</f>
        <v>0</v>
      </c>
      <c r="BI227" s="142">
        <f>IF(N227="nulová",J227,0)</f>
        <v>0</v>
      </c>
      <c r="BJ227" s="16" t="s">
        <v>82</v>
      </c>
      <c r="BK227" s="142">
        <f>ROUND(I227*H227,2)</f>
        <v>71</v>
      </c>
      <c r="BL227" s="16" t="s">
        <v>228</v>
      </c>
      <c r="BM227" s="141" t="s">
        <v>314</v>
      </c>
    </row>
    <row r="228" spans="2:65" s="12" customFormat="1" ht="22.5">
      <c r="B228" s="146"/>
      <c r="D228" s="143" t="s">
        <v>176</v>
      </c>
      <c r="F228" s="148" t="s">
        <v>315</v>
      </c>
      <c r="H228" s="149">
        <v>0.5</v>
      </c>
      <c r="L228" s="146"/>
      <c r="M228" s="150"/>
      <c r="T228" s="151"/>
      <c r="AT228" s="147" t="s">
        <v>176</v>
      </c>
      <c r="AU228" s="147" t="s">
        <v>84</v>
      </c>
      <c r="AV228" s="12" t="s">
        <v>84</v>
      </c>
      <c r="AW228" s="12" t="s">
        <v>4</v>
      </c>
      <c r="AX228" s="12" t="s">
        <v>82</v>
      </c>
      <c r="AY228" s="147" t="s">
        <v>147</v>
      </c>
    </row>
    <row r="229" spans="2:65" s="1" customFormat="1" ht="24.2" customHeight="1">
      <c r="B229" s="28"/>
      <c r="C229" s="131" t="s">
        <v>316</v>
      </c>
      <c r="D229" s="131" t="s">
        <v>150</v>
      </c>
      <c r="E229" s="132" t="s">
        <v>317</v>
      </c>
      <c r="F229" s="133" t="s">
        <v>318</v>
      </c>
      <c r="G229" s="134" t="s">
        <v>319</v>
      </c>
      <c r="H229" s="135">
        <v>74.367000000000004</v>
      </c>
      <c r="I229" s="136">
        <v>1.73</v>
      </c>
      <c r="J229" s="136">
        <f>ROUND(I229*H229,2)</f>
        <v>128.65</v>
      </c>
      <c r="K229" s="133" t="s">
        <v>154</v>
      </c>
      <c r="L229" s="28"/>
      <c r="M229" s="137" t="s">
        <v>1</v>
      </c>
      <c r="N229" s="138" t="s">
        <v>40</v>
      </c>
      <c r="O229" s="139">
        <v>0</v>
      </c>
      <c r="P229" s="139">
        <f>O229*H229</f>
        <v>0</v>
      </c>
      <c r="Q229" s="139">
        <v>0</v>
      </c>
      <c r="R229" s="139">
        <f>Q229*H229</f>
        <v>0</v>
      </c>
      <c r="S229" s="139">
        <v>0</v>
      </c>
      <c r="T229" s="140">
        <f>S229*H229</f>
        <v>0</v>
      </c>
      <c r="AR229" s="141" t="s">
        <v>228</v>
      </c>
      <c r="AT229" s="141" t="s">
        <v>150</v>
      </c>
      <c r="AU229" s="141" t="s">
        <v>84</v>
      </c>
      <c r="AY229" s="16" t="s">
        <v>147</v>
      </c>
      <c r="BE229" s="142">
        <f>IF(N229="základní",J229,0)</f>
        <v>128.65</v>
      </c>
      <c r="BF229" s="142">
        <f>IF(N229="snížená",J229,0)</f>
        <v>0</v>
      </c>
      <c r="BG229" s="142">
        <f>IF(N229="zákl. přenesená",J229,0)</f>
        <v>0</v>
      </c>
      <c r="BH229" s="142">
        <f>IF(N229="sníž. přenesená",J229,0)</f>
        <v>0</v>
      </c>
      <c r="BI229" s="142">
        <f>IF(N229="nulová",J229,0)</f>
        <v>0</v>
      </c>
      <c r="BJ229" s="16" t="s">
        <v>82</v>
      </c>
      <c r="BK229" s="142">
        <f>ROUND(I229*H229,2)</f>
        <v>128.65</v>
      </c>
      <c r="BL229" s="16" t="s">
        <v>228</v>
      </c>
      <c r="BM229" s="141" t="s">
        <v>320</v>
      </c>
    </row>
    <row r="230" spans="2:65" s="11" customFormat="1" ht="22.9" customHeight="1">
      <c r="B230" s="120"/>
      <c r="D230" s="121" t="s">
        <v>74</v>
      </c>
      <c r="E230" s="129" t="s">
        <v>321</v>
      </c>
      <c r="F230" s="129" t="s">
        <v>322</v>
      </c>
      <c r="J230" s="130">
        <f>BK230</f>
        <v>9750</v>
      </c>
      <c r="L230" s="120"/>
      <c r="M230" s="124"/>
      <c r="P230" s="125">
        <f>SUM(P231:P232)</f>
        <v>0</v>
      </c>
      <c r="R230" s="125">
        <f>SUM(R231:R232)</f>
        <v>0.24299999999999999</v>
      </c>
      <c r="T230" s="126">
        <f>SUM(T231:T232)</f>
        <v>0</v>
      </c>
      <c r="AR230" s="121" t="s">
        <v>84</v>
      </c>
      <c r="AT230" s="127" t="s">
        <v>74</v>
      </c>
      <c r="AU230" s="127" t="s">
        <v>82</v>
      </c>
      <c r="AY230" s="121" t="s">
        <v>147</v>
      </c>
      <c r="BK230" s="128">
        <f>SUM(BK231:BK232)</f>
        <v>9750</v>
      </c>
    </row>
    <row r="231" spans="2:65" s="1" customFormat="1" ht="24.2" customHeight="1">
      <c r="B231" s="28"/>
      <c r="C231" s="163" t="s">
        <v>323</v>
      </c>
      <c r="D231" s="163" t="s">
        <v>300</v>
      </c>
      <c r="E231" s="164" t="s">
        <v>324</v>
      </c>
      <c r="F231" s="165" t="s">
        <v>325</v>
      </c>
      <c r="G231" s="166" t="s">
        <v>170</v>
      </c>
      <c r="H231" s="167">
        <v>50</v>
      </c>
      <c r="I231" s="168">
        <v>195</v>
      </c>
      <c r="J231" s="168">
        <f>ROUND(I231*H231,2)</f>
        <v>9750</v>
      </c>
      <c r="K231" s="165" t="s">
        <v>200</v>
      </c>
      <c r="L231" s="169"/>
      <c r="M231" s="170" t="s">
        <v>1</v>
      </c>
      <c r="N231" s="171" t="s">
        <v>40</v>
      </c>
      <c r="O231" s="139">
        <v>0</v>
      </c>
      <c r="P231" s="139">
        <f>O231*H231</f>
        <v>0</v>
      </c>
      <c r="Q231" s="139">
        <v>4.8599999999999997E-3</v>
      </c>
      <c r="R231" s="139">
        <f>Q231*H231</f>
        <v>0.24299999999999999</v>
      </c>
      <c r="S231" s="139">
        <v>0</v>
      </c>
      <c r="T231" s="140">
        <f>S231*H231</f>
        <v>0</v>
      </c>
      <c r="AR231" s="141" t="s">
        <v>303</v>
      </c>
      <c r="AT231" s="141" t="s">
        <v>300</v>
      </c>
      <c r="AU231" s="141" t="s">
        <v>84</v>
      </c>
      <c r="AY231" s="16" t="s">
        <v>147</v>
      </c>
      <c r="BE231" s="142">
        <f>IF(N231="základní",J231,0)</f>
        <v>9750</v>
      </c>
      <c r="BF231" s="142">
        <f>IF(N231="snížená",J231,0)</f>
        <v>0</v>
      </c>
      <c r="BG231" s="142">
        <f>IF(N231="zákl. přenesená",J231,0)</f>
        <v>0</v>
      </c>
      <c r="BH231" s="142">
        <f>IF(N231="sníž. přenesená",J231,0)</f>
        <v>0</v>
      </c>
      <c r="BI231" s="142">
        <f>IF(N231="nulová",J231,0)</f>
        <v>0</v>
      </c>
      <c r="BJ231" s="16" t="s">
        <v>82</v>
      </c>
      <c r="BK231" s="142">
        <f>ROUND(I231*H231,2)</f>
        <v>9750</v>
      </c>
      <c r="BL231" s="16" t="s">
        <v>228</v>
      </c>
      <c r="BM231" s="141" t="s">
        <v>326</v>
      </c>
    </row>
    <row r="232" spans="2:65" s="1" customFormat="1" ht="19.5">
      <c r="B232" s="28"/>
      <c r="D232" s="143" t="s">
        <v>157</v>
      </c>
      <c r="F232" s="144" t="s">
        <v>327</v>
      </c>
      <c r="L232" s="28"/>
      <c r="M232" s="145"/>
      <c r="T232" s="52"/>
      <c r="AT232" s="16" t="s">
        <v>157</v>
      </c>
      <c r="AU232" s="16" t="s">
        <v>84</v>
      </c>
    </row>
    <row r="233" spans="2:65" s="11" customFormat="1" ht="22.9" customHeight="1">
      <c r="B233" s="120"/>
      <c r="D233" s="121" t="s">
        <v>74</v>
      </c>
      <c r="E233" s="129" t="s">
        <v>328</v>
      </c>
      <c r="F233" s="129" t="s">
        <v>329</v>
      </c>
      <c r="J233" s="130">
        <f>BK233</f>
        <v>530.4</v>
      </c>
      <c r="L233" s="120"/>
      <c r="M233" s="124"/>
      <c r="P233" s="125">
        <f>SUM(P234:P235)</f>
        <v>0.37679999999999997</v>
      </c>
      <c r="R233" s="125">
        <f>SUM(R234:R235)</f>
        <v>1.428E-3</v>
      </c>
      <c r="T233" s="126">
        <f>SUM(T234:T235)</f>
        <v>0</v>
      </c>
      <c r="AR233" s="121" t="s">
        <v>84</v>
      </c>
      <c r="AT233" s="127" t="s">
        <v>74</v>
      </c>
      <c r="AU233" s="127" t="s">
        <v>82</v>
      </c>
      <c r="AY233" s="121" t="s">
        <v>147</v>
      </c>
      <c r="BK233" s="128">
        <f>SUM(BK234:BK235)</f>
        <v>530.4</v>
      </c>
    </row>
    <row r="234" spans="2:65" s="1" customFormat="1" ht="16.5" customHeight="1">
      <c r="B234" s="28"/>
      <c r="C234" s="131" t="s">
        <v>330</v>
      </c>
      <c r="D234" s="131" t="s">
        <v>150</v>
      </c>
      <c r="E234" s="132" t="s">
        <v>331</v>
      </c>
      <c r="F234" s="133" t="s">
        <v>332</v>
      </c>
      <c r="G234" s="134" t="s">
        <v>199</v>
      </c>
      <c r="H234" s="135">
        <v>1.2</v>
      </c>
      <c r="I234" s="136">
        <v>442</v>
      </c>
      <c r="J234" s="136">
        <f>ROUND(I234*H234,2)</f>
        <v>530.4</v>
      </c>
      <c r="K234" s="133" t="s">
        <v>200</v>
      </c>
      <c r="L234" s="28"/>
      <c r="M234" s="137" t="s">
        <v>1</v>
      </c>
      <c r="N234" s="138" t="s">
        <v>40</v>
      </c>
      <c r="O234" s="139">
        <v>0.314</v>
      </c>
      <c r="P234" s="139">
        <f>O234*H234</f>
        <v>0.37679999999999997</v>
      </c>
      <c r="Q234" s="139">
        <v>1.1900000000000001E-3</v>
      </c>
      <c r="R234" s="139">
        <f>Q234*H234</f>
        <v>1.428E-3</v>
      </c>
      <c r="S234" s="139">
        <v>0</v>
      </c>
      <c r="T234" s="140">
        <f>S234*H234</f>
        <v>0</v>
      </c>
      <c r="AR234" s="141" t="s">
        <v>228</v>
      </c>
      <c r="AT234" s="141" t="s">
        <v>150</v>
      </c>
      <c r="AU234" s="141" t="s">
        <v>84</v>
      </c>
      <c r="AY234" s="16" t="s">
        <v>147</v>
      </c>
      <c r="BE234" s="142">
        <f>IF(N234="základní",J234,0)</f>
        <v>530.4</v>
      </c>
      <c r="BF234" s="142">
        <f>IF(N234="snížená",J234,0)</f>
        <v>0</v>
      </c>
      <c r="BG234" s="142">
        <f>IF(N234="zákl. přenesená",J234,0)</f>
        <v>0</v>
      </c>
      <c r="BH234" s="142">
        <f>IF(N234="sníž. přenesená",J234,0)</f>
        <v>0</v>
      </c>
      <c r="BI234" s="142">
        <f>IF(N234="nulová",J234,0)</f>
        <v>0</v>
      </c>
      <c r="BJ234" s="16" t="s">
        <v>82</v>
      </c>
      <c r="BK234" s="142">
        <f>ROUND(I234*H234,2)</f>
        <v>530.4</v>
      </c>
      <c r="BL234" s="16" t="s">
        <v>228</v>
      </c>
      <c r="BM234" s="141" t="s">
        <v>333</v>
      </c>
    </row>
    <row r="235" spans="2:65" s="1" customFormat="1" ht="29.25">
      <c r="B235" s="28"/>
      <c r="D235" s="143" t="s">
        <v>157</v>
      </c>
      <c r="F235" s="144" t="s">
        <v>334</v>
      </c>
      <c r="L235" s="28"/>
      <c r="M235" s="145"/>
      <c r="T235" s="52"/>
      <c r="AT235" s="16" t="s">
        <v>157</v>
      </c>
      <c r="AU235" s="16" t="s">
        <v>84</v>
      </c>
    </row>
    <row r="236" spans="2:65" s="11" customFormat="1" ht="22.9" customHeight="1">
      <c r="B236" s="120"/>
      <c r="D236" s="121" t="s">
        <v>74</v>
      </c>
      <c r="E236" s="129" t="s">
        <v>335</v>
      </c>
      <c r="F236" s="129" t="s">
        <v>336</v>
      </c>
      <c r="J236" s="130">
        <f>BK236</f>
        <v>129341.28000000001</v>
      </c>
      <c r="L236" s="120"/>
      <c r="M236" s="124"/>
      <c r="P236" s="125">
        <f>SUM(P237:P319)</f>
        <v>105.5033</v>
      </c>
      <c r="R236" s="125">
        <f>SUM(R237:R319)</f>
        <v>1.806992599</v>
      </c>
      <c r="T236" s="126">
        <f>SUM(T237:T319)</f>
        <v>0.63430000000000009</v>
      </c>
      <c r="AR236" s="121" t="s">
        <v>84</v>
      </c>
      <c r="AT236" s="127" t="s">
        <v>74</v>
      </c>
      <c r="AU236" s="127" t="s">
        <v>82</v>
      </c>
      <c r="AY236" s="121" t="s">
        <v>147</v>
      </c>
      <c r="BK236" s="128">
        <f>SUM(BK237:BK319)</f>
        <v>129341.28000000001</v>
      </c>
    </row>
    <row r="237" spans="2:65" s="1" customFormat="1" ht="21.75" customHeight="1">
      <c r="B237" s="28"/>
      <c r="C237" s="131" t="s">
        <v>337</v>
      </c>
      <c r="D237" s="131" t="s">
        <v>150</v>
      </c>
      <c r="E237" s="132" t="s">
        <v>338</v>
      </c>
      <c r="F237" s="133" t="s">
        <v>339</v>
      </c>
      <c r="G237" s="134" t="s">
        <v>153</v>
      </c>
      <c r="H237" s="135">
        <v>24</v>
      </c>
      <c r="I237" s="136">
        <v>110.37</v>
      </c>
      <c r="J237" s="136">
        <f>ROUND(I237*H237,2)</f>
        <v>2648.88</v>
      </c>
      <c r="K237" s="133" t="s">
        <v>340</v>
      </c>
      <c r="L237" s="28"/>
      <c r="M237" s="137" t="s">
        <v>1</v>
      </c>
      <c r="N237" s="138" t="s">
        <v>40</v>
      </c>
      <c r="O237" s="139">
        <v>0.14599999999999999</v>
      </c>
      <c r="P237" s="139">
        <f>O237*H237</f>
        <v>3.5039999999999996</v>
      </c>
      <c r="Q237" s="139">
        <v>0</v>
      </c>
      <c r="R237" s="139">
        <f>Q237*H237</f>
        <v>0</v>
      </c>
      <c r="S237" s="139">
        <v>0</v>
      </c>
      <c r="T237" s="140">
        <f>S237*H237</f>
        <v>0</v>
      </c>
      <c r="AR237" s="141" t="s">
        <v>228</v>
      </c>
      <c r="AT237" s="141" t="s">
        <v>150</v>
      </c>
      <c r="AU237" s="141" t="s">
        <v>84</v>
      </c>
      <c r="AY237" s="16" t="s">
        <v>147</v>
      </c>
      <c r="BE237" s="142">
        <f>IF(N237="základní",J237,0)</f>
        <v>2648.88</v>
      </c>
      <c r="BF237" s="142">
        <f>IF(N237="snížená",J237,0)</f>
        <v>0</v>
      </c>
      <c r="BG237" s="142">
        <f>IF(N237="zákl. přenesená",J237,0)</f>
        <v>0</v>
      </c>
      <c r="BH237" s="142">
        <f>IF(N237="sníž. přenesená",J237,0)</f>
        <v>0</v>
      </c>
      <c r="BI237" s="142">
        <f>IF(N237="nulová",J237,0)</f>
        <v>0</v>
      </c>
      <c r="BJ237" s="16" t="s">
        <v>82</v>
      </c>
      <c r="BK237" s="142">
        <f>ROUND(I237*H237,2)</f>
        <v>2648.88</v>
      </c>
      <c r="BL237" s="16" t="s">
        <v>228</v>
      </c>
      <c r="BM237" s="141" t="s">
        <v>341</v>
      </c>
    </row>
    <row r="238" spans="2:65" s="1" customFormat="1" ht="29.25">
      <c r="B238" s="28"/>
      <c r="D238" s="143" t="s">
        <v>157</v>
      </c>
      <c r="F238" s="144" t="s">
        <v>342</v>
      </c>
      <c r="L238" s="28"/>
      <c r="M238" s="145"/>
      <c r="T238" s="52"/>
      <c r="AT238" s="16" t="s">
        <v>157</v>
      </c>
      <c r="AU238" s="16" t="s">
        <v>84</v>
      </c>
    </row>
    <row r="239" spans="2:65" s="14" customFormat="1" ht="11.25">
      <c r="B239" s="158"/>
      <c r="D239" s="143" t="s">
        <v>176</v>
      </c>
      <c r="E239" s="159" t="s">
        <v>1</v>
      </c>
      <c r="F239" s="160" t="s">
        <v>343</v>
      </c>
      <c r="H239" s="159" t="s">
        <v>1</v>
      </c>
      <c r="L239" s="158"/>
      <c r="M239" s="161"/>
      <c r="T239" s="162"/>
      <c r="AT239" s="159" t="s">
        <v>176</v>
      </c>
      <c r="AU239" s="159" t="s">
        <v>84</v>
      </c>
      <c r="AV239" s="14" t="s">
        <v>82</v>
      </c>
      <c r="AW239" s="14" t="s">
        <v>32</v>
      </c>
      <c r="AX239" s="14" t="s">
        <v>75</v>
      </c>
      <c r="AY239" s="159" t="s">
        <v>147</v>
      </c>
    </row>
    <row r="240" spans="2:65" s="12" customFormat="1" ht="11.25">
      <c r="B240" s="146"/>
      <c r="D240" s="143" t="s">
        <v>176</v>
      </c>
      <c r="E240" s="147" t="s">
        <v>1</v>
      </c>
      <c r="F240" s="148" t="s">
        <v>344</v>
      </c>
      <c r="H240" s="149">
        <v>24</v>
      </c>
      <c r="L240" s="146"/>
      <c r="M240" s="150"/>
      <c r="T240" s="151"/>
      <c r="AT240" s="147" t="s">
        <v>176</v>
      </c>
      <c r="AU240" s="147" t="s">
        <v>84</v>
      </c>
      <c r="AV240" s="12" t="s">
        <v>84</v>
      </c>
      <c r="AW240" s="12" t="s">
        <v>32</v>
      </c>
      <c r="AX240" s="12" t="s">
        <v>75</v>
      </c>
      <c r="AY240" s="147" t="s">
        <v>147</v>
      </c>
    </row>
    <row r="241" spans="2:65" s="13" customFormat="1" ht="11.25">
      <c r="B241" s="152"/>
      <c r="D241" s="143" t="s">
        <v>176</v>
      </c>
      <c r="E241" s="153" t="s">
        <v>1</v>
      </c>
      <c r="F241" s="154" t="s">
        <v>178</v>
      </c>
      <c r="H241" s="155">
        <v>24</v>
      </c>
      <c r="L241" s="152"/>
      <c r="M241" s="156"/>
      <c r="T241" s="157"/>
      <c r="AT241" s="153" t="s">
        <v>176</v>
      </c>
      <c r="AU241" s="153" t="s">
        <v>84</v>
      </c>
      <c r="AV241" s="13" t="s">
        <v>155</v>
      </c>
      <c r="AW241" s="13" t="s">
        <v>32</v>
      </c>
      <c r="AX241" s="13" t="s">
        <v>82</v>
      </c>
      <c r="AY241" s="153" t="s">
        <v>147</v>
      </c>
    </row>
    <row r="242" spans="2:65" s="1" customFormat="1" ht="16.5" customHeight="1">
      <c r="B242" s="28"/>
      <c r="C242" s="163" t="s">
        <v>345</v>
      </c>
      <c r="D242" s="163" t="s">
        <v>300</v>
      </c>
      <c r="E242" s="164" t="s">
        <v>346</v>
      </c>
      <c r="F242" s="165" t="s">
        <v>347</v>
      </c>
      <c r="G242" s="166" t="s">
        <v>199</v>
      </c>
      <c r="H242" s="167">
        <v>6</v>
      </c>
      <c r="I242" s="168">
        <v>119</v>
      </c>
      <c r="J242" s="168">
        <f>ROUND(I242*H242,2)</f>
        <v>714</v>
      </c>
      <c r="K242" s="165" t="s">
        <v>1</v>
      </c>
      <c r="L242" s="169"/>
      <c r="M242" s="170" t="s">
        <v>1</v>
      </c>
      <c r="N242" s="171" t="s">
        <v>40</v>
      </c>
      <c r="O242" s="139">
        <v>0</v>
      </c>
      <c r="P242" s="139">
        <f>O242*H242</f>
        <v>0</v>
      </c>
      <c r="Q242" s="139">
        <v>0</v>
      </c>
      <c r="R242" s="139">
        <f>Q242*H242</f>
        <v>0</v>
      </c>
      <c r="S242" s="139">
        <v>0</v>
      </c>
      <c r="T242" s="140">
        <f>S242*H242</f>
        <v>0</v>
      </c>
      <c r="AR242" s="141" t="s">
        <v>303</v>
      </c>
      <c r="AT242" s="141" t="s">
        <v>300</v>
      </c>
      <c r="AU242" s="141" t="s">
        <v>84</v>
      </c>
      <c r="AY242" s="16" t="s">
        <v>147</v>
      </c>
      <c r="BE242" s="142">
        <f>IF(N242="základní",J242,0)</f>
        <v>714</v>
      </c>
      <c r="BF242" s="142">
        <f>IF(N242="snížená",J242,0)</f>
        <v>0</v>
      </c>
      <c r="BG242" s="142">
        <f>IF(N242="zákl. přenesená",J242,0)</f>
        <v>0</v>
      </c>
      <c r="BH242" s="142">
        <f>IF(N242="sníž. přenesená",J242,0)</f>
        <v>0</v>
      </c>
      <c r="BI242" s="142">
        <f>IF(N242="nulová",J242,0)</f>
        <v>0</v>
      </c>
      <c r="BJ242" s="16" t="s">
        <v>82</v>
      </c>
      <c r="BK242" s="142">
        <f>ROUND(I242*H242,2)</f>
        <v>714</v>
      </c>
      <c r="BL242" s="16" t="s">
        <v>228</v>
      </c>
      <c r="BM242" s="141" t="s">
        <v>348</v>
      </c>
    </row>
    <row r="243" spans="2:65" s="1" customFormat="1" ht="24.2" customHeight="1">
      <c r="B243" s="28"/>
      <c r="C243" s="163" t="s">
        <v>349</v>
      </c>
      <c r="D243" s="163" t="s">
        <v>300</v>
      </c>
      <c r="E243" s="164" t="s">
        <v>350</v>
      </c>
      <c r="F243" s="165" t="s">
        <v>351</v>
      </c>
      <c r="G243" s="166" t="s">
        <v>352</v>
      </c>
      <c r="H243" s="167">
        <v>0.96</v>
      </c>
      <c r="I243" s="168">
        <v>471</v>
      </c>
      <c r="J243" s="168">
        <f>ROUND(I243*H243,2)</f>
        <v>452.16</v>
      </c>
      <c r="K243" s="165" t="s">
        <v>154</v>
      </c>
      <c r="L243" s="169"/>
      <c r="M243" s="170" t="s">
        <v>1</v>
      </c>
      <c r="N243" s="171" t="s">
        <v>40</v>
      </c>
      <c r="O243" s="139">
        <v>0</v>
      </c>
      <c r="P243" s="139">
        <f>O243*H243</f>
        <v>0</v>
      </c>
      <c r="Q243" s="139">
        <v>3.3300000000000001E-3</v>
      </c>
      <c r="R243" s="139">
        <f>Q243*H243</f>
        <v>3.1968000000000001E-3</v>
      </c>
      <c r="S243" s="139">
        <v>0</v>
      </c>
      <c r="T243" s="140">
        <f>S243*H243</f>
        <v>0</v>
      </c>
      <c r="AR243" s="141" t="s">
        <v>303</v>
      </c>
      <c r="AT243" s="141" t="s">
        <v>300</v>
      </c>
      <c r="AU243" s="141" t="s">
        <v>84</v>
      </c>
      <c r="AY243" s="16" t="s">
        <v>147</v>
      </c>
      <c r="BE243" s="142">
        <f>IF(N243="základní",J243,0)</f>
        <v>452.16</v>
      </c>
      <c r="BF243" s="142">
        <f>IF(N243="snížená",J243,0)</f>
        <v>0</v>
      </c>
      <c r="BG243" s="142">
        <f>IF(N243="zákl. přenesená",J243,0)</f>
        <v>0</v>
      </c>
      <c r="BH243" s="142">
        <f>IF(N243="sníž. přenesená",J243,0)</f>
        <v>0</v>
      </c>
      <c r="BI243" s="142">
        <f>IF(N243="nulová",J243,0)</f>
        <v>0</v>
      </c>
      <c r="BJ243" s="16" t="s">
        <v>82</v>
      </c>
      <c r="BK243" s="142">
        <f>ROUND(I243*H243,2)</f>
        <v>452.16</v>
      </c>
      <c r="BL243" s="16" t="s">
        <v>228</v>
      </c>
      <c r="BM243" s="141" t="s">
        <v>353</v>
      </c>
    </row>
    <row r="244" spans="2:65" s="1" customFormat="1" ht="24">
      <c r="B244" s="28"/>
      <c r="C244" s="163" t="s">
        <v>303</v>
      </c>
      <c r="D244" s="163" t="s">
        <v>300</v>
      </c>
      <c r="E244" s="164" t="s">
        <v>354</v>
      </c>
      <c r="F244" s="165" t="s">
        <v>355</v>
      </c>
      <c r="G244" s="166" t="s">
        <v>352</v>
      </c>
      <c r="H244" s="167">
        <v>0.96</v>
      </c>
      <c r="I244" s="168">
        <v>1500</v>
      </c>
      <c r="J244" s="168">
        <f>ROUND(I244*H244,2)</f>
        <v>1440</v>
      </c>
      <c r="K244" s="165" t="s">
        <v>1</v>
      </c>
      <c r="L244" s="169"/>
      <c r="M244" s="170" t="s">
        <v>1</v>
      </c>
      <c r="N244" s="171" t="s">
        <v>40</v>
      </c>
      <c r="O244" s="139">
        <v>0</v>
      </c>
      <c r="P244" s="139">
        <f>O244*H244</f>
        <v>0</v>
      </c>
      <c r="Q244" s="139">
        <v>0</v>
      </c>
      <c r="R244" s="139">
        <f>Q244*H244</f>
        <v>0</v>
      </c>
      <c r="S244" s="139">
        <v>0</v>
      </c>
      <c r="T244" s="140">
        <f>S244*H244</f>
        <v>0</v>
      </c>
      <c r="AR244" s="141" t="s">
        <v>303</v>
      </c>
      <c r="AT244" s="141" t="s">
        <v>300</v>
      </c>
      <c r="AU244" s="141" t="s">
        <v>84</v>
      </c>
      <c r="AY244" s="16" t="s">
        <v>147</v>
      </c>
      <c r="BE244" s="142">
        <f>IF(N244="základní",J244,0)</f>
        <v>1440</v>
      </c>
      <c r="BF244" s="142">
        <f>IF(N244="snížená",J244,0)</f>
        <v>0</v>
      </c>
      <c r="BG244" s="142">
        <f>IF(N244="zákl. přenesená",J244,0)</f>
        <v>0</v>
      </c>
      <c r="BH244" s="142">
        <f>IF(N244="sníž. přenesená",J244,0)</f>
        <v>0</v>
      </c>
      <c r="BI244" s="142">
        <f>IF(N244="nulová",J244,0)</f>
        <v>0</v>
      </c>
      <c r="BJ244" s="16" t="s">
        <v>82</v>
      </c>
      <c r="BK244" s="142">
        <f>ROUND(I244*H244,2)</f>
        <v>1440</v>
      </c>
      <c r="BL244" s="16" t="s">
        <v>228</v>
      </c>
      <c r="BM244" s="141" t="s">
        <v>356</v>
      </c>
    </row>
    <row r="245" spans="2:65" s="1" customFormat="1" ht="24.2" customHeight="1">
      <c r="B245" s="28"/>
      <c r="C245" s="131" t="s">
        <v>357</v>
      </c>
      <c r="D245" s="131" t="s">
        <v>150</v>
      </c>
      <c r="E245" s="132" t="s">
        <v>358</v>
      </c>
      <c r="F245" s="133" t="s">
        <v>359</v>
      </c>
      <c r="G245" s="134" t="s">
        <v>199</v>
      </c>
      <c r="H245" s="135">
        <v>96</v>
      </c>
      <c r="I245" s="136">
        <v>356</v>
      </c>
      <c r="J245" s="136">
        <f>ROUND(I245*H245,2)</f>
        <v>34176</v>
      </c>
      <c r="K245" s="133" t="s">
        <v>200</v>
      </c>
      <c r="L245" s="28"/>
      <c r="M245" s="137" t="s">
        <v>1</v>
      </c>
      <c r="N245" s="138" t="s">
        <v>40</v>
      </c>
      <c r="O245" s="139">
        <v>0.56899999999999995</v>
      </c>
      <c r="P245" s="139">
        <f>O245*H245</f>
        <v>54.623999999999995</v>
      </c>
      <c r="Q245" s="139">
        <v>6.0000000000000002E-5</v>
      </c>
      <c r="R245" s="139">
        <f>Q245*H245</f>
        <v>5.7600000000000004E-3</v>
      </c>
      <c r="S245" s="139">
        <v>0</v>
      </c>
      <c r="T245" s="140">
        <f>S245*H245</f>
        <v>0</v>
      </c>
      <c r="AR245" s="141" t="s">
        <v>228</v>
      </c>
      <c r="AT245" s="141" t="s">
        <v>150</v>
      </c>
      <c r="AU245" s="141" t="s">
        <v>84</v>
      </c>
      <c r="AY245" s="16" t="s">
        <v>147</v>
      </c>
      <c r="BE245" s="142">
        <f>IF(N245="základní",J245,0)</f>
        <v>34176</v>
      </c>
      <c r="BF245" s="142">
        <f>IF(N245="snížená",J245,0)</f>
        <v>0</v>
      </c>
      <c r="BG245" s="142">
        <f>IF(N245="zákl. přenesená",J245,0)</f>
        <v>0</v>
      </c>
      <c r="BH245" s="142">
        <f>IF(N245="sníž. přenesená",J245,0)</f>
        <v>0</v>
      </c>
      <c r="BI245" s="142">
        <f>IF(N245="nulová",J245,0)</f>
        <v>0</v>
      </c>
      <c r="BJ245" s="16" t="s">
        <v>82</v>
      </c>
      <c r="BK245" s="142">
        <f>ROUND(I245*H245,2)</f>
        <v>34176</v>
      </c>
      <c r="BL245" s="16" t="s">
        <v>228</v>
      </c>
      <c r="BM245" s="141" t="s">
        <v>360</v>
      </c>
    </row>
    <row r="246" spans="2:65" s="1" customFormat="1" ht="29.25">
      <c r="B246" s="28"/>
      <c r="D246" s="143" t="s">
        <v>157</v>
      </c>
      <c r="F246" s="144" t="s">
        <v>342</v>
      </c>
      <c r="L246" s="28"/>
      <c r="M246" s="145"/>
      <c r="T246" s="52"/>
      <c r="AT246" s="16" t="s">
        <v>157</v>
      </c>
      <c r="AU246" s="16" t="s">
        <v>84</v>
      </c>
    </row>
    <row r="247" spans="2:65" s="14" customFormat="1" ht="22.5">
      <c r="B247" s="158"/>
      <c r="D247" s="143" t="s">
        <v>176</v>
      </c>
      <c r="E247" s="159" t="s">
        <v>1</v>
      </c>
      <c r="F247" s="160" t="s">
        <v>361</v>
      </c>
      <c r="H247" s="159" t="s">
        <v>1</v>
      </c>
      <c r="L247" s="158"/>
      <c r="M247" s="161"/>
      <c r="T247" s="162"/>
      <c r="AT247" s="159" t="s">
        <v>176</v>
      </c>
      <c r="AU247" s="159" t="s">
        <v>84</v>
      </c>
      <c r="AV247" s="14" t="s">
        <v>82</v>
      </c>
      <c r="AW247" s="14" t="s">
        <v>32</v>
      </c>
      <c r="AX247" s="14" t="s">
        <v>75</v>
      </c>
      <c r="AY247" s="159" t="s">
        <v>147</v>
      </c>
    </row>
    <row r="248" spans="2:65" s="12" customFormat="1" ht="11.25">
      <c r="B248" s="146"/>
      <c r="D248" s="143" t="s">
        <v>176</v>
      </c>
      <c r="E248" s="147" t="s">
        <v>1</v>
      </c>
      <c r="F248" s="148" t="s">
        <v>362</v>
      </c>
      <c r="H248" s="149">
        <v>96</v>
      </c>
      <c r="L248" s="146"/>
      <c r="M248" s="150"/>
      <c r="T248" s="151"/>
      <c r="AT248" s="147" t="s">
        <v>176</v>
      </c>
      <c r="AU248" s="147" t="s">
        <v>84</v>
      </c>
      <c r="AV248" s="12" t="s">
        <v>84</v>
      </c>
      <c r="AW248" s="12" t="s">
        <v>32</v>
      </c>
      <c r="AX248" s="12" t="s">
        <v>82</v>
      </c>
      <c r="AY248" s="147" t="s">
        <v>147</v>
      </c>
    </row>
    <row r="249" spans="2:65" s="1" customFormat="1" ht="16.5" customHeight="1">
      <c r="B249" s="28"/>
      <c r="C249" s="131" t="s">
        <v>363</v>
      </c>
      <c r="D249" s="131" t="s">
        <v>150</v>
      </c>
      <c r="E249" s="132" t="s">
        <v>364</v>
      </c>
      <c r="F249" s="133" t="s">
        <v>365</v>
      </c>
      <c r="G249" s="134" t="s">
        <v>170</v>
      </c>
      <c r="H249" s="135">
        <v>9.9</v>
      </c>
      <c r="I249" s="136">
        <v>257.77999999999997</v>
      </c>
      <c r="J249" s="136">
        <f>ROUND(I249*H249,2)</f>
        <v>2552.02</v>
      </c>
      <c r="K249" s="133" t="s">
        <v>1</v>
      </c>
      <c r="L249" s="28"/>
      <c r="M249" s="137" t="s">
        <v>1</v>
      </c>
      <c r="N249" s="138" t="s">
        <v>40</v>
      </c>
      <c r="O249" s="139">
        <v>0.34100000000000003</v>
      </c>
      <c r="P249" s="139">
        <f>O249*H249</f>
        <v>3.3759000000000006</v>
      </c>
      <c r="Q249" s="139">
        <v>0</v>
      </c>
      <c r="R249" s="139">
        <f>Q249*H249</f>
        <v>0</v>
      </c>
      <c r="S249" s="139">
        <v>0</v>
      </c>
      <c r="T249" s="140">
        <f>S249*H249</f>
        <v>0</v>
      </c>
      <c r="AR249" s="141" t="s">
        <v>228</v>
      </c>
      <c r="AT249" s="141" t="s">
        <v>150</v>
      </c>
      <c r="AU249" s="141" t="s">
        <v>84</v>
      </c>
      <c r="AY249" s="16" t="s">
        <v>147</v>
      </c>
      <c r="BE249" s="142">
        <f>IF(N249="základní",J249,0)</f>
        <v>2552.02</v>
      </c>
      <c r="BF249" s="142">
        <f>IF(N249="snížená",J249,0)</f>
        <v>0</v>
      </c>
      <c r="BG249" s="142">
        <f>IF(N249="zákl. přenesená",J249,0)</f>
        <v>0</v>
      </c>
      <c r="BH249" s="142">
        <f>IF(N249="sníž. přenesená",J249,0)</f>
        <v>0</v>
      </c>
      <c r="BI249" s="142">
        <f>IF(N249="nulová",J249,0)</f>
        <v>0</v>
      </c>
      <c r="BJ249" s="16" t="s">
        <v>82</v>
      </c>
      <c r="BK249" s="142">
        <f>ROUND(I249*H249,2)</f>
        <v>2552.02</v>
      </c>
      <c r="BL249" s="16" t="s">
        <v>228</v>
      </c>
      <c r="BM249" s="141" t="s">
        <v>366</v>
      </c>
    </row>
    <row r="250" spans="2:65" s="1" customFormat="1" ht="29.25">
      <c r="B250" s="28"/>
      <c r="D250" s="143" t="s">
        <v>157</v>
      </c>
      <c r="F250" s="144" t="s">
        <v>342</v>
      </c>
      <c r="L250" s="28"/>
      <c r="M250" s="145"/>
      <c r="T250" s="52"/>
      <c r="AT250" s="16" t="s">
        <v>157</v>
      </c>
      <c r="AU250" s="16" t="s">
        <v>84</v>
      </c>
    </row>
    <row r="251" spans="2:65" s="14" customFormat="1" ht="11.25">
      <c r="B251" s="158"/>
      <c r="D251" s="143" t="s">
        <v>176</v>
      </c>
      <c r="E251" s="159" t="s">
        <v>1</v>
      </c>
      <c r="F251" s="160" t="s">
        <v>367</v>
      </c>
      <c r="H251" s="159" t="s">
        <v>1</v>
      </c>
      <c r="L251" s="158"/>
      <c r="M251" s="161"/>
      <c r="T251" s="162"/>
      <c r="AT251" s="159" t="s">
        <v>176</v>
      </c>
      <c r="AU251" s="159" t="s">
        <v>84</v>
      </c>
      <c r="AV251" s="14" t="s">
        <v>82</v>
      </c>
      <c r="AW251" s="14" t="s">
        <v>32</v>
      </c>
      <c r="AX251" s="14" t="s">
        <v>75</v>
      </c>
      <c r="AY251" s="159" t="s">
        <v>147</v>
      </c>
    </row>
    <row r="252" spans="2:65" s="12" customFormat="1" ht="11.25">
      <c r="B252" s="146"/>
      <c r="D252" s="143" t="s">
        <v>176</v>
      </c>
      <c r="E252" s="147" t="s">
        <v>1</v>
      </c>
      <c r="F252" s="148" t="s">
        <v>368</v>
      </c>
      <c r="H252" s="149">
        <v>9.9</v>
      </c>
      <c r="L252" s="146"/>
      <c r="M252" s="150"/>
      <c r="T252" s="151"/>
      <c r="AT252" s="147" t="s">
        <v>176</v>
      </c>
      <c r="AU252" s="147" t="s">
        <v>84</v>
      </c>
      <c r="AV252" s="12" t="s">
        <v>84</v>
      </c>
      <c r="AW252" s="12" t="s">
        <v>32</v>
      </c>
      <c r="AX252" s="12" t="s">
        <v>75</v>
      </c>
      <c r="AY252" s="147" t="s">
        <v>147</v>
      </c>
    </row>
    <row r="253" spans="2:65" s="13" customFormat="1" ht="11.25">
      <c r="B253" s="152"/>
      <c r="D253" s="143" t="s">
        <v>176</v>
      </c>
      <c r="E253" s="153" t="s">
        <v>1</v>
      </c>
      <c r="F253" s="154" t="s">
        <v>178</v>
      </c>
      <c r="H253" s="155">
        <v>9.9</v>
      </c>
      <c r="L253" s="152"/>
      <c r="M253" s="156"/>
      <c r="T253" s="157"/>
      <c r="AT253" s="153" t="s">
        <v>176</v>
      </c>
      <c r="AU253" s="153" t="s">
        <v>84</v>
      </c>
      <c r="AV253" s="13" t="s">
        <v>155</v>
      </c>
      <c r="AW253" s="13" t="s">
        <v>32</v>
      </c>
      <c r="AX253" s="13" t="s">
        <v>82</v>
      </c>
      <c r="AY253" s="153" t="s">
        <v>147</v>
      </c>
    </row>
    <row r="254" spans="2:65" s="1" customFormat="1" ht="24.2" customHeight="1">
      <c r="B254" s="28"/>
      <c r="C254" s="163" t="s">
        <v>369</v>
      </c>
      <c r="D254" s="163" t="s">
        <v>300</v>
      </c>
      <c r="E254" s="164" t="s">
        <v>370</v>
      </c>
      <c r="F254" s="165" t="s">
        <v>371</v>
      </c>
      <c r="G254" s="166" t="s">
        <v>231</v>
      </c>
      <c r="H254" s="167">
        <v>1.339</v>
      </c>
      <c r="I254" s="168">
        <v>16000</v>
      </c>
      <c r="J254" s="168">
        <f>ROUND(I254*H254,2)</f>
        <v>21424</v>
      </c>
      <c r="K254" s="165" t="s">
        <v>1</v>
      </c>
      <c r="L254" s="169"/>
      <c r="M254" s="170" t="s">
        <v>1</v>
      </c>
      <c r="N254" s="171" t="s">
        <v>40</v>
      </c>
      <c r="O254" s="139">
        <v>0</v>
      </c>
      <c r="P254" s="139">
        <f>O254*H254</f>
        <v>0</v>
      </c>
      <c r="Q254" s="139">
        <v>0</v>
      </c>
      <c r="R254" s="139">
        <f>Q254*H254</f>
        <v>0</v>
      </c>
      <c r="S254" s="139">
        <v>0</v>
      </c>
      <c r="T254" s="140">
        <f>S254*H254</f>
        <v>0</v>
      </c>
      <c r="AR254" s="141" t="s">
        <v>303</v>
      </c>
      <c r="AT254" s="141" t="s">
        <v>300</v>
      </c>
      <c r="AU254" s="141" t="s">
        <v>84</v>
      </c>
      <c r="AY254" s="16" t="s">
        <v>147</v>
      </c>
      <c r="BE254" s="142">
        <f>IF(N254="základní",J254,0)</f>
        <v>21424</v>
      </c>
      <c r="BF254" s="142">
        <f>IF(N254="snížená",J254,0)</f>
        <v>0</v>
      </c>
      <c r="BG254" s="142">
        <f>IF(N254="zákl. přenesená",J254,0)</f>
        <v>0</v>
      </c>
      <c r="BH254" s="142">
        <f>IF(N254="sníž. přenesená",J254,0)</f>
        <v>0</v>
      </c>
      <c r="BI254" s="142">
        <f>IF(N254="nulová",J254,0)</f>
        <v>0</v>
      </c>
      <c r="BJ254" s="16" t="s">
        <v>82</v>
      </c>
      <c r="BK254" s="142">
        <f>ROUND(I254*H254,2)</f>
        <v>21424</v>
      </c>
      <c r="BL254" s="16" t="s">
        <v>228</v>
      </c>
      <c r="BM254" s="141" t="s">
        <v>372</v>
      </c>
    </row>
    <row r="255" spans="2:65" s="1" customFormat="1" ht="29.25">
      <c r="B255" s="28"/>
      <c r="D255" s="143" t="s">
        <v>157</v>
      </c>
      <c r="F255" s="144" t="s">
        <v>342</v>
      </c>
      <c r="L255" s="28"/>
      <c r="M255" s="145"/>
      <c r="T255" s="52"/>
      <c r="AT255" s="16" t="s">
        <v>157</v>
      </c>
      <c r="AU255" s="16" t="s">
        <v>84</v>
      </c>
    </row>
    <row r="256" spans="2:65" s="12" customFormat="1" ht="11.25">
      <c r="B256" s="146"/>
      <c r="D256" s="143" t="s">
        <v>176</v>
      </c>
      <c r="E256" s="147" t="s">
        <v>1</v>
      </c>
      <c r="F256" s="148" t="s">
        <v>373</v>
      </c>
      <c r="H256" s="149">
        <v>0.39600000000000002</v>
      </c>
      <c r="L256" s="146"/>
      <c r="M256" s="150"/>
      <c r="T256" s="151"/>
      <c r="AT256" s="147" t="s">
        <v>176</v>
      </c>
      <c r="AU256" s="147" t="s">
        <v>84</v>
      </c>
      <c r="AV256" s="12" t="s">
        <v>84</v>
      </c>
      <c r="AW256" s="12" t="s">
        <v>32</v>
      </c>
      <c r="AX256" s="12" t="s">
        <v>75</v>
      </c>
      <c r="AY256" s="147" t="s">
        <v>147</v>
      </c>
    </row>
    <row r="257" spans="2:65" s="12" customFormat="1" ht="11.25">
      <c r="B257" s="146"/>
      <c r="D257" s="143" t="s">
        <v>176</v>
      </c>
      <c r="E257" s="147" t="s">
        <v>1</v>
      </c>
      <c r="F257" s="148" t="s">
        <v>374</v>
      </c>
      <c r="H257" s="149">
        <v>0.76800000000000002</v>
      </c>
      <c r="L257" s="146"/>
      <c r="M257" s="150"/>
      <c r="T257" s="151"/>
      <c r="AT257" s="147" t="s">
        <v>176</v>
      </c>
      <c r="AU257" s="147" t="s">
        <v>84</v>
      </c>
      <c r="AV257" s="12" t="s">
        <v>84</v>
      </c>
      <c r="AW257" s="12" t="s">
        <v>32</v>
      </c>
      <c r="AX257" s="12" t="s">
        <v>75</v>
      </c>
      <c r="AY257" s="147" t="s">
        <v>147</v>
      </c>
    </row>
    <row r="258" spans="2:65" s="12" customFormat="1" ht="11.25">
      <c r="B258" s="146"/>
      <c r="D258" s="143" t="s">
        <v>176</v>
      </c>
      <c r="E258" s="147" t="s">
        <v>1</v>
      </c>
      <c r="F258" s="148" t="s">
        <v>375</v>
      </c>
      <c r="H258" s="149">
        <v>0.17499999999999999</v>
      </c>
      <c r="L258" s="146"/>
      <c r="M258" s="150"/>
      <c r="T258" s="151"/>
      <c r="AT258" s="147" t="s">
        <v>176</v>
      </c>
      <c r="AU258" s="147" t="s">
        <v>84</v>
      </c>
      <c r="AV258" s="12" t="s">
        <v>84</v>
      </c>
      <c r="AW258" s="12" t="s">
        <v>32</v>
      </c>
      <c r="AX258" s="12" t="s">
        <v>75</v>
      </c>
      <c r="AY258" s="147" t="s">
        <v>147</v>
      </c>
    </row>
    <row r="259" spans="2:65" s="13" customFormat="1" ht="11.25">
      <c r="B259" s="152"/>
      <c r="D259" s="143" t="s">
        <v>176</v>
      </c>
      <c r="E259" s="153" t="s">
        <v>1</v>
      </c>
      <c r="F259" s="154" t="s">
        <v>178</v>
      </c>
      <c r="H259" s="155">
        <v>1.3390000000000002</v>
      </c>
      <c r="L259" s="152"/>
      <c r="M259" s="156"/>
      <c r="T259" s="157"/>
      <c r="AT259" s="153" t="s">
        <v>176</v>
      </c>
      <c r="AU259" s="153" t="s">
        <v>84</v>
      </c>
      <c r="AV259" s="13" t="s">
        <v>155</v>
      </c>
      <c r="AW259" s="13" t="s">
        <v>32</v>
      </c>
      <c r="AX259" s="13" t="s">
        <v>82</v>
      </c>
      <c r="AY259" s="153" t="s">
        <v>147</v>
      </c>
    </row>
    <row r="260" spans="2:65" s="1" customFormat="1" ht="24.2" customHeight="1">
      <c r="B260" s="28"/>
      <c r="C260" s="131" t="s">
        <v>376</v>
      </c>
      <c r="D260" s="131" t="s">
        <v>150</v>
      </c>
      <c r="E260" s="132" t="s">
        <v>377</v>
      </c>
      <c r="F260" s="133" t="s">
        <v>378</v>
      </c>
      <c r="G260" s="134" t="s">
        <v>170</v>
      </c>
      <c r="H260" s="135">
        <v>5.25</v>
      </c>
      <c r="I260" s="136">
        <v>492.04</v>
      </c>
      <c r="J260" s="136">
        <f>ROUND(I260*H260,2)</f>
        <v>2583.21</v>
      </c>
      <c r="K260" s="133" t="s">
        <v>154</v>
      </c>
      <c r="L260" s="28"/>
      <c r="M260" s="137" t="s">
        <v>1</v>
      </c>
      <c r="N260" s="138" t="s">
        <v>40</v>
      </c>
      <c r="O260" s="139">
        <v>0.26400000000000001</v>
      </c>
      <c r="P260" s="139">
        <f>O260*H260</f>
        <v>1.3860000000000001</v>
      </c>
      <c r="Q260" s="139">
        <v>1.1516500000000001E-2</v>
      </c>
      <c r="R260" s="139">
        <f>Q260*H260</f>
        <v>6.0461625000000005E-2</v>
      </c>
      <c r="S260" s="139">
        <v>0</v>
      </c>
      <c r="T260" s="140">
        <f>S260*H260</f>
        <v>0</v>
      </c>
      <c r="AR260" s="141" t="s">
        <v>228</v>
      </c>
      <c r="AT260" s="141" t="s">
        <v>150</v>
      </c>
      <c r="AU260" s="141" t="s">
        <v>84</v>
      </c>
      <c r="AY260" s="16" t="s">
        <v>147</v>
      </c>
      <c r="BE260" s="142">
        <f>IF(N260="základní",J260,0)</f>
        <v>2583.21</v>
      </c>
      <c r="BF260" s="142">
        <f>IF(N260="snížená",J260,0)</f>
        <v>0</v>
      </c>
      <c r="BG260" s="142">
        <f>IF(N260="zákl. přenesená",J260,0)</f>
        <v>0</v>
      </c>
      <c r="BH260" s="142">
        <f>IF(N260="sníž. přenesená",J260,0)</f>
        <v>0</v>
      </c>
      <c r="BI260" s="142">
        <f>IF(N260="nulová",J260,0)</f>
        <v>0</v>
      </c>
      <c r="BJ260" s="16" t="s">
        <v>82</v>
      </c>
      <c r="BK260" s="142">
        <f>ROUND(I260*H260,2)</f>
        <v>2583.21</v>
      </c>
      <c r="BL260" s="16" t="s">
        <v>228</v>
      </c>
      <c r="BM260" s="141" t="s">
        <v>379</v>
      </c>
    </row>
    <row r="261" spans="2:65" s="1" customFormat="1" ht="19.5">
      <c r="B261" s="28"/>
      <c r="D261" s="143" t="s">
        <v>157</v>
      </c>
      <c r="F261" s="144" t="s">
        <v>294</v>
      </c>
      <c r="L261" s="28"/>
      <c r="M261" s="145"/>
      <c r="T261" s="52"/>
      <c r="AT261" s="16" t="s">
        <v>157</v>
      </c>
      <c r="AU261" s="16" t="s">
        <v>84</v>
      </c>
    </row>
    <row r="262" spans="2:65" s="14" customFormat="1" ht="11.25">
      <c r="B262" s="158"/>
      <c r="D262" s="143" t="s">
        <v>176</v>
      </c>
      <c r="E262" s="159" t="s">
        <v>1</v>
      </c>
      <c r="F262" s="160" t="s">
        <v>380</v>
      </c>
      <c r="H262" s="159" t="s">
        <v>1</v>
      </c>
      <c r="L262" s="158"/>
      <c r="M262" s="161"/>
      <c r="T262" s="162"/>
      <c r="AT262" s="159" t="s">
        <v>176</v>
      </c>
      <c r="AU262" s="159" t="s">
        <v>84</v>
      </c>
      <c r="AV262" s="14" t="s">
        <v>82</v>
      </c>
      <c r="AW262" s="14" t="s">
        <v>32</v>
      </c>
      <c r="AX262" s="14" t="s">
        <v>75</v>
      </c>
      <c r="AY262" s="159" t="s">
        <v>147</v>
      </c>
    </row>
    <row r="263" spans="2:65" s="12" customFormat="1" ht="11.25">
      <c r="B263" s="146"/>
      <c r="D263" s="143" t="s">
        <v>176</v>
      </c>
      <c r="E263" s="147" t="s">
        <v>1</v>
      </c>
      <c r="F263" s="148" t="s">
        <v>296</v>
      </c>
      <c r="H263" s="149">
        <v>5.25</v>
      </c>
      <c r="L263" s="146"/>
      <c r="M263" s="150"/>
      <c r="T263" s="151"/>
      <c r="AT263" s="147" t="s">
        <v>176</v>
      </c>
      <c r="AU263" s="147" t="s">
        <v>84</v>
      </c>
      <c r="AV263" s="12" t="s">
        <v>84</v>
      </c>
      <c r="AW263" s="12" t="s">
        <v>32</v>
      </c>
      <c r="AX263" s="12" t="s">
        <v>82</v>
      </c>
      <c r="AY263" s="147" t="s">
        <v>147</v>
      </c>
    </row>
    <row r="264" spans="2:65" s="1" customFormat="1" ht="16.5" customHeight="1">
      <c r="B264" s="28"/>
      <c r="C264" s="131" t="s">
        <v>381</v>
      </c>
      <c r="D264" s="131" t="s">
        <v>150</v>
      </c>
      <c r="E264" s="132" t="s">
        <v>382</v>
      </c>
      <c r="F264" s="133" t="s">
        <v>383</v>
      </c>
      <c r="G264" s="134" t="s">
        <v>170</v>
      </c>
      <c r="H264" s="135">
        <v>5.25</v>
      </c>
      <c r="I264" s="136">
        <v>70.45</v>
      </c>
      <c r="J264" s="136">
        <f>ROUND(I264*H264,2)</f>
        <v>369.86</v>
      </c>
      <c r="K264" s="133" t="s">
        <v>154</v>
      </c>
      <c r="L264" s="28"/>
      <c r="M264" s="137" t="s">
        <v>1</v>
      </c>
      <c r="N264" s="138" t="s">
        <v>40</v>
      </c>
      <c r="O264" s="139">
        <v>0.14000000000000001</v>
      </c>
      <c r="P264" s="139">
        <f>O264*H264</f>
        <v>0.7350000000000001</v>
      </c>
      <c r="Q264" s="139">
        <v>0</v>
      </c>
      <c r="R264" s="139">
        <f>Q264*H264</f>
        <v>0</v>
      </c>
      <c r="S264" s="139">
        <v>3.1E-2</v>
      </c>
      <c r="T264" s="140">
        <f>S264*H264</f>
        <v>0.16275000000000001</v>
      </c>
      <c r="AR264" s="141" t="s">
        <v>228</v>
      </c>
      <c r="AT264" s="141" t="s">
        <v>150</v>
      </c>
      <c r="AU264" s="141" t="s">
        <v>84</v>
      </c>
      <c r="AY264" s="16" t="s">
        <v>147</v>
      </c>
      <c r="BE264" s="142">
        <f>IF(N264="základní",J264,0)</f>
        <v>369.86</v>
      </c>
      <c r="BF264" s="142">
        <f>IF(N264="snížená",J264,0)</f>
        <v>0</v>
      </c>
      <c r="BG264" s="142">
        <f>IF(N264="zákl. přenesená",J264,0)</f>
        <v>0</v>
      </c>
      <c r="BH264" s="142">
        <f>IF(N264="sníž. přenesená",J264,0)</f>
        <v>0</v>
      </c>
      <c r="BI264" s="142">
        <f>IF(N264="nulová",J264,0)</f>
        <v>0</v>
      </c>
      <c r="BJ264" s="16" t="s">
        <v>82</v>
      </c>
      <c r="BK264" s="142">
        <f>ROUND(I264*H264,2)</f>
        <v>369.86</v>
      </c>
      <c r="BL264" s="16" t="s">
        <v>228</v>
      </c>
      <c r="BM264" s="141" t="s">
        <v>384</v>
      </c>
    </row>
    <row r="265" spans="2:65" s="1" customFormat="1" ht="19.5">
      <c r="B265" s="28"/>
      <c r="D265" s="143" t="s">
        <v>157</v>
      </c>
      <c r="F265" s="144" t="s">
        <v>294</v>
      </c>
      <c r="L265" s="28"/>
      <c r="M265" s="145"/>
      <c r="T265" s="52"/>
      <c r="AT265" s="16" t="s">
        <v>157</v>
      </c>
      <c r="AU265" s="16" t="s">
        <v>84</v>
      </c>
    </row>
    <row r="266" spans="2:65" s="14" customFormat="1" ht="11.25">
      <c r="B266" s="158"/>
      <c r="D266" s="143" t="s">
        <v>176</v>
      </c>
      <c r="E266" s="159" t="s">
        <v>1</v>
      </c>
      <c r="F266" s="160" t="s">
        <v>385</v>
      </c>
      <c r="H266" s="159" t="s">
        <v>1</v>
      </c>
      <c r="L266" s="158"/>
      <c r="M266" s="161"/>
      <c r="T266" s="162"/>
      <c r="AT266" s="159" t="s">
        <v>176</v>
      </c>
      <c r="AU266" s="159" t="s">
        <v>84</v>
      </c>
      <c r="AV266" s="14" t="s">
        <v>82</v>
      </c>
      <c r="AW266" s="14" t="s">
        <v>32</v>
      </c>
      <c r="AX266" s="14" t="s">
        <v>75</v>
      </c>
      <c r="AY266" s="159" t="s">
        <v>147</v>
      </c>
    </row>
    <row r="267" spans="2:65" s="12" customFormat="1" ht="11.25">
      <c r="B267" s="146"/>
      <c r="D267" s="143" t="s">
        <v>176</v>
      </c>
      <c r="E267" s="147" t="s">
        <v>1</v>
      </c>
      <c r="F267" s="148" t="s">
        <v>296</v>
      </c>
      <c r="H267" s="149">
        <v>5.25</v>
      </c>
      <c r="L267" s="146"/>
      <c r="M267" s="150"/>
      <c r="T267" s="151"/>
      <c r="AT267" s="147" t="s">
        <v>176</v>
      </c>
      <c r="AU267" s="147" t="s">
        <v>84</v>
      </c>
      <c r="AV267" s="12" t="s">
        <v>84</v>
      </c>
      <c r="AW267" s="12" t="s">
        <v>32</v>
      </c>
      <c r="AX267" s="12" t="s">
        <v>82</v>
      </c>
      <c r="AY267" s="147" t="s">
        <v>147</v>
      </c>
    </row>
    <row r="268" spans="2:65" s="1" customFormat="1" ht="24.2" customHeight="1">
      <c r="B268" s="28"/>
      <c r="C268" s="131" t="s">
        <v>386</v>
      </c>
      <c r="D268" s="131" t="s">
        <v>150</v>
      </c>
      <c r="E268" s="132" t="s">
        <v>387</v>
      </c>
      <c r="F268" s="133" t="s">
        <v>388</v>
      </c>
      <c r="G268" s="134" t="s">
        <v>170</v>
      </c>
      <c r="H268" s="135">
        <v>1</v>
      </c>
      <c r="I268" s="136">
        <v>95.62</v>
      </c>
      <c r="J268" s="136">
        <f>ROUND(I268*H268,2)</f>
        <v>95.62</v>
      </c>
      <c r="K268" s="133" t="s">
        <v>154</v>
      </c>
      <c r="L268" s="28"/>
      <c r="M268" s="137" t="s">
        <v>1</v>
      </c>
      <c r="N268" s="138" t="s">
        <v>40</v>
      </c>
      <c r="O268" s="139">
        <v>0.19</v>
      </c>
      <c r="P268" s="139">
        <f>O268*H268</f>
        <v>0.19</v>
      </c>
      <c r="Q268" s="139">
        <v>0</v>
      </c>
      <c r="R268" s="139">
        <f>Q268*H268</f>
        <v>0</v>
      </c>
      <c r="S268" s="139">
        <v>5.0000000000000001E-3</v>
      </c>
      <c r="T268" s="140">
        <f>S268*H268</f>
        <v>5.0000000000000001E-3</v>
      </c>
      <c r="AR268" s="141" t="s">
        <v>228</v>
      </c>
      <c r="AT268" s="141" t="s">
        <v>150</v>
      </c>
      <c r="AU268" s="141" t="s">
        <v>84</v>
      </c>
      <c r="AY268" s="16" t="s">
        <v>147</v>
      </c>
      <c r="BE268" s="142">
        <f>IF(N268="základní",J268,0)</f>
        <v>95.62</v>
      </c>
      <c r="BF268" s="142">
        <f>IF(N268="snížená",J268,0)</f>
        <v>0</v>
      </c>
      <c r="BG268" s="142">
        <f>IF(N268="zákl. přenesená",J268,0)</f>
        <v>0</v>
      </c>
      <c r="BH268" s="142">
        <f>IF(N268="sníž. přenesená",J268,0)</f>
        <v>0</v>
      </c>
      <c r="BI268" s="142">
        <f>IF(N268="nulová",J268,0)</f>
        <v>0</v>
      </c>
      <c r="BJ268" s="16" t="s">
        <v>82</v>
      </c>
      <c r="BK268" s="142">
        <f>ROUND(I268*H268,2)</f>
        <v>95.62</v>
      </c>
      <c r="BL268" s="16" t="s">
        <v>228</v>
      </c>
      <c r="BM268" s="141" t="s">
        <v>389</v>
      </c>
    </row>
    <row r="269" spans="2:65" s="1" customFormat="1" ht="19.5">
      <c r="B269" s="28"/>
      <c r="D269" s="143" t="s">
        <v>157</v>
      </c>
      <c r="F269" s="144" t="s">
        <v>294</v>
      </c>
      <c r="L269" s="28"/>
      <c r="M269" s="145"/>
      <c r="T269" s="52"/>
      <c r="AT269" s="16" t="s">
        <v>157</v>
      </c>
      <c r="AU269" s="16" t="s">
        <v>84</v>
      </c>
    </row>
    <row r="270" spans="2:65" s="1" customFormat="1" ht="24.2" customHeight="1">
      <c r="B270" s="28"/>
      <c r="C270" s="131" t="s">
        <v>390</v>
      </c>
      <c r="D270" s="131" t="s">
        <v>150</v>
      </c>
      <c r="E270" s="132" t="s">
        <v>391</v>
      </c>
      <c r="F270" s="133" t="s">
        <v>392</v>
      </c>
      <c r="G270" s="134" t="s">
        <v>199</v>
      </c>
      <c r="H270" s="135">
        <v>13.2</v>
      </c>
      <c r="I270" s="136">
        <v>293.3</v>
      </c>
      <c r="J270" s="136">
        <f>ROUND(I270*H270,2)</f>
        <v>3871.56</v>
      </c>
      <c r="K270" s="133" t="s">
        <v>154</v>
      </c>
      <c r="L270" s="28"/>
      <c r="M270" s="137" t="s">
        <v>1</v>
      </c>
      <c r="N270" s="138" t="s">
        <v>40</v>
      </c>
      <c r="O270" s="139">
        <v>0.49199999999999999</v>
      </c>
      <c r="P270" s="139">
        <f>O270*H270</f>
        <v>6.4943999999999997</v>
      </c>
      <c r="Q270" s="139">
        <v>0</v>
      </c>
      <c r="R270" s="139">
        <f>Q270*H270</f>
        <v>0</v>
      </c>
      <c r="S270" s="139">
        <v>0</v>
      </c>
      <c r="T270" s="140">
        <f>S270*H270</f>
        <v>0</v>
      </c>
      <c r="AR270" s="141" t="s">
        <v>228</v>
      </c>
      <c r="AT270" s="141" t="s">
        <v>150</v>
      </c>
      <c r="AU270" s="141" t="s">
        <v>84</v>
      </c>
      <c r="AY270" s="16" t="s">
        <v>147</v>
      </c>
      <c r="BE270" s="142">
        <f>IF(N270="základní",J270,0)</f>
        <v>3871.56</v>
      </c>
      <c r="BF270" s="142">
        <f>IF(N270="snížená",J270,0)</f>
        <v>0</v>
      </c>
      <c r="BG270" s="142">
        <f>IF(N270="zákl. přenesená",J270,0)</f>
        <v>0</v>
      </c>
      <c r="BH270" s="142">
        <f>IF(N270="sníž. přenesená",J270,0)</f>
        <v>0</v>
      </c>
      <c r="BI270" s="142">
        <f>IF(N270="nulová",J270,0)</f>
        <v>0</v>
      </c>
      <c r="BJ270" s="16" t="s">
        <v>82</v>
      </c>
      <c r="BK270" s="142">
        <f>ROUND(I270*H270,2)</f>
        <v>3871.56</v>
      </c>
      <c r="BL270" s="16" t="s">
        <v>228</v>
      </c>
      <c r="BM270" s="141" t="s">
        <v>393</v>
      </c>
    </row>
    <row r="271" spans="2:65" s="1" customFormat="1" ht="19.5">
      <c r="B271" s="28"/>
      <c r="D271" s="143" t="s">
        <v>157</v>
      </c>
      <c r="F271" s="144" t="s">
        <v>294</v>
      </c>
      <c r="L271" s="28"/>
      <c r="M271" s="145"/>
      <c r="T271" s="52"/>
      <c r="AT271" s="16" t="s">
        <v>157</v>
      </c>
      <c r="AU271" s="16" t="s">
        <v>84</v>
      </c>
    </row>
    <row r="272" spans="2:65" s="14" customFormat="1" ht="11.25">
      <c r="B272" s="158"/>
      <c r="D272" s="143" t="s">
        <v>176</v>
      </c>
      <c r="E272" s="159" t="s">
        <v>1</v>
      </c>
      <c r="F272" s="160" t="s">
        <v>394</v>
      </c>
      <c r="H272" s="159" t="s">
        <v>1</v>
      </c>
      <c r="L272" s="158"/>
      <c r="M272" s="161"/>
      <c r="T272" s="162"/>
      <c r="AT272" s="159" t="s">
        <v>176</v>
      </c>
      <c r="AU272" s="159" t="s">
        <v>84</v>
      </c>
      <c r="AV272" s="14" t="s">
        <v>82</v>
      </c>
      <c r="AW272" s="14" t="s">
        <v>32</v>
      </c>
      <c r="AX272" s="14" t="s">
        <v>75</v>
      </c>
      <c r="AY272" s="159" t="s">
        <v>147</v>
      </c>
    </row>
    <row r="273" spans="2:65" s="12" customFormat="1" ht="11.25">
      <c r="B273" s="146"/>
      <c r="D273" s="143" t="s">
        <v>176</v>
      </c>
      <c r="E273" s="147" t="s">
        <v>1</v>
      </c>
      <c r="F273" s="148" t="s">
        <v>395</v>
      </c>
      <c r="H273" s="149">
        <v>5</v>
      </c>
      <c r="L273" s="146"/>
      <c r="M273" s="150"/>
      <c r="T273" s="151"/>
      <c r="AT273" s="147" t="s">
        <v>176</v>
      </c>
      <c r="AU273" s="147" t="s">
        <v>84</v>
      </c>
      <c r="AV273" s="12" t="s">
        <v>84</v>
      </c>
      <c r="AW273" s="12" t="s">
        <v>32</v>
      </c>
      <c r="AX273" s="12" t="s">
        <v>75</v>
      </c>
      <c r="AY273" s="147" t="s">
        <v>147</v>
      </c>
    </row>
    <row r="274" spans="2:65" s="14" customFormat="1" ht="11.25">
      <c r="B274" s="158"/>
      <c r="D274" s="143" t="s">
        <v>176</v>
      </c>
      <c r="E274" s="159" t="s">
        <v>1</v>
      </c>
      <c r="F274" s="160" t="s">
        <v>396</v>
      </c>
      <c r="H274" s="159" t="s">
        <v>1</v>
      </c>
      <c r="L274" s="158"/>
      <c r="M274" s="161"/>
      <c r="T274" s="162"/>
      <c r="AT274" s="159" t="s">
        <v>176</v>
      </c>
      <c r="AU274" s="159" t="s">
        <v>84</v>
      </c>
      <c r="AV274" s="14" t="s">
        <v>82</v>
      </c>
      <c r="AW274" s="14" t="s">
        <v>32</v>
      </c>
      <c r="AX274" s="14" t="s">
        <v>75</v>
      </c>
      <c r="AY274" s="159" t="s">
        <v>147</v>
      </c>
    </row>
    <row r="275" spans="2:65" s="12" customFormat="1" ht="11.25">
      <c r="B275" s="146"/>
      <c r="D275" s="143" t="s">
        <v>176</v>
      </c>
      <c r="E275" s="147" t="s">
        <v>1</v>
      </c>
      <c r="F275" s="148" t="s">
        <v>397</v>
      </c>
      <c r="H275" s="149">
        <v>1.2</v>
      </c>
      <c r="L275" s="146"/>
      <c r="M275" s="150"/>
      <c r="T275" s="151"/>
      <c r="AT275" s="147" t="s">
        <v>176</v>
      </c>
      <c r="AU275" s="147" t="s">
        <v>84</v>
      </c>
      <c r="AV275" s="12" t="s">
        <v>84</v>
      </c>
      <c r="AW275" s="12" t="s">
        <v>32</v>
      </c>
      <c r="AX275" s="12" t="s">
        <v>75</v>
      </c>
      <c r="AY275" s="147" t="s">
        <v>147</v>
      </c>
    </row>
    <row r="276" spans="2:65" s="14" customFormat="1" ht="11.25">
      <c r="B276" s="158"/>
      <c r="D276" s="143" t="s">
        <v>176</v>
      </c>
      <c r="E276" s="159" t="s">
        <v>1</v>
      </c>
      <c r="F276" s="160" t="s">
        <v>398</v>
      </c>
      <c r="H276" s="159" t="s">
        <v>1</v>
      </c>
      <c r="L276" s="158"/>
      <c r="M276" s="161"/>
      <c r="T276" s="162"/>
      <c r="AT276" s="159" t="s">
        <v>176</v>
      </c>
      <c r="AU276" s="159" t="s">
        <v>84</v>
      </c>
      <c r="AV276" s="14" t="s">
        <v>82</v>
      </c>
      <c r="AW276" s="14" t="s">
        <v>32</v>
      </c>
      <c r="AX276" s="14" t="s">
        <v>75</v>
      </c>
      <c r="AY276" s="159" t="s">
        <v>147</v>
      </c>
    </row>
    <row r="277" spans="2:65" s="12" customFormat="1" ht="11.25">
      <c r="B277" s="146"/>
      <c r="D277" s="143" t="s">
        <v>176</v>
      </c>
      <c r="E277" s="147" t="s">
        <v>1</v>
      </c>
      <c r="F277" s="148" t="s">
        <v>399</v>
      </c>
      <c r="H277" s="149">
        <v>7</v>
      </c>
      <c r="L277" s="146"/>
      <c r="M277" s="150"/>
      <c r="T277" s="151"/>
      <c r="AT277" s="147" t="s">
        <v>176</v>
      </c>
      <c r="AU277" s="147" t="s">
        <v>84</v>
      </c>
      <c r="AV277" s="12" t="s">
        <v>84</v>
      </c>
      <c r="AW277" s="12" t="s">
        <v>32</v>
      </c>
      <c r="AX277" s="12" t="s">
        <v>75</v>
      </c>
      <c r="AY277" s="147" t="s">
        <v>147</v>
      </c>
    </row>
    <row r="278" spans="2:65" s="13" customFormat="1" ht="11.25">
      <c r="B278" s="152"/>
      <c r="D278" s="143" t="s">
        <v>176</v>
      </c>
      <c r="E278" s="153" t="s">
        <v>1</v>
      </c>
      <c r="F278" s="154" t="s">
        <v>178</v>
      </c>
      <c r="H278" s="155">
        <v>13.2</v>
      </c>
      <c r="L278" s="152"/>
      <c r="M278" s="156"/>
      <c r="T278" s="157"/>
      <c r="AT278" s="153" t="s">
        <v>176</v>
      </c>
      <c r="AU278" s="153" t="s">
        <v>84</v>
      </c>
      <c r="AV278" s="13" t="s">
        <v>155</v>
      </c>
      <c r="AW278" s="13" t="s">
        <v>32</v>
      </c>
      <c r="AX278" s="13" t="s">
        <v>82</v>
      </c>
      <c r="AY278" s="153" t="s">
        <v>147</v>
      </c>
    </row>
    <row r="279" spans="2:65" s="1" customFormat="1" ht="21.75" customHeight="1">
      <c r="B279" s="28"/>
      <c r="C279" s="163" t="s">
        <v>400</v>
      </c>
      <c r="D279" s="163" t="s">
        <v>300</v>
      </c>
      <c r="E279" s="164" t="s">
        <v>401</v>
      </c>
      <c r="F279" s="165" t="s">
        <v>402</v>
      </c>
      <c r="G279" s="166" t="s">
        <v>231</v>
      </c>
      <c r="H279" s="167">
        <v>0.19</v>
      </c>
      <c r="I279" s="168">
        <v>9220</v>
      </c>
      <c r="J279" s="168">
        <f>ROUND(I279*H279,2)</f>
        <v>1751.8</v>
      </c>
      <c r="K279" s="165" t="s">
        <v>154</v>
      </c>
      <c r="L279" s="169"/>
      <c r="M279" s="170" t="s">
        <v>1</v>
      </c>
      <c r="N279" s="171" t="s">
        <v>40</v>
      </c>
      <c r="O279" s="139">
        <v>0</v>
      </c>
      <c r="P279" s="139">
        <f>O279*H279</f>
        <v>0</v>
      </c>
      <c r="Q279" s="139">
        <v>0.55000000000000004</v>
      </c>
      <c r="R279" s="139">
        <f>Q279*H279</f>
        <v>0.10450000000000001</v>
      </c>
      <c r="S279" s="139">
        <v>0</v>
      </c>
      <c r="T279" s="140">
        <f>S279*H279</f>
        <v>0</v>
      </c>
      <c r="AR279" s="141" t="s">
        <v>303</v>
      </c>
      <c r="AT279" s="141" t="s">
        <v>300</v>
      </c>
      <c r="AU279" s="141" t="s">
        <v>84</v>
      </c>
      <c r="AY279" s="16" t="s">
        <v>147</v>
      </c>
      <c r="BE279" s="142">
        <f>IF(N279="základní",J279,0)</f>
        <v>1751.8</v>
      </c>
      <c r="BF279" s="142">
        <f>IF(N279="snížená",J279,0)</f>
        <v>0</v>
      </c>
      <c r="BG279" s="142">
        <f>IF(N279="zákl. přenesená",J279,0)</f>
        <v>0</v>
      </c>
      <c r="BH279" s="142">
        <f>IF(N279="sníž. přenesená",J279,0)</f>
        <v>0</v>
      </c>
      <c r="BI279" s="142">
        <f>IF(N279="nulová",J279,0)</f>
        <v>0</v>
      </c>
      <c r="BJ279" s="16" t="s">
        <v>82</v>
      </c>
      <c r="BK279" s="142">
        <f>ROUND(I279*H279,2)</f>
        <v>1751.8</v>
      </c>
      <c r="BL279" s="16" t="s">
        <v>228</v>
      </c>
      <c r="BM279" s="141" t="s">
        <v>403</v>
      </c>
    </row>
    <row r="280" spans="2:65" s="1" customFormat="1" ht="19.5">
      <c r="B280" s="28"/>
      <c r="D280" s="143" t="s">
        <v>157</v>
      </c>
      <c r="F280" s="144" t="s">
        <v>404</v>
      </c>
      <c r="L280" s="28"/>
      <c r="M280" s="145"/>
      <c r="T280" s="52"/>
      <c r="AT280" s="16" t="s">
        <v>157</v>
      </c>
      <c r="AU280" s="16" t="s">
        <v>84</v>
      </c>
    </row>
    <row r="281" spans="2:65" s="12" customFormat="1" ht="11.25">
      <c r="B281" s="146"/>
      <c r="D281" s="143" t="s">
        <v>176</v>
      </c>
      <c r="E281" s="147" t="s">
        <v>1</v>
      </c>
      <c r="F281" s="148" t="s">
        <v>405</v>
      </c>
      <c r="H281" s="149">
        <v>0.19</v>
      </c>
      <c r="L281" s="146"/>
      <c r="M281" s="150"/>
      <c r="T281" s="151"/>
      <c r="AT281" s="147" t="s">
        <v>176</v>
      </c>
      <c r="AU281" s="147" t="s">
        <v>84</v>
      </c>
      <c r="AV281" s="12" t="s">
        <v>84</v>
      </c>
      <c r="AW281" s="12" t="s">
        <v>32</v>
      </c>
      <c r="AX281" s="12" t="s">
        <v>82</v>
      </c>
      <c r="AY281" s="147" t="s">
        <v>147</v>
      </c>
    </row>
    <row r="282" spans="2:65" s="1" customFormat="1" ht="16.5" customHeight="1">
      <c r="B282" s="28"/>
      <c r="C282" s="131" t="s">
        <v>406</v>
      </c>
      <c r="D282" s="131" t="s">
        <v>150</v>
      </c>
      <c r="E282" s="132" t="s">
        <v>407</v>
      </c>
      <c r="F282" s="133" t="s">
        <v>408</v>
      </c>
      <c r="G282" s="134" t="s">
        <v>153</v>
      </c>
      <c r="H282" s="135">
        <v>1</v>
      </c>
      <c r="I282" s="136">
        <v>845.45</v>
      </c>
      <c r="J282" s="136">
        <f>ROUND(I282*H282,2)</f>
        <v>845.45</v>
      </c>
      <c r="K282" s="133" t="s">
        <v>154</v>
      </c>
      <c r="L282" s="28"/>
      <c r="M282" s="137" t="s">
        <v>1</v>
      </c>
      <c r="N282" s="138" t="s">
        <v>40</v>
      </c>
      <c r="O282" s="139">
        <v>1.68</v>
      </c>
      <c r="P282" s="139">
        <f>O282*H282</f>
        <v>1.68</v>
      </c>
      <c r="Q282" s="139">
        <v>0</v>
      </c>
      <c r="R282" s="139">
        <f>Q282*H282</f>
        <v>0</v>
      </c>
      <c r="S282" s="139">
        <v>0.2</v>
      </c>
      <c r="T282" s="140">
        <f>S282*H282</f>
        <v>0.2</v>
      </c>
      <c r="AR282" s="141" t="s">
        <v>228</v>
      </c>
      <c r="AT282" s="141" t="s">
        <v>150</v>
      </c>
      <c r="AU282" s="141" t="s">
        <v>84</v>
      </c>
      <c r="AY282" s="16" t="s">
        <v>147</v>
      </c>
      <c r="BE282" s="142">
        <f>IF(N282="základní",J282,0)</f>
        <v>845.45</v>
      </c>
      <c r="BF282" s="142">
        <f>IF(N282="snížená",J282,0)</f>
        <v>0</v>
      </c>
      <c r="BG282" s="142">
        <f>IF(N282="zákl. přenesená",J282,0)</f>
        <v>0</v>
      </c>
      <c r="BH282" s="142">
        <f>IF(N282="sníž. přenesená",J282,0)</f>
        <v>0</v>
      </c>
      <c r="BI282" s="142">
        <f>IF(N282="nulová",J282,0)</f>
        <v>0</v>
      </c>
      <c r="BJ282" s="16" t="s">
        <v>82</v>
      </c>
      <c r="BK282" s="142">
        <f>ROUND(I282*H282,2)</f>
        <v>845.45</v>
      </c>
      <c r="BL282" s="16" t="s">
        <v>228</v>
      </c>
      <c r="BM282" s="141" t="s">
        <v>409</v>
      </c>
    </row>
    <row r="283" spans="2:65" s="1" customFormat="1" ht="19.5">
      <c r="B283" s="28"/>
      <c r="D283" s="143" t="s">
        <v>157</v>
      </c>
      <c r="F283" s="144" t="s">
        <v>294</v>
      </c>
      <c r="L283" s="28"/>
      <c r="M283" s="145"/>
      <c r="T283" s="52"/>
      <c r="AT283" s="16" t="s">
        <v>157</v>
      </c>
      <c r="AU283" s="16" t="s">
        <v>84</v>
      </c>
    </row>
    <row r="284" spans="2:65" s="1" customFormat="1" ht="24.2" customHeight="1">
      <c r="B284" s="28"/>
      <c r="C284" s="131" t="s">
        <v>410</v>
      </c>
      <c r="D284" s="131" t="s">
        <v>150</v>
      </c>
      <c r="E284" s="132" t="s">
        <v>411</v>
      </c>
      <c r="F284" s="133" t="s">
        <v>412</v>
      </c>
      <c r="G284" s="134" t="s">
        <v>231</v>
      </c>
      <c r="H284" s="135">
        <v>1</v>
      </c>
      <c r="I284" s="136">
        <v>1624.66</v>
      </c>
      <c r="J284" s="136">
        <f>ROUND(I284*H284,2)</f>
        <v>1624.66</v>
      </c>
      <c r="K284" s="133" t="s">
        <v>154</v>
      </c>
      <c r="L284" s="28"/>
      <c r="M284" s="137" t="s">
        <v>1</v>
      </c>
      <c r="N284" s="138" t="s">
        <v>40</v>
      </c>
      <c r="O284" s="139">
        <v>0</v>
      </c>
      <c r="P284" s="139">
        <f>O284*H284</f>
        <v>0</v>
      </c>
      <c r="Q284" s="139">
        <v>2.2837798999999999E-2</v>
      </c>
      <c r="R284" s="139">
        <f>Q284*H284</f>
        <v>2.2837798999999999E-2</v>
      </c>
      <c r="S284" s="139">
        <v>0</v>
      </c>
      <c r="T284" s="140">
        <f>S284*H284</f>
        <v>0</v>
      </c>
      <c r="AR284" s="141" t="s">
        <v>228</v>
      </c>
      <c r="AT284" s="141" t="s">
        <v>150</v>
      </c>
      <c r="AU284" s="141" t="s">
        <v>84</v>
      </c>
      <c r="AY284" s="16" t="s">
        <v>147</v>
      </c>
      <c r="BE284" s="142">
        <f>IF(N284="základní",J284,0)</f>
        <v>1624.66</v>
      </c>
      <c r="BF284" s="142">
        <f>IF(N284="snížená",J284,0)</f>
        <v>0</v>
      </c>
      <c r="BG284" s="142">
        <f>IF(N284="zákl. přenesená",J284,0)</f>
        <v>0</v>
      </c>
      <c r="BH284" s="142">
        <f>IF(N284="sníž. přenesená",J284,0)</f>
        <v>0</v>
      </c>
      <c r="BI284" s="142">
        <f>IF(N284="nulová",J284,0)</f>
        <v>0</v>
      </c>
      <c r="BJ284" s="16" t="s">
        <v>82</v>
      </c>
      <c r="BK284" s="142">
        <f>ROUND(I284*H284,2)</f>
        <v>1624.66</v>
      </c>
      <c r="BL284" s="16" t="s">
        <v>228</v>
      </c>
      <c r="BM284" s="141" t="s">
        <v>413</v>
      </c>
    </row>
    <row r="285" spans="2:65" s="1" customFormat="1" ht="19.5">
      <c r="B285" s="28"/>
      <c r="D285" s="143" t="s">
        <v>157</v>
      </c>
      <c r="F285" s="144" t="s">
        <v>294</v>
      </c>
      <c r="L285" s="28"/>
      <c r="M285" s="145"/>
      <c r="T285" s="52"/>
      <c r="AT285" s="16" t="s">
        <v>157</v>
      </c>
      <c r="AU285" s="16" t="s">
        <v>84</v>
      </c>
    </row>
    <row r="286" spans="2:65" s="1" customFormat="1" ht="33" customHeight="1">
      <c r="B286" s="28"/>
      <c r="C286" s="131" t="s">
        <v>414</v>
      </c>
      <c r="D286" s="131" t="s">
        <v>150</v>
      </c>
      <c r="E286" s="132" t="s">
        <v>415</v>
      </c>
      <c r="F286" s="133" t="s">
        <v>416</v>
      </c>
      <c r="G286" s="134" t="s">
        <v>170</v>
      </c>
      <c r="H286" s="135">
        <v>7.5</v>
      </c>
      <c r="I286" s="136">
        <v>71.459999999999994</v>
      </c>
      <c r="J286" s="136">
        <f>ROUND(I286*H286,2)</f>
        <v>535.95000000000005</v>
      </c>
      <c r="K286" s="133" t="s">
        <v>154</v>
      </c>
      <c r="L286" s="28"/>
      <c r="M286" s="137" t="s">
        <v>1</v>
      </c>
      <c r="N286" s="138" t="s">
        <v>40</v>
      </c>
      <c r="O286" s="139">
        <v>0.14199999999999999</v>
      </c>
      <c r="P286" s="139">
        <f>O286*H286</f>
        <v>1.0649999999999999</v>
      </c>
      <c r="Q286" s="139">
        <v>0</v>
      </c>
      <c r="R286" s="139">
        <f>Q286*H286</f>
        <v>0</v>
      </c>
      <c r="S286" s="139">
        <v>3.5540000000000002E-2</v>
      </c>
      <c r="T286" s="140">
        <f>S286*H286</f>
        <v>0.26655000000000001</v>
      </c>
      <c r="AR286" s="141" t="s">
        <v>228</v>
      </c>
      <c r="AT286" s="141" t="s">
        <v>150</v>
      </c>
      <c r="AU286" s="141" t="s">
        <v>84</v>
      </c>
      <c r="AY286" s="16" t="s">
        <v>147</v>
      </c>
      <c r="BE286" s="142">
        <f>IF(N286="základní",J286,0)</f>
        <v>535.95000000000005</v>
      </c>
      <c r="BF286" s="142">
        <f>IF(N286="snížená",J286,0)</f>
        <v>0</v>
      </c>
      <c r="BG286" s="142">
        <f>IF(N286="zákl. přenesená",J286,0)</f>
        <v>0</v>
      </c>
      <c r="BH286" s="142">
        <f>IF(N286="sníž. přenesená",J286,0)</f>
        <v>0</v>
      </c>
      <c r="BI286" s="142">
        <f>IF(N286="nulová",J286,0)</f>
        <v>0</v>
      </c>
      <c r="BJ286" s="16" t="s">
        <v>82</v>
      </c>
      <c r="BK286" s="142">
        <f>ROUND(I286*H286,2)</f>
        <v>535.95000000000005</v>
      </c>
      <c r="BL286" s="16" t="s">
        <v>228</v>
      </c>
      <c r="BM286" s="141" t="s">
        <v>417</v>
      </c>
    </row>
    <row r="287" spans="2:65" s="1" customFormat="1" ht="19.5">
      <c r="B287" s="28"/>
      <c r="D287" s="143" t="s">
        <v>157</v>
      </c>
      <c r="F287" s="144" t="s">
        <v>294</v>
      </c>
      <c r="L287" s="28"/>
      <c r="M287" s="145"/>
      <c r="T287" s="52"/>
      <c r="AT287" s="16" t="s">
        <v>157</v>
      </c>
      <c r="AU287" s="16" t="s">
        <v>84</v>
      </c>
    </row>
    <row r="288" spans="2:65" s="14" customFormat="1" ht="11.25">
      <c r="B288" s="158"/>
      <c r="D288" s="143" t="s">
        <v>176</v>
      </c>
      <c r="E288" s="159" t="s">
        <v>1</v>
      </c>
      <c r="F288" s="160" t="s">
        <v>297</v>
      </c>
      <c r="H288" s="159" t="s">
        <v>1</v>
      </c>
      <c r="L288" s="158"/>
      <c r="M288" s="161"/>
      <c r="T288" s="162"/>
      <c r="AT288" s="159" t="s">
        <v>176</v>
      </c>
      <c r="AU288" s="159" t="s">
        <v>84</v>
      </c>
      <c r="AV288" s="14" t="s">
        <v>82</v>
      </c>
      <c r="AW288" s="14" t="s">
        <v>32</v>
      </c>
      <c r="AX288" s="14" t="s">
        <v>75</v>
      </c>
      <c r="AY288" s="159" t="s">
        <v>147</v>
      </c>
    </row>
    <row r="289" spans="2:65" s="12" customFormat="1" ht="11.25">
      <c r="B289" s="146"/>
      <c r="D289" s="143" t="s">
        <v>176</v>
      </c>
      <c r="E289" s="147" t="s">
        <v>1</v>
      </c>
      <c r="F289" s="148" t="s">
        <v>298</v>
      </c>
      <c r="H289" s="149">
        <v>7.5</v>
      </c>
      <c r="L289" s="146"/>
      <c r="M289" s="150"/>
      <c r="T289" s="151"/>
      <c r="AT289" s="147" t="s">
        <v>176</v>
      </c>
      <c r="AU289" s="147" t="s">
        <v>84</v>
      </c>
      <c r="AV289" s="12" t="s">
        <v>84</v>
      </c>
      <c r="AW289" s="12" t="s">
        <v>32</v>
      </c>
      <c r="AX289" s="12" t="s">
        <v>82</v>
      </c>
      <c r="AY289" s="147" t="s">
        <v>147</v>
      </c>
    </row>
    <row r="290" spans="2:65" s="1" customFormat="1" ht="24.2" customHeight="1">
      <c r="B290" s="28"/>
      <c r="C290" s="131" t="s">
        <v>418</v>
      </c>
      <c r="D290" s="131" t="s">
        <v>150</v>
      </c>
      <c r="E290" s="132" t="s">
        <v>419</v>
      </c>
      <c r="F290" s="133" t="s">
        <v>420</v>
      </c>
      <c r="G290" s="134" t="s">
        <v>170</v>
      </c>
      <c r="H290" s="135">
        <v>7.5</v>
      </c>
      <c r="I290" s="136">
        <v>473.35</v>
      </c>
      <c r="J290" s="136">
        <f>ROUND(I290*H290,2)</f>
        <v>3550.13</v>
      </c>
      <c r="K290" s="133" t="s">
        <v>154</v>
      </c>
      <c r="L290" s="28"/>
      <c r="M290" s="137" t="s">
        <v>1</v>
      </c>
      <c r="N290" s="138" t="s">
        <v>40</v>
      </c>
      <c r="O290" s="139">
        <v>0.25600000000000001</v>
      </c>
      <c r="P290" s="139">
        <f>O290*H290</f>
        <v>1.92</v>
      </c>
      <c r="Q290" s="139">
        <v>1.1564E-2</v>
      </c>
      <c r="R290" s="139">
        <f>Q290*H290</f>
        <v>8.6730000000000002E-2</v>
      </c>
      <c r="S290" s="139">
        <v>0</v>
      </c>
      <c r="T290" s="140">
        <f>S290*H290</f>
        <v>0</v>
      </c>
      <c r="AR290" s="141" t="s">
        <v>228</v>
      </c>
      <c r="AT290" s="141" t="s">
        <v>150</v>
      </c>
      <c r="AU290" s="141" t="s">
        <v>84</v>
      </c>
      <c r="AY290" s="16" t="s">
        <v>147</v>
      </c>
      <c r="BE290" s="142">
        <f>IF(N290="základní",J290,0)</f>
        <v>3550.13</v>
      </c>
      <c r="BF290" s="142">
        <f>IF(N290="snížená",J290,0)</f>
        <v>0</v>
      </c>
      <c r="BG290" s="142">
        <f>IF(N290="zákl. přenesená",J290,0)</f>
        <v>0</v>
      </c>
      <c r="BH290" s="142">
        <f>IF(N290="sníž. přenesená",J290,0)</f>
        <v>0</v>
      </c>
      <c r="BI290" s="142">
        <f>IF(N290="nulová",J290,0)</f>
        <v>0</v>
      </c>
      <c r="BJ290" s="16" t="s">
        <v>82</v>
      </c>
      <c r="BK290" s="142">
        <f>ROUND(I290*H290,2)</f>
        <v>3550.13</v>
      </c>
      <c r="BL290" s="16" t="s">
        <v>228</v>
      </c>
      <c r="BM290" s="141" t="s">
        <v>421</v>
      </c>
    </row>
    <row r="291" spans="2:65" s="1" customFormat="1" ht="19.5">
      <c r="B291" s="28"/>
      <c r="D291" s="143" t="s">
        <v>157</v>
      </c>
      <c r="F291" s="144" t="s">
        <v>294</v>
      </c>
      <c r="L291" s="28"/>
      <c r="M291" s="145"/>
      <c r="T291" s="52"/>
      <c r="AT291" s="16" t="s">
        <v>157</v>
      </c>
      <c r="AU291" s="16" t="s">
        <v>84</v>
      </c>
    </row>
    <row r="292" spans="2:65" s="14" customFormat="1" ht="11.25">
      <c r="B292" s="158"/>
      <c r="D292" s="143" t="s">
        <v>176</v>
      </c>
      <c r="E292" s="159" t="s">
        <v>1</v>
      </c>
      <c r="F292" s="160" t="s">
        <v>297</v>
      </c>
      <c r="H292" s="159" t="s">
        <v>1</v>
      </c>
      <c r="L292" s="158"/>
      <c r="M292" s="161"/>
      <c r="T292" s="162"/>
      <c r="AT292" s="159" t="s">
        <v>176</v>
      </c>
      <c r="AU292" s="159" t="s">
        <v>84</v>
      </c>
      <c r="AV292" s="14" t="s">
        <v>82</v>
      </c>
      <c r="AW292" s="14" t="s">
        <v>32</v>
      </c>
      <c r="AX292" s="14" t="s">
        <v>75</v>
      </c>
      <c r="AY292" s="159" t="s">
        <v>147</v>
      </c>
    </row>
    <row r="293" spans="2:65" s="12" customFormat="1" ht="11.25">
      <c r="B293" s="146"/>
      <c r="D293" s="143" t="s">
        <v>176</v>
      </c>
      <c r="E293" s="147" t="s">
        <v>1</v>
      </c>
      <c r="F293" s="148" t="s">
        <v>298</v>
      </c>
      <c r="H293" s="149">
        <v>7.5</v>
      </c>
      <c r="L293" s="146"/>
      <c r="M293" s="150"/>
      <c r="T293" s="151"/>
      <c r="AT293" s="147" t="s">
        <v>176</v>
      </c>
      <c r="AU293" s="147" t="s">
        <v>84</v>
      </c>
      <c r="AV293" s="12" t="s">
        <v>84</v>
      </c>
      <c r="AW293" s="12" t="s">
        <v>32</v>
      </c>
      <c r="AX293" s="12" t="s">
        <v>82</v>
      </c>
      <c r="AY293" s="147" t="s">
        <v>147</v>
      </c>
    </row>
    <row r="294" spans="2:65" s="1" customFormat="1" ht="33" customHeight="1">
      <c r="B294" s="28"/>
      <c r="C294" s="131" t="s">
        <v>422</v>
      </c>
      <c r="D294" s="131" t="s">
        <v>150</v>
      </c>
      <c r="E294" s="132" t="s">
        <v>423</v>
      </c>
      <c r="F294" s="133" t="s">
        <v>424</v>
      </c>
      <c r="G294" s="134" t="s">
        <v>170</v>
      </c>
      <c r="H294" s="135">
        <v>3</v>
      </c>
      <c r="I294" s="136">
        <v>1140.25</v>
      </c>
      <c r="J294" s="136">
        <f>ROUND(I294*H294,2)</f>
        <v>3420.75</v>
      </c>
      <c r="K294" s="133" t="s">
        <v>154</v>
      </c>
      <c r="L294" s="28"/>
      <c r="M294" s="137" t="s">
        <v>1</v>
      </c>
      <c r="N294" s="138" t="s">
        <v>40</v>
      </c>
      <c r="O294" s="139">
        <v>0.55000000000000004</v>
      </c>
      <c r="P294" s="139">
        <f>O294*H294</f>
        <v>1.6500000000000001</v>
      </c>
      <c r="Q294" s="139">
        <v>2.26476E-2</v>
      </c>
      <c r="R294" s="139">
        <f>Q294*H294</f>
        <v>6.7942799999999998E-2</v>
      </c>
      <c r="S294" s="139">
        <v>0</v>
      </c>
      <c r="T294" s="140">
        <f>S294*H294</f>
        <v>0</v>
      </c>
      <c r="AR294" s="141" t="s">
        <v>228</v>
      </c>
      <c r="AT294" s="141" t="s">
        <v>150</v>
      </c>
      <c r="AU294" s="141" t="s">
        <v>84</v>
      </c>
      <c r="AY294" s="16" t="s">
        <v>147</v>
      </c>
      <c r="BE294" s="142">
        <f>IF(N294="základní",J294,0)</f>
        <v>3420.75</v>
      </c>
      <c r="BF294" s="142">
        <f>IF(N294="snížená",J294,0)</f>
        <v>0</v>
      </c>
      <c r="BG294" s="142">
        <f>IF(N294="zákl. přenesená",J294,0)</f>
        <v>0</v>
      </c>
      <c r="BH294" s="142">
        <f>IF(N294="sníž. přenesená",J294,0)</f>
        <v>0</v>
      </c>
      <c r="BI294" s="142">
        <f>IF(N294="nulová",J294,0)</f>
        <v>0</v>
      </c>
      <c r="BJ294" s="16" t="s">
        <v>82</v>
      </c>
      <c r="BK294" s="142">
        <f>ROUND(I294*H294,2)</f>
        <v>3420.75</v>
      </c>
      <c r="BL294" s="16" t="s">
        <v>228</v>
      </c>
      <c r="BM294" s="141" t="s">
        <v>425</v>
      </c>
    </row>
    <row r="295" spans="2:65" s="1" customFormat="1" ht="19.5">
      <c r="B295" s="28"/>
      <c r="D295" s="143" t="s">
        <v>157</v>
      </c>
      <c r="F295" s="144" t="s">
        <v>294</v>
      </c>
      <c r="L295" s="28"/>
      <c r="M295" s="145"/>
      <c r="T295" s="52"/>
      <c r="AT295" s="16" t="s">
        <v>157</v>
      </c>
      <c r="AU295" s="16" t="s">
        <v>84</v>
      </c>
    </row>
    <row r="296" spans="2:65" s="14" customFormat="1" ht="11.25">
      <c r="B296" s="158"/>
      <c r="D296" s="143" t="s">
        <v>176</v>
      </c>
      <c r="E296" s="159" t="s">
        <v>1</v>
      </c>
      <c r="F296" s="160" t="s">
        <v>426</v>
      </c>
      <c r="H296" s="159" t="s">
        <v>1</v>
      </c>
      <c r="L296" s="158"/>
      <c r="M296" s="161"/>
      <c r="T296" s="162"/>
      <c r="AT296" s="159" t="s">
        <v>176</v>
      </c>
      <c r="AU296" s="159" t="s">
        <v>84</v>
      </c>
      <c r="AV296" s="14" t="s">
        <v>82</v>
      </c>
      <c r="AW296" s="14" t="s">
        <v>32</v>
      </c>
      <c r="AX296" s="14" t="s">
        <v>75</v>
      </c>
      <c r="AY296" s="159" t="s">
        <v>147</v>
      </c>
    </row>
    <row r="297" spans="2:65" s="12" customFormat="1" ht="11.25">
      <c r="B297" s="146"/>
      <c r="D297" s="143" t="s">
        <v>176</v>
      </c>
      <c r="E297" s="147" t="s">
        <v>1</v>
      </c>
      <c r="F297" s="148" t="s">
        <v>427</v>
      </c>
      <c r="H297" s="149">
        <v>3</v>
      </c>
      <c r="L297" s="146"/>
      <c r="M297" s="150"/>
      <c r="T297" s="151"/>
      <c r="AT297" s="147" t="s">
        <v>176</v>
      </c>
      <c r="AU297" s="147" t="s">
        <v>84</v>
      </c>
      <c r="AV297" s="12" t="s">
        <v>84</v>
      </c>
      <c r="AW297" s="12" t="s">
        <v>32</v>
      </c>
      <c r="AX297" s="12" t="s">
        <v>82</v>
      </c>
      <c r="AY297" s="147" t="s">
        <v>147</v>
      </c>
    </row>
    <row r="298" spans="2:65" s="1" customFormat="1" ht="24.2" customHeight="1">
      <c r="B298" s="28"/>
      <c r="C298" s="163" t="s">
        <v>428</v>
      </c>
      <c r="D298" s="163" t="s">
        <v>300</v>
      </c>
      <c r="E298" s="164" t="s">
        <v>429</v>
      </c>
      <c r="F298" s="165" t="s">
        <v>430</v>
      </c>
      <c r="G298" s="166" t="s">
        <v>170</v>
      </c>
      <c r="H298" s="167">
        <v>5.3250000000000002</v>
      </c>
      <c r="I298" s="168">
        <v>39.22</v>
      </c>
      <c r="J298" s="168">
        <f>ROUND(I298*H298,2)</f>
        <v>208.85</v>
      </c>
      <c r="K298" s="165" t="s">
        <v>1</v>
      </c>
      <c r="L298" s="169"/>
      <c r="M298" s="170" t="s">
        <v>1</v>
      </c>
      <c r="N298" s="171" t="s">
        <v>40</v>
      </c>
      <c r="O298" s="139">
        <v>0</v>
      </c>
      <c r="P298" s="139">
        <f>O298*H298</f>
        <v>0</v>
      </c>
      <c r="Q298" s="139">
        <v>1.75E-4</v>
      </c>
      <c r="R298" s="139">
        <f>Q298*H298</f>
        <v>9.3187499999999998E-4</v>
      </c>
      <c r="S298" s="139">
        <v>0</v>
      </c>
      <c r="T298" s="140">
        <f>S298*H298</f>
        <v>0</v>
      </c>
      <c r="AR298" s="141" t="s">
        <v>303</v>
      </c>
      <c r="AT298" s="141" t="s">
        <v>300</v>
      </c>
      <c r="AU298" s="141" t="s">
        <v>84</v>
      </c>
      <c r="AY298" s="16" t="s">
        <v>147</v>
      </c>
      <c r="BE298" s="142">
        <f>IF(N298="základní",J298,0)</f>
        <v>208.85</v>
      </c>
      <c r="BF298" s="142">
        <f>IF(N298="snížená",J298,0)</f>
        <v>0</v>
      </c>
      <c r="BG298" s="142">
        <f>IF(N298="zákl. přenesená",J298,0)</f>
        <v>0</v>
      </c>
      <c r="BH298" s="142">
        <f>IF(N298="sníž. přenesená",J298,0)</f>
        <v>0</v>
      </c>
      <c r="BI298" s="142">
        <f>IF(N298="nulová",J298,0)</f>
        <v>0</v>
      </c>
      <c r="BJ298" s="16" t="s">
        <v>82</v>
      </c>
      <c r="BK298" s="142">
        <f>ROUND(I298*H298,2)</f>
        <v>208.85</v>
      </c>
      <c r="BL298" s="16" t="s">
        <v>228</v>
      </c>
      <c r="BM298" s="141" t="s">
        <v>431</v>
      </c>
    </row>
    <row r="299" spans="2:65" s="1" customFormat="1" ht="29.25">
      <c r="B299" s="28"/>
      <c r="D299" s="143" t="s">
        <v>157</v>
      </c>
      <c r="F299" s="144" t="s">
        <v>342</v>
      </c>
      <c r="L299" s="28"/>
      <c r="M299" s="145"/>
      <c r="T299" s="52"/>
      <c r="AT299" s="16" t="s">
        <v>157</v>
      </c>
      <c r="AU299" s="16" t="s">
        <v>84</v>
      </c>
    </row>
    <row r="300" spans="2:65" s="12" customFormat="1" ht="11.25">
      <c r="B300" s="146"/>
      <c r="D300" s="143" t="s">
        <v>176</v>
      </c>
      <c r="E300" s="147" t="s">
        <v>1</v>
      </c>
      <c r="F300" s="148" t="s">
        <v>432</v>
      </c>
      <c r="H300" s="149">
        <v>5.3250000000000002</v>
      </c>
      <c r="L300" s="146"/>
      <c r="M300" s="150"/>
      <c r="T300" s="151"/>
      <c r="AT300" s="147" t="s">
        <v>176</v>
      </c>
      <c r="AU300" s="147" t="s">
        <v>84</v>
      </c>
      <c r="AV300" s="12" t="s">
        <v>84</v>
      </c>
      <c r="AW300" s="12" t="s">
        <v>32</v>
      </c>
      <c r="AX300" s="12" t="s">
        <v>75</v>
      </c>
      <c r="AY300" s="147" t="s">
        <v>147</v>
      </c>
    </row>
    <row r="301" spans="2:65" s="13" customFormat="1" ht="11.25">
      <c r="B301" s="152"/>
      <c r="D301" s="143" t="s">
        <v>176</v>
      </c>
      <c r="E301" s="153" t="s">
        <v>1</v>
      </c>
      <c r="F301" s="154" t="s">
        <v>178</v>
      </c>
      <c r="H301" s="155">
        <v>5.3250000000000002</v>
      </c>
      <c r="L301" s="152"/>
      <c r="M301" s="156"/>
      <c r="T301" s="157"/>
      <c r="AT301" s="153" t="s">
        <v>176</v>
      </c>
      <c r="AU301" s="153" t="s">
        <v>84</v>
      </c>
      <c r="AV301" s="13" t="s">
        <v>155</v>
      </c>
      <c r="AW301" s="13" t="s">
        <v>32</v>
      </c>
      <c r="AX301" s="13" t="s">
        <v>82</v>
      </c>
      <c r="AY301" s="153" t="s">
        <v>147</v>
      </c>
    </row>
    <row r="302" spans="2:65" s="1" customFormat="1" ht="24.2" customHeight="1">
      <c r="B302" s="28"/>
      <c r="C302" s="131" t="s">
        <v>433</v>
      </c>
      <c r="D302" s="131" t="s">
        <v>150</v>
      </c>
      <c r="E302" s="132" t="s">
        <v>429</v>
      </c>
      <c r="F302" s="133" t="s">
        <v>430</v>
      </c>
      <c r="G302" s="134" t="s">
        <v>170</v>
      </c>
      <c r="H302" s="135">
        <v>9.39</v>
      </c>
      <c r="I302" s="136">
        <v>39.200000000000003</v>
      </c>
      <c r="J302" s="136">
        <f>ROUND(I302*H302,2)</f>
        <v>368.09</v>
      </c>
      <c r="K302" s="133" t="s">
        <v>200</v>
      </c>
      <c r="L302" s="28"/>
      <c r="M302" s="137" t="s">
        <v>1</v>
      </c>
      <c r="N302" s="138" t="s">
        <v>40</v>
      </c>
      <c r="O302" s="139">
        <v>0</v>
      </c>
      <c r="P302" s="139">
        <f>O302*H302</f>
        <v>0</v>
      </c>
      <c r="Q302" s="139">
        <v>1.8000000000000001E-4</v>
      </c>
      <c r="R302" s="139">
        <f>Q302*H302</f>
        <v>1.6902000000000002E-3</v>
      </c>
      <c r="S302" s="139">
        <v>0</v>
      </c>
      <c r="T302" s="140">
        <f>S302*H302</f>
        <v>0</v>
      </c>
      <c r="AR302" s="141" t="s">
        <v>228</v>
      </c>
      <c r="AT302" s="141" t="s">
        <v>150</v>
      </c>
      <c r="AU302" s="141" t="s">
        <v>84</v>
      </c>
      <c r="AY302" s="16" t="s">
        <v>147</v>
      </c>
      <c r="BE302" s="142">
        <f>IF(N302="základní",J302,0)</f>
        <v>368.09</v>
      </c>
      <c r="BF302" s="142">
        <f>IF(N302="snížená",J302,0)</f>
        <v>0</v>
      </c>
      <c r="BG302" s="142">
        <f>IF(N302="zákl. přenesená",J302,0)</f>
        <v>0</v>
      </c>
      <c r="BH302" s="142">
        <f>IF(N302="sníž. přenesená",J302,0)</f>
        <v>0</v>
      </c>
      <c r="BI302" s="142">
        <f>IF(N302="nulová",J302,0)</f>
        <v>0</v>
      </c>
      <c r="BJ302" s="16" t="s">
        <v>82</v>
      </c>
      <c r="BK302" s="142">
        <f>ROUND(I302*H302,2)</f>
        <v>368.09</v>
      </c>
      <c r="BL302" s="16" t="s">
        <v>228</v>
      </c>
      <c r="BM302" s="141" t="s">
        <v>434</v>
      </c>
    </row>
    <row r="303" spans="2:65" s="1" customFormat="1" ht="39">
      <c r="B303" s="28"/>
      <c r="D303" s="143" t="s">
        <v>157</v>
      </c>
      <c r="F303" s="144" t="s">
        <v>435</v>
      </c>
      <c r="L303" s="28"/>
      <c r="M303" s="145"/>
      <c r="T303" s="52"/>
      <c r="AT303" s="16" t="s">
        <v>157</v>
      </c>
      <c r="AU303" s="16" t="s">
        <v>84</v>
      </c>
    </row>
    <row r="304" spans="2:65" s="14" customFormat="1" ht="11.25">
      <c r="B304" s="158"/>
      <c r="D304" s="143" t="s">
        <v>176</v>
      </c>
      <c r="E304" s="159" t="s">
        <v>1</v>
      </c>
      <c r="F304" s="160" t="s">
        <v>436</v>
      </c>
      <c r="H304" s="159" t="s">
        <v>1</v>
      </c>
      <c r="L304" s="158"/>
      <c r="M304" s="161"/>
      <c r="T304" s="162"/>
      <c r="AT304" s="159" t="s">
        <v>176</v>
      </c>
      <c r="AU304" s="159" t="s">
        <v>84</v>
      </c>
      <c r="AV304" s="14" t="s">
        <v>82</v>
      </c>
      <c r="AW304" s="14" t="s">
        <v>32</v>
      </c>
      <c r="AX304" s="14" t="s">
        <v>75</v>
      </c>
      <c r="AY304" s="159" t="s">
        <v>147</v>
      </c>
    </row>
    <row r="305" spans="2:65" s="12" customFormat="1" ht="11.25">
      <c r="B305" s="146"/>
      <c r="D305" s="143" t="s">
        <v>176</v>
      </c>
      <c r="E305" s="147" t="s">
        <v>1</v>
      </c>
      <c r="F305" s="148" t="s">
        <v>162</v>
      </c>
      <c r="H305" s="149">
        <v>3</v>
      </c>
      <c r="L305" s="146"/>
      <c r="M305" s="150"/>
      <c r="T305" s="151"/>
      <c r="AT305" s="147" t="s">
        <v>176</v>
      </c>
      <c r="AU305" s="147" t="s">
        <v>84</v>
      </c>
      <c r="AV305" s="12" t="s">
        <v>84</v>
      </c>
      <c r="AW305" s="12" t="s">
        <v>32</v>
      </c>
      <c r="AX305" s="12" t="s">
        <v>75</v>
      </c>
      <c r="AY305" s="147" t="s">
        <v>147</v>
      </c>
    </row>
    <row r="306" spans="2:65" s="14" customFormat="1" ht="11.25">
      <c r="B306" s="158"/>
      <c r="D306" s="143" t="s">
        <v>176</v>
      </c>
      <c r="E306" s="159" t="s">
        <v>1</v>
      </c>
      <c r="F306" s="160" t="s">
        <v>437</v>
      </c>
      <c r="H306" s="159" t="s">
        <v>1</v>
      </c>
      <c r="L306" s="158"/>
      <c r="M306" s="161"/>
      <c r="T306" s="162"/>
      <c r="AT306" s="159" t="s">
        <v>176</v>
      </c>
      <c r="AU306" s="159" t="s">
        <v>84</v>
      </c>
      <c r="AV306" s="14" t="s">
        <v>82</v>
      </c>
      <c r="AW306" s="14" t="s">
        <v>32</v>
      </c>
      <c r="AX306" s="14" t="s">
        <v>75</v>
      </c>
      <c r="AY306" s="159" t="s">
        <v>147</v>
      </c>
    </row>
    <row r="307" spans="2:65" s="12" customFormat="1" ht="11.25">
      <c r="B307" s="146"/>
      <c r="D307" s="143" t="s">
        <v>176</v>
      </c>
      <c r="E307" s="147" t="s">
        <v>1</v>
      </c>
      <c r="F307" s="148" t="s">
        <v>438</v>
      </c>
      <c r="H307" s="149">
        <v>6.39</v>
      </c>
      <c r="L307" s="146"/>
      <c r="M307" s="150"/>
      <c r="T307" s="151"/>
      <c r="AT307" s="147" t="s">
        <v>176</v>
      </c>
      <c r="AU307" s="147" t="s">
        <v>84</v>
      </c>
      <c r="AV307" s="12" t="s">
        <v>84</v>
      </c>
      <c r="AW307" s="12" t="s">
        <v>32</v>
      </c>
      <c r="AX307" s="12" t="s">
        <v>75</v>
      </c>
      <c r="AY307" s="147" t="s">
        <v>147</v>
      </c>
    </row>
    <row r="308" spans="2:65" s="13" customFormat="1" ht="11.25">
      <c r="B308" s="152"/>
      <c r="D308" s="143" t="s">
        <v>176</v>
      </c>
      <c r="E308" s="153" t="s">
        <v>1</v>
      </c>
      <c r="F308" s="154" t="s">
        <v>178</v>
      </c>
      <c r="H308" s="155">
        <v>9.39</v>
      </c>
      <c r="L308" s="152"/>
      <c r="M308" s="156"/>
      <c r="T308" s="157"/>
      <c r="AT308" s="153" t="s">
        <v>176</v>
      </c>
      <c r="AU308" s="153" t="s">
        <v>84</v>
      </c>
      <c r="AV308" s="13" t="s">
        <v>155</v>
      </c>
      <c r="AW308" s="13" t="s">
        <v>32</v>
      </c>
      <c r="AX308" s="13" t="s">
        <v>82</v>
      </c>
      <c r="AY308" s="153" t="s">
        <v>147</v>
      </c>
    </row>
    <row r="309" spans="2:65" s="1" customFormat="1" ht="16.5" customHeight="1">
      <c r="B309" s="28"/>
      <c r="C309" s="131" t="s">
        <v>439</v>
      </c>
      <c r="D309" s="131" t="s">
        <v>150</v>
      </c>
      <c r="E309" s="132" t="s">
        <v>440</v>
      </c>
      <c r="F309" s="133" t="s">
        <v>441</v>
      </c>
      <c r="G309" s="134" t="s">
        <v>170</v>
      </c>
      <c r="H309" s="135">
        <v>2.5</v>
      </c>
      <c r="I309" s="136">
        <v>124.61</v>
      </c>
      <c r="J309" s="136">
        <f>ROUND(I309*H309,2)</f>
        <v>311.52999999999997</v>
      </c>
      <c r="K309" s="133" t="s">
        <v>154</v>
      </c>
      <c r="L309" s="28"/>
      <c r="M309" s="137" t="s">
        <v>1</v>
      </c>
      <c r="N309" s="138" t="s">
        <v>40</v>
      </c>
      <c r="O309" s="139">
        <v>0.22</v>
      </c>
      <c r="P309" s="139">
        <f>O309*H309</f>
        <v>0.55000000000000004</v>
      </c>
      <c r="Q309" s="139">
        <v>0</v>
      </c>
      <c r="R309" s="139">
        <f>Q309*H309</f>
        <v>0</v>
      </c>
      <c r="S309" s="139">
        <v>0</v>
      </c>
      <c r="T309" s="140">
        <f>S309*H309</f>
        <v>0</v>
      </c>
      <c r="AR309" s="141" t="s">
        <v>228</v>
      </c>
      <c r="AT309" s="141" t="s">
        <v>150</v>
      </c>
      <c r="AU309" s="141" t="s">
        <v>84</v>
      </c>
      <c r="AY309" s="16" t="s">
        <v>147</v>
      </c>
      <c r="BE309" s="142">
        <f>IF(N309="základní",J309,0)</f>
        <v>311.52999999999997</v>
      </c>
      <c r="BF309" s="142">
        <f>IF(N309="snížená",J309,0)</f>
        <v>0</v>
      </c>
      <c r="BG309" s="142">
        <f>IF(N309="zákl. přenesená",J309,0)</f>
        <v>0</v>
      </c>
      <c r="BH309" s="142">
        <f>IF(N309="sníž. přenesená",J309,0)</f>
        <v>0</v>
      </c>
      <c r="BI309" s="142">
        <f>IF(N309="nulová",J309,0)</f>
        <v>0</v>
      </c>
      <c r="BJ309" s="16" t="s">
        <v>82</v>
      </c>
      <c r="BK309" s="142">
        <f>ROUND(I309*H309,2)</f>
        <v>311.52999999999997</v>
      </c>
      <c r="BL309" s="16" t="s">
        <v>228</v>
      </c>
      <c r="BM309" s="141" t="s">
        <v>442</v>
      </c>
    </row>
    <row r="310" spans="2:65" s="1" customFormat="1" ht="19.5">
      <c r="B310" s="28"/>
      <c r="D310" s="143" t="s">
        <v>157</v>
      </c>
      <c r="F310" s="144" t="s">
        <v>294</v>
      </c>
      <c r="L310" s="28"/>
      <c r="M310" s="145"/>
      <c r="T310" s="52"/>
      <c r="AT310" s="16" t="s">
        <v>157</v>
      </c>
      <c r="AU310" s="16" t="s">
        <v>84</v>
      </c>
    </row>
    <row r="311" spans="2:65" s="14" customFormat="1" ht="11.25">
      <c r="B311" s="158"/>
      <c r="D311" s="143" t="s">
        <v>176</v>
      </c>
      <c r="E311" s="159" t="s">
        <v>1</v>
      </c>
      <c r="F311" s="160" t="s">
        <v>443</v>
      </c>
      <c r="H311" s="159" t="s">
        <v>1</v>
      </c>
      <c r="L311" s="158"/>
      <c r="M311" s="161"/>
      <c r="T311" s="162"/>
      <c r="AT311" s="159" t="s">
        <v>176</v>
      </c>
      <c r="AU311" s="159" t="s">
        <v>84</v>
      </c>
      <c r="AV311" s="14" t="s">
        <v>82</v>
      </c>
      <c r="AW311" s="14" t="s">
        <v>32</v>
      </c>
      <c r="AX311" s="14" t="s">
        <v>75</v>
      </c>
      <c r="AY311" s="159" t="s">
        <v>147</v>
      </c>
    </row>
    <row r="312" spans="2:65" s="12" customFormat="1" ht="11.25">
      <c r="B312" s="146"/>
      <c r="D312" s="143" t="s">
        <v>176</v>
      </c>
      <c r="E312" s="147" t="s">
        <v>1</v>
      </c>
      <c r="F312" s="148" t="s">
        <v>444</v>
      </c>
      <c r="H312" s="149">
        <v>2.5</v>
      </c>
      <c r="L312" s="146"/>
      <c r="M312" s="150"/>
      <c r="T312" s="151"/>
      <c r="AT312" s="147" t="s">
        <v>176</v>
      </c>
      <c r="AU312" s="147" t="s">
        <v>84</v>
      </c>
      <c r="AV312" s="12" t="s">
        <v>84</v>
      </c>
      <c r="AW312" s="12" t="s">
        <v>32</v>
      </c>
      <c r="AX312" s="12" t="s">
        <v>82</v>
      </c>
      <c r="AY312" s="147" t="s">
        <v>147</v>
      </c>
    </row>
    <row r="313" spans="2:65" s="1" customFormat="1" ht="21.75" customHeight="1">
      <c r="B313" s="28"/>
      <c r="C313" s="163" t="s">
        <v>445</v>
      </c>
      <c r="D313" s="163" t="s">
        <v>300</v>
      </c>
      <c r="E313" s="164" t="s">
        <v>446</v>
      </c>
      <c r="F313" s="165" t="s">
        <v>447</v>
      </c>
      <c r="G313" s="166" t="s">
        <v>170</v>
      </c>
      <c r="H313" s="167">
        <v>2.5</v>
      </c>
      <c r="I313" s="168">
        <v>305</v>
      </c>
      <c r="J313" s="168">
        <f>ROUND(I313*H313,2)</f>
        <v>762.5</v>
      </c>
      <c r="K313" s="165" t="s">
        <v>154</v>
      </c>
      <c r="L313" s="169"/>
      <c r="M313" s="170" t="s">
        <v>1</v>
      </c>
      <c r="N313" s="171" t="s">
        <v>40</v>
      </c>
      <c r="O313" s="139">
        <v>0</v>
      </c>
      <c r="P313" s="139">
        <f>O313*H313</f>
        <v>0</v>
      </c>
      <c r="Q313" s="139">
        <v>1.04E-2</v>
      </c>
      <c r="R313" s="139">
        <f>Q313*H313</f>
        <v>2.5999999999999999E-2</v>
      </c>
      <c r="S313" s="139">
        <v>0</v>
      </c>
      <c r="T313" s="140">
        <f>S313*H313</f>
        <v>0</v>
      </c>
      <c r="AR313" s="141" t="s">
        <v>303</v>
      </c>
      <c r="AT313" s="141" t="s">
        <v>300</v>
      </c>
      <c r="AU313" s="141" t="s">
        <v>84</v>
      </c>
      <c r="AY313" s="16" t="s">
        <v>147</v>
      </c>
      <c r="BE313" s="142">
        <f>IF(N313="základní",J313,0)</f>
        <v>762.5</v>
      </c>
      <c r="BF313" s="142">
        <f>IF(N313="snížená",J313,0)</f>
        <v>0</v>
      </c>
      <c r="BG313" s="142">
        <f>IF(N313="zákl. přenesená",J313,0)</f>
        <v>0</v>
      </c>
      <c r="BH313" s="142">
        <f>IF(N313="sníž. přenesená",J313,0)</f>
        <v>0</v>
      </c>
      <c r="BI313" s="142">
        <f>IF(N313="nulová",J313,0)</f>
        <v>0</v>
      </c>
      <c r="BJ313" s="16" t="s">
        <v>82</v>
      </c>
      <c r="BK313" s="142">
        <f>ROUND(I313*H313,2)</f>
        <v>762.5</v>
      </c>
      <c r="BL313" s="16" t="s">
        <v>228</v>
      </c>
      <c r="BM313" s="141" t="s">
        <v>448</v>
      </c>
    </row>
    <row r="314" spans="2:65" s="1" customFormat="1" ht="16.5" customHeight="1">
      <c r="B314" s="28"/>
      <c r="C314" s="163" t="s">
        <v>449</v>
      </c>
      <c r="D314" s="163" t="s">
        <v>300</v>
      </c>
      <c r="E314" s="164" t="s">
        <v>450</v>
      </c>
      <c r="F314" s="165" t="s">
        <v>451</v>
      </c>
      <c r="G314" s="166" t="s">
        <v>153</v>
      </c>
      <c r="H314" s="167">
        <v>2</v>
      </c>
      <c r="I314" s="168">
        <v>109</v>
      </c>
      <c r="J314" s="168">
        <f>ROUND(I314*H314,2)</f>
        <v>218</v>
      </c>
      <c r="K314" s="165" t="s">
        <v>154</v>
      </c>
      <c r="L314" s="169"/>
      <c r="M314" s="170" t="s">
        <v>1</v>
      </c>
      <c r="N314" s="171" t="s">
        <v>40</v>
      </c>
      <c r="O314" s="139">
        <v>0</v>
      </c>
      <c r="P314" s="139">
        <f>O314*H314</f>
        <v>0</v>
      </c>
      <c r="Q314" s="139">
        <v>4.0000000000000002E-4</v>
      </c>
      <c r="R314" s="139">
        <f>Q314*H314</f>
        <v>8.0000000000000004E-4</v>
      </c>
      <c r="S314" s="139">
        <v>0</v>
      </c>
      <c r="T314" s="140">
        <f>S314*H314</f>
        <v>0</v>
      </c>
      <c r="AR314" s="141" t="s">
        <v>303</v>
      </c>
      <c r="AT314" s="141" t="s">
        <v>300</v>
      </c>
      <c r="AU314" s="141" t="s">
        <v>84</v>
      </c>
      <c r="AY314" s="16" t="s">
        <v>147</v>
      </c>
      <c r="BE314" s="142">
        <f>IF(N314="základní",J314,0)</f>
        <v>218</v>
      </c>
      <c r="BF314" s="142">
        <f>IF(N314="snížená",J314,0)</f>
        <v>0</v>
      </c>
      <c r="BG314" s="142">
        <f>IF(N314="zákl. přenesená",J314,0)</f>
        <v>0</v>
      </c>
      <c r="BH314" s="142">
        <f>IF(N314="sníž. přenesená",J314,0)</f>
        <v>0</v>
      </c>
      <c r="BI314" s="142">
        <f>IF(N314="nulová",J314,0)</f>
        <v>0</v>
      </c>
      <c r="BJ314" s="16" t="s">
        <v>82</v>
      </c>
      <c r="BK314" s="142">
        <f>ROUND(I314*H314,2)</f>
        <v>218</v>
      </c>
      <c r="BL314" s="16" t="s">
        <v>228</v>
      </c>
      <c r="BM314" s="141" t="s">
        <v>452</v>
      </c>
    </row>
    <row r="315" spans="2:65" s="1" customFormat="1" ht="24.2" customHeight="1">
      <c r="B315" s="28"/>
      <c r="C315" s="131" t="s">
        <v>453</v>
      </c>
      <c r="D315" s="131" t="s">
        <v>150</v>
      </c>
      <c r="E315" s="132" t="s">
        <v>454</v>
      </c>
      <c r="F315" s="133" t="s">
        <v>455</v>
      </c>
      <c r="G315" s="134" t="s">
        <v>170</v>
      </c>
      <c r="H315" s="135">
        <v>74.55</v>
      </c>
      <c r="I315" s="136">
        <v>511</v>
      </c>
      <c r="J315" s="136">
        <f>ROUND(I315*H315,2)</f>
        <v>38095.050000000003</v>
      </c>
      <c r="K315" s="133" t="s">
        <v>200</v>
      </c>
      <c r="L315" s="28"/>
      <c r="M315" s="137" t="s">
        <v>1</v>
      </c>
      <c r="N315" s="138" t="s">
        <v>40</v>
      </c>
      <c r="O315" s="139">
        <v>0.38</v>
      </c>
      <c r="P315" s="139">
        <f>O315*H315</f>
        <v>28.329000000000001</v>
      </c>
      <c r="Q315" s="139">
        <v>1.9130000000000001E-2</v>
      </c>
      <c r="R315" s="139">
        <f>Q315*H315</f>
        <v>1.4261415</v>
      </c>
      <c r="S315" s="139">
        <v>0</v>
      </c>
      <c r="T315" s="140">
        <f>S315*H315</f>
        <v>0</v>
      </c>
      <c r="AR315" s="141" t="s">
        <v>155</v>
      </c>
      <c r="AT315" s="141" t="s">
        <v>150</v>
      </c>
      <c r="AU315" s="141" t="s">
        <v>84</v>
      </c>
      <c r="AY315" s="16" t="s">
        <v>147</v>
      </c>
      <c r="BE315" s="142">
        <f>IF(N315="základní",J315,0)</f>
        <v>38095.050000000003</v>
      </c>
      <c r="BF315" s="142">
        <f>IF(N315="snížená",J315,0)</f>
        <v>0</v>
      </c>
      <c r="BG315" s="142">
        <f>IF(N315="zákl. přenesená",J315,0)</f>
        <v>0</v>
      </c>
      <c r="BH315" s="142">
        <f>IF(N315="sníž. přenesená",J315,0)</f>
        <v>0</v>
      </c>
      <c r="BI315" s="142">
        <f>IF(N315="nulová",J315,0)</f>
        <v>0</v>
      </c>
      <c r="BJ315" s="16" t="s">
        <v>82</v>
      </c>
      <c r="BK315" s="142">
        <f>ROUND(I315*H315,2)</f>
        <v>38095.050000000003</v>
      </c>
      <c r="BL315" s="16" t="s">
        <v>155</v>
      </c>
      <c r="BM315" s="141" t="s">
        <v>456</v>
      </c>
    </row>
    <row r="316" spans="2:65" s="1" customFormat="1" ht="19.5">
      <c r="B316" s="28"/>
      <c r="D316" s="143" t="s">
        <v>157</v>
      </c>
      <c r="F316" s="144" t="s">
        <v>294</v>
      </c>
      <c r="L316" s="28"/>
      <c r="M316" s="145"/>
      <c r="T316" s="52"/>
      <c r="AT316" s="16" t="s">
        <v>157</v>
      </c>
      <c r="AU316" s="16" t="s">
        <v>84</v>
      </c>
    </row>
    <row r="317" spans="2:65" s="14" customFormat="1" ht="11.25">
      <c r="B317" s="158"/>
      <c r="D317" s="143" t="s">
        <v>176</v>
      </c>
      <c r="E317" s="159" t="s">
        <v>1</v>
      </c>
      <c r="F317" s="160" t="s">
        <v>457</v>
      </c>
      <c r="H317" s="159" t="s">
        <v>1</v>
      </c>
      <c r="L317" s="158"/>
      <c r="M317" s="161"/>
      <c r="T317" s="162"/>
      <c r="AT317" s="159" t="s">
        <v>176</v>
      </c>
      <c r="AU317" s="159" t="s">
        <v>84</v>
      </c>
      <c r="AV317" s="14" t="s">
        <v>82</v>
      </c>
      <c r="AW317" s="14" t="s">
        <v>32</v>
      </c>
      <c r="AX317" s="14" t="s">
        <v>75</v>
      </c>
      <c r="AY317" s="159" t="s">
        <v>147</v>
      </c>
    </row>
    <row r="318" spans="2:65" s="12" customFormat="1" ht="11.25">
      <c r="B318" s="146"/>
      <c r="D318" s="143" t="s">
        <v>176</v>
      </c>
      <c r="E318" s="147" t="s">
        <v>1</v>
      </c>
      <c r="F318" s="148" t="s">
        <v>458</v>
      </c>
      <c r="H318" s="149">
        <v>74.55</v>
      </c>
      <c r="L318" s="146"/>
      <c r="M318" s="150"/>
      <c r="T318" s="151"/>
      <c r="AT318" s="147" t="s">
        <v>176</v>
      </c>
      <c r="AU318" s="147" t="s">
        <v>84</v>
      </c>
      <c r="AV318" s="12" t="s">
        <v>84</v>
      </c>
      <c r="AW318" s="12" t="s">
        <v>32</v>
      </c>
      <c r="AX318" s="12" t="s">
        <v>82</v>
      </c>
      <c r="AY318" s="147" t="s">
        <v>147</v>
      </c>
    </row>
    <row r="319" spans="2:65" s="1" customFormat="1" ht="24.2" customHeight="1">
      <c r="B319" s="28"/>
      <c r="C319" s="131" t="s">
        <v>459</v>
      </c>
      <c r="D319" s="131" t="s">
        <v>150</v>
      </c>
      <c r="E319" s="132" t="s">
        <v>460</v>
      </c>
      <c r="F319" s="133" t="s">
        <v>461</v>
      </c>
      <c r="G319" s="134" t="s">
        <v>319</v>
      </c>
      <c r="H319" s="135">
        <v>1220.201</v>
      </c>
      <c r="I319" s="136">
        <v>6</v>
      </c>
      <c r="J319" s="136">
        <f>ROUND(I319*H319,2)</f>
        <v>7321.21</v>
      </c>
      <c r="K319" s="133" t="s">
        <v>1</v>
      </c>
      <c r="L319" s="28"/>
      <c r="M319" s="137" t="s">
        <v>1</v>
      </c>
      <c r="N319" s="138" t="s">
        <v>40</v>
      </c>
      <c r="O319" s="139">
        <v>0</v>
      </c>
      <c r="P319" s="139">
        <f>O319*H319</f>
        <v>0</v>
      </c>
      <c r="Q319" s="139">
        <v>0</v>
      </c>
      <c r="R319" s="139">
        <f>Q319*H319</f>
        <v>0</v>
      </c>
      <c r="S319" s="139">
        <v>0</v>
      </c>
      <c r="T319" s="140">
        <f>S319*H319</f>
        <v>0</v>
      </c>
      <c r="AR319" s="141" t="s">
        <v>228</v>
      </c>
      <c r="AT319" s="141" t="s">
        <v>150</v>
      </c>
      <c r="AU319" s="141" t="s">
        <v>84</v>
      </c>
      <c r="AY319" s="16" t="s">
        <v>147</v>
      </c>
      <c r="BE319" s="142">
        <f>IF(N319="základní",J319,0)</f>
        <v>7321.21</v>
      </c>
      <c r="BF319" s="142">
        <f>IF(N319="snížená",J319,0)</f>
        <v>0</v>
      </c>
      <c r="BG319" s="142">
        <f>IF(N319="zákl. přenesená",J319,0)</f>
        <v>0</v>
      </c>
      <c r="BH319" s="142">
        <f>IF(N319="sníž. přenesená",J319,0)</f>
        <v>0</v>
      </c>
      <c r="BI319" s="142">
        <f>IF(N319="nulová",J319,0)</f>
        <v>0</v>
      </c>
      <c r="BJ319" s="16" t="s">
        <v>82</v>
      </c>
      <c r="BK319" s="142">
        <f>ROUND(I319*H319,2)</f>
        <v>7321.21</v>
      </c>
      <c r="BL319" s="16" t="s">
        <v>228</v>
      </c>
      <c r="BM319" s="141" t="s">
        <v>462</v>
      </c>
    </row>
    <row r="320" spans="2:65" s="11" customFormat="1" ht="22.9" customHeight="1">
      <c r="B320" s="120"/>
      <c r="D320" s="121" t="s">
        <v>74</v>
      </c>
      <c r="E320" s="129" t="s">
        <v>463</v>
      </c>
      <c r="F320" s="129" t="s">
        <v>464</v>
      </c>
      <c r="J320" s="130">
        <f>BK320</f>
        <v>5237.42</v>
      </c>
      <c r="L320" s="120"/>
      <c r="M320" s="124"/>
      <c r="P320" s="125">
        <f>SUM(P321:P334)</f>
        <v>6.1628000000000007</v>
      </c>
      <c r="R320" s="125">
        <f>SUM(R321:R334)</f>
        <v>4.8304000000000007E-2</v>
      </c>
      <c r="T320" s="126">
        <f>SUM(T321:T334)</f>
        <v>0</v>
      </c>
      <c r="AR320" s="121" t="s">
        <v>84</v>
      </c>
      <c r="AT320" s="127" t="s">
        <v>74</v>
      </c>
      <c r="AU320" s="127" t="s">
        <v>82</v>
      </c>
      <c r="AY320" s="121" t="s">
        <v>147</v>
      </c>
      <c r="BK320" s="128">
        <f>SUM(BK321:BK334)</f>
        <v>5237.42</v>
      </c>
    </row>
    <row r="321" spans="2:65" s="1" customFormat="1" ht="16.5" customHeight="1">
      <c r="B321" s="28"/>
      <c r="C321" s="131" t="s">
        <v>465</v>
      </c>
      <c r="D321" s="131" t="s">
        <v>150</v>
      </c>
      <c r="E321" s="132" t="s">
        <v>466</v>
      </c>
      <c r="F321" s="133" t="s">
        <v>467</v>
      </c>
      <c r="G321" s="134" t="s">
        <v>170</v>
      </c>
      <c r="H321" s="135">
        <v>4.05</v>
      </c>
      <c r="I321" s="136">
        <v>37.520000000000003</v>
      </c>
      <c r="J321" s="136">
        <f>ROUND(I321*H321,2)</f>
        <v>151.96</v>
      </c>
      <c r="K321" s="133" t="s">
        <v>154</v>
      </c>
      <c r="L321" s="28"/>
      <c r="M321" s="137" t="s">
        <v>1</v>
      </c>
      <c r="N321" s="138" t="s">
        <v>40</v>
      </c>
      <c r="O321" s="139">
        <v>3.2000000000000001E-2</v>
      </c>
      <c r="P321" s="139">
        <f>O321*H321</f>
        <v>0.12959999999999999</v>
      </c>
      <c r="Q321" s="139">
        <v>1E-4</v>
      </c>
      <c r="R321" s="139">
        <f>Q321*H321</f>
        <v>4.0499999999999998E-4</v>
      </c>
      <c r="S321" s="139">
        <v>0</v>
      </c>
      <c r="T321" s="140">
        <f>S321*H321</f>
        <v>0</v>
      </c>
      <c r="AR321" s="141" t="s">
        <v>228</v>
      </c>
      <c r="AT321" s="141" t="s">
        <v>150</v>
      </c>
      <c r="AU321" s="141" t="s">
        <v>84</v>
      </c>
      <c r="AY321" s="16" t="s">
        <v>147</v>
      </c>
      <c r="BE321" s="142">
        <f>IF(N321="základní",J321,0)</f>
        <v>151.96</v>
      </c>
      <c r="BF321" s="142">
        <f>IF(N321="snížená",J321,0)</f>
        <v>0</v>
      </c>
      <c r="BG321" s="142">
        <f>IF(N321="zákl. přenesená",J321,0)</f>
        <v>0</v>
      </c>
      <c r="BH321" s="142">
        <f>IF(N321="sníž. přenesená",J321,0)</f>
        <v>0</v>
      </c>
      <c r="BI321" s="142">
        <f>IF(N321="nulová",J321,0)</f>
        <v>0</v>
      </c>
      <c r="BJ321" s="16" t="s">
        <v>82</v>
      </c>
      <c r="BK321" s="142">
        <f>ROUND(I321*H321,2)</f>
        <v>151.96</v>
      </c>
      <c r="BL321" s="16" t="s">
        <v>228</v>
      </c>
      <c r="BM321" s="141" t="s">
        <v>468</v>
      </c>
    </row>
    <row r="322" spans="2:65" s="1" customFormat="1" ht="19.5">
      <c r="B322" s="28"/>
      <c r="D322" s="143" t="s">
        <v>157</v>
      </c>
      <c r="F322" s="144" t="s">
        <v>469</v>
      </c>
      <c r="L322" s="28"/>
      <c r="M322" s="145"/>
      <c r="T322" s="52"/>
      <c r="AT322" s="16" t="s">
        <v>157</v>
      </c>
      <c r="AU322" s="16" t="s">
        <v>84</v>
      </c>
    </row>
    <row r="323" spans="2:65" s="12" customFormat="1" ht="11.25">
      <c r="B323" s="146"/>
      <c r="D323" s="143" t="s">
        <v>176</v>
      </c>
      <c r="E323" s="147" t="s">
        <v>1</v>
      </c>
      <c r="F323" s="148" t="s">
        <v>470</v>
      </c>
      <c r="H323" s="149">
        <v>1.7549999999999999</v>
      </c>
      <c r="L323" s="146"/>
      <c r="M323" s="150"/>
      <c r="T323" s="151"/>
      <c r="AT323" s="147" t="s">
        <v>176</v>
      </c>
      <c r="AU323" s="147" t="s">
        <v>84</v>
      </c>
      <c r="AV323" s="12" t="s">
        <v>84</v>
      </c>
      <c r="AW323" s="12" t="s">
        <v>32</v>
      </c>
      <c r="AX323" s="12" t="s">
        <v>75</v>
      </c>
      <c r="AY323" s="147" t="s">
        <v>147</v>
      </c>
    </row>
    <row r="324" spans="2:65" s="12" customFormat="1" ht="11.25">
      <c r="B324" s="146"/>
      <c r="D324" s="143" t="s">
        <v>176</v>
      </c>
      <c r="E324" s="147" t="s">
        <v>1</v>
      </c>
      <c r="F324" s="148" t="s">
        <v>471</v>
      </c>
      <c r="H324" s="149">
        <v>2.2949999999999999</v>
      </c>
      <c r="L324" s="146"/>
      <c r="M324" s="150"/>
      <c r="T324" s="151"/>
      <c r="AT324" s="147" t="s">
        <v>176</v>
      </c>
      <c r="AU324" s="147" t="s">
        <v>84</v>
      </c>
      <c r="AV324" s="12" t="s">
        <v>84</v>
      </c>
      <c r="AW324" s="12" t="s">
        <v>32</v>
      </c>
      <c r="AX324" s="12" t="s">
        <v>75</v>
      </c>
      <c r="AY324" s="147" t="s">
        <v>147</v>
      </c>
    </row>
    <row r="325" spans="2:65" s="13" customFormat="1" ht="11.25">
      <c r="B325" s="152"/>
      <c r="D325" s="143" t="s">
        <v>176</v>
      </c>
      <c r="E325" s="153" t="s">
        <v>1</v>
      </c>
      <c r="F325" s="154" t="s">
        <v>178</v>
      </c>
      <c r="H325" s="155">
        <v>4.05</v>
      </c>
      <c r="L325" s="152"/>
      <c r="M325" s="156"/>
      <c r="T325" s="157"/>
      <c r="AT325" s="153" t="s">
        <v>176</v>
      </c>
      <c r="AU325" s="153" t="s">
        <v>84</v>
      </c>
      <c r="AV325" s="13" t="s">
        <v>155</v>
      </c>
      <c r="AW325" s="13" t="s">
        <v>32</v>
      </c>
      <c r="AX325" s="13" t="s">
        <v>82</v>
      </c>
      <c r="AY325" s="153" t="s">
        <v>147</v>
      </c>
    </row>
    <row r="326" spans="2:65" s="1" customFormat="1" ht="21.75" customHeight="1">
      <c r="B326" s="28"/>
      <c r="C326" s="131" t="s">
        <v>472</v>
      </c>
      <c r="D326" s="131" t="s">
        <v>150</v>
      </c>
      <c r="E326" s="132" t="s">
        <v>473</v>
      </c>
      <c r="F326" s="133" t="s">
        <v>474</v>
      </c>
      <c r="G326" s="134" t="s">
        <v>199</v>
      </c>
      <c r="H326" s="135">
        <v>5.4</v>
      </c>
      <c r="I326" s="136">
        <v>753.3</v>
      </c>
      <c r="J326" s="136">
        <f>ROUND(I326*H326,2)</f>
        <v>4067.82</v>
      </c>
      <c r="K326" s="133" t="s">
        <v>154</v>
      </c>
      <c r="L326" s="28"/>
      <c r="M326" s="137" t="s">
        <v>1</v>
      </c>
      <c r="N326" s="138" t="s">
        <v>40</v>
      </c>
      <c r="O326" s="139">
        <v>0.90800000000000003</v>
      </c>
      <c r="P326" s="139">
        <f>O326*H326</f>
        <v>4.9032000000000009</v>
      </c>
      <c r="Q326" s="139">
        <v>8.8249999999999995E-3</v>
      </c>
      <c r="R326" s="139">
        <f>Q326*H326</f>
        <v>4.7655000000000003E-2</v>
      </c>
      <c r="S326" s="139">
        <v>0</v>
      </c>
      <c r="T326" s="140">
        <f>S326*H326</f>
        <v>0</v>
      </c>
      <c r="AR326" s="141" t="s">
        <v>228</v>
      </c>
      <c r="AT326" s="141" t="s">
        <v>150</v>
      </c>
      <c r="AU326" s="141" t="s">
        <v>84</v>
      </c>
      <c r="AY326" s="16" t="s">
        <v>147</v>
      </c>
      <c r="BE326" s="142">
        <f>IF(N326="základní",J326,0)</f>
        <v>4067.82</v>
      </c>
      <c r="BF326" s="142">
        <f>IF(N326="snížená",J326,0)</f>
        <v>0</v>
      </c>
      <c r="BG326" s="142">
        <f>IF(N326="zákl. přenesená",J326,0)</f>
        <v>0</v>
      </c>
      <c r="BH326" s="142">
        <f>IF(N326="sníž. přenesená",J326,0)</f>
        <v>0</v>
      </c>
      <c r="BI326" s="142">
        <f>IF(N326="nulová",J326,0)</f>
        <v>0</v>
      </c>
      <c r="BJ326" s="16" t="s">
        <v>82</v>
      </c>
      <c r="BK326" s="142">
        <f>ROUND(I326*H326,2)</f>
        <v>4067.82</v>
      </c>
      <c r="BL326" s="16" t="s">
        <v>228</v>
      </c>
      <c r="BM326" s="141" t="s">
        <v>475</v>
      </c>
    </row>
    <row r="327" spans="2:65" s="1" customFormat="1" ht="19.5">
      <c r="B327" s="28"/>
      <c r="D327" s="143" t="s">
        <v>157</v>
      </c>
      <c r="F327" s="144" t="s">
        <v>469</v>
      </c>
      <c r="L327" s="28"/>
      <c r="M327" s="145"/>
      <c r="T327" s="52"/>
      <c r="AT327" s="16" t="s">
        <v>157</v>
      </c>
      <c r="AU327" s="16" t="s">
        <v>84</v>
      </c>
    </row>
    <row r="328" spans="2:65" s="12" customFormat="1" ht="11.25">
      <c r="B328" s="146"/>
      <c r="D328" s="143" t="s">
        <v>176</v>
      </c>
      <c r="E328" s="147" t="s">
        <v>1</v>
      </c>
      <c r="F328" s="148" t="s">
        <v>476</v>
      </c>
      <c r="H328" s="149">
        <v>5.4</v>
      </c>
      <c r="L328" s="146"/>
      <c r="M328" s="150"/>
      <c r="T328" s="151"/>
      <c r="AT328" s="147" t="s">
        <v>176</v>
      </c>
      <c r="AU328" s="147" t="s">
        <v>84</v>
      </c>
      <c r="AV328" s="12" t="s">
        <v>84</v>
      </c>
      <c r="AW328" s="12" t="s">
        <v>32</v>
      </c>
      <c r="AX328" s="12" t="s">
        <v>75</v>
      </c>
      <c r="AY328" s="147" t="s">
        <v>147</v>
      </c>
    </row>
    <row r="329" spans="2:65" s="13" customFormat="1" ht="11.25">
      <c r="B329" s="152"/>
      <c r="D329" s="143" t="s">
        <v>176</v>
      </c>
      <c r="E329" s="153" t="s">
        <v>1</v>
      </c>
      <c r="F329" s="154" t="s">
        <v>178</v>
      </c>
      <c r="H329" s="155">
        <v>5.4</v>
      </c>
      <c r="L329" s="152"/>
      <c r="M329" s="156"/>
      <c r="T329" s="157"/>
      <c r="AT329" s="153" t="s">
        <v>176</v>
      </c>
      <c r="AU329" s="153" t="s">
        <v>84</v>
      </c>
      <c r="AV329" s="13" t="s">
        <v>155</v>
      </c>
      <c r="AW329" s="13" t="s">
        <v>32</v>
      </c>
      <c r="AX329" s="13" t="s">
        <v>82</v>
      </c>
      <c r="AY329" s="153" t="s">
        <v>147</v>
      </c>
    </row>
    <row r="330" spans="2:65" s="1" customFormat="1" ht="33" customHeight="1">
      <c r="B330" s="28"/>
      <c r="C330" s="131" t="s">
        <v>477</v>
      </c>
      <c r="D330" s="131" t="s">
        <v>150</v>
      </c>
      <c r="E330" s="132" t="s">
        <v>478</v>
      </c>
      <c r="F330" s="133" t="s">
        <v>479</v>
      </c>
      <c r="G330" s="134" t="s">
        <v>153</v>
      </c>
      <c r="H330" s="135">
        <v>2</v>
      </c>
      <c r="I330" s="136">
        <v>357.53</v>
      </c>
      <c r="J330" s="136">
        <f>ROUND(I330*H330,2)</f>
        <v>715.06</v>
      </c>
      <c r="K330" s="133" t="s">
        <v>154</v>
      </c>
      <c r="L330" s="28"/>
      <c r="M330" s="137" t="s">
        <v>1</v>
      </c>
      <c r="N330" s="138" t="s">
        <v>40</v>
      </c>
      <c r="O330" s="139">
        <v>0.56499999999999995</v>
      </c>
      <c r="P330" s="139">
        <f>O330*H330</f>
        <v>1.1299999999999999</v>
      </c>
      <c r="Q330" s="139">
        <v>3.1999999999999999E-5</v>
      </c>
      <c r="R330" s="139">
        <f>Q330*H330</f>
        <v>6.3999999999999997E-5</v>
      </c>
      <c r="S330" s="139">
        <v>0</v>
      </c>
      <c r="T330" s="140">
        <f>S330*H330</f>
        <v>0</v>
      </c>
      <c r="AR330" s="141" t="s">
        <v>228</v>
      </c>
      <c r="AT330" s="141" t="s">
        <v>150</v>
      </c>
      <c r="AU330" s="141" t="s">
        <v>84</v>
      </c>
      <c r="AY330" s="16" t="s">
        <v>147</v>
      </c>
      <c r="BE330" s="142">
        <f>IF(N330="základní",J330,0)</f>
        <v>715.06</v>
      </c>
      <c r="BF330" s="142">
        <f>IF(N330="snížená",J330,0)</f>
        <v>0</v>
      </c>
      <c r="BG330" s="142">
        <f>IF(N330="zákl. přenesená",J330,0)</f>
        <v>0</v>
      </c>
      <c r="BH330" s="142">
        <f>IF(N330="sníž. přenesená",J330,0)</f>
        <v>0</v>
      </c>
      <c r="BI330" s="142">
        <f>IF(N330="nulová",J330,0)</f>
        <v>0</v>
      </c>
      <c r="BJ330" s="16" t="s">
        <v>82</v>
      </c>
      <c r="BK330" s="142">
        <f>ROUND(I330*H330,2)</f>
        <v>715.06</v>
      </c>
      <c r="BL330" s="16" t="s">
        <v>228</v>
      </c>
      <c r="BM330" s="141" t="s">
        <v>480</v>
      </c>
    </row>
    <row r="331" spans="2:65" s="1" customFormat="1" ht="19.5">
      <c r="B331" s="28"/>
      <c r="D331" s="143" t="s">
        <v>157</v>
      </c>
      <c r="F331" s="144" t="s">
        <v>469</v>
      </c>
      <c r="L331" s="28"/>
      <c r="M331" s="145"/>
      <c r="T331" s="52"/>
      <c r="AT331" s="16" t="s">
        <v>157</v>
      </c>
      <c r="AU331" s="16" t="s">
        <v>84</v>
      </c>
    </row>
    <row r="332" spans="2:65" s="1" customFormat="1" ht="16.5" customHeight="1">
      <c r="B332" s="28"/>
      <c r="C332" s="163" t="s">
        <v>481</v>
      </c>
      <c r="D332" s="163" t="s">
        <v>300</v>
      </c>
      <c r="E332" s="164" t="s">
        <v>482</v>
      </c>
      <c r="F332" s="165" t="s">
        <v>483</v>
      </c>
      <c r="G332" s="166" t="s">
        <v>153</v>
      </c>
      <c r="H332" s="167">
        <v>2</v>
      </c>
      <c r="I332" s="168">
        <v>106</v>
      </c>
      <c r="J332" s="168">
        <f>ROUND(I332*H332,2)</f>
        <v>212</v>
      </c>
      <c r="K332" s="165" t="s">
        <v>154</v>
      </c>
      <c r="L332" s="169"/>
      <c r="M332" s="170" t="s">
        <v>1</v>
      </c>
      <c r="N332" s="171" t="s">
        <v>40</v>
      </c>
      <c r="O332" s="139">
        <v>0</v>
      </c>
      <c r="P332" s="139">
        <f>O332*H332</f>
        <v>0</v>
      </c>
      <c r="Q332" s="139">
        <v>9.0000000000000006E-5</v>
      </c>
      <c r="R332" s="139">
        <f>Q332*H332</f>
        <v>1.8000000000000001E-4</v>
      </c>
      <c r="S332" s="139">
        <v>0</v>
      </c>
      <c r="T332" s="140">
        <f>S332*H332</f>
        <v>0</v>
      </c>
      <c r="AR332" s="141" t="s">
        <v>303</v>
      </c>
      <c r="AT332" s="141" t="s">
        <v>300</v>
      </c>
      <c r="AU332" s="141" t="s">
        <v>84</v>
      </c>
      <c r="AY332" s="16" t="s">
        <v>147</v>
      </c>
      <c r="BE332" s="142">
        <f>IF(N332="základní",J332,0)</f>
        <v>212</v>
      </c>
      <c r="BF332" s="142">
        <f>IF(N332="snížená",J332,0)</f>
        <v>0</v>
      </c>
      <c r="BG332" s="142">
        <f>IF(N332="zákl. přenesená",J332,0)</f>
        <v>0</v>
      </c>
      <c r="BH332" s="142">
        <f>IF(N332="sníž. přenesená",J332,0)</f>
        <v>0</v>
      </c>
      <c r="BI332" s="142">
        <f>IF(N332="nulová",J332,0)</f>
        <v>0</v>
      </c>
      <c r="BJ332" s="16" t="s">
        <v>82</v>
      </c>
      <c r="BK332" s="142">
        <f>ROUND(I332*H332,2)</f>
        <v>212</v>
      </c>
      <c r="BL332" s="16" t="s">
        <v>228</v>
      </c>
      <c r="BM332" s="141" t="s">
        <v>484</v>
      </c>
    </row>
    <row r="333" spans="2:65" s="1" customFormat="1" ht="33" customHeight="1">
      <c r="B333" s="28"/>
      <c r="C333" s="131" t="s">
        <v>485</v>
      </c>
      <c r="D333" s="131" t="s">
        <v>150</v>
      </c>
      <c r="E333" s="132" t="s">
        <v>486</v>
      </c>
      <c r="F333" s="133" t="s">
        <v>487</v>
      </c>
      <c r="G333" s="134" t="s">
        <v>319</v>
      </c>
      <c r="H333" s="135">
        <v>51.468000000000004</v>
      </c>
      <c r="I333" s="136">
        <v>1.76</v>
      </c>
      <c r="J333" s="136">
        <f>ROUND(I333*H333,2)</f>
        <v>90.58</v>
      </c>
      <c r="K333" s="133" t="s">
        <v>154</v>
      </c>
      <c r="L333" s="28"/>
      <c r="M333" s="137" t="s">
        <v>1</v>
      </c>
      <c r="N333" s="138" t="s">
        <v>40</v>
      </c>
      <c r="O333" s="139">
        <v>0</v>
      </c>
      <c r="P333" s="139">
        <f>O333*H333</f>
        <v>0</v>
      </c>
      <c r="Q333" s="139">
        <v>0</v>
      </c>
      <c r="R333" s="139">
        <f>Q333*H333</f>
        <v>0</v>
      </c>
      <c r="S333" s="139">
        <v>0</v>
      </c>
      <c r="T333" s="140">
        <f>S333*H333</f>
        <v>0</v>
      </c>
      <c r="AR333" s="141" t="s">
        <v>228</v>
      </c>
      <c r="AT333" s="141" t="s">
        <v>150</v>
      </c>
      <c r="AU333" s="141" t="s">
        <v>84</v>
      </c>
      <c r="AY333" s="16" t="s">
        <v>147</v>
      </c>
      <c r="BE333" s="142">
        <f>IF(N333="základní",J333,0)</f>
        <v>90.58</v>
      </c>
      <c r="BF333" s="142">
        <f>IF(N333="snížená",J333,0)</f>
        <v>0</v>
      </c>
      <c r="BG333" s="142">
        <f>IF(N333="zákl. přenesená",J333,0)</f>
        <v>0</v>
      </c>
      <c r="BH333" s="142">
        <f>IF(N333="sníž. přenesená",J333,0)</f>
        <v>0</v>
      </c>
      <c r="BI333" s="142">
        <f>IF(N333="nulová",J333,0)</f>
        <v>0</v>
      </c>
      <c r="BJ333" s="16" t="s">
        <v>82</v>
      </c>
      <c r="BK333" s="142">
        <f>ROUND(I333*H333,2)</f>
        <v>90.58</v>
      </c>
      <c r="BL333" s="16" t="s">
        <v>228</v>
      </c>
      <c r="BM333" s="141" t="s">
        <v>488</v>
      </c>
    </row>
    <row r="334" spans="2:65" s="1" customFormat="1" ht="19.5">
      <c r="B334" s="28"/>
      <c r="D334" s="143" t="s">
        <v>157</v>
      </c>
      <c r="F334" s="144" t="s">
        <v>469</v>
      </c>
      <c r="L334" s="28"/>
      <c r="M334" s="145"/>
      <c r="T334" s="52"/>
      <c r="AT334" s="16" t="s">
        <v>157</v>
      </c>
      <c r="AU334" s="16" t="s">
        <v>84</v>
      </c>
    </row>
    <row r="335" spans="2:65" s="11" customFormat="1" ht="22.9" customHeight="1">
      <c r="B335" s="120"/>
      <c r="D335" s="121" t="s">
        <v>74</v>
      </c>
      <c r="E335" s="129" t="s">
        <v>489</v>
      </c>
      <c r="F335" s="129" t="s">
        <v>490</v>
      </c>
      <c r="J335" s="130">
        <f>BK335</f>
        <v>9880.5999999999985</v>
      </c>
      <c r="L335" s="120"/>
      <c r="M335" s="124"/>
      <c r="P335" s="125">
        <f>SUM(P336:P351)</f>
        <v>3.5629999999999997</v>
      </c>
      <c r="R335" s="125">
        <f>SUM(R336:R351)</f>
        <v>3.62E-3</v>
      </c>
      <c r="T335" s="126">
        <f>SUM(T336:T351)</f>
        <v>0.20286000000000001</v>
      </c>
      <c r="AR335" s="121" t="s">
        <v>84</v>
      </c>
      <c r="AT335" s="127" t="s">
        <v>74</v>
      </c>
      <c r="AU335" s="127" t="s">
        <v>82</v>
      </c>
      <c r="AY335" s="121" t="s">
        <v>147</v>
      </c>
      <c r="BK335" s="128">
        <f>SUM(BK336:BK351)</f>
        <v>9880.5999999999985</v>
      </c>
    </row>
    <row r="336" spans="2:65" s="1" customFormat="1" ht="24.2" customHeight="1">
      <c r="B336" s="28"/>
      <c r="C336" s="131" t="s">
        <v>491</v>
      </c>
      <c r="D336" s="131" t="s">
        <v>150</v>
      </c>
      <c r="E336" s="132" t="s">
        <v>492</v>
      </c>
      <c r="F336" s="133" t="s">
        <v>493</v>
      </c>
      <c r="G336" s="134" t="s">
        <v>170</v>
      </c>
      <c r="H336" s="135">
        <v>4.5</v>
      </c>
      <c r="I336" s="136">
        <v>308.02</v>
      </c>
      <c r="J336" s="136">
        <f>ROUND(I336*H336,2)</f>
        <v>1386.09</v>
      </c>
      <c r="K336" s="133" t="s">
        <v>154</v>
      </c>
      <c r="L336" s="28"/>
      <c r="M336" s="137" t="s">
        <v>1</v>
      </c>
      <c r="N336" s="138" t="s">
        <v>40</v>
      </c>
      <c r="O336" s="139">
        <v>0.42099999999999999</v>
      </c>
      <c r="P336" s="139">
        <f>O336*H336</f>
        <v>1.8944999999999999</v>
      </c>
      <c r="Q336" s="139">
        <v>0</v>
      </c>
      <c r="R336" s="139">
        <f>Q336*H336</f>
        <v>0</v>
      </c>
      <c r="S336" s="139">
        <v>0</v>
      </c>
      <c r="T336" s="140">
        <f>S336*H336</f>
        <v>0</v>
      </c>
      <c r="AR336" s="141" t="s">
        <v>228</v>
      </c>
      <c r="AT336" s="141" t="s">
        <v>150</v>
      </c>
      <c r="AU336" s="141" t="s">
        <v>84</v>
      </c>
      <c r="AY336" s="16" t="s">
        <v>147</v>
      </c>
      <c r="BE336" s="142">
        <f>IF(N336="základní",J336,0)</f>
        <v>1386.09</v>
      </c>
      <c r="BF336" s="142">
        <f>IF(N336="snížená",J336,0)</f>
        <v>0</v>
      </c>
      <c r="BG336" s="142">
        <f>IF(N336="zákl. přenesená",J336,0)</f>
        <v>0</v>
      </c>
      <c r="BH336" s="142">
        <f>IF(N336="sníž. přenesená",J336,0)</f>
        <v>0</v>
      </c>
      <c r="BI336" s="142">
        <f>IF(N336="nulová",J336,0)</f>
        <v>0</v>
      </c>
      <c r="BJ336" s="16" t="s">
        <v>82</v>
      </c>
      <c r="BK336" s="142">
        <f>ROUND(I336*H336,2)</f>
        <v>1386.09</v>
      </c>
      <c r="BL336" s="16" t="s">
        <v>228</v>
      </c>
      <c r="BM336" s="141" t="s">
        <v>494</v>
      </c>
    </row>
    <row r="337" spans="2:65" s="1" customFormat="1" ht="19.5">
      <c r="B337" s="28"/>
      <c r="D337" s="143" t="s">
        <v>157</v>
      </c>
      <c r="F337" s="144" t="s">
        <v>294</v>
      </c>
      <c r="L337" s="28"/>
      <c r="M337" s="145"/>
      <c r="T337" s="52"/>
      <c r="AT337" s="16" t="s">
        <v>157</v>
      </c>
      <c r="AU337" s="16" t="s">
        <v>84</v>
      </c>
    </row>
    <row r="338" spans="2:65" s="12" customFormat="1" ht="11.25">
      <c r="B338" s="146"/>
      <c r="D338" s="143" t="s">
        <v>176</v>
      </c>
      <c r="E338" s="147" t="s">
        <v>1</v>
      </c>
      <c r="F338" s="148" t="s">
        <v>495</v>
      </c>
      <c r="H338" s="149">
        <v>4.5</v>
      </c>
      <c r="L338" s="146"/>
      <c r="M338" s="150"/>
      <c r="T338" s="151"/>
      <c r="AT338" s="147" t="s">
        <v>176</v>
      </c>
      <c r="AU338" s="147" t="s">
        <v>84</v>
      </c>
      <c r="AV338" s="12" t="s">
        <v>84</v>
      </c>
      <c r="AW338" s="12" t="s">
        <v>32</v>
      </c>
      <c r="AX338" s="12" t="s">
        <v>82</v>
      </c>
      <c r="AY338" s="147" t="s">
        <v>147</v>
      </c>
    </row>
    <row r="339" spans="2:65" s="1" customFormat="1" ht="24.2" customHeight="1">
      <c r="B339" s="28"/>
      <c r="C339" s="131" t="s">
        <v>496</v>
      </c>
      <c r="D339" s="131" t="s">
        <v>150</v>
      </c>
      <c r="E339" s="132" t="s">
        <v>497</v>
      </c>
      <c r="F339" s="133" t="s">
        <v>498</v>
      </c>
      <c r="G339" s="134" t="s">
        <v>170</v>
      </c>
      <c r="H339" s="135">
        <v>4.5</v>
      </c>
      <c r="I339" s="136">
        <v>175.43</v>
      </c>
      <c r="J339" s="136">
        <f>ROUND(I339*H339,2)</f>
        <v>789.44</v>
      </c>
      <c r="K339" s="133" t="s">
        <v>154</v>
      </c>
      <c r="L339" s="28"/>
      <c r="M339" s="137" t="s">
        <v>1</v>
      </c>
      <c r="N339" s="138" t="s">
        <v>40</v>
      </c>
      <c r="O339" s="139">
        <v>0.28299999999999997</v>
      </c>
      <c r="P339" s="139">
        <f>O339*H339</f>
        <v>1.2734999999999999</v>
      </c>
      <c r="Q339" s="139">
        <v>0</v>
      </c>
      <c r="R339" s="139">
        <f>Q339*H339</f>
        <v>0</v>
      </c>
      <c r="S339" s="139">
        <v>4.5080000000000002E-2</v>
      </c>
      <c r="T339" s="140">
        <f>S339*H339</f>
        <v>0.20286000000000001</v>
      </c>
      <c r="AR339" s="141" t="s">
        <v>228</v>
      </c>
      <c r="AT339" s="141" t="s">
        <v>150</v>
      </c>
      <c r="AU339" s="141" t="s">
        <v>84</v>
      </c>
      <c r="AY339" s="16" t="s">
        <v>147</v>
      </c>
      <c r="BE339" s="142">
        <f>IF(N339="základní",J339,0)</f>
        <v>789.44</v>
      </c>
      <c r="BF339" s="142">
        <f>IF(N339="snížená",J339,0)</f>
        <v>0</v>
      </c>
      <c r="BG339" s="142">
        <f>IF(N339="zákl. přenesená",J339,0)</f>
        <v>0</v>
      </c>
      <c r="BH339" s="142">
        <f>IF(N339="sníž. přenesená",J339,0)</f>
        <v>0</v>
      </c>
      <c r="BI339" s="142">
        <f>IF(N339="nulová",J339,0)</f>
        <v>0</v>
      </c>
      <c r="BJ339" s="16" t="s">
        <v>82</v>
      </c>
      <c r="BK339" s="142">
        <f>ROUND(I339*H339,2)</f>
        <v>789.44</v>
      </c>
      <c r="BL339" s="16" t="s">
        <v>228</v>
      </c>
      <c r="BM339" s="141" t="s">
        <v>499</v>
      </c>
    </row>
    <row r="340" spans="2:65" s="1" customFormat="1" ht="19.5">
      <c r="B340" s="28"/>
      <c r="D340" s="143" t="s">
        <v>157</v>
      </c>
      <c r="F340" s="144" t="s">
        <v>294</v>
      </c>
      <c r="L340" s="28"/>
      <c r="M340" s="145"/>
      <c r="T340" s="52"/>
      <c r="AT340" s="16" t="s">
        <v>157</v>
      </c>
      <c r="AU340" s="16" t="s">
        <v>84</v>
      </c>
    </row>
    <row r="341" spans="2:65" s="14" customFormat="1" ht="11.25">
      <c r="B341" s="158"/>
      <c r="D341" s="143" t="s">
        <v>176</v>
      </c>
      <c r="E341" s="159" t="s">
        <v>1</v>
      </c>
      <c r="F341" s="160" t="s">
        <v>500</v>
      </c>
      <c r="H341" s="159" t="s">
        <v>1</v>
      </c>
      <c r="L341" s="158"/>
      <c r="M341" s="161"/>
      <c r="T341" s="162"/>
      <c r="AT341" s="159" t="s">
        <v>176</v>
      </c>
      <c r="AU341" s="159" t="s">
        <v>84</v>
      </c>
      <c r="AV341" s="14" t="s">
        <v>82</v>
      </c>
      <c r="AW341" s="14" t="s">
        <v>32</v>
      </c>
      <c r="AX341" s="14" t="s">
        <v>75</v>
      </c>
      <c r="AY341" s="159" t="s">
        <v>147</v>
      </c>
    </row>
    <row r="342" spans="2:65" s="12" customFormat="1" ht="11.25">
      <c r="B342" s="146"/>
      <c r="D342" s="143" t="s">
        <v>176</v>
      </c>
      <c r="E342" s="147" t="s">
        <v>1</v>
      </c>
      <c r="F342" s="148" t="s">
        <v>495</v>
      </c>
      <c r="H342" s="149">
        <v>4.5</v>
      </c>
      <c r="L342" s="146"/>
      <c r="M342" s="150"/>
      <c r="T342" s="151"/>
      <c r="AT342" s="147" t="s">
        <v>176</v>
      </c>
      <c r="AU342" s="147" t="s">
        <v>84</v>
      </c>
      <c r="AV342" s="12" t="s">
        <v>84</v>
      </c>
      <c r="AW342" s="12" t="s">
        <v>32</v>
      </c>
      <c r="AX342" s="12" t="s">
        <v>82</v>
      </c>
      <c r="AY342" s="147" t="s">
        <v>147</v>
      </c>
    </row>
    <row r="343" spans="2:65" s="1" customFormat="1" ht="24.2" customHeight="1">
      <c r="B343" s="28"/>
      <c r="C343" s="131" t="s">
        <v>501</v>
      </c>
      <c r="D343" s="131" t="s">
        <v>150</v>
      </c>
      <c r="E343" s="132" t="s">
        <v>502</v>
      </c>
      <c r="F343" s="133" t="s">
        <v>503</v>
      </c>
      <c r="G343" s="134" t="s">
        <v>153</v>
      </c>
      <c r="H343" s="135">
        <v>1</v>
      </c>
      <c r="I343" s="136">
        <v>44.6</v>
      </c>
      <c r="J343" s="136">
        <f>ROUND(I343*H343,2)</f>
        <v>44.6</v>
      </c>
      <c r="K343" s="133" t="s">
        <v>200</v>
      </c>
      <c r="L343" s="28"/>
      <c r="M343" s="137" t="s">
        <v>1</v>
      </c>
      <c r="N343" s="138" t="s">
        <v>40</v>
      </c>
      <c r="O343" s="139">
        <v>6.0999999999999999E-2</v>
      </c>
      <c r="P343" s="139">
        <f>O343*H343</f>
        <v>6.0999999999999999E-2</v>
      </c>
      <c r="Q343" s="139">
        <v>0</v>
      </c>
      <c r="R343" s="139">
        <f>Q343*H343</f>
        <v>0</v>
      </c>
      <c r="S343" s="139">
        <v>0</v>
      </c>
      <c r="T343" s="140">
        <f>S343*H343</f>
        <v>0</v>
      </c>
      <c r="AR343" s="141" t="s">
        <v>228</v>
      </c>
      <c r="AT343" s="141" t="s">
        <v>150</v>
      </c>
      <c r="AU343" s="141" t="s">
        <v>84</v>
      </c>
      <c r="AY343" s="16" t="s">
        <v>147</v>
      </c>
      <c r="BE343" s="142">
        <f>IF(N343="základní",J343,0)</f>
        <v>44.6</v>
      </c>
      <c r="BF343" s="142">
        <f>IF(N343="snížená",J343,0)</f>
        <v>0</v>
      </c>
      <c r="BG343" s="142">
        <f>IF(N343="zákl. přenesená",J343,0)</f>
        <v>0</v>
      </c>
      <c r="BH343" s="142">
        <f>IF(N343="sníž. přenesená",J343,0)</f>
        <v>0</v>
      </c>
      <c r="BI343" s="142">
        <f>IF(N343="nulová",J343,0)</f>
        <v>0</v>
      </c>
      <c r="BJ343" s="16" t="s">
        <v>82</v>
      </c>
      <c r="BK343" s="142">
        <f>ROUND(I343*H343,2)</f>
        <v>44.6</v>
      </c>
      <c r="BL343" s="16" t="s">
        <v>228</v>
      </c>
      <c r="BM343" s="141" t="s">
        <v>504</v>
      </c>
    </row>
    <row r="344" spans="2:65" s="1" customFormat="1" ht="29.25">
      <c r="B344" s="28"/>
      <c r="D344" s="143" t="s">
        <v>157</v>
      </c>
      <c r="F344" s="144" t="s">
        <v>334</v>
      </c>
      <c r="L344" s="28"/>
      <c r="M344" s="145"/>
      <c r="T344" s="52"/>
      <c r="AT344" s="16" t="s">
        <v>157</v>
      </c>
      <c r="AU344" s="16" t="s">
        <v>84</v>
      </c>
    </row>
    <row r="345" spans="2:65" s="1" customFormat="1" ht="24.2" customHeight="1">
      <c r="B345" s="28"/>
      <c r="C345" s="163" t="s">
        <v>505</v>
      </c>
      <c r="D345" s="163" t="s">
        <v>300</v>
      </c>
      <c r="E345" s="164" t="s">
        <v>506</v>
      </c>
      <c r="F345" s="165" t="s">
        <v>507</v>
      </c>
      <c r="G345" s="166" t="s">
        <v>153</v>
      </c>
      <c r="H345" s="167">
        <v>1</v>
      </c>
      <c r="I345" s="168">
        <v>1840</v>
      </c>
      <c r="J345" s="168">
        <f>ROUND(I345*H345,2)</f>
        <v>1840</v>
      </c>
      <c r="K345" s="165" t="s">
        <v>200</v>
      </c>
      <c r="L345" s="169"/>
      <c r="M345" s="170" t="s">
        <v>1</v>
      </c>
      <c r="N345" s="171" t="s">
        <v>40</v>
      </c>
      <c r="O345" s="139">
        <v>0</v>
      </c>
      <c r="P345" s="139">
        <f>O345*H345</f>
        <v>0</v>
      </c>
      <c r="Q345" s="139">
        <v>1.42E-3</v>
      </c>
      <c r="R345" s="139">
        <f>Q345*H345</f>
        <v>1.42E-3</v>
      </c>
      <c r="S345" s="139">
        <v>0</v>
      </c>
      <c r="T345" s="140">
        <f>S345*H345</f>
        <v>0</v>
      </c>
      <c r="AR345" s="141" t="s">
        <v>303</v>
      </c>
      <c r="AT345" s="141" t="s">
        <v>300</v>
      </c>
      <c r="AU345" s="141" t="s">
        <v>84</v>
      </c>
      <c r="AY345" s="16" t="s">
        <v>147</v>
      </c>
      <c r="BE345" s="142">
        <f>IF(N345="základní",J345,0)</f>
        <v>1840</v>
      </c>
      <c r="BF345" s="142">
        <f>IF(N345="snížená",J345,0)</f>
        <v>0</v>
      </c>
      <c r="BG345" s="142">
        <f>IF(N345="zákl. přenesená",J345,0)</f>
        <v>0</v>
      </c>
      <c r="BH345" s="142">
        <f>IF(N345="sníž. přenesená",J345,0)</f>
        <v>0</v>
      </c>
      <c r="BI345" s="142">
        <f>IF(N345="nulová",J345,0)</f>
        <v>0</v>
      </c>
      <c r="BJ345" s="16" t="s">
        <v>82</v>
      </c>
      <c r="BK345" s="142">
        <f>ROUND(I345*H345,2)</f>
        <v>1840</v>
      </c>
      <c r="BL345" s="16" t="s">
        <v>228</v>
      </c>
      <c r="BM345" s="141" t="s">
        <v>508</v>
      </c>
    </row>
    <row r="346" spans="2:65" s="1" customFormat="1" ht="24.2" customHeight="1">
      <c r="B346" s="28"/>
      <c r="C346" s="131" t="s">
        <v>509</v>
      </c>
      <c r="D346" s="131" t="s">
        <v>150</v>
      </c>
      <c r="E346" s="132" t="s">
        <v>510</v>
      </c>
      <c r="F346" s="133" t="s">
        <v>511</v>
      </c>
      <c r="G346" s="134" t="s">
        <v>153</v>
      </c>
      <c r="H346" s="135">
        <v>1</v>
      </c>
      <c r="I346" s="136">
        <v>244</v>
      </c>
      <c r="J346" s="136">
        <f>ROUND(I346*H346,2)</f>
        <v>244</v>
      </c>
      <c r="K346" s="133" t="s">
        <v>200</v>
      </c>
      <c r="L346" s="28"/>
      <c r="M346" s="137" t="s">
        <v>1</v>
      </c>
      <c r="N346" s="138" t="s">
        <v>40</v>
      </c>
      <c r="O346" s="139">
        <v>0.33400000000000002</v>
      </c>
      <c r="P346" s="139">
        <f>O346*H346</f>
        <v>0.33400000000000002</v>
      </c>
      <c r="Q346" s="139">
        <v>0</v>
      </c>
      <c r="R346" s="139">
        <f>Q346*H346</f>
        <v>0</v>
      </c>
      <c r="S346" s="139">
        <v>0</v>
      </c>
      <c r="T346" s="140">
        <f>S346*H346</f>
        <v>0</v>
      </c>
      <c r="AR346" s="141" t="s">
        <v>228</v>
      </c>
      <c r="AT346" s="141" t="s">
        <v>150</v>
      </c>
      <c r="AU346" s="141" t="s">
        <v>84</v>
      </c>
      <c r="AY346" s="16" t="s">
        <v>147</v>
      </c>
      <c r="BE346" s="142">
        <f>IF(N346="základní",J346,0)</f>
        <v>244</v>
      </c>
      <c r="BF346" s="142">
        <f>IF(N346="snížená",J346,0)</f>
        <v>0</v>
      </c>
      <c r="BG346" s="142">
        <f>IF(N346="zákl. přenesená",J346,0)</f>
        <v>0</v>
      </c>
      <c r="BH346" s="142">
        <f>IF(N346="sníž. přenesená",J346,0)</f>
        <v>0</v>
      </c>
      <c r="BI346" s="142">
        <f>IF(N346="nulová",J346,0)</f>
        <v>0</v>
      </c>
      <c r="BJ346" s="16" t="s">
        <v>82</v>
      </c>
      <c r="BK346" s="142">
        <f>ROUND(I346*H346,2)</f>
        <v>244</v>
      </c>
      <c r="BL346" s="16" t="s">
        <v>228</v>
      </c>
      <c r="BM346" s="141" t="s">
        <v>512</v>
      </c>
    </row>
    <row r="347" spans="2:65" s="1" customFormat="1" ht="29.25">
      <c r="B347" s="28"/>
      <c r="D347" s="143" t="s">
        <v>157</v>
      </c>
      <c r="F347" s="144" t="s">
        <v>334</v>
      </c>
      <c r="L347" s="28"/>
      <c r="M347" s="145"/>
      <c r="T347" s="52"/>
      <c r="AT347" s="16" t="s">
        <v>157</v>
      </c>
      <c r="AU347" s="16" t="s">
        <v>84</v>
      </c>
    </row>
    <row r="348" spans="2:65" s="1" customFormat="1" ht="16.5" customHeight="1">
      <c r="B348" s="28"/>
      <c r="C348" s="163" t="s">
        <v>513</v>
      </c>
      <c r="D348" s="163" t="s">
        <v>300</v>
      </c>
      <c r="E348" s="164" t="s">
        <v>514</v>
      </c>
      <c r="F348" s="165" t="s">
        <v>515</v>
      </c>
      <c r="G348" s="166" t="s">
        <v>153</v>
      </c>
      <c r="H348" s="167">
        <v>1</v>
      </c>
      <c r="I348" s="168">
        <v>5400</v>
      </c>
      <c r="J348" s="168">
        <f>ROUND(I348*H348,2)</f>
        <v>5400</v>
      </c>
      <c r="K348" s="165" t="s">
        <v>154</v>
      </c>
      <c r="L348" s="169"/>
      <c r="M348" s="170" t="s">
        <v>1</v>
      </c>
      <c r="N348" s="171" t="s">
        <v>40</v>
      </c>
      <c r="O348" s="139">
        <v>0</v>
      </c>
      <c r="P348" s="139">
        <f>O348*H348</f>
        <v>0</v>
      </c>
      <c r="Q348" s="139">
        <v>2.2000000000000001E-3</v>
      </c>
      <c r="R348" s="139">
        <f>Q348*H348</f>
        <v>2.2000000000000001E-3</v>
      </c>
      <c r="S348" s="139">
        <v>0</v>
      </c>
      <c r="T348" s="140">
        <f>S348*H348</f>
        <v>0</v>
      </c>
      <c r="AR348" s="141" t="s">
        <v>188</v>
      </c>
      <c r="AT348" s="141" t="s">
        <v>300</v>
      </c>
      <c r="AU348" s="141" t="s">
        <v>84</v>
      </c>
      <c r="AY348" s="16" t="s">
        <v>147</v>
      </c>
      <c r="BE348" s="142">
        <f>IF(N348="základní",J348,0)</f>
        <v>5400</v>
      </c>
      <c r="BF348" s="142">
        <f>IF(N348="snížená",J348,0)</f>
        <v>0</v>
      </c>
      <c r="BG348" s="142">
        <f>IF(N348="zákl. přenesená",J348,0)</f>
        <v>0</v>
      </c>
      <c r="BH348" s="142">
        <f>IF(N348="sníž. přenesená",J348,0)</f>
        <v>0</v>
      </c>
      <c r="BI348" s="142">
        <f>IF(N348="nulová",J348,0)</f>
        <v>0</v>
      </c>
      <c r="BJ348" s="16" t="s">
        <v>82</v>
      </c>
      <c r="BK348" s="142">
        <f>ROUND(I348*H348,2)</f>
        <v>5400</v>
      </c>
      <c r="BL348" s="16" t="s">
        <v>155</v>
      </c>
      <c r="BM348" s="141" t="s">
        <v>516</v>
      </c>
    </row>
    <row r="349" spans="2:65" s="12" customFormat="1" ht="22.5">
      <c r="B349" s="146"/>
      <c r="D349" s="143" t="s">
        <v>176</v>
      </c>
      <c r="F349" s="148" t="s">
        <v>517</v>
      </c>
      <c r="H349" s="149">
        <v>1</v>
      </c>
      <c r="L349" s="146"/>
      <c r="M349" s="150"/>
      <c r="T349" s="151"/>
      <c r="AT349" s="147" t="s">
        <v>176</v>
      </c>
      <c r="AU349" s="147" t="s">
        <v>84</v>
      </c>
      <c r="AV349" s="12" t="s">
        <v>84</v>
      </c>
      <c r="AW349" s="12" t="s">
        <v>4</v>
      </c>
      <c r="AX349" s="12" t="s">
        <v>82</v>
      </c>
      <c r="AY349" s="147" t="s">
        <v>147</v>
      </c>
    </row>
    <row r="350" spans="2:65" s="1" customFormat="1" ht="33" customHeight="1">
      <c r="B350" s="28"/>
      <c r="C350" s="131" t="s">
        <v>518</v>
      </c>
      <c r="D350" s="131" t="s">
        <v>150</v>
      </c>
      <c r="E350" s="132" t="s">
        <v>519</v>
      </c>
      <c r="F350" s="133" t="s">
        <v>520</v>
      </c>
      <c r="G350" s="134" t="s">
        <v>319</v>
      </c>
      <c r="H350" s="135">
        <v>43.040999999999997</v>
      </c>
      <c r="I350" s="136">
        <v>4.0999999999999996</v>
      </c>
      <c r="J350" s="136">
        <f>ROUND(I350*H350,2)</f>
        <v>176.47</v>
      </c>
      <c r="K350" s="133" t="s">
        <v>154</v>
      </c>
      <c r="L350" s="28"/>
      <c r="M350" s="137" t="s">
        <v>1</v>
      </c>
      <c r="N350" s="138" t="s">
        <v>40</v>
      </c>
      <c r="O350" s="139">
        <v>0</v>
      </c>
      <c r="P350" s="139">
        <f>O350*H350</f>
        <v>0</v>
      </c>
      <c r="Q350" s="139">
        <v>0</v>
      </c>
      <c r="R350" s="139">
        <f>Q350*H350</f>
        <v>0</v>
      </c>
      <c r="S350" s="139">
        <v>0</v>
      </c>
      <c r="T350" s="140">
        <f>S350*H350</f>
        <v>0</v>
      </c>
      <c r="AR350" s="141" t="s">
        <v>228</v>
      </c>
      <c r="AT350" s="141" t="s">
        <v>150</v>
      </c>
      <c r="AU350" s="141" t="s">
        <v>84</v>
      </c>
      <c r="AY350" s="16" t="s">
        <v>147</v>
      </c>
      <c r="BE350" s="142">
        <f>IF(N350="základní",J350,0)</f>
        <v>176.47</v>
      </c>
      <c r="BF350" s="142">
        <f>IF(N350="snížená",J350,0)</f>
        <v>0</v>
      </c>
      <c r="BG350" s="142">
        <f>IF(N350="zákl. přenesená",J350,0)</f>
        <v>0</v>
      </c>
      <c r="BH350" s="142">
        <f>IF(N350="sníž. přenesená",J350,0)</f>
        <v>0</v>
      </c>
      <c r="BI350" s="142">
        <f>IF(N350="nulová",J350,0)</f>
        <v>0</v>
      </c>
      <c r="BJ350" s="16" t="s">
        <v>82</v>
      </c>
      <c r="BK350" s="142">
        <f>ROUND(I350*H350,2)</f>
        <v>176.47</v>
      </c>
      <c r="BL350" s="16" t="s">
        <v>228</v>
      </c>
      <c r="BM350" s="141" t="s">
        <v>521</v>
      </c>
    </row>
    <row r="351" spans="2:65" s="1" customFormat="1" ht="19.5">
      <c r="B351" s="28"/>
      <c r="D351" s="143" t="s">
        <v>157</v>
      </c>
      <c r="F351" s="144" t="s">
        <v>294</v>
      </c>
      <c r="L351" s="28"/>
      <c r="M351" s="145"/>
      <c r="T351" s="52"/>
      <c r="AT351" s="16" t="s">
        <v>157</v>
      </c>
      <c r="AU351" s="16" t="s">
        <v>84</v>
      </c>
    </row>
    <row r="352" spans="2:65" s="11" customFormat="1" ht="22.9" customHeight="1">
      <c r="B352" s="120"/>
      <c r="D352" s="121" t="s">
        <v>74</v>
      </c>
      <c r="E352" s="129" t="s">
        <v>522</v>
      </c>
      <c r="F352" s="129" t="s">
        <v>523</v>
      </c>
      <c r="J352" s="130">
        <f>BK352</f>
        <v>27284.55</v>
      </c>
      <c r="L352" s="120"/>
      <c r="M352" s="124"/>
      <c r="P352" s="125">
        <f>SUM(P353:P357)</f>
        <v>3.492</v>
      </c>
      <c r="R352" s="125">
        <f>SUM(R353:R357)</f>
        <v>3.0419999999999999E-2</v>
      </c>
      <c r="T352" s="126">
        <f>SUM(T353:T357)</f>
        <v>0</v>
      </c>
      <c r="AR352" s="121" t="s">
        <v>84</v>
      </c>
      <c r="AT352" s="127" t="s">
        <v>74</v>
      </c>
      <c r="AU352" s="127" t="s">
        <v>82</v>
      </c>
      <c r="AY352" s="121" t="s">
        <v>147</v>
      </c>
      <c r="BK352" s="128">
        <f>SUM(BK353:BK357)</f>
        <v>27284.55</v>
      </c>
    </row>
    <row r="353" spans="2:65" s="1" customFormat="1" ht="16.5" customHeight="1">
      <c r="B353" s="28"/>
      <c r="C353" s="131" t="s">
        <v>524</v>
      </c>
      <c r="D353" s="131" t="s">
        <v>150</v>
      </c>
      <c r="E353" s="132" t="s">
        <v>525</v>
      </c>
      <c r="F353" s="133" t="s">
        <v>526</v>
      </c>
      <c r="G353" s="134" t="s">
        <v>153</v>
      </c>
      <c r="H353" s="135">
        <v>1</v>
      </c>
      <c r="I353" s="136">
        <v>1980</v>
      </c>
      <c r="J353" s="136">
        <f>ROUND(I353*H353,2)</f>
        <v>1980</v>
      </c>
      <c r="K353" s="133" t="s">
        <v>200</v>
      </c>
      <c r="L353" s="28"/>
      <c r="M353" s="137" t="s">
        <v>1</v>
      </c>
      <c r="N353" s="138" t="s">
        <v>40</v>
      </c>
      <c r="O353" s="139">
        <v>3.492</v>
      </c>
      <c r="P353" s="139">
        <f>O353*H353</f>
        <v>3.492</v>
      </c>
      <c r="Q353" s="139">
        <v>4.2000000000000002E-4</v>
      </c>
      <c r="R353" s="139">
        <f>Q353*H353</f>
        <v>4.2000000000000002E-4</v>
      </c>
      <c r="S353" s="139">
        <v>0</v>
      </c>
      <c r="T353" s="140">
        <f>S353*H353</f>
        <v>0</v>
      </c>
      <c r="AR353" s="141" t="s">
        <v>228</v>
      </c>
      <c r="AT353" s="141" t="s">
        <v>150</v>
      </c>
      <c r="AU353" s="141" t="s">
        <v>84</v>
      </c>
      <c r="AY353" s="16" t="s">
        <v>147</v>
      </c>
      <c r="BE353" s="142">
        <f>IF(N353="základní",J353,0)</f>
        <v>1980</v>
      </c>
      <c r="BF353" s="142">
        <f>IF(N353="snížená",J353,0)</f>
        <v>0</v>
      </c>
      <c r="BG353" s="142">
        <f>IF(N353="zákl. přenesená",J353,0)</f>
        <v>0</v>
      </c>
      <c r="BH353" s="142">
        <f>IF(N353="sníž. přenesená",J353,0)</f>
        <v>0</v>
      </c>
      <c r="BI353" s="142">
        <f>IF(N353="nulová",J353,0)</f>
        <v>0</v>
      </c>
      <c r="BJ353" s="16" t="s">
        <v>82</v>
      </c>
      <c r="BK353" s="142">
        <f>ROUND(I353*H353,2)</f>
        <v>1980</v>
      </c>
      <c r="BL353" s="16" t="s">
        <v>228</v>
      </c>
      <c r="BM353" s="141" t="s">
        <v>527</v>
      </c>
    </row>
    <row r="354" spans="2:65" s="1" customFormat="1" ht="19.5">
      <c r="B354" s="28"/>
      <c r="D354" s="143" t="s">
        <v>157</v>
      </c>
      <c r="F354" s="144" t="s">
        <v>528</v>
      </c>
      <c r="L354" s="28"/>
      <c r="M354" s="145"/>
      <c r="T354" s="52"/>
      <c r="AT354" s="16" t="s">
        <v>157</v>
      </c>
      <c r="AU354" s="16" t="s">
        <v>84</v>
      </c>
    </row>
    <row r="355" spans="2:65" s="1" customFormat="1" ht="24.2" customHeight="1">
      <c r="B355" s="28"/>
      <c r="C355" s="163" t="s">
        <v>529</v>
      </c>
      <c r="D355" s="163" t="s">
        <v>300</v>
      </c>
      <c r="E355" s="164" t="s">
        <v>530</v>
      </c>
      <c r="F355" s="165" t="s">
        <v>531</v>
      </c>
      <c r="G355" s="166" t="s">
        <v>153</v>
      </c>
      <c r="H355" s="167">
        <v>1</v>
      </c>
      <c r="I355" s="168">
        <v>25058.5</v>
      </c>
      <c r="J355" s="168">
        <f>ROUND(I355*H355,2)</f>
        <v>25058.5</v>
      </c>
      <c r="K355" s="165" t="s">
        <v>200</v>
      </c>
      <c r="L355" s="169"/>
      <c r="M355" s="170" t="s">
        <v>1</v>
      </c>
      <c r="N355" s="171" t="s">
        <v>40</v>
      </c>
      <c r="O355" s="139">
        <v>0</v>
      </c>
      <c r="P355" s="139">
        <f>O355*H355</f>
        <v>0</v>
      </c>
      <c r="Q355" s="139">
        <v>0.03</v>
      </c>
      <c r="R355" s="139">
        <f>Q355*H355</f>
        <v>0.03</v>
      </c>
      <c r="S355" s="139">
        <v>0</v>
      </c>
      <c r="T355" s="140">
        <f>S355*H355</f>
        <v>0</v>
      </c>
      <c r="AR355" s="141" t="s">
        <v>303</v>
      </c>
      <c r="AT355" s="141" t="s">
        <v>300</v>
      </c>
      <c r="AU355" s="141" t="s">
        <v>84</v>
      </c>
      <c r="AY355" s="16" t="s">
        <v>147</v>
      </c>
      <c r="BE355" s="142">
        <f>IF(N355="základní",J355,0)</f>
        <v>25058.5</v>
      </c>
      <c r="BF355" s="142">
        <f>IF(N355="snížená",J355,0)</f>
        <v>0</v>
      </c>
      <c r="BG355" s="142">
        <f>IF(N355="zákl. přenesená",J355,0)</f>
        <v>0</v>
      </c>
      <c r="BH355" s="142">
        <f>IF(N355="sníž. přenesená",J355,0)</f>
        <v>0</v>
      </c>
      <c r="BI355" s="142">
        <f>IF(N355="nulová",J355,0)</f>
        <v>0</v>
      </c>
      <c r="BJ355" s="16" t="s">
        <v>82</v>
      </c>
      <c r="BK355" s="142">
        <f>ROUND(I355*H355,2)</f>
        <v>25058.5</v>
      </c>
      <c r="BL355" s="16" t="s">
        <v>228</v>
      </c>
      <c r="BM355" s="141" t="s">
        <v>532</v>
      </c>
    </row>
    <row r="356" spans="2:65" s="1" customFormat="1" ht="58.5">
      <c r="B356" s="28"/>
      <c r="D356" s="143" t="s">
        <v>157</v>
      </c>
      <c r="F356" s="144" t="s">
        <v>533</v>
      </c>
      <c r="L356" s="28"/>
      <c r="M356" s="145"/>
      <c r="T356" s="52"/>
      <c r="AT356" s="16" t="s">
        <v>157</v>
      </c>
      <c r="AU356" s="16" t="s">
        <v>84</v>
      </c>
    </row>
    <row r="357" spans="2:65" s="1" customFormat="1" ht="33" customHeight="1">
      <c r="B357" s="28"/>
      <c r="C357" s="131" t="s">
        <v>534</v>
      </c>
      <c r="D357" s="131" t="s">
        <v>150</v>
      </c>
      <c r="E357" s="132" t="s">
        <v>535</v>
      </c>
      <c r="F357" s="133" t="s">
        <v>536</v>
      </c>
      <c r="G357" s="134" t="s">
        <v>319</v>
      </c>
      <c r="H357" s="135">
        <v>270.38499999999999</v>
      </c>
      <c r="I357" s="136">
        <v>0.91</v>
      </c>
      <c r="J357" s="136">
        <f>ROUND(I357*H357,2)</f>
        <v>246.05</v>
      </c>
      <c r="K357" s="133" t="s">
        <v>200</v>
      </c>
      <c r="L357" s="28"/>
      <c r="M357" s="137" t="s">
        <v>1</v>
      </c>
      <c r="N357" s="138" t="s">
        <v>40</v>
      </c>
      <c r="O357" s="139">
        <v>0</v>
      </c>
      <c r="P357" s="139">
        <f>O357*H357</f>
        <v>0</v>
      </c>
      <c r="Q357" s="139">
        <v>0</v>
      </c>
      <c r="R357" s="139">
        <f>Q357*H357</f>
        <v>0</v>
      </c>
      <c r="S357" s="139">
        <v>0</v>
      </c>
      <c r="T357" s="140">
        <f>S357*H357</f>
        <v>0</v>
      </c>
      <c r="AR357" s="141" t="s">
        <v>228</v>
      </c>
      <c r="AT357" s="141" t="s">
        <v>150</v>
      </c>
      <c r="AU357" s="141" t="s">
        <v>84</v>
      </c>
      <c r="AY357" s="16" t="s">
        <v>147</v>
      </c>
      <c r="BE357" s="142">
        <f>IF(N357="základní",J357,0)</f>
        <v>246.05</v>
      </c>
      <c r="BF357" s="142">
        <f>IF(N357="snížená",J357,0)</f>
        <v>0</v>
      </c>
      <c r="BG357" s="142">
        <f>IF(N357="zákl. přenesená",J357,0)</f>
        <v>0</v>
      </c>
      <c r="BH357" s="142">
        <f>IF(N357="sníž. přenesená",J357,0)</f>
        <v>0</v>
      </c>
      <c r="BI357" s="142">
        <f>IF(N357="nulová",J357,0)</f>
        <v>0</v>
      </c>
      <c r="BJ357" s="16" t="s">
        <v>82</v>
      </c>
      <c r="BK357" s="142">
        <f>ROUND(I357*H357,2)</f>
        <v>246.05</v>
      </c>
      <c r="BL357" s="16" t="s">
        <v>228</v>
      </c>
      <c r="BM357" s="141" t="s">
        <v>537</v>
      </c>
    </row>
    <row r="358" spans="2:65" s="11" customFormat="1" ht="22.9" customHeight="1">
      <c r="B358" s="120"/>
      <c r="D358" s="121" t="s">
        <v>74</v>
      </c>
      <c r="E358" s="129" t="s">
        <v>538</v>
      </c>
      <c r="F358" s="129" t="s">
        <v>539</v>
      </c>
      <c r="J358" s="130">
        <f>BK358</f>
        <v>38531.950000000004</v>
      </c>
      <c r="L358" s="120"/>
      <c r="M358" s="124"/>
      <c r="P358" s="125">
        <f>SUM(P359:P364)</f>
        <v>0</v>
      </c>
      <c r="R358" s="125">
        <f>SUM(R359:R364)</f>
        <v>0</v>
      </c>
      <c r="T358" s="126">
        <f>SUM(T359:T364)</f>
        <v>0</v>
      </c>
      <c r="AR358" s="121" t="s">
        <v>84</v>
      </c>
      <c r="AT358" s="127" t="s">
        <v>74</v>
      </c>
      <c r="AU358" s="127" t="s">
        <v>82</v>
      </c>
      <c r="AY358" s="121" t="s">
        <v>147</v>
      </c>
      <c r="BK358" s="128">
        <f>SUM(BK359:BK364)</f>
        <v>38531.950000000004</v>
      </c>
    </row>
    <row r="359" spans="2:65" s="1" customFormat="1" ht="37.9" customHeight="1">
      <c r="B359" s="28"/>
      <c r="C359" s="131" t="s">
        <v>540</v>
      </c>
      <c r="D359" s="131" t="s">
        <v>150</v>
      </c>
      <c r="E359" s="132" t="s">
        <v>541</v>
      </c>
      <c r="F359" s="133" t="s">
        <v>542</v>
      </c>
      <c r="G359" s="134" t="s">
        <v>313</v>
      </c>
      <c r="H359" s="135">
        <v>400.79</v>
      </c>
      <c r="I359" s="136">
        <v>95</v>
      </c>
      <c r="J359" s="136">
        <f>ROUND(I359*H359,2)</f>
        <v>38075.050000000003</v>
      </c>
      <c r="K359" s="133" t="s">
        <v>1</v>
      </c>
      <c r="L359" s="28"/>
      <c r="M359" s="137" t="s">
        <v>1</v>
      </c>
      <c r="N359" s="138" t="s">
        <v>40</v>
      </c>
      <c r="O359" s="139">
        <v>0</v>
      </c>
      <c r="P359" s="139">
        <f>O359*H359</f>
        <v>0</v>
      </c>
      <c r="Q359" s="139">
        <v>0</v>
      </c>
      <c r="R359" s="139">
        <f>Q359*H359</f>
        <v>0</v>
      </c>
      <c r="S359" s="139">
        <v>0</v>
      </c>
      <c r="T359" s="140">
        <f>S359*H359</f>
        <v>0</v>
      </c>
      <c r="AR359" s="141" t="s">
        <v>228</v>
      </c>
      <c r="AT359" s="141" t="s">
        <v>150</v>
      </c>
      <c r="AU359" s="141" t="s">
        <v>84</v>
      </c>
      <c r="AY359" s="16" t="s">
        <v>147</v>
      </c>
      <c r="BE359" s="142">
        <f>IF(N359="základní",J359,0)</f>
        <v>38075.050000000003</v>
      </c>
      <c r="BF359" s="142">
        <f>IF(N359="snížená",J359,0)</f>
        <v>0</v>
      </c>
      <c r="BG359" s="142">
        <f>IF(N359="zákl. přenesená",J359,0)</f>
        <v>0</v>
      </c>
      <c r="BH359" s="142">
        <f>IF(N359="sníž. přenesená",J359,0)</f>
        <v>0</v>
      </c>
      <c r="BI359" s="142">
        <f>IF(N359="nulová",J359,0)</f>
        <v>0</v>
      </c>
      <c r="BJ359" s="16" t="s">
        <v>82</v>
      </c>
      <c r="BK359" s="142">
        <f>ROUND(I359*H359,2)</f>
        <v>38075.050000000003</v>
      </c>
      <c r="BL359" s="16" t="s">
        <v>228</v>
      </c>
      <c r="BM359" s="141" t="s">
        <v>543</v>
      </c>
    </row>
    <row r="360" spans="2:65" s="1" customFormat="1" ht="19.5">
      <c r="B360" s="28"/>
      <c r="D360" s="143" t="s">
        <v>157</v>
      </c>
      <c r="F360" s="144" t="s">
        <v>544</v>
      </c>
      <c r="L360" s="28"/>
      <c r="M360" s="145"/>
      <c r="T360" s="52"/>
      <c r="AT360" s="16" t="s">
        <v>157</v>
      </c>
      <c r="AU360" s="16" t="s">
        <v>84</v>
      </c>
    </row>
    <row r="361" spans="2:65" s="14" customFormat="1" ht="11.25">
      <c r="B361" s="158"/>
      <c r="D361" s="143" t="s">
        <v>176</v>
      </c>
      <c r="E361" s="159" t="s">
        <v>1</v>
      </c>
      <c r="F361" s="160" t="s">
        <v>545</v>
      </c>
      <c r="H361" s="159" t="s">
        <v>1</v>
      </c>
      <c r="L361" s="158"/>
      <c r="M361" s="161"/>
      <c r="T361" s="162"/>
      <c r="AT361" s="159" t="s">
        <v>176</v>
      </c>
      <c r="AU361" s="159" t="s">
        <v>84</v>
      </c>
      <c r="AV361" s="14" t="s">
        <v>82</v>
      </c>
      <c r="AW361" s="14" t="s">
        <v>32</v>
      </c>
      <c r="AX361" s="14" t="s">
        <v>75</v>
      </c>
      <c r="AY361" s="159" t="s">
        <v>147</v>
      </c>
    </row>
    <row r="362" spans="2:65" s="12" customFormat="1" ht="11.25">
      <c r="B362" s="146"/>
      <c r="D362" s="143" t="s">
        <v>176</v>
      </c>
      <c r="E362" s="147" t="s">
        <v>1</v>
      </c>
      <c r="F362" s="148" t="s">
        <v>546</v>
      </c>
      <c r="H362" s="149">
        <v>400.79</v>
      </c>
      <c r="L362" s="146"/>
      <c r="M362" s="150"/>
      <c r="T362" s="151"/>
      <c r="AT362" s="147" t="s">
        <v>176</v>
      </c>
      <c r="AU362" s="147" t="s">
        <v>84</v>
      </c>
      <c r="AV362" s="12" t="s">
        <v>84</v>
      </c>
      <c r="AW362" s="12" t="s">
        <v>32</v>
      </c>
      <c r="AX362" s="12" t="s">
        <v>75</v>
      </c>
      <c r="AY362" s="147" t="s">
        <v>147</v>
      </c>
    </row>
    <row r="363" spans="2:65" s="13" customFormat="1" ht="11.25">
      <c r="B363" s="152"/>
      <c r="D363" s="143" t="s">
        <v>176</v>
      </c>
      <c r="E363" s="153" t="s">
        <v>1</v>
      </c>
      <c r="F363" s="154" t="s">
        <v>178</v>
      </c>
      <c r="H363" s="155">
        <v>400.79</v>
      </c>
      <c r="L363" s="152"/>
      <c r="M363" s="156"/>
      <c r="T363" s="157"/>
      <c r="AT363" s="153" t="s">
        <v>176</v>
      </c>
      <c r="AU363" s="153" t="s">
        <v>84</v>
      </c>
      <c r="AV363" s="13" t="s">
        <v>155</v>
      </c>
      <c r="AW363" s="13" t="s">
        <v>32</v>
      </c>
      <c r="AX363" s="13" t="s">
        <v>82</v>
      </c>
      <c r="AY363" s="153" t="s">
        <v>147</v>
      </c>
    </row>
    <row r="364" spans="2:65" s="1" customFormat="1" ht="24.2" customHeight="1">
      <c r="B364" s="28"/>
      <c r="C364" s="131" t="s">
        <v>547</v>
      </c>
      <c r="D364" s="131" t="s">
        <v>150</v>
      </c>
      <c r="E364" s="132" t="s">
        <v>548</v>
      </c>
      <c r="F364" s="133" t="s">
        <v>549</v>
      </c>
      <c r="G364" s="134" t="s">
        <v>319</v>
      </c>
      <c r="H364" s="135">
        <v>380.75</v>
      </c>
      <c r="I364" s="136">
        <v>1.2</v>
      </c>
      <c r="J364" s="136">
        <f>ROUND(I364*H364,2)</f>
        <v>456.9</v>
      </c>
      <c r="K364" s="133" t="s">
        <v>1</v>
      </c>
      <c r="L364" s="28"/>
      <c r="M364" s="137" t="s">
        <v>1</v>
      </c>
      <c r="N364" s="138" t="s">
        <v>40</v>
      </c>
      <c r="O364" s="139">
        <v>0</v>
      </c>
      <c r="P364" s="139">
        <f>O364*H364</f>
        <v>0</v>
      </c>
      <c r="Q364" s="139">
        <v>0</v>
      </c>
      <c r="R364" s="139">
        <f>Q364*H364</f>
        <v>0</v>
      </c>
      <c r="S364" s="139">
        <v>0</v>
      </c>
      <c r="T364" s="140">
        <f>S364*H364</f>
        <v>0</v>
      </c>
      <c r="AR364" s="141" t="s">
        <v>228</v>
      </c>
      <c r="AT364" s="141" t="s">
        <v>150</v>
      </c>
      <c r="AU364" s="141" t="s">
        <v>84</v>
      </c>
      <c r="AY364" s="16" t="s">
        <v>147</v>
      </c>
      <c r="BE364" s="142">
        <f>IF(N364="základní",J364,0)</f>
        <v>456.9</v>
      </c>
      <c r="BF364" s="142">
        <f>IF(N364="snížená",J364,0)</f>
        <v>0</v>
      </c>
      <c r="BG364" s="142">
        <f>IF(N364="zákl. přenesená",J364,0)</f>
        <v>0</v>
      </c>
      <c r="BH364" s="142">
        <f>IF(N364="sníž. přenesená",J364,0)</f>
        <v>0</v>
      </c>
      <c r="BI364" s="142">
        <f>IF(N364="nulová",J364,0)</f>
        <v>0</v>
      </c>
      <c r="BJ364" s="16" t="s">
        <v>82</v>
      </c>
      <c r="BK364" s="142">
        <f>ROUND(I364*H364,2)</f>
        <v>456.9</v>
      </c>
      <c r="BL364" s="16" t="s">
        <v>228</v>
      </c>
      <c r="BM364" s="141" t="s">
        <v>550</v>
      </c>
    </row>
    <row r="365" spans="2:65" s="11" customFormat="1" ht="22.9" customHeight="1">
      <c r="B365" s="120"/>
      <c r="D365" s="121" t="s">
        <v>74</v>
      </c>
      <c r="E365" s="129" t="s">
        <v>551</v>
      </c>
      <c r="F365" s="129" t="s">
        <v>552</v>
      </c>
      <c r="J365" s="130">
        <f>BK365</f>
        <v>27509.759999999998</v>
      </c>
      <c r="L365" s="120"/>
      <c r="M365" s="124"/>
      <c r="P365" s="125">
        <f>SUM(P366:P373)</f>
        <v>16.727040000000002</v>
      </c>
      <c r="R365" s="125">
        <f>SUM(R366:R373)</f>
        <v>2.7648000000000002E-2</v>
      </c>
      <c r="T365" s="126">
        <f>SUM(T366:T373)</f>
        <v>0</v>
      </c>
      <c r="AR365" s="121" t="s">
        <v>84</v>
      </c>
      <c r="AT365" s="127" t="s">
        <v>74</v>
      </c>
      <c r="AU365" s="127" t="s">
        <v>82</v>
      </c>
      <c r="AY365" s="121" t="s">
        <v>147</v>
      </c>
      <c r="BK365" s="128">
        <f>SUM(BK366:BK373)</f>
        <v>27509.759999999998</v>
      </c>
    </row>
    <row r="366" spans="2:65" s="1" customFormat="1" ht="24.2" customHeight="1">
      <c r="B366" s="28"/>
      <c r="C366" s="131" t="s">
        <v>553</v>
      </c>
      <c r="D366" s="131" t="s">
        <v>150</v>
      </c>
      <c r="E366" s="132" t="s">
        <v>554</v>
      </c>
      <c r="F366" s="133" t="s">
        <v>555</v>
      </c>
      <c r="G366" s="134" t="s">
        <v>170</v>
      </c>
      <c r="H366" s="135">
        <v>46.08</v>
      </c>
      <c r="I366" s="136">
        <v>77</v>
      </c>
      <c r="J366" s="136">
        <f>ROUND(I366*H366,2)</f>
        <v>3548.16</v>
      </c>
      <c r="K366" s="133" t="s">
        <v>1</v>
      </c>
      <c r="L366" s="28"/>
      <c r="M366" s="137" t="s">
        <v>1</v>
      </c>
      <c r="N366" s="138" t="s">
        <v>40</v>
      </c>
      <c r="O366" s="139">
        <v>9.2999999999999999E-2</v>
      </c>
      <c r="P366" s="139">
        <f>O366*H366</f>
        <v>4.2854399999999995</v>
      </c>
      <c r="Q366" s="139">
        <v>2.0000000000000002E-5</v>
      </c>
      <c r="R366" s="139">
        <f>Q366*H366</f>
        <v>9.2160000000000007E-4</v>
      </c>
      <c r="S366" s="139">
        <v>0</v>
      </c>
      <c r="T366" s="140">
        <f>S366*H366</f>
        <v>0</v>
      </c>
      <c r="AR366" s="141" t="s">
        <v>228</v>
      </c>
      <c r="AT366" s="141" t="s">
        <v>150</v>
      </c>
      <c r="AU366" s="141" t="s">
        <v>84</v>
      </c>
      <c r="AY366" s="16" t="s">
        <v>147</v>
      </c>
      <c r="BE366" s="142">
        <f>IF(N366="základní",J366,0)</f>
        <v>3548.16</v>
      </c>
      <c r="BF366" s="142">
        <f>IF(N366="snížená",J366,0)</f>
        <v>0</v>
      </c>
      <c r="BG366" s="142">
        <f>IF(N366="zákl. přenesená",J366,0)</f>
        <v>0</v>
      </c>
      <c r="BH366" s="142">
        <f>IF(N366="sníž. přenesená",J366,0)</f>
        <v>0</v>
      </c>
      <c r="BI366" s="142">
        <f>IF(N366="nulová",J366,0)</f>
        <v>0</v>
      </c>
      <c r="BJ366" s="16" t="s">
        <v>82</v>
      </c>
      <c r="BK366" s="142">
        <f>ROUND(I366*H366,2)</f>
        <v>3548.16</v>
      </c>
      <c r="BL366" s="16" t="s">
        <v>228</v>
      </c>
      <c r="BM366" s="141" t="s">
        <v>556</v>
      </c>
    </row>
    <row r="367" spans="2:65" s="1" customFormat="1" ht="29.25">
      <c r="B367" s="28"/>
      <c r="D367" s="143" t="s">
        <v>157</v>
      </c>
      <c r="F367" s="144" t="s">
        <v>342</v>
      </c>
      <c r="L367" s="28"/>
      <c r="M367" s="145"/>
      <c r="T367" s="52"/>
      <c r="AT367" s="16" t="s">
        <v>157</v>
      </c>
      <c r="AU367" s="16" t="s">
        <v>84</v>
      </c>
    </row>
    <row r="368" spans="2:65" s="14" customFormat="1" ht="22.5">
      <c r="B368" s="158"/>
      <c r="D368" s="143" t="s">
        <v>176</v>
      </c>
      <c r="E368" s="159" t="s">
        <v>1</v>
      </c>
      <c r="F368" s="160" t="s">
        <v>557</v>
      </c>
      <c r="H368" s="159" t="s">
        <v>1</v>
      </c>
      <c r="L368" s="158"/>
      <c r="M368" s="161"/>
      <c r="T368" s="162"/>
      <c r="AT368" s="159" t="s">
        <v>176</v>
      </c>
      <c r="AU368" s="159" t="s">
        <v>84</v>
      </c>
      <c r="AV368" s="14" t="s">
        <v>82</v>
      </c>
      <c r="AW368" s="14" t="s">
        <v>32</v>
      </c>
      <c r="AX368" s="14" t="s">
        <v>75</v>
      </c>
      <c r="AY368" s="159" t="s">
        <v>147</v>
      </c>
    </row>
    <row r="369" spans="2:65" s="12" customFormat="1" ht="11.25">
      <c r="B369" s="146"/>
      <c r="D369" s="143" t="s">
        <v>176</v>
      </c>
      <c r="E369" s="147" t="s">
        <v>1</v>
      </c>
      <c r="F369" s="148" t="s">
        <v>558</v>
      </c>
      <c r="H369" s="149">
        <v>46.08</v>
      </c>
      <c r="L369" s="146"/>
      <c r="M369" s="150"/>
      <c r="T369" s="151"/>
      <c r="AT369" s="147" t="s">
        <v>176</v>
      </c>
      <c r="AU369" s="147" t="s">
        <v>84</v>
      </c>
      <c r="AV369" s="12" t="s">
        <v>84</v>
      </c>
      <c r="AW369" s="12" t="s">
        <v>32</v>
      </c>
      <c r="AX369" s="12" t="s">
        <v>82</v>
      </c>
      <c r="AY369" s="147" t="s">
        <v>147</v>
      </c>
    </row>
    <row r="370" spans="2:65" s="1" customFormat="1" ht="16.5" customHeight="1">
      <c r="B370" s="28"/>
      <c r="C370" s="131" t="s">
        <v>559</v>
      </c>
      <c r="D370" s="131" t="s">
        <v>150</v>
      </c>
      <c r="E370" s="132" t="s">
        <v>560</v>
      </c>
      <c r="F370" s="133" t="s">
        <v>561</v>
      </c>
      <c r="G370" s="134" t="s">
        <v>170</v>
      </c>
      <c r="H370" s="135">
        <v>46.08</v>
      </c>
      <c r="I370" s="136">
        <v>520</v>
      </c>
      <c r="J370" s="136">
        <f>ROUND(I370*H370,2)</f>
        <v>23961.599999999999</v>
      </c>
      <c r="K370" s="133" t="s">
        <v>1</v>
      </c>
      <c r="L370" s="28"/>
      <c r="M370" s="137" t="s">
        <v>1</v>
      </c>
      <c r="N370" s="138" t="s">
        <v>40</v>
      </c>
      <c r="O370" s="139">
        <v>0.27</v>
      </c>
      <c r="P370" s="139">
        <f>O370*H370</f>
        <v>12.441600000000001</v>
      </c>
      <c r="Q370" s="139">
        <v>5.8E-4</v>
      </c>
      <c r="R370" s="139">
        <f>Q370*H370</f>
        <v>2.6726400000000001E-2</v>
      </c>
      <c r="S370" s="139">
        <v>0</v>
      </c>
      <c r="T370" s="140">
        <f>S370*H370</f>
        <v>0</v>
      </c>
      <c r="AR370" s="141" t="s">
        <v>228</v>
      </c>
      <c r="AT370" s="141" t="s">
        <v>150</v>
      </c>
      <c r="AU370" s="141" t="s">
        <v>84</v>
      </c>
      <c r="AY370" s="16" t="s">
        <v>147</v>
      </c>
      <c r="BE370" s="142">
        <f>IF(N370="základní",J370,0)</f>
        <v>23961.599999999999</v>
      </c>
      <c r="BF370" s="142">
        <f>IF(N370="snížená",J370,0)</f>
        <v>0</v>
      </c>
      <c r="BG370" s="142">
        <f>IF(N370="zákl. přenesená",J370,0)</f>
        <v>0</v>
      </c>
      <c r="BH370" s="142">
        <f>IF(N370="sníž. přenesená",J370,0)</f>
        <v>0</v>
      </c>
      <c r="BI370" s="142">
        <f>IF(N370="nulová",J370,0)</f>
        <v>0</v>
      </c>
      <c r="BJ370" s="16" t="s">
        <v>82</v>
      </c>
      <c r="BK370" s="142">
        <f>ROUND(I370*H370,2)</f>
        <v>23961.599999999999</v>
      </c>
      <c r="BL370" s="16" t="s">
        <v>228</v>
      </c>
      <c r="BM370" s="141" t="s">
        <v>562</v>
      </c>
    </row>
    <row r="371" spans="2:65" s="1" customFormat="1" ht="29.25">
      <c r="B371" s="28"/>
      <c r="D371" s="143" t="s">
        <v>157</v>
      </c>
      <c r="F371" s="144" t="s">
        <v>342</v>
      </c>
      <c r="L371" s="28"/>
      <c r="M371" s="145"/>
      <c r="T371" s="52"/>
      <c r="AT371" s="16" t="s">
        <v>157</v>
      </c>
      <c r="AU371" s="16" t="s">
        <v>84</v>
      </c>
    </row>
    <row r="372" spans="2:65" s="14" customFormat="1" ht="22.5">
      <c r="B372" s="158"/>
      <c r="D372" s="143" t="s">
        <v>176</v>
      </c>
      <c r="E372" s="159" t="s">
        <v>1</v>
      </c>
      <c r="F372" s="160" t="s">
        <v>557</v>
      </c>
      <c r="H372" s="159" t="s">
        <v>1</v>
      </c>
      <c r="L372" s="158"/>
      <c r="M372" s="161"/>
      <c r="T372" s="162"/>
      <c r="AT372" s="159" t="s">
        <v>176</v>
      </c>
      <c r="AU372" s="159" t="s">
        <v>84</v>
      </c>
      <c r="AV372" s="14" t="s">
        <v>82</v>
      </c>
      <c r="AW372" s="14" t="s">
        <v>32</v>
      </c>
      <c r="AX372" s="14" t="s">
        <v>75</v>
      </c>
      <c r="AY372" s="159" t="s">
        <v>147</v>
      </c>
    </row>
    <row r="373" spans="2:65" s="12" customFormat="1" ht="11.25">
      <c r="B373" s="146"/>
      <c r="D373" s="143" t="s">
        <v>176</v>
      </c>
      <c r="E373" s="147" t="s">
        <v>1</v>
      </c>
      <c r="F373" s="148" t="s">
        <v>558</v>
      </c>
      <c r="H373" s="149">
        <v>46.08</v>
      </c>
      <c r="L373" s="146"/>
      <c r="M373" s="172"/>
      <c r="N373" s="173"/>
      <c r="O373" s="173"/>
      <c r="P373" s="173"/>
      <c r="Q373" s="173"/>
      <c r="R373" s="173"/>
      <c r="S373" s="173"/>
      <c r="T373" s="174"/>
      <c r="AT373" s="147" t="s">
        <v>176</v>
      </c>
      <c r="AU373" s="147" t="s">
        <v>84</v>
      </c>
      <c r="AV373" s="12" t="s">
        <v>84</v>
      </c>
      <c r="AW373" s="12" t="s">
        <v>32</v>
      </c>
      <c r="AX373" s="12" t="s">
        <v>82</v>
      </c>
      <c r="AY373" s="147" t="s">
        <v>147</v>
      </c>
    </row>
    <row r="374" spans="2:65" s="1" customFormat="1" ht="6.95" customHeight="1">
      <c r="B374" s="40"/>
      <c r="C374" s="41"/>
      <c r="D374" s="41"/>
      <c r="E374" s="41"/>
      <c r="F374" s="41"/>
      <c r="G374" s="41"/>
      <c r="H374" s="41"/>
      <c r="I374" s="41"/>
      <c r="J374" s="41"/>
      <c r="K374" s="41"/>
      <c r="L374" s="28"/>
    </row>
  </sheetData>
  <sheetProtection algorithmName="SHA-512" hashValue="MCDXqPidEq+TjY8O3vXdMfIT4EhHcmx+wB0hFp79283h969RvfFEtibHDPHP1txzIyu/g9LImd6op/wfgBsgQA==" saltValue="sOPSUKydMU4p664qSkQKCHfIjCtTZhnjTOOi8cj4HZUt5MMM+HCtvE+XMK/m6bFaE2poVQk6Ik6HE/fq5hN3lA==" spinCount="100000" sheet="1" objects="1" scenarios="1" formatColumns="0" formatRows="0" autoFilter="0"/>
  <autoFilter ref="C136:K373" xr:uid="{00000000-0009-0000-0000-000001000000}"/>
  <mergeCells count="11">
    <mergeCell ref="L2:V2"/>
    <mergeCell ref="E87:H87"/>
    <mergeCell ref="E89:H89"/>
    <mergeCell ref="E125:H125"/>
    <mergeCell ref="E127:H127"/>
    <mergeCell ref="E129:H129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BM16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92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16.5" customHeight="1">
      <c r="B11" s="28"/>
      <c r="E11" s="179" t="s">
        <v>563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ROUND(J129, 2)</f>
        <v>-395658.58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ROUND((SUM(BE129:BE162)),  2)</f>
        <v>-395658.58</v>
      </c>
      <c r="I35" s="92">
        <v>0.21</v>
      </c>
      <c r="J35" s="82">
        <f>ROUND(((SUM(BE129:BE162))*I35),  2)</f>
        <v>-83088.3</v>
      </c>
      <c r="L35" s="28"/>
    </row>
    <row r="36" spans="2:12" s="1" customFormat="1" ht="14.45" customHeight="1">
      <c r="B36" s="28"/>
      <c r="E36" s="25" t="s">
        <v>41</v>
      </c>
      <c r="F36" s="82">
        <f>ROUND((SUM(BF129:BF162)),  2)</f>
        <v>0</v>
      </c>
      <c r="I36" s="92">
        <v>0.12</v>
      </c>
      <c r="J36" s="82">
        <f>ROUND(((SUM(BF129:BF162))*I36),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ROUND((SUM(BG129:BG162)),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ROUND((SUM(BH129:BH162)),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ROUND((SUM(BI129:BI162)),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-478746.88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16.5" hidden="1" customHeight="1">
      <c r="B89" s="28"/>
      <c r="E89" s="179" t="str">
        <f>E11</f>
        <v>01.2 - Méněpráce 1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J129</f>
        <v>-395658.58</v>
      </c>
      <c r="L98" s="28"/>
      <c r="AU98" s="16" t="s">
        <v>114</v>
      </c>
    </row>
    <row r="99" spans="2:47" s="8" customFormat="1" ht="24.95" hidden="1" customHeight="1">
      <c r="B99" s="104"/>
      <c r="D99" s="105" t="s">
        <v>115</v>
      </c>
      <c r="E99" s="106"/>
      <c r="F99" s="106"/>
      <c r="G99" s="106"/>
      <c r="H99" s="106"/>
      <c r="I99" s="106"/>
      <c r="J99" s="107">
        <f>J130</f>
        <v>-158097.53000000003</v>
      </c>
      <c r="L99" s="104"/>
    </row>
    <row r="100" spans="2:47" s="9" customFormat="1" ht="19.899999999999999" hidden="1" customHeight="1">
      <c r="B100" s="108"/>
      <c r="D100" s="109" t="s">
        <v>564</v>
      </c>
      <c r="E100" s="110"/>
      <c r="F100" s="110"/>
      <c r="G100" s="110"/>
      <c r="H100" s="110"/>
      <c r="I100" s="110"/>
      <c r="J100" s="111">
        <f>J131</f>
        <v>-15734.05</v>
      </c>
      <c r="L100" s="108"/>
    </row>
    <row r="101" spans="2:47" s="9" customFormat="1" ht="19.899999999999999" hidden="1" customHeight="1">
      <c r="B101" s="108"/>
      <c r="D101" s="109" t="s">
        <v>116</v>
      </c>
      <c r="E101" s="110"/>
      <c r="F101" s="110"/>
      <c r="G101" s="110"/>
      <c r="H101" s="110"/>
      <c r="I101" s="110"/>
      <c r="J101" s="111">
        <f>J135</f>
        <v>-8887.9</v>
      </c>
      <c r="L101" s="108"/>
    </row>
    <row r="102" spans="2:47" s="9" customFormat="1" ht="19.899999999999999" hidden="1" customHeight="1">
      <c r="B102" s="108"/>
      <c r="D102" s="109" t="s">
        <v>119</v>
      </c>
      <c r="E102" s="110"/>
      <c r="F102" s="110"/>
      <c r="G102" s="110"/>
      <c r="H102" s="110"/>
      <c r="I102" s="110"/>
      <c r="J102" s="111">
        <f>J139</f>
        <v>-129940.13</v>
      </c>
      <c r="L102" s="108"/>
    </row>
    <row r="103" spans="2:47" s="9" customFormat="1" ht="19.899999999999999" hidden="1" customHeight="1">
      <c r="B103" s="108"/>
      <c r="D103" s="109" t="s">
        <v>120</v>
      </c>
      <c r="E103" s="110"/>
      <c r="F103" s="110"/>
      <c r="G103" s="110"/>
      <c r="H103" s="110"/>
      <c r="I103" s="110"/>
      <c r="J103" s="111">
        <f>J142</f>
        <v>-1718.75</v>
      </c>
      <c r="L103" s="108"/>
    </row>
    <row r="104" spans="2:47" s="9" customFormat="1" ht="19.899999999999999" hidden="1" customHeight="1">
      <c r="B104" s="108"/>
      <c r="D104" s="109" t="s">
        <v>121</v>
      </c>
      <c r="E104" s="110"/>
      <c r="F104" s="110"/>
      <c r="G104" s="110"/>
      <c r="H104" s="110"/>
      <c r="I104" s="110"/>
      <c r="J104" s="111">
        <f>J145</f>
        <v>-1816.7</v>
      </c>
      <c r="L104" s="108"/>
    </row>
    <row r="105" spans="2:47" s="8" customFormat="1" ht="24.95" hidden="1" customHeight="1">
      <c r="B105" s="104"/>
      <c r="D105" s="105" t="s">
        <v>122</v>
      </c>
      <c r="E105" s="106"/>
      <c r="F105" s="106"/>
      <c r="G105" s="106"/>
      <c r="H105" s="106"/>
      <c r="I105" s="106"/>
      <c r="J105" s="107">
        <f>J147</f>
        <v>-237561.05</v>
      </c>
      <c r="L105" s="104"/>
    </row>
    <row r="106" spans="2:47" s="9" customFormat="1" ht="19.899999999999999" hidden="1" customHeight="1">
      <c r="B106" s="108"/>
      <c r="D106" s="109" t="s">
        <v>124</v>
      </c>
      <c r="E106" s="110"/>
      <c r="F106" s="110"/>
      <c r="G106" s="110"/>
      <c r="H106" s="110"/>
      <c r="I106" s="110"/>
      <c r="J106" s="111">
        <f>J148</f>
        <v>-72865.67</v>
      </c>
      <c r="L106" s="108"/>
    </row>
    <row r="107" spans="2:47" s="9" customFormat="1" ht="19.899999999999999" hidden="1" customHeight="1">
      <c r="B107" s="108"/>
      <c r="D107" s="109" t="s">
        <v>126</v>
      </c>
      <c r="E107" s="110"/>
      <c r="F107" s="110"/>
      <c r="G107" s="110"/>
      <c r="H107" s="110"/>
      <c r="I107" s="110"/>
      <c r="J107" s="111">
        <f>J151</f>
        <v>-164695.38</v>
      </c>
      <c r="L107" s="108"/>
    </row>
    <row r="108" spans="2:47" s="1" customFormat="1" ht="21.75" hidden="1" customHeight="1">
      <c r="B108" s="28"/>
      <c r="L108" s="28"/>
    </row>
    <row r="109" spans="2:47" s="1" customFormat="1" ht="6.95" hidden="1" customHeight="1"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28"/>
    </row>
    <row r="110" spans="2:47" ht="11.25" hidden="1"/>
    <row r="111" spans="2:47" ht="11.25" hidden="1"/>
    <row r="112" spans="2:47" ht="11.25" hidden="1"/>
    <row r="113" spans="2:20" s="1" customFormat="1" ht="6.95" customHeight="1">
      <c r="B113" s="42"/>
      <c r="C113" s="43"/>
      <c r="D113" s="43"/>
      <c r="E113" s="43"/>
      <c r="F113" s="43"/>
      <c r="G113" s="43"/>
      <c r="H113" s="43"/>
      <c r="I113" s="43"/>
      <c r="J113" s="43"/>
      <c r="K113" s="43"/>
      <c r="L113" s="28"/>
    </row>
    <row r="114" spans="2:20" s="1" customFormat="1" ht="24.95" customHeight="1">
      <c r="B114" s="28"/>
      <c r="C114" s="20" t="s">
        <v>132</v>
      </c>
      <c r="L114" s="28"/>
    </row>
    <row r="115" spans="2:20" s="1" customFormat="1" ht="6.95" customHeight="1">
      <c r="B115" s="28"/>
      <c r="L115" s="28"/>
    </row>
    <row r="116" spans="2:20" s="1" customFormat="1" ht="12" customHeight="1">
      <c r="B116" s="28"/>
      <c r="C116" s="25" t="s">
        <v>14</v>
      </c>
      <c r="L116" s="28"/>
    </row>
    <row r="117" spans="2:20" s="1" customFormat="1" ht="16.5" customHeight="1">
      <c r="B117" s="28"/>
      <c r="E117" s="216" t="str">
        <f>E7</f>
        <v>Rozšíření muzea Habartov</v>
      </c>
      <c r="F117" s="217"/>
      <c r="G117" s="217"/>
      <c r="H117" s="217"/>
      <c r="L117" s="28"/>
    </row>
    <row r="118" spans="2:20" ht="12" customHeight="1">
      <c r="B118" s="19"/>
      <c r="C118" s="25" t="s">
        <v>106</v>
      </c>
      <c r="L118" s="19"/>
    </row>
    <row r="119" spans="2:20" s="1" customFormat="1" ht="16.5" customHeight="1">
      <c r="B119" s="28"/>
      <c r="E119" s="216" t="s">
        <v>107</v>
      </c>
      <c r="F119" s="218"/>
      <c r="G119" s="218"/>
      <c r="H119" s="218"/>
      <c r="L119" s="28"/>
    </row>
    <row r="120" spans="2:20" s="1" customFormat="1" ht="12" customHeight="1">
      <c r="B120" s="28"/>
      <c r="C120" s="25" t="s">
        <v>108</v>
      </c>
      <c r="L120" s="28"/>
    </row>
    <row r="121" spans="2:20" s="1" customFormat="1" ht="16.5" customHeight="1">
      <c r="B121" s="28"/>
      <c r="E121" s="179" t="str">
        <f>E11</f>
        <v>01.2 - Méněpráce 1</v>
      </c>
      <c r="F121" s="218"/>
      <c r="G121" s="218"/>
      <c r="H121" s="218"/>
      <c r="L121" s="28"/>
    </row>
    <row r="122" spans="2:20" s="1" customFormat="1" ht="6.95" customHeight="1">
      <c r="B122" s="28"/>
      <c r="L122" s="28"/>
    </row>
    <row r="123" spans="2:20" s="1" customFormat="1" ht="12" customHeight="1">
      <c r="B123" s="28"/>
      <c r="C123" s="25" t="s">
        <v>18</v>
      </c>
      <c r="F123" s="23" t="str">
        <f>F14</f>
        <v xml:space="preserve"> </v>
      </c>
      <c r="I123" s="25" t="s">
        <v>20</v>
      </c>
      <c r="J123" s="48" t="str">
        <f>IF(J14="","",J14)</f>
        <v>25. 2. 2025</v>
      </c>
      <c r="L123" s="28"/>
    </row>
    <row r="124" spans="2:20" s="1" customFormat="1" ht="6.95" customHeight="1">
      <c r="B124" s="28"/>
      <c r="L124" s="28"/>
    </row>
    <row r="125" spans="2:20" s="1" customFormat="1" ht="15.2" customHeight="1">
      <c r="B125" s="28"/>
      <c r="C125" s="25" t="s">
        <v>22</v>
      </c>
      <c r="F125" s="23" t="str">
        <f>E17</f>
        <v>Město Habartov, nám. Přátelství 112, Habartov</v>
      </c>
      <c r="I125" s="25" t="s">
        <v>31</v>
      </c>
      <c r="J125" s="26" t="str">
        <f>E23</f>
        <v xml:space="preserve"> </v>
      </c>
      <c r="L125" s="28"/>
    </row>
    <row r="126" spans="2:20" s="1" customFormat="1" ht="15.2" customHeight="1">
      <c r="B126" s="28"/>
      <c r="C126" s="25" t="s">
        <v>27</v>
      </c>
      <c r="F126" s="23" t="str">
        <f>IF(E20="","",E20)</f>
        <v>ColorMax s. r. o., Kasární náměstí 115/7, Cheb</v>
      </c>
      <c r="I126" s="25" t="s">
        <v>33</v>
      </c>
      <c r="J126" s="26" t="str">
        <f>E26</f>
        <v xml:space="preserve"> </v>
      </c>
      <c r="L126" s="28"/>
    </row>
    <row r="127" spans="2:20" s="1" customFormat="1" ht="10.35" customHeight="1">
      <c r="B127" s="28"/>
      <c r="L127" s="28"/>
    </row>
    <row r="128" spans="2:20" s="10" customFormat="1" ht="29.25" customHeight="1">
      <c r="B128" s="112"/>
      <c r="C128" s="113" t="s">
        <v>133</v>
      </c>
      <c r="D128" s="114" t="s">
        <v>60</v>
      </c>
      <c r="E128" s="114" t="s">
        <v>56</v>
      </c>
      <c r="F128" s="114" t="s">
        <v>57</v>
      </c>
      <c r="G128" s="114" t="s">
        <v>134</v>
      </c>
      <c r="H128" s="114" t="s">
        <v>135</v>
      </c>
      <c r="I128" s="114" t="s">
        <v>136</v>
      </c>
      <c r="J128" s="114" t="s">
        <v>112</v>
      </c>
      <c r="K128" s="115" t="s">
        <v>137</v>
      </c>
      <c r="L128" s="112"/>
      <c r="M128" s="55" t="s">
        <v>1</v>
      </c>
      <c r="N128" s="56" t="s">
        <v>39</v>
      </c>
      <c r="O128" s="56" t="s">
        <v>138</v>
      </c>
      <c r="P128" s="56" t="s">
        <v>139</v>
      </c>
      <c r="Q128" s="56" t="s">
        <v>140</v>
      </c>
      <c r="R128" s="56" t="s">
        <v>141</v>
      </c>
      <c r="S128" s="56" t="s">
        <v>142</v>
      </c>
      <c r="T128" s="57" t="s">
        <v>143</v>
      </c>
    </row>
    <row r="129" spans="2:65" s="1" customFormat="1" ht="22.9" customHeight="1">
      <c r="B129" s="28"/>
      <c r="C129" s="60" t="s">
        <v>144</v>
      </c>
      <c r="J129" s="116">
        <f>BK129</f>
        <v>-395658.58</v>
      </c>
      <c r="L129" s="28"/>
      <c r="M129" s="58"/>
      <c r="N129" s="49"/>
      <c r="O129" s="49"/>
      <c r="P129" s="117">
        <f>P130+P147</f>
        <v>-381.76755199999991</v>
      </c>
      <c r="Q129" s="49"/>
      <c r="R129" s="117">
        <f>R130+R147</f>
        <v>-3.969409905</v>
      </c>
      <c r="S129" s="49"/>
      <c r="T129" s="118">
        <f>T130+T147</f>
        <v>-5.4723600000000001</v>
      </c>
      <c r="AT129" s="16" t="s">
        <v>74</v>
      </c>
      <c r="AU129" s="16" t="s">
        <v>114</v>
      </c>
      <c r="BK129" s="119">
        <f>BK130+BK147</f>
        <v>-395658.58</v>
      </c>
    </row>
    <row r="130" spans="2:65" s="11" customFormat="1" ht="25.9" customHeight="1">
      <c r="B130" s="120"/>
      <c r="D130" s="121" t="s">
        <v>74</v>
      </c>
      <c r="E130" s="122" t="s">
        <v>145</v>
      </c>
      <c r="F130" s="122" t="s">
        <v>146</v>
      </c>
      <c r="J130" s="123">
        <f>BK130</f>
        <v>-158097.53000000003</v>
      </c>
      <c r="L130" s="120"/>
      <c r="M130" s="124"/>
      <c r="P130" s="125">
        <f>P131+P135+P139+P142+P145</f>
        <v>-299.15763199999992</v>
      </c>
      <c r="R130" s="125">
        <f>R131+R135+R139+R142+R145</f>
        <v>-0.18468000000000004</v>
      </c>
      <c r="T130" s="126">
        <f>T131+T135+T139+T142+T145</f>
        <v>-3.1464000000000003</v>
      </c>
      <c r="AR130" s="121" t="s">
        <v>82</v>
      </c>
      <c r="AT130" s="127" t="s">
        <v>74</v>
      </c>
      <c r="AU130" s="127" t="s">
        <v>75</v>
      </c>
      <c r="AY130" s="121" t="s">
        <v>147</v>
      </c>
      <c r="BK130" s="128">
        <f>BK131+BK135+BK139+BK142+BK145</f>
        <v>-158097.53000000003</v>
      </c>
    </row>
    <row r="131" spans="2:65" s="11" customFormat="1" ht="22.9" customHeight="1">
      <c r="B131" s="120"/>
      <c r="D131" s="121" t="s">
        <v>74</v>
      </c>
      <c r="E131" s="129" t="s">
        <v>179</v>
      </c>
      <c r="F131" s="129" t="s">
        <v>565</v>
      </c>
      <c r="J131" s="130">
        <f>BK131</f>
        <v>-15734.05</v>
      </c>
      <c r="L131" s="120"/>
      <c r="M131" s="124"/>
      <c r="P131" s="125">
        <f>SUM(P132:P134)</f>
        <v>-20.6568</v>
      </c>
      <c r="R131" s="125">
        <f>SUM(R132:R134)</f>
        <v>-0.18468000000000004</v>
      </c>
      <c r="T131" s="126">
        <f>SUM(T132:T134)</f>
        <v>0</v>
      </c>
      <c r="AR131" s="121" t="s">
        <v>82</v>
      </c>
      <c r="AT131" s="127" t="s">
        <v>74</v>
      </c>
      <c r="AU131" s="127" t="s">
        <v>82</v>
      </c>
      <c r="AY131" s="121" t="s">
        <v>147</v>
      </c>
      <c r="BK131" s="128">
        <f>SUM(BK132:BK134)</f>
        <v>-15734.05</v>
      </c>
    </row>
    <row r="132" spans="2:65" s="1" customFormat="1" ht="24.2" customHeight="1">
      <c r="B132" s="28"/>
      <c r="C132" s="131" t="s">
        <v>183</v>
      </c>
      <c r="D132" s="131" t="s">
        <v>150</v>
      </c>
      <c r="E132" s="132" t="s">
        <v>566</v>
      </c>
      <c r="F132" s="133" t="s">
        <v>567</v>
      </c>
      <c r="G132" s="134" t="s">
        <v>170</v>
      </c>
      <c r="H132" s="135">
        <v>-68.400000000000006</v>
      </c>
      <c r="I132" s="136">
        <v>230.03</v>
      </c>
      <c r="J132" s="136">
        <f>ROUND(I132*H132,2)</f>
        <v>-15734.05</v>
      </c>
      <c r="K132" s="133" t="s">
        <v>1</v>
      </c>
      <c r="L132" s="28"/>
      <c r="M132" s="137" t="s">
        <v>1</v>
      </c>
      <c r="N132" s="138" t="s">
        <v>40</v>
      </c>
      <c r="O132" s="139">
        <v>0.30199999999999999</v>
      </c>
      <c r="P132" s="139">
        <f>O132*H132</f>
        <v>-20.6568</v>
      </c>
      <c r="Q132" s="139">
        <v>2.7000000000000001E-3</v>
      </c>
      <c r="R132" s="139">
        <f>Q132*H132</f>
        <v>-0.18468000000000004</v>
      </c>
      <c r="S132" s="139">
        <v>0</v>
      </c>
      <c r="T132" s="140">
        <f>S132*H132</f>
        <v>0</v>
      </c>
      <c r="AR132" s="141" t="s">
        <v>155</v>
      </c>
      <c r="AT132" s="141" t="s">
        <v>150</v>
      </c>
      <c r="AU132" s="141" t="s">
        <v>84</v>
      </c>
      <c r="AY132" s="16" t="s">
        <v>147</v>
      </c>
      <c r="BE132" s="142">
        <f>IF(N132="základní",J132,0)</f>
        <v>-15734.05</v>
      </c>
      <c r="BF132" s="142">
        <f>IF(N132="snížená",J132,0)</f>
        <v>0</v>
      </c>
      <c r="BG132" s="142">
        <f>IF(N132="zákl. přenesená",J132,0)</f>
        <v>0</v>
      </c>
      <c r="BH132" s="142">
        <f>IF(N132="sníž. přenesená",J132,0)</f>
        <v>0</v>
      </c>
      <c r="BI132" s="142">
        <f>IF(N132="nulová",J132,0)</f>
        <v>0</v>
      </c>
      <c r="BJ132" s="16" t="s">
        <v>82</v>
      </c>
      <c r="BK132" s="142">
        <f>ROUND(I132*H132,2)</f>
        <v>-15734.05</v>
      </c>
      <c r="BL132" s="16" t="s">
        <v>155</v>
      </c>
      <c r="BM132" s="141" t="s">
        <v>568</v>
      </c>
    </row>
    <row r="133" spans="2:65" s="12" customFormat="1" ht="33.75">
      <c r="B133" s="146"/>
      <c r="D133" s="143" t="s">
        <v>176</v>
      </c>
      <c r="E133" s="147" t="s">
        <v>1</v>
      </c>
      <c r="F133" s="148" t="s">
        <v>569</v>
      </c>
      <c r="H133" s="149">
        <v>-68.400000000000006</v>
      </c>
      <c r="L133" s="146"/>
      <c r="M133" s="150"/>
      <c r="T133" s="151"/>
      <c r="AT133" s="147" t="s">
        <v>176</v>
      </c>
      <c r="AU133" s="147" t="s">
        <v>84</v>
      </c>
      <c r="AV133" s="12" t="s">
        <v>84</v>
      </c>
      <c r="AW133" s="12" t="s">
        <v>32</v>
      </c>
      <c r="AX133" s="12" t="s">
        <v>75</v>
      </c>
      <c r="AY133" s="147" t="s">
        <v>147</v>
      </c>
    </row>
    <row r="134" spans="2:65" s="13" customFormat="1" ht="11.25">
      <c r="B134" s="152"/>
      <c r="D134" s="143" t="s">
        <v>176</v>
      </c>
      <c r="E134" s="153" t="s">
        <v>1</v>
      </c>
      <c r="F134" s="154" t="s">
        <v>178</v>
      </c>
      <c r="H134" s="155">
        <v>-68.400000000000006</v>
      </c>
      <c r="L134" s="152"/>
      <c r="M134" s="156"/>
      <c r="T134" s="157"/>
      <c r="AT134" s="153" t="s">
        <v>176</v>
      </c>
      <c r="AU134" s="153" t="s">
        <v>84</v>
      </c>
      <c r="AV134" s="13" t="s">
        <v>155</v>
      </c>
      <c r="AW134" s="13" t="s">
        <v>32</v>
      </c>
      <c r="AX134" s="13" t="s">
        <v>82</v>
      </c>
      <c r="AY134" s="153" t="s">
        <v>147</v>
      </c>
    </row>
    <row r="135" spans="2:65" s="11" customFormat="1" ht="22.9" customHeight="1">
      <c r="B135" s="120"/>
      <c r="D135" s="121" t="s">
        <v>74</v>
      </c>
      <c r="E135" s="129" t="s">
        <v>148</v>
      </c>
      <c r="F135" s="129" t="s">
        <v>149</v>
      </c>
      <c r="J135" s="130">
        <f>BK135</f>
        <v>-8887.9</v>
      </c>
      <c r="L135" s="120"/>
      <c r="M135" s="124"/>
      <c r="P135" s="125">
        <f>SUM(P136:P138)</f>
        <v>-17.784000000000002</v>
      </c>
      <c r="R135" s="125">
        <f>SUM(R136:R138)</f>
        <v>0</v>
      </c>
      <c r="T135" s="126">
        <f>SUM(T136:T138)</f>
        <v>-3.1464000000000003</v>
      </c>
      <c r="AR135" s="121" t="s">
        <v>82</v>
      </c>
      <c r="AT135" s="127" t="s">
        <v>74</v>
      </c>
      <c r="AU135" s="127" t="s">
        <v>82</v>
      </c>
      <c r="AY135" s="121" t="s">
        <v>147</v>
      </c>
      <c r="BK135" s="128">
        <f>SUM(BK136:BK138)</f>
        <v>-8887.9</v>
      </c>
    </row>
    <row r="136" spans="2:65" s="1" customFormat="1" ht="37.9" customHeight="1">
      <c r="B136" s="28"/>
      <c r="C136" s="131" t="s">
        <v>84</v>
      </c>
      <c r="D136" s="131" t="s">
        <v>150</v>
      </c>
      <c r="E136" s="132" t="s">
        <v>570</v>
      </c>
      <c r="F136" s="133" t="s">
        <v>571</v>
      </c>
      <c r="G136" s="134" t="s">
        <v>170</v>
      </c>
      <c r="H136" s="135">
        <v>-68.400000000000006</v>
      </c>
      <c r="I136" s="136">
        <v>129.94</v>
      </c>
      <c r="J136" s="136">
        <f>ROUND(I136*H136,2)</f>
        <v>-8887.9</v>
      </c>
      <c r="K136" s="133" t="s">
        <v>1</v>
      </c>
      <c r="L136" s="28"/>
      <c r="M136" s="137" t="s">
        <v>1</v>
      </c>
      <c r="N136" s="138" t="s">
        <v>40</v>
      </c>
      <c r="O136" s="139">
        <v>0.26</v>
      </c>
      <c r="P136" s="139">
        <f>O136*H136</f>
        <v>-17.784000000000002</v>
      </c>
      <c r="Q136" s="139">
        <v>0</v>
      </c>
      <c r="R136" s="139">
        <f>Q136*H136</f>
        <v>0</v>
      </c>
      <c r="S136" s="139">
        <v>4.5999999999999999E-2</v>
      </c>
      <c r="T136" s="140">
        <f>S136*H136</f>
        <v>-3.1464000000000003</v>
      </c>
      <c r="AR136" s="141" t="s">
        <v>155</v>
      </c>
      <c r="AT136" s="141" t="s">
        <v>150</v>
      </c>
      <c r="AU136" s="141" t="s">
        <v>84</v>
      </c>
      <c r="AY136" s="16" t="s">
        <v>147</v>
      </c>
      <c r="BE136" s="142">
        <f>IF(N136="základní",J136,0)</f>
        <v>-8887.9</v>
      </c>
      <c r="BF136" s="142">
        <f>IF(N136="snížená",J136,0)</f>
        <v>0</v>
      </c>
      <c r="BG136" s="142">
        <f>IF(N136="zákl. přenesená",J136,0)</f>
        <v>0</v>
      </c>
      <c r="BH136" s="142">
        <f>IF(N136="sníž. přenesená",J136,0)</f>
        <v>0</v>
      </c>
      <c r="BI136" s="142">
        <f>IF(N136="nulová",J136,0)</f>
        <v>0</v>
      </c>
      <c r="BJ136" s="16" t="s">
        <v>82</v>
      </c>
      <c r="BK136" s="142">
        <f>ROUND(I136*H136,2)</f>
        <v>-8887.9</v>
      </c>
      <c r="BL136" s="16" t="s">
        <v>155</v>
      </c>
      <c r="BM136" s="141" t="s">
        <v>572</v>
      </c>
    </row>
    <row r="137" spans="2:65" s="12" customFormat="1" ht="33.75">
      <c r="B137" s="146"/>
      <c r="D137" s="143" t="s">
        <v>176</v>
      </c>
      <c r="E137" s="147" t="s">
        <v>1</v>
      </c>
      <c r="F137" s="148" t="s">
        <v>569</v>
      </c>
      <c r="H137" s="149">
        <v>-68.400000000000006</v>
      </c>
      <c r="L137" s="146"/>
      <c r="M137" s="150"/>
      <c r="T137" s="151"/>
      <c r="AT137" s="147" t="s">
        <v>176</v>
      </c>
      <c r="AU137" s="147" t="s">
        <v>84</v>
      </c>
      <c r="AV137" s="12" t="s">
        <v>84</v>
      </c>
      <c r="AW137" s="12" t="s">
        <v>32</v>
      </c>
      <c r="AX137" s="12" t="s">
        <v>75</v>
      </c>
      <c r="AY137" s="147" t="s">
        <v>147</v>
      </c>
    </row>
    <row r="138" spans="2:65" s="13" customFormat="1" ht="11.25">
      <c r="B138" s="152"/>
      <c r="D138" s="143" t="s">
        <v>176</v>
      </c>
      <c r="E138" s="153" t="s">
        <v>1</v>
      </c>
      <c r="F138" s="154" t="s">
        <v>178</v>
      </c>
      <c r="H138" s="155">
        <v>-68.400000000000006</v>
      </c>
      <c r="L138" s="152"/>
      <c r="M138" s="156"/>
      <c r="T138" s="157"/>
      <c r="AT138" s="153" t="s">
        <v>176</v>
      </c>
      <c r="AU138" s="153" t="s">
        <v>84</v>
      </c>
      <c r="AV138" s="13" t="s">
        <v>155</v>
      </c>
      <c r="AW138" s="13" t="s">
        <v>32</v>
      </c>
      <c r="AX138" s="13" t="s">
        <v>82</v>
      </c>
      <c r="AY138" s="153" t="s">
        <v>147</v>
      </c>
    </row>
    <row r="139" spans="2:65" s="11" customFormat="1" ht="22.9" customHeight="1">
      <c r="B139" s="120"/>
      <c r="D139" s="121" t="s">
        <v>74</v>
      </c>
      <c r="E139" s="129" t="s">
        <v>246</v>
      </c>
      <c r="F139" s="129" t="s">
        <v>247</v>
      </c>
      <c r="J139" s="130">
        <f>BK139</f>
        <v>-129940.13</v>
      </c>
      <c r="L139" s="120"/>
      <c r="M139" s="124"/>
      <c r="P139" s="125">
        <f>SUM(P140:P141)</f>
        <v>-259.99999999999989</v>
      </c>
      <c r="R139" s="125">
        <f>SUM(R140:R141)</f>
        <v>0</v>
      </c>
      <c r="T139" s="126">
        <f>SUM(T140:T141)</f>
        <v>0</v>
      </c>
      <c r="AR139" s="121" t="s">
        <v>82</v>
      </c>
      <c r="AT139" s="127" t="s">
        <v>74</v>
      </c>
      <c r="AU139" s="127" t="s">
        <v>82</v>
      </c>
      <c r="AY139" s="121" t="s">
        <v>147</v>
      </c>
      <c r="BK139" s="128">
        <f>SUM(BK140:BK141)</f>
        <v>-129940.13</v>
      </c>
    </row>
    <row r="140" spans="2:65" s="1" customFormat="1" ht="24.2" customHeight="1">
      <c r="B140" s="28"/>
      <c r="C140" s="131" t="s">
        <v>162</v>
      </c>
      <c r="D140" s="131" t="s">
        <v>150</v>
      </c>
      <c r="E140" s="132" t="s">
        <v>573</v>
      </c>
      <c r="F140" s="133" t="s">
        <v>574</v>
      </c>
      <c r="G140" s="134" t="s">
        <v>251</v>
      </c>
      <c r="H140" s="135">
        <v>-87.5</v>
      </c>
      <c r="I140" s="136">
        <v>1485.03</v>
      </c>
      <c r="J140" s="136">
        <f>ROUND(I140*H140,2)</f>
        <v>-129940.13</v>
      </c>
      <c r="K140" s="133" t="s">
        <v>1</v>
      </c>
      <c r="L140" s="28"/>
      <c r="M140" s="137" t="s">
        <v>1</v>
      </c>
      <c r="N140" s="138" t="s">
        <v>40</v>
      </c>
      <c r="O140" s="139">
        <v>2.9714285714285702</v>
      </c>
      <c r="P140" s="139">
        <f>O140*H140</f>
        <v>-259.99999999999989</v>
      </c>
      <c r="Q140" s="139">
        <v>0</v>
      </c>
      <c r="R140" s="139">
        <f>Q140*H140</f>
        <v>0</v>
      </c>
      <c r="S140" s="139">
        <v>0</v>
      </c>
      <c r="T140" s="140">
        <f>S140*H140</f>
        <v>0</v>
      </c>
      <c r="AR140" s="141" t="s">
        <v>155</v>
      </c>
      <c r="AT140" s="141" t="s">
        <v>150</v>
      </c>
      <c r="AU140" s="141" t="s">
        <v>84</v>
      </c>
      <c r="AY140" s="16" t="s">
        <v>147</v>
      </c>
      <c r="BE140" s="142">
        <f>IF(N140="základní",J140,0)</f>
        <v>-129940.13</v>
      </c>
      <c r="BF140" s="142">
        <f>IF(N140="snížená",J140,0)</f>
        <v>0</v>
      </c>
      <c r="BG140" s="142">
        <f>IF(N140="zákl. přenesená",J140,0)</f>
        <v>0</v>
      </c>
      <c r="BH140" s="142">
        <f>IF(N140="sníž. přenesená",J140,0)</f>
        <v>0</v>
      </c>
      <c r="BI140" s="142">
        <f>IF(N140="nulová",J140,0)</f>
        <v>0</v>
      </c>
      <c r="BJ140" s="16" t="s">
        <v>82</v>
      </c>
      <c r="BK140" s="142">
        <f>ROUND(I140*H140,2)</f>
        <v>-129940.13</v>
      </c>
      <c r="BL140" s="16" t="s">
        <v>155</v>
      </c>
      <c r="BM140" s="141" t="s">
        <v>575</v>
      </c>
    </row>
    <row r="141" spans="2:65" s="1" customFormat="1" ht="48.75">
      <c r="B141" s="28"/>
      <c r="D141" s="143" t="s">
        <v>157</v>
      </c>
      <c r="F141" s="144" t="s">
        <v>576</v>
      </c>
      <c r="L141" s="28"/>
      <c r="M141" s="145"/>
      <c r="T141" s="52"/>
      <c r="AT141" s="16" t="s">
        <v>157</v>
      </c>
      <c r="AU141" s="16" t="s">
        <v>84</v>
      </c>
    </row>
    <row r="142" spans="2:65" s="11" customFormat="1" ht="22.9" customHeight="1">
      <c r="B142" s="120"/>
      <c r="D142" s="121" t="s">
        <v>74</v>
      </c>
      <c r="E142" s="129" t="s">
        <v>266</v>
      </c>
      <c r="F142" s="129" t="s">
        <v>267</v>
      </c>
      <c r="J142" s="130">
        <f>BK142</f>
        <v>-1718.75</v>
      </c>
      <c r="L142" s="120"/>
      <c r="M142" s="124"/>
      <c r="P142" s="125">
        <f>SUM(P143:P144)</f>
        <v>-0.71683200000000002</v>
      </c>
      <c r="R142" s="125">
        <f>SUM(R143:R144)</f>
        <v>0</v>
      </c>
      <c r="T142" s="126">
        <f>SUM(T143:T144)</f>
        <v>0</v>
      </c>
      <c r="AR142" s="121" t="s">
        <v>82</v>
      </c>
      <c r="AT142" s="127" t="s">
        <v>74</v>
      </c>
      <c r="AU142" s="127" t="s">
        <v>82</v>
      </c>
      <c r="AY142" s="121" t="s">
        <v>147</v>
      </c>
      <c r="BK142" s="128">
        <f>SUM(BK143:BK144)</f>
        <v>-1718.75</v>
      </c>
    </row>
    <row r="143" spans="2:65" s="1" customFormat="1" ht="24.2" customHeight="1">
      <c r="B143" s="28"/>
      <c r="C143" s="131" t="s">
        <v>155</v>
      </c>
      <c r="D143" s="131" t="s">
        <v>150</v>
      </c>
      <c r="E143" s="132" t="s">
        <v>269</v>
      </c>
      <c r="F143" s="133" t="s">
        <v>270</v>
      </c>
      <c r="G143" s="134" t="s">
        <v>251</v>
      </c>
      <c r="H143" s="135">
        <v>-5.4720000000000004</v>
      </c>
      <c r="I143" s="136">
        <v>301</v>
      </c>
      <c r="J143" s="136">
        <f>ROUND(I143*H143,2)</f>
        <v>-1647.07</v>
      </c>
      <c r="K143" s="133" t="s">
        <v>1</v>
      </c>
      <c r="L143" s="28"/>
      <c r="M143" s="137" t="s">
        <v>1</v>
      </c>
      <c r="N143" s="138" t="s">
        <v>40</v>
      </c>
      <c r="O143" s="139">
        <v>0.125</v>
      </c>
      <c r="P143" s="139">
        <f>O143*H143</f>
        <v>-0.68400000000000005</v>
      </c>
      <c r="Q143" s="139">
        <v>0</v>
      </c>
      <c r="R143" s="139">
        <f>Q143*H143</f>
        <v>0</v>
      </c>
      <c r="S143" s="139">
        <v>0</v>
      </c>
      <c r="T143" s="140">
        <f>S143*H143</f>
        <v>0</v>
      </c>
      <c r="AR143" s="141" t="s">
        <v>155</v>
      </c>
      <c r="AT143" s="141" t="s">
        <v>150</v>
      </c>
      <c r="AU143" s="141" t="s">
        <v>84</v>
      </c>
      <c r="AY143" s="16" t="s">
        <v>147</v>
      </c>
      <c r="BE143" s="142">
        <f>IF(N143="základní",J143,0)</f>
        <v>-1647.07</v>
      </c>
      <c r="BF143" s="142">
        <f>IF(N143="snížená",J143,0)</f>
        <v>0</v>
      </c>
      <c r="BG143" s="142">
        <f>IF(N143="zákl. přenesená",J143,0)</f>
        <v>0</v>
      </c>
      <c r="BH143" s="142">
        <f>IF(N143="sníž. přenesená",J143,0)</f>
        <v>0</v>
      </c>
      <c r="BI143" s="142">
        <f>IF(N143="nulová",J143,0)</f>
        <v>0</v>
      </c>
      <c r="BJ143" s="16" t="s">
        <v>82</v>
      </c>
      <c r="BK143" s="142">
        <f>ROUND(I143*H143,2)</f>
        <v>-1647.07</v>
      </c>
      <c r="BL143" s="16" t="s">
        <v>155</v>
      </c>
      <c r="BM143" s="141" t="s">
        <v>577</v>
      </c>
    </row>
    <row r="144" spans="2:65" s="1" customFormat="1" ht="24.2" customHeight="1">
      <c r="B144" s="28"/>
      <c r="C144" s="131" t="s">
        <v>172</v>
      </c>
      <c r="D144" s="131" t="s">
        <v>150</v>
      </c>
      <c r="E144" s="132" t="s">
        <v>273</v>
      </c>
      <c r="F144" s="133" t="s">
        <v>274</v>
      </c>
      <c r="G144" s="134" t="s">
        <v>251</v>
      </c>
      <c r="H144" s="135">
        <v>-5.4720000000000004</v>
      </c>
      <c r="I144" s="136">
        <v>13.1</v>
      </c>
      <c r="J144" s="136">
        <f>ROUND(I144*H144,2)</f>
        <v>-71.680000000000007</v>
      </c>
      <c r="K144" s="133" t="s">
        <v>1</v>
      </c>
      <c r="L144" s="28"/>
      <c r="M144" s="137" t="s">
        <v>1</v>
      </c>
      <c r="N144" s="138" t="s">
        <v>40</v>
      </c>
      <c r="O144" s="139">
        <v>6.0000000000000001E-3</v>
      </c>
      <c r="P144" s="139">
        <f>O144*H144</f>
        <v>-3.2832E-2</v>
      </c>
      <c r="Q144" s="139">
        <v>0</v>
      </c>
      <c r="R144" s="139">
        <f>Q144*H144</f>
        <v>0</v>
      </c>
      <c r="S144" s="139">
        <v>0</v>
      </c>
      <c r="T144" s="140">
        <f>S144*H144</f>
        <v>0</v>
      </c>
      <c r="AR144" s="141" t="s">
        <v>155</v>
      </c>
      <c r="AT144" s="141" t="s">
        <v>150</v>
      </c>
      <c r="AU144" s="141" t="s">
        <v>84</v>
      </c>
      <c r="AY144" s="16" t="s">
        <v>147</v>
      </c>
      <c r="BE144" s="142">
        <f>IF(N144="základní",J144,0)</f>
        <v>-71.680000000000007</v>
      </c>
      <c r="BF144" s="142">
        <f>IF(N144="snížená",J144,0)</f>
        <v>0</v>
      </c>
      <c r="BG144" s="142">
        <f>IF(N144="zákl. přenesená",J144,0)</f>
        <v>0</v>
      </c>
      <c r="BH144" s="142">
        <f>IF(N144="sníž. přenesená",J144,0)</f>
        <v>0</v>
      </c>
      <c r="BI144" s="142">
        <f>IF(N144="nulová",J144,0)</f>
        <v>0</v>
      </c>
      <c r="BJ144" s="16" t="s">
        <v>82</v>
      </c>
      <c r="BK144" s="142">
        <f>ROUND(I144*H144,2)</f>
        <v>-71.680000000000007</v>
      </c>
      <c r="BL144" s="16" t="s">
        <v>155</v>
      </c>
      <c r="BM144" s="141" t="s">
        <v>578</v>
      </c>
    </row>
    <row r="145" spans="2:65" s="11" customFormat="1" ht="22.9" customHeight="1">
      <c r="B145" s="120"/>
      <c r="D145" s="121" t="s">
        <v>74</v>
      </c>
      <c r="E145" s="129" t="s">
        <v>278</v>
      </c>
      <c r="F145" s="129" t="s">
        <v>279</v>
      </c>
      <c r="J145" s="130">
        <f>BK145</f>
        <v>-1816.7</v>
      </c>
      <c r="L145" s="120"/>
      <c r="M145" s="124"/>
      <c r="P145" s="125">
        <f>P146</f>
        <v>0</v>
      </c>
      <c r="R145" s="125">
        <f>R146</f>
        <v>0</v>
      </c>
      <c r="T145" s="126">
        <f>T146</f>
        <v>0</v>
      </c>
      <c r="AR145" s="121" t="s">
        <v>82</v>
      </c>
      <c r="AT145" s="127" t="s">
        <v>74</v>
      </c>
      <c r="AU145" s="127" t="s">
        <v>82</v>
      </c>
      <c r="AY145" s="121" t="s">
        <v>147</v>
      </c>
      <c r="BK145" s="128">
        <f>BK146</f>
        <v>-1816.7</v>
      </c>
    </row>
    <row r="146" spans="2:65" s="1" customFormat="1" ht="33" customHeight="1">
      <c r="B146" s="28"/>
      <c r="C146" s="131" t="s">
        <v>179</v>
      </c>
      <c r="D146" s="131" t="s">
        <v>150</v>
      </c>
      <c r="E146" s="132" t="s">
        <v>281</v>
      </c>
      <c r="F146" s="133" t="s">
        <v>282</v>
      </c>
      <c r="G146" s="134" t="s">
        <v>251</v>
      </c>
      <c r="H146" s="135">
        <v>-5.4720000000000004</v>
      </c>
      <c r="I146" s="136">
        <v>332</v>
      </c>
      <c r="J146" s="136">
        <f>ROUND(I146*H146,2)</f>
        <v>-1816.7</v>
      </c>
      <c r="K146" s="133" t="s">
        <v>1</v>
      </c>
      <c r="L146" s="28"/>
      <c r="M146" s="137" t="s">
        <v>1</v>
      </c>
      <c r="N146" s="138" t="s">
        <v>40</v>
      </c>
      <c r="O146" s="139">
        <v>0</v>
      </c>
      <c r="P146" s="139">
        <f>O146*H146</f>
        <v>0</v>
      </c>
      <c r="Q146" s="139">
        <v>0</v>
      </c>
      <c r="R146" s="139">
        <f>Q146*H146</f>
        <v>0</v>
      </c>
      <c r="S146" s="139">
        <v>0</v>
      </c>
      <c r="T146" s="140">
        <f>S146*H146</f>
        <v>0</v>
      </c>
      <c r="AR146" s="141" t="s">
        <v>155</v>
      </c>
      <c r="AT146" s="141" t="s">
        <v>150</v>
      </c>
      <c r="AU146" s="141" t="s">
        <v>84</v>
      </c>
      <c r="AY146" s="16" t="s">
        <v>147</v>
      </c>
      <c r="BE146" s="142">
        <f>IF(N146="základní",J146,0)</f>
        <v>-1816.7</v>
      </c>
      <c r="BF146" s="142">
        <f>IF(N146="snížená",J146,0)</f>
        <v>0</v>
      </c>
      <c r="BG146" s="142">
        <f>IF(N146="zákl. přenesená",J146,0)</f>
        <v>0</v>
      </c>
      <c r="BH146" s="142">
        <f>IF(N146="sníž. přenesená",J146,0)</f>
        <v>0</v>
      </c>
      <c r="BI146" s="142">
        <f>IF(N146="nulová",J146,0)</f>
        <v>0</v>
      </c>
      <c r="BJ146" s="16" t="s">
        <v>82</v>
      </c>
      <c r="BK146" s="142">
        <f>ROUND(I146*H146,2)</f>
        <v>-1816.7</v>
      </c>
      <c r="BL146" s="16" t="s">
        <v>155</v>
      </c>
      <c r="BM146" s="141" t="s">
        <v>579</v>
      </c>
    </row>
    <row r="147" spans="2:65" s="11" customFormat="1" ht="25.9" customHeight="1">
      <c r="B147" s="120"/>
      <c r="D147" s="121" t="s">
        <v>74</v>
      </c>
      <c r="E147" s="122" t="s">
        <v>286</v>
      </c>
      <c r="F147" s="122" t="s">
        <v>287</v>
      </c>
      <c r="J147" s="123">
        <f>BK147</f>
        <v>-237561.05</v>
      </c>
      <c r="L147" s="120"/>
      <c r="M147" s="124"/>
      <c r="P147" s="125">
        <f>P148+P151</f>
        <v>-82.609920000000002</v>
      </c>
      <c r="R147" s="125">
        <f>R148+R151</f>
        <v>-3.7847299049999998</v>
      </c>
      <c r="T147" s="126">
        <f>T148+T151</f>
        <v>-2.3259599999999998</v>
      </c>
      <c r="AR147" s="121" t="s">
        <v>84</v>
      </c>
      <c r="AT147" s="127" t="s">
        <v>74</v>
      </c>
      <c r="AU147" s="127" t="s">
        <v>75</v>
      </c>
      <c r="AY147" s="121" t="s">
        <v>147</v>
      </c>
      <c r="BK147" s="128">
        <f>BK148+BK151</f>
        <v>-237561.05</v>
      </c>
    </row>
    <row r="148" spans="2:65" s="11" customFormat="1" ht="22.9" customHeight="1">
      <c r="B148" s="120"/>
      <c r="D148" s="121" t="s">
        <v>74</v>
      </c>
      <c r="E148" s="129" t="s">
        <v>321</v>
      </c>
      <c r="F148" s="129" t="s">
        <v>322</v>
      </c>
      <c r="J148" s="130">
        <f>BK148</f>
        <v>-72865.67</v>
      </c>
      <c r="L148" s="120"/>
      <c r="M148" s="124"/>
      <c r="P148" s="125">
        <f>SUM(P149:P150)</f>
        <v>0</v>
      </c>
      <c r="R148" s="125">
        <f>SUM(R149:R150)</f>
        <v>0</v>
      </c>
      <c r="T148" s="126">
        <f>SUM(T149:T150)</f>
        <v>0</v>
      </c>
      <c r="AR148" s="121" t="s">
        <v>84</v>
      </c>
      <c r="AT148" s="127" t="s">
        <v>74</v>
      </c>
      <c r="AU148" s="127" t="s">
        <v>82</v>
      </c>
      <c r="AY148" s="121" t="s">
        <v>147</v>
      </c>
      <c r="BK148" s="128">
        <f>SUM(BK149:BK150)</f>
        <v>-72865.67</v>
      </c>
    </row>
    <row r="149" spans="2:65" s="1" customFormat="1" ht="33" customHeight="1">
      <c r="B149" s="28"/>
      <c r="C149" s="163" t="s">
        <v>203</v>
      </c>
      <c r="D149" s="163" t="s">
        <v>300</v>
      </c>
      <c r="E149" s="164" t="s">
        <v>580</v>
      </c>
      <c r="F149" s="165" t="s">
        <v>581</v>
      </c>
      <c r="G149" s="166" t="s">
        <v>170</v>
      </c>
      <c r="H149" s="167">
        <v>-252.72499999999999</v>
      </c>
      <c r="I149" s="168">
        <v>288.32</v>
      </c>
      <c r="J149" s="168">
        <f>ROUND(I149*H149,2)</f>
        <v>-72865.67</v>
      </c>
      <c r="K149" s="165" t="s">
        <v>1</v>
      </c>
      <c r="L149" s="169"/>
      <c r="M149" s="170" t="s">
        <v>1</v>
      </c>
      <c r="N149" s="171" t="s">
        <v>40</v>
      </c>
      <c r="O149" s="139">
        <v>0</v>
      </c>
      <c r="P149" s="139">
        <f>O149*H149</f>
        <v>0</v>
      </c>
      <c r="Q149" s="139">
        <v>0</v>
      </c>
      <c r="R149" s="139">
        <f>Q149*H149</f>
        <v>0</v>
      </c>
      <c r="S149" s="139">
        <v>0</v>
      </c>
      <c r="T149" s="140">
        <f>S149*H149</f>
        <v>0</v>
      </c>
      <c r="AR149" s="141" t="s">
        <v>303</v>
      </c>
      <c r="AT149" s="141" t="s">
        <v>300</v>
      </c>
      <c r="AU149" s="141" t="s">
        <v>84</v>
      </c>
      <c r="AY149" s="16" t="s">
        <v>147</v>
      </c>
      <c r="BE149" s="142">
        <f>IF(N149="základní",J149,0)</f>
        <v>-72865.67</v>
      </c>
      <c r="BF149" s="142">
        <f>IF(N149="snížená",J149,0)</f>
        <v>0</v>
      </c>
      <c r="BG149" s="142">
        <f>IF(N149="zákl. přenesená",J149,0)</f>
        <v>0</v>
      </c>
      <c r="BH149" s="142">
        <f>IF(N149="sníž. přenesená",J149,0)</f>
        <v>0</v>
      </c>
      <c r="BI149" s="142">
        <f>IF(N149="nulová",J149,0)</f>
        <v>0</v>
      </c>
      <c r="BJ149" s="16" t="s">
        <v>82</v>
      </c>
      <c r="BK149" s="142">
        <f>ROUND(I149*H149,2)</f>
        <v>-72865.67</v>
      </c>
      <c r="BL149" s="16" t="s">
        <v>228</v>
      </c>
      <c r="BM149" s="141" t="s">
        <v>582</v>
      </c>
    </row>
    <row r="150" spans="2:65" s="1" customFormat="1" ht="19.5">
      <c r="B150" s="28"/>
      <c r="D150" s="143" t="s">
        <v>157</v>
      </c>
      <c r="F150" s="144" t="s">
        <v>583</v>
      </c>
      <c r="L150" s="28"/>
      <c r="M150" s="145"/>
      <c r="T150" s="52"/>
      <c r="AT150" s="16" t="s">
        <v>157</v>
      </c>
      <c r="AU150" s="16" t="s">
        <v>84</v>
      </c>
    </row>
    <row r="151" spans="2:65" s="11" customFormat="1" ht="22.9" customHeight="1">
      <c r="B151" s="120"/>
      <c r="D151" s="121" t="s">
        <v>74</v>
      </c>
      <c r="E151" s="129" t="s">
        <v>335</v>
      </c>
      <c r="F151" s="129" t="s">
        <v>336</v>
      </c>
      <c r="J151" s="130">
        <f>BK151</f>
        <v>-164695.38</v>
      </c>
      <c r="L151" s="120"/>
      <c r="M151" s="124"/>
      <c r="P151" s="125">
        <f>SUM(P152:P162)</f>
        <v>-82.609920000000002</v>
      </c>
      <c r="R151" s="125">
        <f>SUM(R152:R162)</f>
        <v>-3.7847299049999998</v>
      </c>
      <c r="T151" s="126">
        <f>SUM(T152:T162)</f>
        <v>-2.3259599999999998</v>
      </c>
      <c r="AR151" s="121" t="s">
        <v>84</v>
      </c>
      <c r="AT151" s="127" t="s">
        <v>74</v>
      </c>
      <c r="AU151" s="127" t="s">
        <v>82</v>
      </c>
      <c r="AY151" s="121" t="s">
        <v>147</v>
      </c>
      <c r="BK151" s="128">
        <f>SUM(BK152:BK162)</f>
        <v>-164695.38</v>
      </c>
    </row>
    <row r="152" spans="2:65" s="1" customFormat="1" ht="24.2" customHeight="1">
      <c r="B152" s="28"/>
      <c r="C152" s="131" t="s">
        <v>148</v>
      </c>
      <c r="D152" s="131" t="s">
        <v>150</v>
      </c>
      <c r="E152" s="132" t="s">
        <v>584</v>
      </c>
      <c r="F152" s="133" t="s">
        <v>585</v>
      </c>
      <c r="G152" s="134" t="s">
        <v>170</v>
      </c>
      <c r="H152" s="135">
        <v>-240.69</v>
      </c>
      <c r="I152" s="136">
        <v>617.4</v>
      </c>
      <c r="J152" s="136">
        <f>ROUND(I152*H152,2)</f>
        <v>-148602.01</v>
      </c>
      <c r="K152" s="133" t="s">
        <v>1</v>
      </c>
      <c r="L152" s="28"/>
      <c r="M152" s="137" t="s">
        <v>1</v>
      </c>
      <c r="N152" s="138" t="s">
        <v>40</v>
      </c>
      <c r="O152" s="139">
        <v>0.28799999999999998</v>
      </c>
      <c r="P152" s="139">
        <f>O152*H152</f>
        <v>-69.318719999999999</v>
      </c>
      <c r="Q152" s="139">
        <v>1.5724499999999999E-2</v>
      </c>
      <c r="R152" s="139">
        <f>Q152*H152</f>
        <v>-3.7847299049999998</v>
      </c>
      <c r="S152" s="139">
        <v>0</v>
      </c>
      <c r="T152" s="140">
        <f>S152*H152</f>
        <v>0</v>
      </c>
      <c r="AR152" s="141" t="s">
        <v>228</v>
      </c>
      <c r="AT152" s="141" t="s">
        <v>150</v>
      </c>
      <c r="AU152" s="141" t="s">
        <v>84</v>
      </c>
      <c r="AY152" s="16" t="s">
        <v>147</v>
      </c>
      <c r="BE152" s="142">
        <f>IF(N152="základní",J152,0)</f>
        <v>-148602.01</v>
      </c>
      <c r="BF152" s="142">
        <f>IF(N152="snížená",J152,0)</f>
        <v>0</v>
      </c>
      <c r="BG152" s="142">
        <f>IF(N152="zákl. přenesená",J152,0)</f>
        <v>0</v>
      </c>
      <c r="BH152" s="142">
        <f>IF(N152="sníž. přenesená",J152,0)</f>
        <v>0</v>
      </c>
      <c r="BI152" s="142">
        <f>IF(N152="nulová",J152,0)</f>
        <v>0</v>
      </c>
      <c r="BJ152" s="16" t="s">
        <v>82</v>
      </c>
      <c r="BK152" s="142">
        <f>ROUND(I152*H152,2)</f>
        <v>-148602.01</v>
      </c>
      <c r="BL152" s="16" t="s">
        <v>228</v>
      </c>
      <c r="BM152" s="141" t="s">
        <v>586</v>
      </c>
    </row>
    <row r="153" spans="2:65" s="12" customFormat="1" ht="11.25">
      <c r="B153" s="146"/>
      <c r="D153" s="143" t="s">
        <v>176</v>
      </c>
      <c r="E153" s="147" t="s">
        <v>1</v>
      </c>
      <c r="F153" s="148" t="s">
        <v>587</v>
      </c>
      <c r="H153" s="149">
        <v>-240.69</v>
      </c>
      <c r="L153" s="146"/>
      <c r="M153" s="150"/>
      <c r="T153" s="151"/>
      <c r="AT153" s="147" t="s">
        <v>176</v>
      </c>
      <c r="AU153" s="147" t="s">
        <v>84</v>
      </c>
      <c r="AV153" s="12" t="s">
        <v>84</v>
      </c>
      <c r="AW153" s="12" t="s">
        <v>32</v>
      </c>
      <c r="AX153" s="12" t="s">
        <v>75</v>
      </c>
      <c r="AY153" s="147" t="s">
        <v>147</v>
      </c>
    </row>
    <row r="154" spans="2:65" s="13" customFormat="1" ht="11.25">
      <c r="B154" s="152"/>
      <c r="D154" s="143" t="s">
        <v>176</v>
      </c>
      <c r="E154" s="153" t="s">
        <v>1</v>
      </c>
      <c r="F154" s="154" t="s">
        <v>178</v>
      </c>
      <c r="H154" s="155">
        <v>-240.69</v>
      </c>
      <c r="L154" s="152"/>
      <c r="M154" s="156"/>
      <c r="T154" s="157"/>
      <c r="AT154" s="153" t="s">
        <v>176</v>
      </c>
      <c r="AU154" s="153" t="s">
        <v>84</v>
      </c>
      <c r="AV154" s="13" t="s">
        <v>155</v>
      </c>
      <c r="AW154" s="13" t="s">
        <v>32</v>
      </c>
      <c r="AX154" s="13" t="s">
        <v>82</v>
      </c>
      <c r="AY154" s="153" t="s">
        <v>147</v>
      </c>
    </row>
    <row r="155" spans="2:65" s="1" customFormat="1" ht="21.75" customHeight="1">
      <c r="B155" s="28"/>
      <c r="C155" s="131" t="s">
        <v>188</v>
      </c>
      <c r="D155" s="131" t="s">
        <v>150</v>
      </c>
      <c r="E155" s="132" t="s">
        <v>588</v>
      </c>
      <c r="F155" s="133" t="s">
        <v>589</v>
      </c>
      <c r="G155" s="134" t="s">
        <v>170</v>
      </c>
      <c r="H155" s="135">
        <v>-166.14</v>
      </c>
      <c r="I155" s="136">
        <v>43.2</v>
      </c>
      <c r="J155" s="136">
        <f>ROUND(I155*H155,2)</f>
        <v>-7177.25</v>
      </c>
      <c r="K155" s="133" t="s">
        <v>1</v>
      </c>
      <c r="L155" s="28"/>
      <c r="M155" s="137" t="s">
        <v>1</v>
      </c>
      <c r="N155" s="138" t="s">
        <v>40</v>
      </c>
      <c r="O155" s="139">
        <v>0.08</v>
      </c>
      <c r="P155" s="139">
        <f>O155*H155</f>
        <v>-13.2912</v>
      </c>
      <c r="Q155" s="139">
        <v>0</v>
      </c>
      <c r="R155" s="139">
        <f>Q155*H155</f>
        <v>0</v>
      </c>
      <c r="S155" s="139">
        <v>1.4E-2</v>
      </c>
      <c r="T155" s="140">
        <f>S155*H155</f>
        <v>-2.3259599999999998</v>
      </c>
      <c r="AR155" s="141" t="s">
        <v>228</v>
      </c>
      <c r="AT155" s="141" t="s">
        <v>150</v>
      </c>
      <c r="AU155" s="141" t="s">
        <v>84</v>
      </c>
      <c r="AY155" s="16" t="s">
        <v>147</v>
      </c>
      <c r="BE155" s="142">
        <f>IF(N155="základní",J155,0)</f>
        <v>-7177.25</v>
      </c>
      <c r="BF155" s="142">
        <f>IF(N155="snížená",J155,0)</f>
        <v>0</v>
      </c>
      <c r="BG155" s="142">
        <f>IF(N155="zákl. přenesená",J155,0)</f>
        <v>0</v>
      </c>
      <c r="BH155" s="142">
        <f>IF(N155="sníž. přenesená",J155,0)</f>
        <v>0</v>
      </c>
      <c r="BI155" s="142">
        <f>IF(N155="nulová",J155,0)</f>
        <v>0</v>
      </c>
      <c r="BJ155" s="16" t="s">
        <v>82</v>
      </c>
      <c r="BK155" s="142">
        <f>ROUND(I155*H155,2)</f>
        <v>-7177.25</v>
      </c>
      <c r="BL155" s="16" t="s">
        <v>228</v>
      </c>
      <c r="BM155" s="141" t="s">
        <v>590</v>
      </c>
    </row>
    <row r="156" spans="2:65" s="1" customFormat="1" ht="39">
      <c r="B156" s="28"/>
      <c r="D156" s="143" t="s">
        <v>157</v>
      </c>
      <c r="F156" s="144" t="s">
        <v>591</v>
      </c>
      <c r="L156" s="28"/>
      <c r="M156" s="145"/>
      <c r="T156" s="52"/>
      <c r="AT156" s="16" t="s">
        <v>157</v>
      </c>
      <c r="AU156" s="16" t="s">
        <v>84</v>
      </c>
    </row>
    <row r="157" spans="2:65" s="14" customFormat="1" ht="11.25">
      <c r="B157" s="158"/>
      <c r="D157" s="143" t="s">
        <v>176</v>
      </c>
      <c r="E157" s="159" t="s">
        <v>1</v>
      </c>
      <c r="F157" s="160" t="s">
        <v>592</v>
      </c>
      <c r="H157" s="159" t="s">
        <v>1</v>
      </c>
      <c r="L157" s="158"/>
      <c r="M157" s="161"/>
      <c r="T157" s="162"/>
      <c r="AT157" s="159" t="s">
        <v>176</v>
      </c>
      <c r="AU157" s="159" t="s">
        <v>84</v>
      </c>
      <c r="AV157" s="14" t="s">
        <v>82</v>
      </c>
      <c r="AW157" s="14" t="s">
        <v>32</v>
      </c>
      <c r="AX157" s="14" t="s">
        <v>75</v>
      </c>
      <c r="AY157" s="159" t="s">
        <v>147</v>
      </c>
    </row>
    <row r="158" spans="2:65" s="12" customFormat="1" ht="11.25">
      <c r="B158" s="146"/>
      <c r="D158" s="143" t="s">
        <v>176</v>
      </c>
      <c r="E158" s="147" t="s">
        <v>1</v>
      </c>
      <c r="F158" s="148" t="s">
        <v>587</v>
      </c>
      <c r="H158" s="149">
        <v>-240.69</v>
      </c>
      <c r="L158" s="146"/>
      <c r="M158" s="150"/>
      <c r="T158" s="151"/>
      <c r="AT158" s="147" t="s">
        <v>176</v>
      </c>
      <c r="AU158" s="147" t="s">
        <v>84</v>
      </c>
      <c r="AV158" s="12" t="s">
        <v>84</v>
      </c>
      <c r="AW158" s="12" t="s">
        <v>32</v>
      </c>
      <c r="AX158" s="12" t="s">
        <v>75</v>
      </c>
      <c r="AY158" s="147" t="s">
        <v>147</v>
      </c>
    </row>
    <row r="159" spans="2:65" s="14" customFormat="1" ht="11.25">
      <c r="B159" s="158"/>
      <c r="D159" s="143" t="s">
        <v>176</v>
      </c>
      <c r="E159" s="159" t="s">
        <v>1</v>
      </c>
      <c r="F159" s="160" t="s">
        <v>593</v>
      </c>
      <c r="H159" s="159" t="s">
        <v>1</v>
      </c>
      <c r="L159" s="158"/>
      <c r="M159" s="161"/>
      <c r="T159" s="162"/>
      <c r="AT159" s="159" t="s">
        <v>176</v>
      </c>
      <c r="AU159" s="159" t="s">
        <v>84</v>
      </c>
      <c r="AV159" s="14" t="s">
        <v>82</v>
      </c>
      <c r="AW159" s="14" t="s">
        <v>32</v>
      </c>
      <c r="AX159" s="14" t="s">
        <v>75</v>
      </c>
      <c r="AY159" s="159" t="s">
        <v>147</v>
      </c>
    </row>
    <row r="160" spans="2:65" s="12" customFormat="1" ht="11.25">
      <c r="B160" s="146"/>
      <c r="D160" s="143" t="s">
        <v>176</v>
      </c>
      <c r="E160" s="147" t="s">
        <v>1</v>
      </c>
      <c r="F160" s="148" t="s">
        <v>458</v>
      </c>
      <c r="H160" s="149">
        <v>74.55</v>
      </c>
      <c r="L160" s="146"/>
      <c r="M160" s="150"/>
      <c r="T160" s="151"/>
      <c r="AT160" s="147" t="s">
        <v>176</v>
      </c>
      <c r="AU160" s="147" t="s">
        <v>84</v>
      </c>
      <c r="AV160" s="12" t="s">
        <v>84</v>
      </c>
      <c r="AW160" s="12" t="s">
        <v>32</v>
      </c>
      <c r="AX160" s="12" t="s">
        <v>75</v>
      </c>
      <c r="AY160" s="147" t="s">
        <v>147</v>
      </c>
    </row>
    <row r="161" spans="2:65" s="13" customFormat="1" ht="11.25">
      <c r="B161" s="152"/>
      <c r="D161" s="143" t="s">
        <v>176</v>
      </c>
      <c r="E161" s="153" t="s">
        <v>1</v>
      </c>
      <c r="F161" s="154" t="s">
        <v>178</v>
      </c>
      <c r="H161" s="155">
        <v>-166.14</v>
      </c>
      <c r="L161" s="152"/>
      <c r="M161" s="156"/>
      <c r="T161" s="157"/>
      <c r="AT161" s="153" t="s">
        <v>176</v>
      </c>
      <c r="AU161" s="153" t="s">
        <v>84</v>
      </c>
      <c r="AV161" s="13" t="s">
        <v>155</v>
      </c>
      <c r="AW161" s="13" t="s">
        <v>32</v>
      </c>
      <c r="AX161" s="13" t="s">
        <v>82</v>
      </c>
      <c r="AY161" s="153" t="s">
        <v>147</v>
      </c>
    </row>
    <row r="162" spans="2:65" s="1" customFormat="1" ht="24.2" customHeight="1">
      <c r="B162" s="28"/>
      <c r="C162" s="131" t="s">
        <v>196</v>
      </c>
      <c r="D162" s="131" t="s">
        <v>150</v>
      </c>
      <c r="E162" s="132" t="s">
        <v>460</v>
      </c>
      <c r="F162" s="133" t="s">
        <v>461</v>
      </c>
      <c r="G162" s="134" t="s">
        <v>319</v>
      </c>
      <c r="H162" s="135">
        <v>-1486.02</v>
      </c>
      <c r="I162" s="136">
        <v>6</v>
      </c>
      <c r="J162" s="136">
        <f>ROUND(I162*H162,2)</f>
        <v>-8916.1200000000008</v>
      </c>
      <c r="K162" s="133" t="s">
        <v>1</v>
      </c>
      <c r="L162" s="28"/>
      <c r="M162" s="175" t="s">
        <v>1</v>
      </c>
      <c r="N162" s="176" t="s">
        <v>40</v>
      </c>
      <c r="O162" s="177">
        <v>0</v>
      </c>
      <c r="P162" s="177">
        <f>O162*H162</f>
        <v>0</v>
      </c>
      <c r="Q162" s="177">
        <v>0</v>
      </c>
      <c r="R162" s="177">
        <f>Q162*H162</f>
        <v>0</v>
      </c>
      <c r="S162" s="177">
        <v>0</v>
      </c>
      <c r="T162" s="178">
        <f>S162*H162</f>
        <v>0</v>
      </c>
      <c r="AR162" s="141" t="s">
        <v>228</v>
      </c>
      <c r="AT162" s="141" t="s">
        <v>150</v>
      </c>
      <c r="AU162" s="141" t="s">
        <v>84</v>
      </c>
      <c r="AY162" s="16" t="s">
        <v>147</v>
      </c>
      <c r="BE162" s="142">
        <f>IF(N162="základní",J162,0)</f>
        <v>-8916.1200000000008</v>
      </c>
      <c r="BF162" s="142">
        <f>IF(N162="snížená",J162,0)</f>
        <v>0</v>
      </c>
      <c r="BG162" s="142">
        <f>IF(N162="zákl. přenesená",J162,0)</f>
        <v>0</v>
      </c>
      <c r="BH162" s="142">
        <f>IF(N162="sníž. přenesená",J162,0)</f>
        <v>0</v>
      </c>
      <c r="BI162" s="142">
        <f>IF(N162="nulová",J162,0)</f>
        <v>0</v>
      </c>
      <c r="BJ162" s="16" t="s">
        <v>82</v>
      </c>
      <c r="BK162" s="142">
        <f>ROUND(I162*H162,2)</f>
        <v>-8916.1200000000008</v>
      </c>
      <c r="BL162" s="16" t="s">
        <v>228</v>
      </c>
      <c r="BM162" s="141" t="s">
        <v>594</v>
      </c>
    </row>
    <row r="163" spans="2:65" s="1" customFormat="1" ht="6.95" customHeight="1">
      <c r="B163" s="40"/>
      <c r="C163" s="41"/>
      <c r="D163" s="41"/>
      <c r="E163" s="41"/>
      <c r="F163" s="41"/>
      <c r="G163" s="41"/>
      <c r="H163" s="41"/>
      <c r="I163" s="41"/>
      <c r="J163" s="41"/>
      <c r="K163" s="41"/>
      <c r="L163" s="28"/>
    </row>
  </sheetData>
  <sheetProtection algorithmName="SHA-512" hashValue="xELRW1YNDWAm8aUNpL6D4OxmITTR7vBrEuqIA9jb6AusqIrQs0Uc7ncGSxhpkQBucBEuLFj09npYgLhPJUNNaA==" saltValue="hAMOd5GNlSACjY1KZp4dM3IteCpQ7Yzx2UywXSrEiylt0p/kP2Ey+TYxGF1Ily/6RG8wJ9W97Vz/2Pbr/xqCRA==" spinCount="100000" sheet="1" objects="1" scenarios="1" formatColumns="0" formatRows="0" autoFilter="0"/>
  <autoFilter ref="C128:K162" xr:uid="{00000000-0009-0000-0000-000002000000}"/>
  <mergeCells count="11">
    <mergeCell ref="L2:V2"/>
    <mergeCell ref="E87:H87"/>
    <mergeCell ref="E89:H89"/>
    <mergeCell ref="E117:H117"/>
    <mergeCell ref="E119:H119"/>
    <mergeCell ref="E121:H121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20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95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30" customHeight="1">
      <c r="B11" s="28"/>
      <c r="E11" s="179" t="s">
        <v>595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ROUND(J132, 2)</f>
        <v>159870.51999999999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ROUND((SUM(BE132:BE205)),  2)</f>
        <v>159870.51999999999</v>
      </c>
      <c r="I35" s="92">
        <v>0.21</v>
      </c>
      <c r="J35" s="82">
        <f>ROUND(((SUM(BE132:BE205))*I35),  2)</f>
        <v>33572.81</v>
      </c>
      <c r="L35" s="28"/>
    </row>
    <row r="36" spans="2:12" s="1" customFormat="1" ht="14.45" customHeight="1">
      <c r="B36" s="28"/>
      <c r="E36" s="25" t="s">
        <v>41</v>
      </c>
      <c r="F36" s="82">
        <f>ROUND((SUM(BF132:BF205)),  2)</f>
        <v>0</v>
      </c>
      <c r="I36" s="92">
        <v>0.12</v>
      </c>
      <c r="J36" s="82">
        <f>ROUND(((SUM(BF132:BF205))*I36),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ROUND((SUM(BG132:BG205)),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ROUND((SUM(BH132:BH205)),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ROUND((SUM(BI132:BI205)),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193443.33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30" hidden="1" customHeight="1">
      <c r="B89" s="28"/>
      <c r="E89" s="179" t="str">
        <f>E11</f>
        <v>01.3 - Přístavba - oplechování atiky a oprava části zateplení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J132</f>
        <v>159870.52000000002</v>
      </c>
      <c r="L98" s="28"/>
      <c r="AU98" s="16" t="s">
        <v>114</v>
      </c>
    </row>
    <row r="99" spans="2:47" s="8" customFormat="1" ht="24.95" hidden="1" customHeight="1">
      <c r="B99" s="104"/>
      <c r="D99" s="105" t="s">
        <v>115</v>
      </c>
      <c r="E99" s="106"/>
      <c r="F99" s="106"/>
      <c r="G99" s="106"/>
      <c r="H99" s="106"/>
      <c r="I99" s="106"/>
      <c r="J99" s="107">
        <f>J133</f>
        <v>62238.77</v>
      </c>
      <c r="L99" s="104"/>
    </row>
    <row r="100" spans="2:47" s="9" customFormat="1" ht="19.899999999999999" hidden="1" customHeight="1">
      <c r="B100" s="108"/>
      <c r="D100" s="109" t="s">
        <v>564</v>
      </c>
      <c r="E100" s="110"/>
      <c r="F100" s="110"/>
      <c r="G100" s="110"/>
      <c r="H100" s="110"/>
      <c r="I100" s="110"/>
      <c r="J100" s="111">
        <f>J134</f>
        <v>14323.88</v>
      </c>
      <c r="L100" s="108"/>
    </row>
    <row r="101" spans="2:47" s="9" customFormat="1" ht="19.899999999999999" hidden="1" customHeight="1">
      <c r="B101" s="108"/>
      <c r="D101" s="109" t="s">
        <v>116</v>
      </c>
      <c r="E101" s="110"/>
      <c r="F101" s="110"/>
      <c r="G101" s="110"/>
      <c r="H101" s="110"/>
      <c r="I101" s="110"/>
      <c r="J101" s="111">
        <f>J152</f>
        <v>495.51</v>
      </c>
      <c r="L101" s="108"/>
    </row>
    <row r="102" spans="2:47" s="9" customFormat="1" ht="19.899999999999999" hidden="1" customHeight="1">
      <c r="B102" s="108"/>
      <c r="D102" s="109" t="s">
        <v>117</v>
      </c>
      <c r="E102" s="110"/>
      <c r="F102" s="110"/>
      <c r="G102" s="110"/>
      <c r="H102" s="110"/>
      <c r="I102" s="110"/>
      <c r="J102" s="111">
        <f>J156</f>
        <v>46424.7</v>
      </c>
      <c r="L102" s="108"/>
    </row>
    <row r="103" spans="2:47" s="9" customFormat="1" ht="19.899999999999999" hidden="1" customHeight="1">
      <c r="B103" s="108"/>
      <c r="D103" s="109" t="s">
        <v>119</v>
      </c>
      <c r="E103" s="110"/>
      <c r="F103" s="110"/>
      <c r="G103" s="110"/>
      <c r="H103" s="110"/>
      <c r="I103" s="110"/>
      <c r="J103" s="111">
        <f>J163</f>
        <v>948.28</v>
      </c>
      <c r="L103" s="108"/>
    </row>
    <row r="104" spans="2:47" s="9" customFormat="1" ht="19.899999999999999" hidden="1" customHeight="1">
      <c r="B104" s="108"/>
      <c r="D104" s="109" t="s">
        <v>120</v>
      </c>
      <c r="E104" s="110"/>
      <c r="F104" s="110"/>
      <c r="G104" s="110"/>
      <c r="H104" s="110"/>
      <c r="I104" s="110"/>
      <c r="J104" s="111">
        <f>J166</f>
        <v>46.4</v>
      </c>
      <c r="L104" s="108"/>
    </row>
    <row r="105" spans="2:47" s="8" customFormat="1" ht="24.95" hidden="1" customHeight="1">
      <c r="B105" s="104"/>
      <c r="D105" s="105" t="s">
        <v>596</v>
      </c>
      <c r="E105" s="106"/>
      <c r="F105" s="106"/>
      <c r="G105" s="106"/>
      <c r="H105" s="106"/>
      <c r="I105" s="106"/>
      <c r="J105" s="107">
        <f>J172</f>
        <v>95631.750000000015</v>
      </c>
      <c r="L105" s="104"/>
    </row>
    <row r="106" spans="2:47" s="9" customFormat="1" ht="19.899999999999999" hidden="1" customHeight="1">
      <c r="B106" s="108"/>
      <c r="D106" s="109" t="s">
        <v>597</v>
      </c>
      <c r="E106" s="110"/>
      <c r="F106" s="110"/>
      <c r="G106" s="110"/>
      <c r="H106" s="110"/>
      <c r="I106" s="110"/>
      <c r="J106" s="111">
        <f>J173</f>
        <v>52411.520000000004</v>
      </c>
      <c r="L106" s="108"/>
    </row>
    <row r="107" spans="2:47" s="9" customFormat="1" ht="19.899999999999999" hidden="1" customHeight="1">
      <c r="B107" s="108"/>
      <c r="D107" s="109" t="s">
        <v>598</v>
      </c>
      <c r="E107" s="110"/>
      <c r="F107" s="110"/>
      <c r="G107" s="110"/>
      <c r="H107" s="110"/>
      <c r="I107" s="110"/>
      <c r="J107" s="111">
        <f>J193</f>
        <v>13822.99</v>
      </c>
      <c r="L107" s="108"/>
    </row>
    <row r="108" spans="2:47" s="9" customFormat="1" ht="19.899999999999999" hidden="1" customHeight="1">
      <c r="B108" s="108"/>
      <c r="D108" s="109" t="s">
        <v>599</v>
      </c>
      <c r="E108" s="110"/>
      <c r="F108" s="110"/>
      <c r="G108" s="110"/>
      <c r="H108" s="110"/>
      <c r="I108" s="110"/>
      <c r="J108" s="111">
        <f>J197</f>
        <v>29397.24</v>
      </c>
      <c r="L108" s="108"/>
    </row>
    <row r="109" spans="2:47" s="8" customFormat="1" ht="24.95" hidden="1" customHeight="1">
      <c r="B109" s="104"/>
      <c r="D109" s="105" t="s">
        <v>600</v>
      </c>
      <c r="E109" s="106"/>
      <c r="F109" s="106"/>
      <c r="G109" s="106"/>
      <c r="H109" s="106"/>
      <c r="I109" s="106"/>
      <c r="J109" s="107">
        <f>J203</f>
        <v>2000</v>
      </c>
      <c r="L109" s="104"/>
    </row>
    <row r="110" spans="2:47" s="9" customFormat="1" ht="19.899999999999999" hidden="1" customHeight="1">
      <c r="B110" s="108"/>
      <c r="D110" s="109" t="s">
        <v>601</v>
      </c>
      <c r="E110" s="110"/>
      <c r="F110" s="110"/>
      <c r="G110" s="110"/>
      <c r="H110" s="110"/>
      <c r="I110" s="110"/>
      <c r="J110" s="111">
        <f>J204</f>
        <v>2000</v>
      </c>
      <c r="L110" s="108"/>
    </row>
    <row r="111" spans="2:47" s="1" customFormat="1" ht="21.75" hidden="1" customHeight="1">
      <c r="B111" s="28"/>
      <c r="L111" s="28"/>
    </row>
    <row r="112" spans="2:47" s="1" customFormat="1" ht="6.95" hidden="1" customHeight="1"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28"/>
    </row>
    <row r="113" spans="2:12" ht="11.25" hidden="1"/>
    <row r="114" spans="2:12" ht="11.25" hidden="1"/>
    <row r="115" spans="2:12" ht="11.25" hidden="1"/>
    <row r="116" spans="2:12" s="1" customFormat="1" ht="6.95" customHeight="1"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28"/>
    </row>
    <row r="117" spans="2:12" s="1" customFormat="1" ht="24.95" customHeight="1">
      <c r="B117" s="28"/>
      <c r="C117" s="20" t="s">
        <v>132</v>
      </c>
      <c r="L117" s="28"/>
    </row>
    <row r="118" spans="2:12" s="1" customFormat="1" ht="6.95" customHeight="1">
      <c r="B118" s="28"/>
      <c r="L118" s="28"/>
    </row>
    <row r="119" spans="2:12" s="1" customFormat="1" ht="12" customHeight="1">
      <c r="B119" s="28"/>
      <c r="C119" s="25" t="s">
        <v>14</v>
      </c>
      <c r="L119" s="28"/>
    </row>
    <row r="120" spans="2:12" s="1" customFormat="1" ht="16.5" customHeight="1">
      <c r="B120" s="28"/>
      <c r="E120" s="216" t="str">
        <f>E7</f>
        <v>Rozšíření muzea Habartov</v>
      </c>
      <c r="F120" s="217"/>
      <c r="G120" s="217"/>
      <c r="H120" s="217"/>
      <c r="L120" s="28"/>
    </row>
    <row r="121" spans="2:12" ht="12" customHeight="1">
      <c r="B121" s="19"/>
      <c r="C121" s="25" t="s">
        <v>106</v>
      </c>
      <c r="L121" s="19"/>
    </row>
    <row r="122" spans="2:12" s="1" customFormat="1" ht="16.5" customHeight="1">
      <c r="B122" s="28"/>
      <c r="E122" s="216" t="s">
        <v>107</v>
      </c>
      <c r="F122" s="218"/>
      <c r="G122" s="218"/>
      <c r="H122" s="218"/>
      <c r="L122" s="28"/>
    </row>
    <row r="123" spans="2:12" s="1" customFormat="1" ht="12" customHeight="1">
      <c r="B123" s="28"/>
      <c r="C123" s="25" t="s">
        <v>108</v>
      </c>
      <c r="L123" s="28"/>
    </row>
    <row r="124" spans="2:12" s="1" customFormat="1" ht="30" customHeight="1">
      <c r="B124" s="28"/>
      <c r="E124" s="179" t="str">
        <f>E11</f>
        <v>01.3 - Přístavba - oplechování atiky a oprava části zateplení</v>
      </c>
      <c r="F124" s="218"/>
      <c r="G124" s="218"/>
      <c r="H124" s="218"/>
      <c r="L124" s="28"/>
    </row>
    <row r="125" spans="2:12" s="1" customFormat="1" ht="6.95" customHeight="1">
      <c r="B125" s="28"/>
      <c r="L125" s="28"/>
    </row>
    <row r="126" spans="2:12" s="1" customFormat="1" ht="12" customHeight="1">
      <c r="B126" s="28"/>
      <c r="C126" s="25" t="s">
        <v>18</v>
      </c>
      <c r="F126" s="23" t="str">
        <f>F14</f>
        <v xml:space="preserve"> </v>
      </c>
      <c r="I126" s="25" t="s">
        <v>20</v>
      </c>
      <c r="J126" s="48" t="str">
        <f>IF(J14="","",J14)</f>
        <v>25. 2. 2025</v>
      </c>
      <c r="L126" s="28"/>
    </row>
    <row r="127" spans="2:12" s="1" customFormat="1" ht="6.95" customHeight="1">
      <c r="B127" s="28"/>
      <c r="L127" s="28"/>
    </row>
    <row r="128" spans="2:12" s="1" customFormat="1" ht="15.2" customHeight="1">
      <c r="B128" s="28"/>
      <c r="C128" s="25" t="s">
        <v>22</v>
      </c>
      <c r="F128" s="23" t="str">
        <f>E17</f>
        <v>Město Habartov, nám. Přátelství 112, Habartov</v>
      </c>
      <c r="I128" s="25" t="s">
        <v>31</v>
      </c>
      <c r="J128" s="26" t="str">
        <f>E23</f>
        <v xml:space="preserve"> </v>
      </c>
      <c r="L128" s="28"/>
    </row>
    <row r="129" spans="2:65" s="1" customFormat="1" ht="15.2" customHeight="1">
      <c r="B129" s="28"/>
      <c r="C129" s="25" t="s">
        <v>27</v>
      </c>
      <c r="F129" s="23" t="str">
        <f>IF(E20="","",E20)</f>
        <v>ColorMax s. r. o., Kasární náměstí 115/7, Cheb</v>
      </c>
      <c r="I129" s="25" t="s">
        <v>33</v>
      </c>
      <c r="J129" s="26" t="str">
        <f>E26</f>
        <v xml:space="preserve"> </v>
      </c>
      <c r="L129" s="28"/>
    </row>
    <row r="130" spans="2:65" s="1" customFormat="1" ht="10.35" customHeight="1">
      <c r="B130" s="28"/>
      <c r="L130" s="28"/>
    </row>
    <row r="131" spans="2:65" s="10" customFormat="1" ht="29.25" customHeight="1">
      <c r="B131" s="112"/>
      <c r="C131" s="113" t="s">
        <v>133</v>
      </c>
      <c r="D131" s="114" t="s">
        <v>60</v>
      </c>
      <c r="E131" s="114" t="s">
        <v>56</v>
      </c>
      <c r="F131" s="114" t="s">
        <v>57</v>
      </c>
      <c r="G131" s="114" t="s">
        <v>134</v>
      </c>
      <c r="H131" s="114" t="s">
        <v>135</v>
      </c>
      <c r="I131" s="114" t="s">
        <v>136</v>
      </c>
      <c r="J131" s="114" t="s">
        <v>112</v>
      </c>
      <c r="K131" s="115" t="s">
        <v>137</v>
      </c>
      <c r="L131" s="112"/>
      <c r="M131" s="55" t="s">
        <v>1</v>
      </c>
      <c r="N131" s="56" t="s">
        <v>39</v>
      </c>
      <c r="O131" s="56" t="s">
        <v>138</v>
      </c>
      <c r="P131" s="56" t="s">
        <v>139</v>
      </c>
      <c r="Q131" s="56" t="s">
        <v>140</v>
      </c>
      <c r="R131" s="56" t="s">
        <v>141</v>
      </c>
      <c r="S131" s="56" t="s">
        <v>142</v>
      </c>
      <c r="T131" s="57" t="s">
        <v>143</v>
      </c>
    </row>
    <row r="132" spans="2:65" s="1" customFormat="1" ht="22.9" customHeight="1">
      <c r="B132" s="28"/>
      <c r="C132" s="60" t="s">
        <v>144</v>
      </c>
      <c r="J132" s="116">
        <f>BK132</f>
        <v>159870.52000000002</v>
      </c>
      <c r="L132" s="28"/>
      <c r="M132" s="58"/>
      <c r="N132" s="49"/>
      <c r="O132" s="49"/>
      <c r="P132" s="117">
        <f>P133+P172+P203</f>
        <v>113.50110000000001</v>
      </c>
      <c r="Q132" s="49"/>
      <c r="R132" s="117">
        <f>R133+R172+R203</f>
        <v>0.72929826360000005</v>
      </c>
      <c r="S132" s="49"/>
      <c r="T132" s="118">
        <f>T133+T172+T203</f>
        <v>0.27904000000000001</v>
      </c>
      <c r="AT132" s="16" t="s">
        <v>74</v>
      </c>
      <c r="AU132" s="16" t="s">
        <v>114</v>
      </c>
      <c r="BK132" s="119">
        <f>BK133+BK172+BK203</f>
        <v>159870.52000000002</v>
      </c>
    </row>
    <row r="133" spans="2:65" s="11" customFormat="1" ht="25.9" customHeight="1">
      <c r="B133" s="120"/>
      <c r="D133" s="121" t="s">
        <v>74</v>
      </c>
      <c r="E133" s="122" t="s">
        <v>145</v>
      </c>
      <c r="F133" s="122" t="s">
        <v>146</v>
      </c>
      <c r="J133" s="123">
        <f>BK133</f>
        <v>62238.77</v>
      </c>
      <c r="L133" s="120"/>
      <c r="M133" s="124"/>
      <c r="P133" s="125">
        <f>P134+P152+P156+P163+P166</f>
        <v>62.445750000000004</v>
      </c>
      <c r="R133" s="125">
        <f>R134+R152+R156+R163+R166</f>
        <v>0.10275489000000002</v>
      </c>
      <c r="T133" s="126">
        <f>T134+T152+T156+T163+T166</f>
        <v>8.5750000000000007E-2</v>
      </c>
      <c r="AR133" s="121" t="s">
        <v>82</v>
      </c>
      <c r="AT133" s="127" t="s">
        <v>74</v>
      </c>
      <c r="AU133" s="127" t="s">
        <v>75</v>
      </c>
      <c r="AY133" s="121" t="s">
        <v>147</v>
      </c>
      <c r="BK133" s="128">
        <f>BK134+BK152+BK156+BK163+BK166</f>
        <v>62238.77</v>
      </c>
    </row>
    <row r="134" spans="2:65" s="11" customFormat="1" ht="22.9" customHeight="1">
      <c r="B134" s="120"/>
      <c r="D134" s="121" t="s">
        <v>74</v>
      </c>
      <c r="E134" s="129" t="s">
        <v>179</v>
      </c>
      <c r="F134" s="129" t="s">
        <v>565</v>
      </c>
      <c r="J134" s="130">
        <f>BK134</f>
        <v>14323.88</v>
      </c>
      <c r="L134" s="120"/>
      <c r="M134" s="124"/>
      <c r="P134" s="125">
        <f>SUM(P135:P151)</f>
        <v>11.03345</v>
      </c>
      <c r="R134" s="125">
        <f>SUM(R135:R151)</f>
        <v>0.10275489000000002</v>
      </c>
      <c r="T134" s="126">
        <f>SUM(T135:T151)</f>
        <v>8.4000000000000003E-4</v>
      </c>
      <c r="AR134" s="121" t="s">
        <v>82</v>
      </c>
      <c r="AT134" s="127" t="s">
        <v>74</v>
      </c>
      <c r="AU134" s="127" t="s">
        <v>82</v>
      </c>
      <c r="AY134" s="121" t="s">
        <v>147</v>
      </c>
      <c r="BK134" s="128">
        <f>SUM(BK135:BK151)</f>
        <v>14323.88</v>
      </c>
    </row>
    <row r="135" spans="2:65" s="1" customFormat="1" ht="16.5" customHeight="1">
      <c r="B135" s="28"/>
      <c r="C135" s="131" t="s">
        <v>82</v>
      </c>
      <c r="D135" s="131" t="s">
        <v>150</v>
      </c>
      <c r="E135" s="132" t="s">
        <v>602</v>
      </c>
      <c r="F135" s="133" t="s">
        <v>603</v>
      </c>
      <c r="G135" s="134" t="s">
        <v>170</v>
      </c>
      <c r="H135" s="135">
        <v>6.0650000000000004</v>
      </c>
      <c r="I135" s="136">
        <v>62.4</v>
      </c>
      <c r="J135" s="136">
        <f>ROUND(I135*H135,2)</f>
        <v>378.46</v>
      </c>
      <c r="K135" s="133" t="s">
        <v>200</v>
      </c>
      <c r="L135" s="28"/>
      <c r="M135" s="137" t="s">
        <v>1</v>
      </c>
      <c r="N135" s="138" t="s">
        <v>40</v>
      </c>
      <c r="O135" s="139">
        <v>7.3999999999999996E-2</v>
      </c>
      <c r="P135" s="139">
        <f>O135*H135</f>
        <v>0.44880999999999999</v>
      </c>
      <c r="Q135" s="139">
        <v>2.5999999999999998E-4</v>
      </c>
      <c r="R135" s="139">
        <f>Q135*H135</f>
        <v>1.5769E-3</v>
      </c>
      <c r="S135" s="139">
        <v>0</v>
      </c>
      <c r="T135" s="140">
        <f>S135*H135</f>
        <v>0</v>
      </c>
      <c r="AR135" s="141" t="s">
        <v>155</v>
      </c>
      <c r="AT135" s="141" t="s">
        <v>150</v>
      </c>
      <c r="AU135" s="141" t="s">
        <v>84</v>
      </c>
      <c r="AY135" s="16" t="s">
        <v>147</v>
      </c>
      <c r="BE135" s="142">
        <f>IF(N135="základní",J135,0)</f>
        <v>378.46</v>
      </c>
      <c r="BF135" s="142">
        <f>IF(N135="snížená",J135,0)</f>
        <v>0</v>
      </c>
      <c r="BG135" s="142">
        <f>IF(N135="zákl. přenesená",J135,0)</f>
        <v>0</v>
      </c>
      <c r="BH135" s="142">
        <f>IF(N135="sníž. přenesená",J135,0)</f>
        <v>0</v>
      </c>
      <c r="BI135" s="142">
        <f>IF(N135="nulová",J135,0)</f>
        <v>0</v>
      </c>
      <c r="BJ135" s="16" t="s">
        <v>82</v>
      </c>
      <c r="BK135" s="142">
        <f>ROUND(I135*H135,2)</f>
        <v>378.46</v>
      </c>
      <c r="BL135" s="16" t="s">
        <v>155</v>
      </c>
      <c r="BM135" s="141" t="s">
        <v>604</v>
      </c>
    </row>
    <row r="136" spans="2:65" s="12" customFormat="1" ht="11.25">
      <c r="B136" s="146"/>
      <c r="D136" s="143" t="s">
        <v>176</v>
      </c>
      <c r="E136" s="147" t="s">
        <v>1</v>
      </c>
      <c r="F136" s="148" t="s">
        <v>605</v>
      </c>
      <c r="H136" s="149">
        <v>6.0650000000000004</v>
      </c>
      <c r="L136" s="146"/>
      <c r="M136" s="150"/>
      <c r="T136" s="151"/>
      <c r="AT136" s="147" t="s">
        <v>176</v>
      </c>
      <c r="AU136" s="147" t="s">
        <v>84</v>
      </c>
      <c r="AV136" s="12" t="s">
        <v>84</v>
      </c>
      <c r="AW136" s="12" t="s">
        <v>32</v>
      </c>
      <c r="AX136" s="12" t="s">
        <v>75</v>
      </c>
      <c r="AY136" s="147" t="s">
        <v>147</v>
      </c>
    </row>
    <row r="137" spans="2:65" s="13" customFormat="1" ht="11.25">
      <c r="B137" s="152"/>
      <c r="D137" s="143" t="s">
        <v>176</v>
      </c>
      <c r="E137" s="153" t="s">
        <v>1</v>
      </c>
      <c r="F137" s="154" t="s">
        <v>178</v>
      </c>
      <c r="H137" s="155">
        <v>6.0650000000000004</v>
      </c>
      <c r="L137" s="152"/>
      <c r="M137" s="156"/>
      <c r="T137" s="157"/>
      <c r="AT137" s="153" t="s">
        <v>176</v>
      </c>
      <c r="AU137" s="153" t="s">
        <v>84</v>
      </c>
      <c r="AV137" s="13" t="s">
        <v>155</v>
      </c>
      <c r="AW137" s="13" t="s">
        <v>32</v>
      </c>
      <c r="AX137" s="13" t="s">
        <v>82</v>
      </c>
      <c r="AY137" s="153" t="s">
        <v>147</v>
      </c>
    </row>
    <row r="138" spans="2:65" s="1" customFormat="1" ht="24.2" customHeight="1">
      <c r="B138" s="28"/>
      <c r="C138" s="131" t="s">
        <v>84</v>
      </c>
      <c r="D138" s="131" t="s">
        <v>150</v>
      </c>
      <c r="E138" s="132" t="s">
        <v>606</v>
      </c>
      <c r="F138" s="133" t="s">
        <v>607</v>
      </c>
      <c r="G138" s="134" t="s">
        <v>170</v>
      </c>
      <c r="H138" s="135">
        <v>10.183999999999999</v>
      </c>
      <c r="I138" s="136">
        <v>56.8</v>
      </c>
      <c r="J138" s="136">
        <f>ROUND(I138*H138,2)</f>
        <v>578.45000000000005</v>
      </c>
      <c r="K138" s="133" t="s">
        <v>154</v>
      </c>
      <c r="L138" s="28"/>
      <c r="M138" s="137" t="s">
        <v>1</v>
      </c>
      <c r="N138" s="138" t="s">
        <v>40</v>
      </c>
      <c r="O138" s="139">
        <v>7.4999999999999997E-2</v>
      </c>
      <c r="P138" s="139">
        <f>O138*H138</f>
        <v>0.76379999999999992</v>
      </c>
      <c r="Q138" s="139">
        <v>1.3999999999999999E-4</v>
      </c>
      <c r="R138" s="139">
        <f>Q138*H138</f>
        <v>1.4257599999999999E-3</v>
      </c>
      <c r="S138" s="139">
        <v>0</v>
      </c>
      <c r="T138" s="140">
        <f>S138*H138</f>
        <v>0</v>
      </c>
      <c r="AR138" s="141" t="s">
        <v>155</v>
      </c>
      <c r="AT138" s="141" t="s">
        <v>150</v>
      </c>
      <c r="AU138" s="141" t="s">
        <v>84</v>
      </c>
      <c r="AY138" s="16" t="s">
        <v>147</v>
      </c>
      <c r="BE138" s="142">
        <f>IF(N138="základní",J138,0)</f>
        <v>578.45000000000005</v>
      </c>
      <c r="BF138" s="142">
        <f>IF(N138="snížená",J138,0)</f>
        <v>0</v>
      </c>
      <c r="BG138" s="142">
        <f>IF(N138="zákl. přenesená",J138,0)</f>
        <v>0</v>
      </c>
      <c r="BH138" s="142">
        <f>IF(N138="sníž. přenesená",J138,0)</f>
        <v>0</v>
      </c>
      <c r="BI138" s="142">
        <f>IF(N138="nulová",J138,0)</f>
        <v>0</v>
      </c>
      <c r="BJ138" s="16" t="s">
        <v>82</v>
      </c>
      <c r="BK138" s="142">
        <f>ROUND(I138*H138,2)</f>
        <v>578.45000000000005</v>
      </c>
      <c r="BL138" s="16" t="s">
        <v>155</v>
      </c>
      <c r="BM138" s="141" t="s">
        <v>608</v>
      </c>
    </row>
    <row r="139" spans="2:65" s="1" customFormat="1" ht="37.9" customHeight="1">
      <c r="B139" s="28"/>
      <c r="C139" s="131" t="s">
        <v>162</v>
      </c>
      <c r="D139" s="131" t="s">
        <v>150</v>
      </c>
      <c r="E139" s="132" t="s">
        <v>609</v>
      </c>
      <c r="F139" s="133" t="s">
        <v>610</v>
      </c>
      <c r="G139" s="134" t="s">
        <v>170</v>
      </c>
      <c r="H139" s="135">
        <v>6.0650000000000004</v>
      </c>
      <c r="I139" s="136">
        <v>1000</v>
      </c>
      <c r="J139" s="136">
        <f>ROUND(I139*H139,2)</f>
        <v>6065</v>
      </c>
      <c r="K139" s="133" t="s">
        <v>200</v>
      </c>
      <c r="L139" s="28"/>
      <c r="M139" s="137" t="s">
        <v>1</v>
      </c>
      <c r="N139" s="138" t="s">
        <v>40</v>
      </c>
      <c r="O139" s="139">
        <v>1.06</v>
      </c>
      <c r="P139" s="139">
        <f>O139*H139</f>
        <v>6.4289000000000005</v>
      </c>
      <c r="Q139" s="139">
        <v>8.6700000000000006E-3</v>
      </c>
      <c r="R139" s="139">
        <f>Q139*H139</f>
        <v>5.2583550000000007E-2</v>
      </c>
      <c r="S139" s="139">
        <v>0</v>
      </c>
      <c r="T139" s="140">
        <f>S139*H139</f>
        <v>0</v>
      </c>
      <c r="AR139" s="141" t="s">
        <v>155</v>
      </c>
      <c r="AT139" s="141" t="s">
        <v>150</v>
      </c>
      <c r="AU139" s="141" t="s">
        <v>84</v>
      </c>
      <c r="AY139" s="16" t="s">
        <v>147</v>
      </c>
      <c r="BE139" s="142">
        <f>IF(N139="základní",J139,0)</f>
        <v>6065</v>
      </c>
      <c r="BF139" s="142">
        <f>IF(N139="snížená",J139,0)</f>
        <v>0</v>
      </c>
      <c r="BG139" s="142">
        <f>IF(N139="zákl. přenesená",J139,0)</f>
        <v>0</v>
      </c>
      <c r="BH139" s="142">
        <f>IF(N139="sníž. přenesená",J139,0)</f>
        <v>0</v>
      </c>
      <c r="BI139" s="142">
        <f>IF(N139="nulová",J139,0)</f>
        <v>0</v>
      </c>
      <c r="BJ139" s="16" t="s">
        <v>82</v>
      </c>
      <c r="BK139" s="142">
        <f>ROUND(I139*H139,2)</f>
        <v>6065</v>
      </c>
      <c r="BL139" s="16" t="s">
        <v>155</v>
      </c>
      <c r="BM139" s="141" t="s">
        <v>611</v>
      </c>
    </row>
    <row r="140" spans="2:65" s="12" customFormat="1" ht="11.25">
      <c r="B140" s="146"/>
      <c r="D140" s="143" t="s">
        <v>176</v>
      </c>
      <c r="E140" s="147" t="s">
        <v>1</v>
      </c>
      <c r="F140" s="148" t="s">
        <v>605</v>
      </c>
      <c r="H140" s="149">
        <v>6.0650000000000004</v>
      </c>
      <c r="L140" s="146"/>
      <c r="M140" s="150"/>
      <c r="T140" s="151"/>
      <c r="AT140" s="147" t="s">
        <v>176</v>
      </c>
      <c r="AU140" s="147" t="s">
        <v>84</v>
      </c>
      <c r="AV140" s="12" t="s">
        <v>84</v>
      </c>
      <c r="AW140" s="12" t="s">
        <v>32</v>
      </c>
      <c r="AX140" s="12" t="s">
        <v>75</v>
      </c>
      <c r="AY140" s="147" t="s">
        <v>147</v>
      </c>
    </row>
    <row r="141" spans="2:65" s="13" customFormat="1" ht="11.25">
      <c r="B141" s="152"/>
      <c r="D141" s="143" t="s">
        <v>176</v>
      </c>
      <c r="E141" s="153" t="s">
        <v>1</v>
      </c>
      <c r="F141" s="154" t="s">
        <v>178</v>
      </c>
      <c r="H141" s="155">
        <v>6.0650000000000004</v>
      </c>
      <c r="L141" s="152"/>
      <c r="M141" s="156"/>
      <c r="T141" s="157"/>
      <c r="AT141" s="153" t="s">
        <v>176</v>
      </c>
      <c r="AU141" s="153" t="s">
        <v>84</v>
      </c>
      <c r="AV141" s="13" t="s">
        <v>155</v>
      </c>
      <c r="AW141" s="13" t="s">
        <v>32</v>
      </c>
      <c r="AX141" s="13" t="s">
        <v>82</v>
      </c>
      <c r="AY141" s="153" t="s">
        <v>147</v>
      </c>
    </row>
    <row r="142" spans="2:65" s="1" customFormat="1" ht="16.5" customHeight="1">
      <c r="B142" s="28"/>
      <c r="C142" s="163" t="s">
        <v>155</v>
      </c>
      <c r="D142" s="163" t="s">
        <v>300</v>
      </c>
      <c r="E142" s="164" t="s">
        <v>612</v>
      </c>
      <c r="F142" s="165" t="s">
        <v>613</v>
      </c>
      <c r="G142" s="166" t="s">
        <v>170</v>
      </c>
      <c r="H142" s="167">
        <v>6.3680000000000003</v>
      </c>
      <c r="I142" s="168">
        <v>273</v>
      </c>
      <c r="J142" s="168">
        <f>ROUND(I142*H142,2)</f>
        <v>1738.46</v>
      </c>
      <c r="K142" s="165" t="s">
        <v>200</v>
      </c>
      <c r="L142" s="169"/>
      <c r="M142" s="170" t="s">
        <v>1</v>
      </c>
      <c r="N142" s="171" t="s">
        <v>40</v>
      </c>
      <c r="O142" s="139">
        <v>0</v>
      </c>
      <c r="P142" s="139">
        <f>O142*H142</f>
        <v>0</v>
      </c>
      <c r="Q142" s="139">
        <v>1.9599999999999999E-3</v>
      </c>
      <c r="R142" s="139">
        <f>Q142*H142</f>
        <v>1.2481280000000001E-2</v>
      </c>
      <c r="S142" s="139">
        <v>0</v>
      </c>
      <c r="T142" s="140">
        <f>S142*H142</f>
        <v>0</v>
      </c>
      <c r="AR142" s="141" t="s">
        <v>188</v>
      </c>
      <c r="AT142" s="141" t="s">
        <v>300</v>
      </c>
      <c r="AU142" s="141" t="s">
        <v>84</v>
      </c>
      <c r="AY142" s="16" t="s">
        <v>147</v>
      </c>
      <c r="BE142" s="142">
        <f>IF(N142="základní",J142,0)</f>
        <v>1738.46</v>
      </c>
      <c r="BF142" s="142">
        <f>IF(N142="snížená",J142,0)</f>
        <v>0</v>
      </c>
      <c r="BG142" s="142">
        <f>IF(N142="zákl. přenesená",J142,0)</f>
        <v>0</v>
      </c>
      <c r="BH142" s="142">
        <f>IF(N142="sníž. přenesená",J142,0)</f>
        <v>0</v>
      </c>
      <c r="BI142" s="142">
        <f>IF(N142="nulová",J142,0)</f>
        <v>0</v>
      </c>
      <c r="BJ142" s="16" t="s">
        <v>82</v>
      </c>
      <c r="BK142" s="142">
        <f>ROUND(I142*H142,2)</f>
        <v>1738.46</v>
      </c>
      <c r="BL142" s="16" t="s">
        <v>155</v>
      </c>
      <c r="BM142" s="141" t="s">
        <v>614</v>
      </c>
    </row>
    <row r="143" spans="2:65" s="12" customFormat="1" ht="11.25">
      <c r="B143" s="146"/>
      <c r="D143" s="143" t="s">
        <v>176</v>
      </c>
      <c r="F143" s="148" t="s">
        <v>615</v>
      </c>
      <c r="H143" s="149">
        <v>6.3680000000000003</v>
      </c>
      <c r="L143" s="146"/>
      <c r="M143" s="150"/>
      <c r="T143" s="151"/>
      <c r="AT143" s="147" t="s">
        <v>176</v>
      </c>
      <c r="AU143" s="147" t="s">
        <v>84</v>
      </c>
      <c r="AV143" s="12" t="s">
        <v>84</v>
      </c>
      <c r="AW143" s="12" t="s">
        <v>4</v>
      </c>
      <c r="AX143" s="12" t="s">
        <v>82</v>
      </c>
      <c r="AY143" s="147" t="s">
        <v>147</v>
      </c>
    </row>
    <row r="144" spans="2:65" s="1" customFormat="1" ht="37.9" customHeight="1">
      <c r="B144" s="28"/>
      <c r="C144" s="131" t="s">
        <v>172</v>
      </c>
      <c r="D144" s="131" t="s">
        <v>150</v>
      </c>
      <c r="E144" s="132" t="s">
        <v>616</v>
      </c>
      <c r="F144" s="133" t="s">
        <v>617</v>
      </c>
      <c r="G144" s="134" t="s">
        <v>170</v>
      </c>
      <c r="H144" s="135">
        <v>6.0650000000000004</v>
      </c>
      <c r="I144" s="136">
        <v>54.8</v>
      </c>
      <c r="J144" s="136">
        <f>ROUND(I144*H144,2)</f>
        <v>332.36</v>
      </c>
      <c r="K144" s="133" t="s">
        <v>154</v>
      </c>
      <c r="L144" s="28"/>
      <c r="M144" s="137" t="s">
        <v>1</v>
      </c>
      <c r="N144" s="138" t="s">
        <v>40</v>
      </c>
      <c r="O144" s="139">
        <v>4.3999999999999997E-2</v>
      </c>
      <c r="P144" s="139">
        <f>O144*H144</f>
        <v>0.26685999999999999</v>
      </c>
      <c r="Q144" s="139">
        <v>8.0000000000000007E-5</v>
      </c>
      <c r="R144" s="139">
        <f>Q144*H144</f>
        <v>4.8520000000000008E-4</v>
      </c>
      <c r="S144" s="139">
        <v>0</v>
      </c>
      <c r="T144" s="140">
        <f>S144*H144</f>
        <v>0</v>
      </c>
      <c r="AR144" s="141" t="s">
        <v>155</v>
      </c>
      <c r="AT144" s="141" t="s">
        <v>150</v>
      </c>
      <c r="AU144" s="141" t="s">
        <v>84</v>
      </c>
      <c r="AY144" s="16" t="s">
        <v>147</v>
      </c>
      <c r="BE144" s="142">
        <f>IF(N144="základní",J144,0)</f>
        <v>332.36</v>
      </c>
      <c r="BF144" s="142">
        <f>IF(N144="snížená",J144,0)</f>
        <v>0</v>
      </c>
      <c r="BG144" s="142">
        <f>IF(N144="zákl. přenesená",J144,0)</f>
        <v>0</v>
      </c>
      <c r="BH144" s="142">
        <f>IF(N144="sníž. přenesená",J144,0)</f>
        <v>0</v>
      </c>
      <c r="BI144" s="142">
        <f>IF(N144="nulová",J144,0)</f>
        <v>0</v>
      </c>
      <c r="BJ144" s="16" t="s">
        <v>82</v>
      </c>
      <c r="BK144" s="142">
        <f>ROUND(I144*H144,2)</f>
        <v>332.36</v>
      </c>
      <c r="BL144" s="16" t="s">
        <v>155</v>
      </c>
      <c r="BM144" s="141" t="s">
        <v>618</v>
      </c>
    </row>
    <row r="145" spans="2:65" s="1" customFormat="1" ht="16.5" customHeight="1">
      <c r="B145" s="28"/>
      <c r="C145" s="131" t="s">
        <v>179</v>
      </c>
      <c r="D145" s="131" t="s">
        <v>150</v>
      </c>
      <c r="E145" s="132" t="s">
        <v>619</v>
      </c>
      <c r="F145" s="133" t="s">
        <v>620</v>
      </c>
      <c r="G145" s="134" t="s">
        <v>199</v>
      </c>
      <c r="H145" s="135">
        <v>2.5</v>
      </c>
      <c r="I145" s="136">
        <v>73.400000000000006</v>
      </c>
      <c r="J145" s="136">
        <f>ROUND(I145*H145,2)</f>
        <v>183.5</v>
      </c>
      <c r="K145" s="133" t="s">
        <v>154</v>
      </c>
      <c r="L145" s="28"/>
      <c r="M145" s="137" t="s">
        <v>1</v>
      </c>
      <c r="N145" s="138" t="s">
        <v>40</v>
      </c>
      <c r="O145" s="139">
        <v>0.14000000000000001</v>
      </c>
      <c r="P145" s="139">
        <f>O145*H145</f>
        <v>0.35000000000000003</v>
      </c>
      <c r="Q145" s="139">
        <v>0</v>
      </c>
      <c r="R145" s="139">
        <f>Q145*H145</f>
        <v>0</v>
      </c>
      <c r="S145" s="139">
        <v>0</v>
      </c>
      <c r="T145" s="140">
        <f>S145*H145</f>
        <v>0</v>
      </c>
      <c r="AR145" s="141" t="s">
        <v>155</v>
      </c>
      <c r="AT145" s="141" t="s">
        <v>150</v>
      </c>
      <c r="AU145" s="141" t="s">
        <v>84</v>
      </c>
      <c r="AY145" s="16" t="s">
        <v>147</v>
      </c>
      <c r="BE145" s="142">
        <f>IF(N145="základní",J145,0)</f>
        <v>183.5</v>
      </c>
      <c r="BF145" s="142">
        <f>IF(N145="snížená",J145,0)</f>
        <v>0</v>
      </c>
      <c r="BG145" s="142">
        <f>IF(N145="zákl. přenesená",J145,0)</f>
        <v>0</v>
      </c>
      <c r="BH145" s="142">
        <f>IF(N145="sníž. přenesená",J145,0)</f>
        <v>0</v>
      </c>
      <c r="BI145" s="142">
        <f>IF(N145="nulová",J145,0)</f>
        <v>0</v>
      </c>
      <c r="BJ145" s="16" t="s">
        <v>82</v>
      </c>
      <c r="BK145" s="142">
        <f>ROUND(I145*H145,2)</f>
        <v>183.5</v>
      </c>
      <c r="BL145" s="16" t="s">
        <v>155</v>
      </c>
      <c r="BM145" s="141" t="s">
        <v>621</v>
      </c>
    </row>
    <row r="146" spans="2:65" s="1" customFormat="1" ht="21.75" customHeight="1">
      <c r="B146" s="28"/>
      <c r="C146" s="163" t="s">
        <v>183</v>
      </c>
      <c r="D146" s="163" t="s">
        <v>300</v>
      </c>
      <c r="E146" s="164" t="s">
        <v>622</v>
      </c>
      <c r="F146" s="165" t="s">
        <v>623</v>
      </c>
      <c r="G146" s="166" t="s">
        <v>199</v>
      </c>
      <c r="H146" s="167">
        <v>2.625</v>
      </c>
      <c r="I146" s="168">
        <v>16</v>
      </c>
      <c r="J146" s="168">
        <f>ROUND(I146*H146,2)</f>
        <v>42</v>
      </c>
      <c r="K146" s="165" t="s">
        <v>154</v>
      </c>
      <c r="L146" s="169"/>
      <c r="M146" s="170" t="s">
        <v>1</v>
      </c>
      <c r="N146" s="171" t="s">
        <v>40</v>
      </c>
      <c r="O146" s="139">
        <v>0</v>
      </c>
      <c r="P146" s="139">
        <f>O146*H146</f>
        <v>0</v>
      </c>
      <c r="Q146" s="139">
        <v>1.2E-4</v>
      </c>
      <c r="R146" s="139">
        <f>Q146*H146</f>
        <v>3.1500000000000001E-4</v>
      </c>
      <c r="S146" s="139">
        <v>0</v>
      </c>
      <c r="T146" s="140">
        <f>S146*H146</f>
        <v>0</v>
      </c>
      <c r="AR146" s="141" t="s">
        <v>188</v>
      </c>
      <c r="AT146" s="141" t="s">
        <v>300</v>
      </c>
      <c r="AU146" s="141" t="s">
        <v>84</v>
      </c>
      <c r="AY146" s="16" t="s">
        <v>147</v>
      </c>
      <c r="BE146" s="142">
        <f>IF(N146="základní",J146,0)</f>
        <v>42</v>
      </c>
      <c r="BF146" s="142">
        <f>IF(N146="snížená",J146,0)</f>
        <v>0</v>
      </c>
      <c r="BG146" s="142">
        <f>IF(N146="zákl. přenesená",J146,0)</f>
        <v>0</v>
      </c>
      <c r="BH146" s="142">
        <f>IF(N146="sníž. přenesená",J146,0)</f>
        <v>0</v>
      </c>
      <c r="BI146" s="142">
        <f>IF(N146="nulová",J146,0)</f>
        <v>0</v>
      </c>
      <c r="BJ146" s="16" t="s">
        <v>82</v>
      </c>
      <c r="BK146" s="142">
        <f>ROUND(I146*H146,2)</f>
        <v>42</v>
      </c>
      <c r="BL146" s="16" t="s">
        <v>155</v>
      </c>
      <c r="BM146" s="141" t="s">
        <v>624</v>
      </c>
    </row>
    <row r="147" spans="2:65" s="12" customFormat="1" ht="11.25">
      <c r="B147" s="146"/>
      <c r="D147" s="143" t="s">
        <v>176</v>
      </c>
      <c r="F147" s="148" t="s">
        <v>625</v>
      </c>
      <c r="H147" s="149">
        <v>2.625</v>
      </c>
      <c r="L147" s="146"/>
      <c r="M147" s="150"/>
      <c r="T147" s="151"/>
      <c r="AT147" s="147" t="s">
        <v>176</v>
      </c>
      <c r="AU147" s="147" t="s">
        <v>84</v>
      </c>
      <c r="AV147" s="12" t="s">
        <v>84</v>
      </c>
      <c r="AW147" s="12" t="s">
        <v>4</v>
      </c>
      <c r="AX147" s="12" t="s">
        <v>82</v>
      </c>
      <c r="AY147" s="147" t="s">
        <v>147</v>
      </c>
    </row>
    <row r="148" spans="2:65" s="1" customFormat="1" ht="24.2" customHeight="1">
      <c r="B148" s="28"/>
      <c r="C148" s="131" t="s">
        <v>188</v>
      </c>
      <c r="D148" s="131" t="s">
        <v>150</v>
      </c>
      <c r="E148" s="132" t="s">
        <v>626</v>
      </c>
      <c r="F148" s="133" t="s">
        <v>627</v>
      </c>
      <c r="G148" s="134" t="s">
        <v>170</v>
      </c>
      <c r="H148" s="135">
        <v>10.183999999999999</v>
      </c>
      <c r="I148" s="136">
        <v>472</v>
      </c>
      <c r="J148" s="136">
        <f>ROUND(I148*H148,2)</f>
        <v>4806.8500000000004</v>
      </c>
      <c r="K148" s="133" t="s">
        <v>154</v>
      </c>
      <c r="L148" s="28"/>
      <c r="M148" s="137" t="s">
        <v>1</v>
      </c>
      <c r="N148" s="138" t="s">
        <v>40</v>
      </c>
      <c r="O148" s="139">
        <v>0.245</v>
      </c>
      <c r="P148" s="139">
        <f>O148*H148</f>
        <v>2.4950799999999997</v>
      </c>
      <c r="Q148" s="139">
        <v>3.3E-3</v>
      </c>
      <c r="R148" s="139">
        <f>Q148*H148</f>
        <v>3.3607199999999997E-2</v>
      </c>
      <c r="S148" s="139">
        <v>0</v>
      </c>
      <c r="T148" s="140">
        <f>S148*H148</f>
        <v>0</v>
      </c>
      <c r="AR148" s="141" t="s">
        <v>155</v>
      </c>
      <c r="AT148" s="141" t="s">
        <v>150</v>
      </c>
      <c r="AU148" s="141" t="s">
        <v>84</v>
      </c>
      <c r="AY148" s="16" t="s">
        <v>147</v>
      </c>
      <c r="BE148" s="142">
        <f>IF(N148="základní",J148,0)</f>
        <v>4806.8500000000004</v>
      </c>
      <c r="BF148" s="142">
        <f>IF(N148="snížená",J148,0)</f>
        <v>0</v>
      </c>
      <c r="BG148" s="142">
        <f>IF(N148="zákl. přenesená",J148,0)</f>
        <v>0</v>
      </c>
      <c r="BH148" s="142">
        <f>IF(N148="sníž. přenesená",J148,0)</f>
        <v>0</v>
      </c>
      <c r="BI148" s="142">
        <f>IF(N148="nulová",J148,0)</f>
        <v>0</v>
      </c>
      <c r="BJ148" s="16" t="s">
        <v>82</v>
      </c>
      <c r="BK148" s="142">
        <f>ROUND(I148*H148,2)</f>
        <v>4806.8500000000004</v>
      </c>
      <c r="BL148" s="16" t="s">
        <v>155</v>
      </c>
      <c r="BM148" s="141" t="s">
        <v>628</v>
      </c>
    </row>
    <row r="149" spans="2:65" s="12" customFormat="1" ht="11.25">
      <c r="B149" s="146"/>
      <c r="D149" s="143" t="s">
        <v>176</v>
      </c>
      <c r="E149" s="147" t="s">
        <v>1</v>
      </c>
      <c r="F149" s="148" t="s">
        <v>629</v>
      </c>
      <c r="H149" s="149">
        <v>10.183999999999999</v>
      </c>
      <c r="L149" s="146"/>
      <c r="M149" s="150"/>
      <c r="T149" s="151"/>
      <c r="AT149" s="147" t="s">
        <v>176</v>
      </c>
      <c r="AU149" s="147" t="s">
        <v>84</v>
      </c>
      <c r="AV149" s="12" t="s">
        <v>84</v>
      </c>
      <c r="AW149" s="12" t="s">
        <v>32</v>
      </c>
      <c r="AX149" s="12" t="s">
        <v>75</v>
      </c>
      <c r="AY149" s="147" t="s">
        <v>147</v>
      </c>
    </row>
    <row r="150" spans="2:65" s="13" customFormat="1" ht="11.25">
      <c r="B150" s="152"/>
      <c r="D150" s="143" t="s">
        <v>176</v>
      </c>
      <c r="E150" s="153" t="s">
        <v>1</v>
      </c>
      <c r="F150" s="154" t="s">
        <v>178</v>
      </c>
      <c r="H150" s="155">
        <v>10.183999999999999</v>
      </c>
      <c r="L150" s="152"/>
      <c r="M150" s="156"/>
      <c r="T150" s="157"/>
      <c r="AT150" s="153" t="s">
        <v>176</v>
      </c>
      <c r="AU150" s="153" t="s">
        <v>84</v>
      </c>
      <c r="AV150" s="13" t="s">
        <v>155</v>
      </c>
      <c r="AW150" s="13" t="s">
        <v>32</v>
      </c>
      <c r="AX150" s="13" t="s">
        <v>82</v>
      </c>
      <c r="AY150" s="153" t="s">
        <v>147</v>
      </c>
    </row>
    <row r="151" spans="2:65" s="1" customFormat="1" ht="16.5" customHeight="1">
      <c r="B151" s="28"/>
      <c r="C151" s="131" t="s">
        <v>148</v>
      </c>
      <c r="D151" s="131" t="s">
        <v>150</v>
      </c>
      <c r="E151" s="132" t="s">
        <v>630</v>
      </c>
      <c r="F151" s="133" t="s">
        <v>631</v>
      </c>
      <c r="G151" s="134" t="s">
        <v>170</v>
      </c>
      <c r="H151" s="135">
        <v>14</v>
      </c>
      <c r="I151" s="136">
        <v>14.2</v>
      </c>
      <c r="J151" s="136">
        <f>ROUND(I151*H151,2)</f>
        <v>198.8</v>
      </c>
      <c r="K151" s="133" t="s">
        <v>154</v>
      </c>
      <c r="L151" s="28"/>
      <c r="M151" s="137" t="s">
        <v>1</v>
      </c>
      <c r="N151" s="138" t="s">
        <v>40</v>
      </c>
      <c r="O151" s="139">
        <v>0.02</v>
      </c>
      <c r="P151" s="139">
        <f>O151*H151</f>
        <v>0.28000000000000003</v>
      </c>
      <c r="Q151" s="139">
        <v>2.0000000000000002E-5</v>
      </c>
      <c r="R151" s="139">
        <f>Q151*H151</f>
        <v>2.8000000000000003E-4</v>
      </c>
      <c r="S151" s="139">
        <v>6.0000000000000002E-5</v>
      </c>
      <c r="T151" s="140">
        <f>S151*H151</f>
        <v>8.4000000000000003E-4</v>
      </c>
      <c r="AR151" s="141" t="s">
        <v>155</v>
      </c>
      <c r="AT151" s="141" t="s">
        <v>150</v>
      </c>
      <c r="AU151" s="141" t="s">
        <v>84</v>
      </c>
      <c r="AY151" s="16" t="s">
        <v>147</v>
      </c>
      <c r="BE151" s="142">
        <f>IF(N151="základní",J151,0)</f>
        <v>198.8</v>
      </c>
      <c r="BF151" s="142">
        <f>IF(N151="snížená",J151,0)</f>
        <v>0</v>
      </c>
      <c r="BG151" s="142">
        <f>IF(N151="zákl. přenesená",J151,0)</f>
        <v>0</v>
      </c>
      <c r="BH151" s="142">
        <f>IF(N151="sníž. přenesená",J151,0)</f>
        <v>0</v>
      </c>
      <c r="BI151" s="142">
        <f>IF(N151="nulová",J151,0)</f>
        <v>0</v>
      </c>
      <c r="BJ151" s="16" t="s">
        <v>82</v>
      </c>
      <c r="BK151" s="142">
        <f>ROUND(I151*H151,2)</f>
        <v>198.8</v>
      </c>
      <c r="BL151" s="16" t="s">
        <v>155</v>
      </c>
      <c r="BM151" s="141" t="s">
        <v>632</v>
      </c>
    </row>
    <row r="152" spans="2:65" s="11" customFormat="1" ht="22.9" customHeight="1">
      <c r="B152" s="120"/>
      <c r="D152" s="121" t="s">
        <v>74</v>
      </c>
      <c r="E152" s="129" t="s">
        <v>148</v>
      </c>
      <c r="F152" s="129" t="s">
        <v>149</v>
      </c>
      <c r="J152" s="130">
        <f>BK152</f>
        <v>495.51</v>
      </c>
      <c r="L152" s="120"/>
      <c r="M152" s="124"/>
      <c r="P152" s="125">
        <f>SUM(P153:P155)</f>
        <v>1.2008700000000001</v>
      </c>
      <c r="R152" s="125">
        <f>SUM(R153:R155)</f>
        <v>0</v>
      </c>
      <c r="T152" s="126">
        <f>SUM(T153:T155)</f>
        <v>8.4910000000000013E-2</v>
      </c>
      <c r="AR152" s="121" t="s">
        <v>82</v>
      </c>
      <c r="AT152" s="127" t="s">
        <v>74</v>
      </c>
      <c r="AU152" s="127" t="s">
        <v>82</v>
      </c>
      <c r="AY152" s="121" t="s">
        <v>147</v>
      </c>
      <c r="BK152" s="128">
        <f>SUM(BK153:BK155)</f>
        <v>495.51</v>
      </c>
    </row>
    <row r="153" spans="2:65" s="1" customFormat="1" ht="24.2" customHeight="1">
      <c r="B153" s="28"/>
      <c r="C153" s="131" t="s">
        <v>196</v>
      </c>
      <c r="D153" s="131" t="s">
        <v>150</v>
      </c>
      <c r="E153" s="132" t="s">
        <v>633</v>
      </c>
      <c r="F153" s="133" t="s">
        <v>634</v>
      </c>
      <c r="G153" s="134" t="s">
        <v>170</v>
      </c>
      <c r="H153" s="135">
        <v>6.0650000000000004</v>
      </c>
      <c r="I153" s="136">
        <v>81.7</v>
      </c>
      <c r="J153" s="136">
        <f>ROUND(I153*H153,2)</f>
        <v>495.51</v>
      </c>
      <c r="K153" s="133" t="s">
        <v>154</v>
      </c>
      <c r="L153" s="28"/>
      <c r="M153" s="137" t="s">
        <v>1</v>
      </c>
      <c r="N153" s="138" t="s">
        <v>40</v>
      </c>
      <c r="O153" s="139">
        <v>0.19800000000000001</v>
      </c>
      <c r="P153" s="139">
        <f>O153*H153</f>
        <v>1.2008700000000001</v>
      </c>
      <c r="Q153" s="139">
        <v>0</v>
      </c>
      <c r="R153" s="139">
        <f>Q153*H153</f>
        <v>0</v>
      </c>
      <c r="S153" s="139">
        <v>1.4E-2</v>
      </c>
      <c r="T153" s="140">
        <f>S153*H153</f>
        <v>8.4910000000000013E-2</v>
      </c>
      <c r="AR153" s="141" t="s">
        <v>155</v>
      </c>
      <c r="AT153" s="141" t="s">
        <v>150</v>
      </c>
      <c r="AU153" s="141" t="s">
        <v>84</v>
      </c>
      <c r="AY153" s="16" t="s">
        <v>147</v>
      </c>
      <c r="BE153" s="142">
        <f>IF(N153="základní",J153,0)</f>
        <v>495.51</v>
      </c>
      <c r="BF153" s="142">
        <f>IF(N153="snížená",J153,0)</f>
        <v>0</v>
      </c>
      <c r="BG153" s="142">
        <f>IF(N153="zákl. přenesená",J153,0)</f>
        <v>0</v>
      </c>
      <c r="BH153" s="142">
        <f>IF(N153="sníž. přenesená",J153,0)</f>
        <v>0</v>
      </c>
      <c r="BI153" s="142">
        <f>IF(N153="nulová",J153,0)</f>
        <v>0</v>
      </c>
      <c r="BJ153" s="16" t="s">
        <v>82</v>
      </c>
      <c r="BK153" s="142">
        <f>ROUND(I153*H153,2)</f>
        <v>495.51</v>
      </c>
      <c r="BL153" s="16" t="s">
        <v>155</v>
      </c>
      <c r="BM153" s="141" t="s">
        <v>635</v>
      </c>
    </row>
    <row r="154" spans="2:65" s="12" customFormat="1" ht="11.25">
      <c r="B154" s="146"/>
      <c r="D154" s="143" t="s">
        <v>176</v>
      </c>
      <c r="E154" s="147" t="s">
        <v>1</v>
      </c>
      <c r="F154" s="148" t="s">
        <v>605</v>
      </c>
      <c r="H154" s="149">
        <v>6.0650000000000004</v>
      </c>
      <c r="L154" s="146"/>
      <c r="M154" s="150"/>
      <c r="T154" s="151"/>
      <c r="AT154" s="147" t="s">
        <v>176</v>
      </c>
      <c r="AU154" s="147" t="s">
        <v>84</v>
      </c>
      <c r="AV154" s="12" t="s">
        <v>84</v>
      </c>
      <c r="AW154" s="12" t="s">
        <v>32</v>
      </c>
      <c r="AX154" s="12" t="s">
        <v>75</v>
      </c>
      <c r="AY154" s="147" t="s">
        <v>147</v>
      </c>
    </row>
    <row r="155" spans="2:65" s="13" customFormat="1" ht="11.25">
      <c r="B155" s="152"/>
      <c r="D155" s="143" t="s">
        <v>176</v>
      </c>
      <c r="E155" s="153" t="s">
        <v>1</v>
      </c>
      <c r="F155" s="154" t="s">
        <v>178</v>
      </c>
      <c r="H155" s="155">
        <v>6.0650000000000004</v>
      </c>
      <c r="L155" s="152"/>
      <c r="M155" s="156"/>
      <c r="T155" s="157"/>
      <c r="AT155" s="153" t="s">
        <v>176</v>
      </c>
      <c r="AU155" s="153" t="s">
        <v>84</v>
      </c>
      <c r="AV155" s="13" t="s">
        <v>155</v>
      </c>
      <c r="AW155" s="13" t="s">
        <v>32</v>
      </c>
      <c r="AX155" s="13" t="s">
        <v>82</v>
      </c>
      <c r="AY155" s="153" t="s">
        <v>147</v>
      </c>
    </row>
    <row r="156" spans="2:65" s="11" customFormat="1" ht="22.9" customHeight="1">
      <c r="B156" s="120"/>
      <c r="D156" s="121" t="s">
        <v>74</v>
      </c>
      <c r="E156" s="129" t="s">
        <v>166</v>
      </c>
      <c r="F156" s="129" t="s">
        <v>167</v>
      </c>
      <c r="J156" s="130">
        <f>BK156</f>
        <v>46424.7</v>
      </c>
      <c r="L156" s="120"/>
      <c r="M156" s="124"/>
      <c r="P156" s="125">
        <f>SUM(P157:P162)</f>
        <v>49.77</v>
      </c>
      <c r="R156" s="125">
        <f>SUM(R157:R162)</f>
        <v>0</v>
      </c>
      <c r="T156" s="126">
        <f>SUM(T157:T162)</f>
        <v>0</v>
      </c>
      <c r="AR156" s="121" t="s">
        <v>82</v>
      </c>
      <c r="AT156" s="127" t="s">
        <v>74</v>
      </c>
      <c r="AU156" s="127" t="s">
        <v>82</v>
      </c>
      <c r="AY156" s="121" t="s">
        <v>147</v>
      </c>
      <c r="BK156" s="128">
        <f>SUM(BK157:BK162)</f>
        <v>46424.7</v>
      </c>
    </row>
    <row r="157" spans="2:65" s="1" customFormat="1" ht="33" customHeight="1">
      <c r="B157" s="28"/>
      <c r="C157" s="131" t="s">
        <v>203</v>
      </c>
      <c r="D157" s="131" t="s">
        <v>150</v>
      </c>
      <c r="E157" s="132" t="s">
        <v>168</v>
      </c>
      <c r="F157" s="133" t="s">
        <v>169</v>
      </c>
      <c r="G157" s="134" t="s">
        <v>170</v>
      </c>
      <c r="H157" s="135">
        <v>210</v>
      </c>
      <c r="I157" s="136">
        <v>80.19</v>
      </c>
      <c r="J157" s="136">
        <f>ROUND(I157*H157,2)</f>
        <v>16839.900000000001</v>
      </c>
      <c r="K157" s="133" t="s">
        <v>154</v>
      </c>
      <c r="L157" s="28"/>
      <c r="M157" s="137" t="s">
        <v>1</v>
      </c>
      <c r="N157" s="138" t="s">
        <v>40</v>
      </c>
      <c r="O157" s="139">
        <v>0.13</v>
      </c>
      <c r="P157" s="139">
        <f>O157*H157</f>
        <v>27.3</v>
      </c>
      <c r="Q157" s="139">
        <v>0</v>
      </c>
      <c r="R157" s="139">
        <f>Q157*H157</f>
        <v>0</v>
      </c>
      <c r="S157" s="139">
        <v>0</v>
      </c>
      <c r="T157" s="140">
        <f>S157*H157</f>
        <v>0</v>
      </c>
      <c r="AR157" s="141" t="s">
        <v>155</v>
      </c>
      <c r="AT157" s="141" t="s">
        <v>150</v>
      </c>
      <c r="AU157" s="141" t="s">
        <v>84</v>
      </c>
      <c r="AY157" s="16" t="s">
        <v>147</v>
      </c>
      <c r="BE157" s="142">
        <f>IF(N157="základní",J157,0)</f>
        <v>16839.900000000001</v>
      </c>
      <c r="BF157" s="142">
        <f>IF(N157="snížená",J157,0)</f>
        <v>0</v>
      </c>
      <c r="BG157" s="142">
        <f>IF(N157="zákl. přenesená",J157,0)</f>
        <v>0</v>
      </c>
      <c r="BH157" s="142">
        <f>IF(N157="sníž. přenesená",J157,0)</f>
        <v>0</v>
      </c>
      <c r="BI157" s="142">
        <f>IF(N157="nulová",J157,0)</f>
        <v>0</v>
      </c>
      <c r="BJ157" s="16" t="s">
        <v>82</v>
      </c>
      <c r="BK157" s="142">
        <f>ROUND(I157*H157,2)</f>
        <v>16839.900000000001</v>
      </c>
      <c r="BL157" s="16" t="s">
        <v>155</v>
      </c>
      <c r="BM157" s="141" t="s">
        <v>636</v>
      </c>
    </row>
    <row r="158" spans="2:65" s="1" customFormat="1" ht="37.9" customHeight="1">
      <c r="B158" s="28"/>
      <c r="C158" s="131" t="s">
        <v>8</v>
      </c>
      <c r="D158" s="131" t="s">
        <v>150</v>
      </c>
      <c r="E158" s="132" t="s">
        <v>173</v>
      </c>
      <c r="F158" s="133" t="s">
        <v>174</v>
      </c>
      <c r="G158" s="134" t="s">
        <v>170</v>
      </c>
      <c r="H158" s="135">
        <v>6300</v>
      </c>
      <c r="I158" s="136">
        <v>2.1800000000000002</v>
      </c>
      <c r="J158" s="136">
        <f>ROUND(I158*H158,2)</f>
        <v>13734</v>
      </c>
      <c r="K158" s="133" t="s">
        <v>154</v>
      </c>
      <c r="L158" s="28"/>
      <c r="M158" s="137" t="s">
        <v>1</v>
      </c>
      <c r="N158" s="138" t="s">
        <v>40</v>
      </c>
      <c r="O158" s="139">
        <v>0</v>
      </c>
      <c r="P158" s="139">
        <f>O158*H158</f>
        <v>0</v>
      </c>
      <c r="Q158" s="139">
        <v>0</v>
      </c>
      <c r="R158" s="139">
        <f>Q158*H158</f>
        <v>0</v>
      </c>
      <c r="S158" s="139">
        <v>0</v>
      </c>
      <c r="T158" s="140">
        <f>S158*H158</f>
        <v>0</v>
      </c>
      <c r="AR158" s="141" t="s">
        <v>155</v>
      </c>
      <c r="AT158" s="141" t="s">
        <v>150</v>
      </c>
      <c r="AU158" s="141" t="s">
        <v>84</v>
      </c>
      <c r="AY158" s="16" t="s">
        <v>147</v>
      </c>
      <c r="BE158" s="142">
        <f>IF(N158="základní",J158,0)</f>
        <v>13734</v>
      </c>
      <c r="BF158" s="142">
        <f>IF(N158="snížená",J158,0)</f>
        <v>0</v>
      </c>
      <c r="BG158" s="142">
        <f>IF(N158="zákl. přenesená",J158,0)</f>
        <v>0</v>
      </c>
      <c r="BH158" s="142">
        <f>IF(N158="sníž. přenesená",J158,0)</f>
        <v>0</v>
      </c>
      <c r="BI158" s="142">
        <f>IF(N158="nulová",J158,0)</f>
        <v>0</v>
      </c>
      <c r="BJ158" s="16" t="s">
        <v>82</v>
      </c>
      <c r="BK158" s="142">
        <f>ROUND(I158*H158,2)</f>
        <v>13734</v>
      </c>
      <c r="BL158" s="16" t="s">
        <v>155</v>
      </c>
      <c r="BM158" s="141" t="s">
        <v>637</v>
      </c>
    </row>
    <row r="159" spans="2:65" s="1" customFormat="1" ht="33" customHeight="1">
      <c r="B159" s="28"/>
      <c r="C159" s="131" t="s">
        <v>211</v>
      </c>
      <c r="D159" s="131" t="s">
        <v>150</v>
      </c>
      <c r="E159" s="132" t="s">
        <v>180</v>
      </c>
      <c r="F159" s="133" t="s">
        <v>181</v>
      </c>
      <c r="G159" s="134" t="s">
        <v>170</v>
      </c>
      <c r="H159" s="135">
        <v>210</v>
      </c>
      <c r="I159" s="136">
        <v>54.31</v>
      </c>
      <c r="J159" s="136">
        <f>ROUND(I159*H159,2)</f>
        <v>11405.1</v>
      </c>
      <c r="K159" s="133" t="s">
        <v>154</v>
      </c>
      <c r="L159" s="28"/>
      <c r="M159" s="137" t="s">
        <v>1</v>
      </c>
      <c r="N159" s="138" t="s">
        <v>40</v>
      </c>
      <c r="O159" s="139">
        <v>9.1999999999999998E-2</v>
      </c>
      <c r="P159" s="139">
        <f>O159*H159</f>
        <v>19.32</v>
      </c>
      <c r="Q159" s="139">
        <v>0</v>
      </c>
      <c r="R159" s="139">
        <f>Q159*H159</f>
        <v>0</v>
      </c>
      <c r="S159" s="139">
        <v>0</v>
      </c>
      <c r="T159" s="140">
        <f>S159*H159</f>
        <v>0</v>
      </c>
      <c r="AR159" s="141" t="s">
        <v>155</v>
      </c>
      <c r="AT159" s="141" t="s">
        <v>150</v>
      </c>
      <c r="AU159" s="141" t="s">
        <v>84</v>
      </c>
      <c r="AY159" s="16" t="s">
        <v>147</v>
      </c>
      <c r="BE159" s="142">
        <f>IF(N159="základní",J159,0)</f>
        <v>11405.1</v>
      </c>
      <c r="BF159" s="142">
        <f>IF(N159="snížená",J159,0)</f>
        <v>0</v>
      </c>
      <c r="BG159" s="142">
        <f>IF(N159="zákl. přenesená",J159,0)</f>
        <v>0</v>
      </c>
      <c r="BH159" s="142">
        <f>IF(N159="sníž. přenesená",J159,0)</f>
        <v>0</v>
      </c>
      <c r="BI159" s="142">
        <f>IF(N159="nulová",J159,0)</f>
        <v>0</v>
      </c>
      <c r="BJ159" s="16" t="s">
        <v>82</v>
      </c>
      <c r="BK159" s="142">
        <f>ROUND(I159*H159,2)</f>
        <v>11405.1</v>
      </c>
      <c r="BL159" s="16" t="s">
        <v>155</v>
      </c>
      <c r="BM159" s="141" t="s">
        <v>638</v>
      </c>
    </row>
    <row r="160" spans="2:65" s="1" customFormat="1" ht="24.2" customHeight="1">
      <c r="B160" s="28"/>
      <c r="C160" s="131" t="s">
        <v>215</v>
      </c>
      <c r="D160" s="131" t="s">
        <v>150</v>
      </c>
      <c r="E160" s="132" t="s">
        <v>212</v>
      </c>
      <c r="F160" s="133" t="s">
        <v>213</v>
      </c>
      <c r="G160" s="134" t="s">
        <v>170</v>
      </c>
      <c r="H160" s="135">
        <v>210</v>
      </c>
      <c r="I160" s="136">
        <v>16.3</v>
      </c>
      <c r="J160" s="136">
        <f>ROUND(I160*H160,2)</f>
        <v>3423</v>
      </c>
      <c r="K160" s="133" t="s">
        <v>200</v>
      </c>
      <c r="L160" s="28"/>
      <c r="M160" s="137" t="s">
        <v>1</v>
      </c>
      <c r="N160" s="138" t="s">
        <v>40</v>
      </c>
      <c r="O160" s="139">
        <v>1.2999999999999999E-2</v>
      </c>
      <c r="P160" s="139">
        <f>O160*H160</f>
        <v>2.73</v>
      </c>
      <c r="Q160" s="139">
        <v>0</v>
      </c>
      <c r="R160" s="139">
        <f>Q160*H160</f>
        <v>0</v>
      </c>
      <c r="S160" s="139">
        <v>0</v>
      </c>
      <c r="T160" s="140">
        <f>S160*H160</f>
        <v>0</v>
      </c>
      <c r="AR160" s="141" t="s">
        <v>155</v>
      </c>
      <c r="AT160" s="141" t="s">
        <v>150</v>
      </c>
      <c r="AU160" s="141" t="s">
        <v>84</v>
      </c>
      <c r="AY160" s="16" t="s">
        <v>147</v>
      </c>
      <c r="BE160" s="142">
        <f>IF(N160="základní",J160,0)</f>
        <v>3423</v>
      </c>
      <c r="BF160" s="142">
        <f>IF(N160="snížená",J160,0)</f>
        <v>0</v>
      </c>
      <c r="BG160" s="142">
        <f>IF(N160="zákl. přenesená",J160,0)</f>
        <v>0</v>
      </c>
      <c r="BH160" s="142">
        <f>IF(N160="sníž. přenesená",J160,0)</f>
        <v>0</v>
      </c>
      <c r="BI160" s="142">
        <f>IF(N160="nulová",J160,0)</f>
        <v>0</v>
      </c>
      <c r="BJ160" s="16" t="s">
        <v>82</v>
      </c>
      <c r="BK160" s="142">
        <f>ROUND(I160*H160,2)</f>
        <v>3423</v>
      </c>
      <c r="BL160" s="16" t="s">
        <v>155</v>
      </c>
      <c r="BM160" s="141" t="s">
        <v>639</v>
      </c>
    </row>
    <row r="161" spans="2:65" s="1" customFormat="1" ht="24.2" customHeight="1">
      <c r="B161" s="28"/>
      <c r="C161" s="131" t="s">
        <v>220</v>
      </c>
      <c r="D161" s="131" t="s">
        <v>150</v>
      </c>
      <c r="E161" s="132" t="s">
        <v>216</v>
      </c>
      <c r="F161" s="133" t="s">
        <v>217</v>
      </c>
      <c r="G161" s="134" t="s">
        <v>170</v>
      </c>
      <c r="H161" s="135">
        <v>210</v>
      </c>
      <c r="I161" s="136">
        <v>4.87</v>
      </c>
      <c r="J161" s="136">
        <f>ROUND(I161*H161,2)</f>
        <v>1022.7</v>
      </c>
      <c r="K161" s="133" t="s">
        <v>200</v>
      </c>
      <c r="L161" s="28"/>
      <c r="M161" s="137" t="s">
        <v>1</v>
      </c>
      <c r="N161" s="138" t="s">
        <v>40</v>
      </c>
      <c r="O161" s="139">
        <v>2E-3</v>
      </c>
      <c r="P161" s="139">
        <f>O161*H161</f>
        <v>0.42</v>
      </c>
      <c r="Q161" s="139">
        <v>0</v>
      </c>
      <c r="R161" s="139">
        <f>Q161*H161</f>
        <v>0</v>
      </c>
      <c r="S161" s="139">
        <v>0</v>
      </c>
      <c r="T161" s="140">
        <f>S161*H161</f>
        <v>0</v>
      </c>
      <c r="AR161" s="141" t="s">
        <v>155</v>
      </c>
      <c r="AT161" s="141" t="s">
        <v>150</v>
      </c>
      <c r="AU161" s="141" t="s">
        <v>84</v>
      </c>
      <c r="AY161" s="16" t="s">
        <v>147</v>
      </c>
      <c r="BE161" s="142">
        <f>IF(N161="základní",J161,0)</f>
        <v>1022.7</v>
      </c>
      <c r="BF161" s="142">
        <f>IF(N161="snížená",J161,0)</f>
        <v>0</v>
      </c>
      <c r="BG161" s="142">
        <f>IF(N161="zákl. přenesená",J161,0)</f>
        <v>0</v>
      </c>
      <c r="BH161" s="142">
        <f>IF(N161="sníž. přenesená",J161,0)</f>
        <v>0</v>
      </c>
      <c r="BI161" s="142">
        <f>IF(N161="nulová",J161,0)</f>
        <v>0</v>
      </c>
      <c r="BJ161" s="16" t="s">
        <v>82</v>
      </c>
      <c r="BK161" s="142">
        <f>ROUND(I161*H161,2)</f>
        <v>1022.7</v>
      </c>
      <c r="BL161" s="16" t="s">
        <v>155</v>
      </c>
      <c r="BM161" s="141" t="s">
        <v>640</v>
      </c>
    </row>
    <row r="162" spans="2:65" s="12" customFormat="1" ht="11.25">
      <c r="B162" s="146"/>
      <c r="D162" s="143" t="s">
        <v>176</v>
      </c>
      <c r="F162" s="148" t="s">
        <v>641</v>
      </c>
      <c r="H162" s="149">
        <v>210</v>
      </c>
      <c r="L162" s="146"/>
      <c r="M162" s="150"/>
      <c r="T162" s="151"/>
      <c r="AT162" s="147" t="s">
        <v>176</v>
      </c>
      <c r="AU162" s="147" t="s">
        <v>84</v>
      </c>
      <c r="AV162" s="12" t="s">
        <v>84</v>
      </c>
      <c r="AW162" s="12" t="s">
        <v>4</v>
      </c>
      <c r="AX162" s="12" t="s">
        <v>82</v>
      </c>
      <c r="AY162" s="147" t="s">
        <v>147</v>
      </c>
    </row>
    <row r="163" spans="2:65" s="11" customFormat="1" ht="22.9" customHeight="1">
      <c r="B163" s="120"/>
      <c r="D163" s="121" t="s">
        <v>74</v>
      </c>
      <c r="E163" s="129" t="s">
        <v>246</v>
      </c>
      <c r="F163" s="129" t="s">
        <v>247</v>
      </c>
      <c r="J163" s="130">
        <f>BK163</f>
        <v>948.28</v>
      </c>
      <c r="L163" s="120"/>
      <c r="M163" s="124"/>
      <c r="P163" s="125">
        <f>SUM(P164:P165)</f>
        <v>0.42129000000000005</v>
      </c>
      <c r="R163" s="125">
        <f>SUM(R164:R165)</f>
        <v>0</v>
      </c>
      <c r="T163" s="126">
        <f>SUM(T164:T165)</f>
        <v>0</v>
      </c>
      <c r="AR163" s="121" t="s">
        <v>82</v>
      </c>
      <c r="AT163" s="127" t="s">
        <v>74</v>
      </c>
      <c r="AU163" s="127" t="s">
        <v>82</v>
      </c>
      <c r="AY163" s="121" t="s">
        <v>147</v>
      </c>
      <c r="BK163" s="128">
        <f>SUM(BK164:BK165)</f>
        <v>948.28</v>
      </c>
    </row>
    <row r="164" spans="2:65" s="1" customFormat="1" ht="24.2" customHeight="1">
      <c r="B164" s="28"/>
      <c r="C164" s="131" t="s">
        <v>228</v>
      </c>
      <c r="D164" s="131" t="s">
        <v>150</v>
      </c>
      <c r="E164" s="132" t="s">
        <v>249</v>
      </c>
      <c r="F164" s="133" t="s">
        <v>250</v>
      </c>
      <c r="G164" s="134" t="s">
        <v>251</v>
      </c>
      <c r="H164" s="135">
        <v>0.27900000000000003</v>
      </c>
      <c r="I164" s="136">
        <v>925</v>
      </c>
      <c r="J164" s="136">
        <f>ROUND(I164*H164,2)</f>
        <v>258.08</v>
      </c>
      <c r="K164" s="133" t="s">
        <v>200</v>
      </c>
      <c r="L164" s="28"/>
      <c r="M164" s="137" t="s">
        <v>1</v>
      </c>
      <c r="N164" s="138" t="s">
        <v>40</v>
      </c>
      <c r="O164" s="139">
        <v>1.51</v>
      </c>
      <c r="P164" s="139">
        <f>O164*H164</f>
        <v>0.42129000000000005</v>
      </c>
      <c r="Q164" s="139">
        <v>0</v>
      </c>
      <c r="R164" s="139">
        <f>Q164*H164</f>
        <v>0</v>
      </c>
      <c r="S164" s="139">
        <v>0</v>
      </c>
      <c r="T164" s="140">
        <f>S164*H164</f>
        <v>0</v>
      </c>
      <c r="AR164" s="141" t="s">
        <v>155</v>
      </c>
      <c r="AT164" s="141" t="s">
        <v>150</v>
      </c>
      <c r="AU164" s="141" t="s">
        <v>84</v>
      </c>
      <c r="AY164" s="16" t="s">
        <v>147</v>
      </c>
      <c r="BE164" s="142">
        <f>IF(N164="základní",J164,0)</f>
        <v>258.08</v>
      </c>
      <c r="BF164" s="142">
        <f>IF(N164="snížená",J164,0)</f>
        <v>0</v>
      </c>
      <c r="BG164" s="142">
        <f>IF(N164="zákl. přenesená",J164,0)</f>
        <v>0</v>
      </c>
      <c r="BH164" s="142">
        <f>IF(N164="sníž. přenesená",J164,0)</f>
        <v>0</v>
      </c>
      <c r="BI164" s="142">
        <f>IF(N164="nulová",J164,0)</f>
        <v>0</v>
      </c>
      <c r="BJ164" s="16" t="s">
        <v>82</v>
      </c>
      <c r="BK164" s="142">
        <f>ROUND(I164*H164,2)</f>
        <v>258.08</v>
      </c>
      <c r="BL164" s="16" t="s">
        <v>155</v>
      </c>
      <c r="BM164" s="141" t="s">
        <v>642</v>
      </c>
    </row>
    <row r="165" spans="2:65" s="1" customFormat="1" ht="37.9" customHeight="1">
      <c r="B165" s="28"/>
      <c r="C165" s="131" t="s">
        <v>248</v>
      </c>
      <c r="D165" s="131" t="s">
        <v>150</v>
      </c>
      <c r="E165" s="132" t="s">
        <v>643</v>
      </c>
      <c r="F165" s="133" t="s">
        <v>644</v>
      </c>
      <c r="G165" s="134" t="s">
        <v>251</v>
      </c>
      <c r="H165" s="135">
        <v>8.5000000000000006E-2</v>
      </c>
      <c r="I165" s="136">
        <v>8120</v>
      </c>
      <c r="J165" s="136">
        <f>ROUND(I165*H165,2)</f>
        <v>690.2</v>
      </c>
      <c r="K165" s="133" t="s">
        <v>154</v>
      </c>
      <c r="L165" s="28"/>
      <c r="M165" s="137" t="s">
        <v>1</v>
      </c>
      <c r="N165" s="138" t="s">
        <v>40</v>
      </c>
      <c r="O165" s="139">
        <v>0</v>
      </c>
      <c r="P165" s="139">
        <f>O165*H165</f>
        <v>0</v>
      </c>
      <c r="Q165" s="139">
        <v>0</v>
      </c>
      <c r="R165" s="139">
        <f>Q165*H165</f>
        <v>0</v>
      </c>
      <c r="S165" s="139">
        <v>0</v>
      </c>
      <c r="T165" s="140">
        <f>S165*H165</f>
        <v>0</v>
      </c>
      <c r="AR165" s="141" t="s">
        <v>155</v>
      </c>
      <c r="AT165" s="141" t="s">
        <v>150</v>
      </c>
      <c r="AU165" s="141" t="s">
        <v>84</v>
      </c>
      <c r="AY165" s="16" t="s">
        <v>147</v>
      </c>
      <c r="BE165" s="142">
        <f>IF(N165="základní",J165,0)</f>
        <v>690.2</v>
      </c>
      <c r="BF165" s="142">
        <f>IF(N165="snížená",J165,0)</f>
        <v>0</v>
      </c>
      <c r="BG165" s="142">
        <f>IF(N165="zákl. přenesená",J165,0)</f>
        <v>0</v>
      </c>
      <c r="BH165" s="142">
        <f>IF(N165="sníž. přenesená",J165,0)</f>
        <v>0</v>
      </c>
      <c r="BI165" s="142">
        <f>IF(N165="nulová",J165,0)</f>
        <v>0</v>
      </c>
      <c r="BJ165" s="16" t="s">
        <v>82</v>
      </c>
      <c r="BK165" s="142">
        <f>ROUND(I165*H165,2)</f>
        <v>690.2</v>
      </c>
      <c r="BL165" s="16" t="s">
        <v>155</v>
      </c>
      <c r="BM165" s="141" t="s">
        <v>645</v>
      </c>
    </row>
    <row r="166" spans="2:65" s="11" customFormat="1" ht="22.9" customHeight="1">
      <c r="B166" s="120"/>
      <c r="D166" s="121" t="s">
        <v>74</v>
      </c>
      <c r="E166" s="129" t="s">
        <v>266</v>
      </c>
      <c r="F166" s="129" t="s">
        <v>267</v>
      </c>
      <c r="J166" s="130">
        <f>BK166</f>
        <v>46.4</v>
      </c>
      <c r="L166" s="120"/>
      <c r="M166" s="124"/>
      <c r="P166" s="125">
        <f>SUM(P167:P171)</f>
        <v>2.0139999999999998E-2</v>
      </c>
      <c r="R166" s="125">
        <f>SUM(R167:R171)</f>
        <v>0</v>
      </c>
      <c r="T166" s="126">
        <f>SUM(T167:T171)</f>
        <v>0</v>
      </c>
      <c r="AR166" s="121" t="s">
        <v>82</v>
      </c>
      <c r="AT166" s="127" t="s">
        <v>74</v>
      </c>
      <c r="AU166" s="127" t="s">
        <v>82</v>
      </c>
      <c r="AY166" s="121" t="s">
        <v>147</v>
      </c>
      <c r="BK166" s="128">
        <f>SUM(BK167:BK171)</f>
        <v>46.4</v>
      </c>
    </row>
    <row r="167" spans="2:65" s="1" customFormat="1" ht="24.2" customHeight="1">
      <c r="B167" s="28"/>
      <c r="C167" s="131" t="s">
        <v>258</v>
      </c>
      <c r="D167" s="131" t="s">
        <v>150</v>
      </c>
      <c r="E167" s="132" t="s">
        <v>269</v>
      </c>
      <c r="F167" s="133" t="s">
        <v>270</v>
      </c>
      <c r="G167" s="134" t="s">
        <v>251</v>
      </c>
      <c r="H167" s="135">
        <v>8.5999999999999993E-2</v>
      </c>
      <c r="I167" s="136">
        <v>301.14</v>
      </c>
      <c r="J167" s="136">
        <f>ROUND(I167*H167,2)</f>
        <v>25.9</v>
      </c>
      <c r="K167" s="133" t="s">
        <v>1</v>
      </c>
      <c r="L167" s="28"/>
      <c r="M167" s="137" t="s">
        <v>1</v>
      </c>
      <c r="N167" s="138" t="s">
        <v>40</v>
      </c>
      <c r="O167" s="139">
        <v>0.125</v>
      </c>
      <c r="P167" s="139">
        <f>O167*H167</f>
        <v>1.0749999999999999E-2</v>
      </c>
      <c r="Q167" s="139">
        <v>0</v>
      </c>
      <c r="R167" s="139">
        <f>Q167*H167</f>
        <v>0</v>
      </c>
      <c r="S167" s="139">
        <v>0</v>
      </c>
      <c r="T167" s="140">
        <f>S167*H167</f>
        <v>0</v>
      </c>
      <c r="AR167" s="141" t="s">
        <v>155</v>
      </c>
      <c r="AT167" s="141" t="s">
        <v>150</v>
      </c>
      <c r="AU167" s="141" t="s">
        <v>84</v>
      </c>
      <c r="AY167" s="16" t="s">
        <v>147</v>
      </c>
      <c r="BE167" s="142">
        <f>IF(N167="základní",J167,0)</f>
        <v>25.9</v>
      </c>
      <c r="BF167" s="142">
        <f>IF(N167="snížená",J167,0)</f>
        <v>0</v>
      </c>
      <c r="BG167" s="142">
        <f>IF(N167="zákl. přenesená",J167,0)</f>
        <v>0</v>
      </c>
      <c r="BH167" s="142">
        <f>IF(N167="sníž. přenesená",J167,0)</f>
        <v>0</v>
      </c>
      <c r="BI167" s="142">
        <f>IF(N167="nulová",J167,0)</f>
        <v>0</v>
      </c>
      <c r="BJ167" s="16" t="s">
        <v>82</v>
      </c>
      <c r="BK167" s="142">
        <f>ROUND(I167*H167,2)</f>
        <v>25.9</v>
      </c>
      <c r="BL167" s="16" t="s">
        <v>155</v>
      </c>
      <c r="BM167" s="141" t="s">
        <v>646</v>
      </c>
    </row>
    <row r="168" spans="2:65" s="1" customFormat="1" ht="19.5">
      <c r="B168" s="28"/>
      <c r="D168" s="143" t="s">
        <v>157</v>
      </c>
      <c r="F168" s="144" t="s">
        <v>276</v>
      </c>
      <c r="L168" s="28"/>
      <c r="M168" s="145"/>
      <c r="T168" s="52"/>
      <c r="AT168" s="16" t="s">
        <v>157</v>
      </c>
      <c r="AU168" s="16" t="s">
        <v>84</v>
      </c>
    </row>
    <row r="169" spans="2:65" s="1" customFormat="1" ht="24.2" customHeight="1">
      <c r="B169" s="28"/>
      <c r="C169" s="131" t="s">
        <v>262</v>
      </c>
      <c r="D169" s="131" t="s">
        <v>150</v>
      </c>
      <c r="E169" s="132" t="s">
        <v>273</v>
      </c>
      <c r="F169" s="133" t="s">
        <v>274</v>
      </c>
      <c r="G169" s="134" t="s">
        <v>251</v>
      </c>
      <c r="H169" s="135">
        <v>1.5649999999999999</v>
      </c>
      <c r="I169" s="136">
        <v>13.1</v>
      </c>
      <c r="J169" s="136">
        <f>ROUND(I169*H169,2)</f>
        <v>20.5</v>
      </c>
      <c r="K169" s="133" t="s">
        <v>1</v>
      </c>
      <c r="L169" s="28"/>
      <c r="M169" s="137" t="s">
        <v>1</v>
      </c>
      <c r="N169" s="138" t="s">
        <v>40</v>
      </c>
      <c r="O169" s="139">
        <v>6.0000000000000001E-3</v>
      </c>
      <c r="P169" s="139">
        <f>O169*H169</f>
        <v>9.389999999999999E-3</v>
      </c>
      <c r="Q169" s="139">
        <v>0</v>
      </c>
      <c r="R169" s="139">
        <f>Q169*H169</f>
        <v>0</v>
      </c>
      <c r="S169" s="139">
        <v>0</v>
      </c>
      <c r="T169" s="140">
        <f>S169*H169</f>
        <v>0</v>
      </c>
      <c r="AR169" s="141" t="s">
        <v>155</v>
      </c>
      <c r="AT169" s="141" t="s">
        <v>150</v>
      </c>
      <c r="AU169" s="141" t="s">
        <v>84</v>
      </c>
      <c r="AY169" s="16" t="s">
        <v>147</v>
      </c>
      <c r="BE169" s="142">
        <f>IF(N169="základní",J169,0)</f>
        <v>20.5</v>
      </c>
      <c r="BF169" s="142">
        <f>IF(N169="snížená",J169,0)</f>
        <v>0</v>
      </c>
      <c r="BG169" s="142">
        <f>IF(N169="zákl. přenesená",J169,0)</f>
        <v>0</v>
      </c>
      <c r="BH169" s="142">
        <f>IF(N169="sníž. přenesená",J169,0)</f>
        <v>0</v>
      </c>
      <c r="BI169" s="142">
        <f>IF(N169="nulová",J169,0)</f>
        <v>0</v>
      </c>
      <c r="BJ169" s="16" t="s">
        <v>82</v>
      </c>
      <c r="BK169" s="142">
        <f>ROUND(I169*H169,2)</f>
        <v>20.5</v>
      </c>
      <c r="BL169" s="16" t="s">
        <v>155</v>
      </c>
      <c r="BM169" s="141" t="s">
        <v>647</v>
      </c>
    </row>
    <row r="170" spans="2:65" s="1" customFormat="1" ht="19.5">
      <c r="B170" s="28"/>
      <c r="D170" s="143" t="s">
        <v>157</v>
      </c>
      <c r="F170" s="144" t="s">
        <v>276</v>
      </c>
      <c r="L170" s="28"/>
      <c r="M170" s="145"/>
      <c r="T170" s="52"/>
      <c r="AT170" s="16" t="s">
        <v>157</v>
      </c>
      <c r="AU170" s="16" t="s">
        <v>84</v>
      </c>
    </row>
    <row r="171" spans="2:65" s="12" customFormat="1" ht="11.25">
      <c r="B171" s="146"/>
      <c r="D171" s="143" t="s">
        <v>176</v>
      </c>
      <c r="F171" s="148" t="s">
        <v>648</v>
      </c>
      <c r="H171" s="149">
        <v>1.5649999999999999</v>
      </c>
      <c r="L171" s="146"/>
      <c r="M171" s="150"/>
      <c r="T171" s="151"/>
      <c r="AT171" s="147" t="s">
        <v>176</v>
      </c>
      <c r="AU171" s="147" t="s">
        <v>84</v>
      </c>
      <c r="AV171" s="12" t="s">
        <v>84</v>
      </c>
      <c r="AW171" s="12" t="s">
        <v>4</v>
      </c>
      <c r="AX171" s="12" t="s">
        <v>82</v>
      </c>
      <c r="AY171" s="147" t="s">
        <v>147</v>
      </c>
    </row>
    <row r="172" spans="2:65" s="11" customFormat="1" ht="25.9" customHeight="1">
      <c r="B172" s="120"/>
      <c r="D172" s="121" t="s">
        <v>74</v>
      </c>
      <c r="E172" s="122" t="s">
        <v>286</v>
      </c>
      <c r="F172" s="122" t="s">
        <v>649</v>
      </c>
      <c r="J172" s="123">
        <f>BK172</f>
        <v>95631.750000000015</v>
      </c>
      <c r="L172" s="120"/>
      <c r="M172" s="124"/>
      <c r="P172" s="125">
        <f>P173+P193+P197</f>
        <v>51.055349999999997</v>
      </c>
      <c r="R172" s="125">
        <f>R173+R193+R197</f>
        <v>0.62654337360000001</v>
      </c>
      <c r="T172" s="126">
        <f>T173+T193+T197</f>
        <v>0.19328999999999999</v>
      </c>
      <c r="AR172" s="121" t="s">
        <v>84</v>
      </c>
      <c r="AT172" s="127" t="s">
        <v>74</v>
      </c>
      <c r="AU172" s="127" t="s">
        <v>75</v>
      </c>
      <c r="AY172" s="121" t="s">
        <v>147</v>
      </c>
      <c r="BK172" s="128">
        <f>BK173+BK193+BK197</f>
        <v>95631.750000000015</v>
      </c>
    </row>
    <row r="173" spans="2:65" s="11" customFormat="1" ht="22.9" customHeight="1">
      <c r="B173" s="120"/>
      <c r="D173" s="121" t="s">
        <v>74</v>
      </c>
      <c r="E173" s="129" t="s">
        <v>288</v>
      </c>
      <c r="F173" s="129" t="s">
        <v>650</v>
      </c>
      <c r="J173" s="130">
        <f>BK173</f>
        <v>52411.520000000004</v>
      </c>
      <c r="L173" s="120"/>
      <c r="M173" s="124"/>
      <c r="P173" s="125">
        <f>SUM(P174:P192)</f>
        <v>27.100349999999999</v>
      </c>
      <c r="R173" s="125">
        <f>SUM(R174:R192)</f>
        <v>9.6904773599999994E-2</v>
      </c>
      <c r="T173" s="126">
        <f>SUM(T174:T192)</f>
        <v>0.14935999999999999</v>
      </c>
      <c r="AR173" s="121" t="s">
        <v>84</v>
      </c>
      <c r="AT173" s="127" t="s">
        <v>74</v>
      </c>
      <c r="AU173" s="127" t="s">
        <v>82</v>
      </c>
      <c r="AY173" s="121" t="s">
        <v>147</v>
      </c>
      <c r="BK173" s="128">
        <f>SUM(BK174:BK192)</f>
        <v>52411.520000000004</v>
      </c>
    </row>
    <row r="174" spans="2:65" s="1" customFormat="1" ht="24.2" customHeight="1">
      <c r="B174" s="28"/>
      <c r="C174" s="131" t="s">
        <v>268</v>
      </c>
      <c r="D174" s="131" t="s">
        <v>150</v>
      </c>
      <c r="E174" s="132" t="s">
        <v>651</v>
      </c>
      <c r="F174" s="133" t="s">
        <v>652</v>
      </c>
      <c r="G174" s="134" t="s">
        <v>199</v>
      </c>
      <c r="H174" s="135">
        <v>45.6</v>
      </c>
      <c r="I174" s="136">
        <v>59.87</v>
      </c>
      <c r="J174" s="136">
        <f t="shared" ref="J174:J182" si="0">ROUND(I174*H174,2)</f>
        <v>2730.07</v>
      </c>
      <c r="K174" s="133" t="s">
        <v>1</v>
      </c>
      <c r="L174" s="28"/>
      <c r="M174" s="137" t="s">
        <v>1</v>
      </c>
      <c r="N174" s="138" t="s">
        <v>40</v>
      </c>
      <c r="O174" s="139">
        <v>6.6000000000000003E-2</v>
      </c>
      <c r="P174" s="139">
        <f t="shared" ref="P174:P182" si="1">O174*H174</f>
        <v>3.0096000000000003</v>
      </c>
      <c r="Q174" s="139">
        <v>0</v>
      </c>
      <c r="R174" s="139">
        <f t="shared" ref="R174:R182" si="2">Q174*H174</f>
        <v>0</v>
      </c>
      <c r="S174" s="139">
        <v>1.5E-3</v>
      </c>
      <c r="T174" s="140">
        <f t="shared" ref="T174:T182" si="3">S174*H174</f>
        <v>6.8400000000000002E-2</v>
      </c>
      <c r="AR174" s="141" t="s">
        <v>228</v>
      </c>
      <c r="AT174" s="141" t="s">
        <v>150</v>
      </c>
      <c r="AU174" s="141" t="s">
        <v>84</v>
      </c>
      <c r="AY174" s="16" t="s">
        <v>147</v>
      </c>
      <c r="BE174" s="142">
        <f t="shared" ref="BE174:BE182" si="4">IF(N174="základní",J174,0)</f>
        <v>2730.07</v>
      </c>
      <c r="BF174" s="142">
        <f t="shared" ref="BF174:BF182" si="5">IF(N174="snížená",J174,0)</f>
        <v>0</v>
      </c>
      <c r="BG174" s="142">
        <f t="shared" ref="BG174:BG182" si="6">IF(N174="zákl. přenesená",J174,0)</f>
        <v>0</v>
      </c>
      <c r="BH174" s="142">
        <f t="shared" ref="BH174:BH182" si="7">IF(N174="sníž. přenesená",J174,0)</f>
        <v>0</v>
      </c>
      <c r="BI174" s="142">
        <f t="shared" ref="BI174:BI182" si="8">IF(N174="nulová",J174,0)</f>
        <v>0</v>
      </c>
      <c r="BJ174" s="16" t="s">
        <v>82</v>
      </c>
      <c r="BK174" s="142">
        <f t="shared" ref="BK174:BK182" si="9">ROUND(I174*H174,2)</f>
        <v>2730.07</v>
      </c>
      <c r="BL174" s="16" t="s">
        <v>228</v>
      </c>
      <c r="BM174" s="141" t="s">
        <v>653</v>
      </c>
    </row>
    <row r="175" spans="2:65" s="1" customFormat="1" ht="44.25" customHeight="1">
      <c r="B175" s="28"/>
      <c r="C175" s="131" t="s">
        <v>7</v>
      </c>
      <c r="D175" s="131" t="s">
        <v>150</v>
      </c>
      <c r="E175" s="132" t="s">
        <v>654</v>
      </c>
      <c r="F175" s="133" t="s">
        <v>655</v>
      </c>
      <c r="G175" s="134" t="s">
        <v>656</v>
      </c>
      <c r="H175" s="135">
        <v>1</v>
      </c>
      <c r="I175" s="136">
        <v>2700</v>
      </c>
      <c r="J175" s="136">
        <f t="shared" si="0"/>
        <v>2700</v>
      </c>
      <c r="K175" s="133" t="s">
        <v>1</v>
      </c>
      <c r="L175" s="28"/>
      <c r="M175" s="137" t="s">
        <v>1</v>
      </c>
      <c r="N175" s="138" t="s">
        <v>40</v>
      </c>
      <c r="O175" s="139">
        <v>0</v>
      </c>
      <c r="P175" s="139">
        <f t="shared" si="1"/>
        <v>0</v>
      </c>
      <c r="Q175" s="139">
        <v>2.1000000000000001E-4</v>
      </c>
      <c r="R175" s="139">
        <f t="shared" si="2"/>
        <v>2.1000000000000001E-4</v>
      </c>
      <c r="S175" s="139">
        <v>0</v>
      </c>
      <c r="T175" s="140">
        <f t="shared" si="3"/>
        <v>0</v>
      </c>
      <c r="AR175" s="141" t="s">
        <v>228</v>
      </c>
      <c r="AT175" s="141" t="s">
        <v>150</v>
      </c>
      <c r="AU175" s="141" t="s">
        <v>84</v>
      </c>
      <c r="AY175" s="16" t="s">
        <v>147</v>
      </c>
      <c r="BE175" s="142">
        <f t="shared" si="4"/>
        <v>2700</v>
      </c>
      <c r="BF175" s="142">
        <f t="shared" si="5"/>
        <v>0</v>
      </c>
      <c r="BG175" s="142">
        <f t="shared" si="6"/>
        <v>0</v>
      </c>
      <c r="BH175" s="142">
        <f t="shared" si="7"/>
        <v>0</v>
      </c>
      <c r="BI175" s="142">
        <f t="shared" si="8"/>
        <v>0</v>
      </c>
      <c r="BJ175" s="16" t="s">
        <v>82</v>
      </c>
      <c r="BK175" s="142">
        <f t="shared" si="9"/>
        <v>2700</v>
      </c>
      <c r="BL175" s="16" t="s">
        <v>228</v>
      </c>
      <c r="BM175" s="141" t="s">
        <v>657</v>
      </c>
    </row>
    <row r="176" spans="2:65" s="1" customFormat="1" ht="16.5" customHeight="1">
      <c r="B176" s="28"/>
      <c r="C176" s="163" t="s">
        <v>280</v>
      </c>
      <c r="D176" s="163" t="s">
        <v>300</v>
      </c>
      <c r="E176" s="164" t="s">
        <v>658</v>
      </c>
      <c r="F176" s="165" t="s">
        <v>659</v>
      </c>
      <c r="G176" s="166" t="s">
        <v>153</v>
      </c>
      <c r="H176" s="167">
        <v>4</v>
      </c>
      <c r="I176" s="168">
        <v>805</v>
      </c>
      <c r="J176" s="168">
        <f t="shared" si="0"/>
        <v>3220</v>
      </c>
      <c r="K176" s="165" t="s">
        <v>1</v>
      </c>
      <c r="L176" s="169"/>
      <c r="M176" s="170" t="s">
        <v>1</v>
      </c>
      <c r="N176" s="171" t="s">
        <v>40</v>
      </c>
      <c r="O176" s="139">
        <v>0</v>
      </c>
      <c r="P176" s="139">
        <f t="shared" si="1"/>
        <v>0</v>
      </c>
      <c r="Q176" s="139">
        <v>1E-3</v>
      </c>
      <c r="R176" s="139">
        <f t="shared" si="2"/>
        <v>4.0000000000000001E-3</v>
      </c>
      <c r="S176" s="139">
        <v>0</v>
      </c>
      <c r="T176" s="140">
        <f t="shared" si="3"/>
        <v>0</v>
      </c>
      <c r="AR176" s="141" t="s">
        <v>303</v>
      </c>
      <c r="AT176" s="141" t="s">
        <v>300</v>
      </c>
      <c r="AU176" s="141" t="s">
        <v>84</v>
      </c>
      <c r="AY176" s="16" t="s">
        <v>147</v>
      </c>
      <c r="BE176" s="142">
        <f t="shared" si="4"/>
        <v>3220</v>
      </c>
      <c r="BF176" s="142">
        <f t="shared" si="5"/>
        <v>0</v>
      </c>
      <c r="BG176" s="142">
        <f t="shared" si="6"/>
        <v>0</v>
      </c>
      <c r="BH176" s="142">
        <f t="shared" si="7"/>
        <v>0</v>
      </c>
      <c r="BI176" s="142">
        <f t="shared" si="8"/>
        <v>0</v>
      </c>
      <c r="BJ176" s="16" t="s">
        <v>82</v>
      </c>
      <c r="BK176" s="142">
        <f t="shared" si="9"/>
        <v>3220</v>
      </c>
      <c r="BL176" s="16" t="s">
        <v>228</v>
      </c>
      <c r="BM176" s="141" t="s">
        <v>660</v>
      </c>
    </row>
    <row r="177" spans="2:65" s="1" customFormat="1" ht="24.2" customHeight="1">
      <c r="B177" s="28"/>
      <c r="C177" s="131" t="s">
        <v>290</v>
      </c>
      <c r="D177" s="131" t="s">
        <v>150</v>
      </c>
      <c r="E177" s="132" t="s">
        <v>661</v>
      </c>
      <c r="F177" s="133" t="s">
        <v>662</v>
      </c>
      <c r="G177" s="134" t="s">
        <v>170</v>
      </c>
      <c r="H177" s="135">
        <v>18.45</v>
      </c>
      <c r="I177" s="136">
        <v>286.2</v>
      </c>
      <c r="J177" s="136">
        <f t="shared" si="0"/>
        <v>5280.39</v>
      </c>
      <c r="K177" s="133" t="s">
        <v>1</v>
      </c>
      <c r="L177" s="28"/>
      <c r="M177" s="137" t="s">
        <v>1</v>
      </c>
      <c r="N177" s="138" t="s">
        <v>40</v>
      </c>
      <c r="O177" s="139">
        <v>0.317</v>
      </c>
      <c r="P177" s="139">
        <f t="shared" si="1"/>
        <v>5.8486500000000001</v>
      </c>
      <c r="Q177" s="139">
        <v>3.3087999999999999E-5</v>
      </c>
      <c r="R177" s="139">
        <f t="shared" si="2"/>
        <v>6.1047359999999993E-4</v>
      </c>
      <c r="S177" s="139">
        <v>0</v>
      </c>
      <c r="T177" s="140">
        <f t="shared" si="3"/>
        <v>0</v>
      </c>
      <c r="AR177" s="141" t="s">
        <v>228</v>
      </c>
      <c r="AT177" s="141" t="s">
        <v>150</v>
      </c>
      <c r="AU177" s="141" t="s">
        <v>84</v>
      </c>
      <c r="AY177" s="16" t="s">
        <v>147</v>
      </c>
      <c r="BE177" s="142">
        <f t="shared" si="4"/>
        <v>5280.39</v>
      </c>
      <c r="BF177" s="142">
        <f t="shared" si="5"/>
        <v>0</v>
      </c>
      <c r="BG177" s="142">
        <f t="shared" si="6"/>
        <v>0</v>
      </c>
      <c r="BH177" s="142">
        <f t="shared" si="7"/>
        <v>0</v>
      </c>
      <c r="BI177" s="142">
        <f t="shared" si="8"/>
        <v>0</v>
      </c>
      <c r="BJ177" s="16" t="s">
        <v>82</v>
      </c>
      <c r="BK177" s="142">
        <f t="shared" si="9"/>
        <v>5280.39</v>
      </c>
      <c r="BL177" s="16" t="s">
        <v>228</v>
      </c>
      <c r="BM177" s="141" t="s">
        <v>663</v>
      </c>
    </row>
    <row r="178" spans="2:65" s="1" customFormat="1" ht="16.5" customHeight="1">
      <c r="B178" s="28"/>
      <c r="C178" s="163" t="s">
        <v>299</v>
      </c>
      <c r="D178" s="163" t="s">
        <v>300</v>
      </c>
      <c r="E178" s="164" t="s">
        <v>664</v>
      </c>
      <c r="F178" s="165" t="s">
        <v>665</v>
      </c>
      <c r="G178" s="166" t="s">
        <v>170</v>
      </c>
      <c r="H178" s="167">
        <v>21.503</v>
      </c>
      <c r="I178" s="168">
        <v>336</v>
      </c>
      <c r="J178" s="168">
        <f t="shared" si="0"/>
        <v>7225.01</v>
      </c>
      <c r="K178" s="165" t="s">
        <v>1</v>
      </c>
      <c r="L178" s="169"/>
      <c r="M178" s="170" t="s">
        <v>1</v>
      </c>
      <c r="N178" s="171" t="s">
        <v>40</v>
      </c>
      <c r="O178" s="139">
        <v>0</v>
      </c>
      <c r="P178" s="139">
        <f t="shared" si="1"/>
        <v>0</v>
      </c>
      <c r="Q178" s="139">
        <v>2.0999999999999999E-3</v>
      </c>
      <c r="R178" s="139">
        <f t="shared" si="2"/>
        <v>4.5156299999999996E-2</v>
      </c>
      <c r="S178" s="139">
        <v>0</v>
      </c>
      <c r="T178" s="140">
        <f t="shared" si="3"/>
        <v>0</v>
      </c>
      <c r="AR178" s="141" t="s">
        <v>303</v>
      </c>
      <c r="AT178" s="141" t="s">
        <v>300</v>
      </c>
      <c r="AU178" s="141" t="s">
        <v>84</v>
      </c>
      <c r="AY178" s="16" t="s">
        <v>147</v>
      </c>
      <c r="BE178" s="142">
        <f t="shared" si="4"/>
        <v>7225.01</v>
      </c>
      <c r="BF178" s="142">
        <f t="shared" si="5"/>
        <v>0</v>
      </c>
      <c r="BG178" s="142">
        <f t="shared" si="6"/>
        <v>0</v>
      </c>
      <c r="BH178" s="142">
        <f t="shared" si="7"/>
        <v>0</v>
      </c>
      <c r="BI178" s="142">
        <f t="shared" si="8"/>
        <v>0</v>
      </c>
      <c r="BJ178" s="16" t="s">
        <v>82</v>
      </c>
      <c r="BK178" s="142">
        <f t="shared" si="9"/>
        <v>7225.01</v>
      </c>
      <c r="BL178" s="16" t="s">
        <v>228</v>
      </c>
      <c r="BM178" s="141" t="s">
        <v>666</v>
      </c>
    </row>
    <row r="179" spans="2:65" s="1" customFormat="1" ht="24.2" customHeight="1">
      <c r="B179" s="28"/>
      <c r="C179" s="131" t="s">
        <v>306</v>
      </c>
      <c r="D179" s="131" t="s">
        <v>150</v>
      </c>
      <c r="E179" s="132" t="s">
        <v>667</v>
      </c>
      <c r="F179" s="133" t="s">
        <v>668</v>
      </c>
      <c r="G179" s="134" t="s">
        <v>170</v>
      </c>
      <c r="H179" s="135">
        <v>12.65</v>
      </c>
      <c r="I179" s="136">
        <v>64.63</v>
      </c>
      <c r="J179" s="136">
        <f t="shared" si="0"/>
        <v>817.57</v>
      </c>
      <c r="K179" s="133" t="s">
        <v>1</v>
      </c>
      <c r="L179" s="28"/>
      <c r="M179" s="137" t="s">
        <v>1</v>
      </c>
      <c r="N179" s="138" t="s">
        <v>40</v>
      </c>
      <c r="O179" s="139">
        <v>7.1999999999999995E-2</v>
      </c>
      <c r="P179" s="139">
        <f t="shared" si="1"/>
        <v>0.91079999999999994</v>
      </c>
      <c r="Q179" s="139">
        <v>0</v>
      </c>
      <c r="R179" s="139">
        <f t="shared" si="2"/>
        <v>0</v>
      </c>
      <c r="S179" s="139">
        <v>3.2000000000000002E-3</v>
      </c>
      <c r="T179" s="140">
        <f t="shared" si="3"/>
        <v>4.0480000000000002E-2</v>
      </c>
      <c r="AR179" s="141" t="s">
        <v>228</v>
      </c>
      <c r="AT179" s="141" t="s">
        <v>150</v>
      </c>
      <c r="AU179" s="141" t="s">
        <v>84</v>
      </c>
      <c r="AY179" s="16" t="s">
        <v>147</v>
      </c>
      <c r="BE179" s="142">
        <f t="shared" si="4"/>
        <v>817.57</v>
      </c>
      <c r="BF179" s="142">
        <f t="shared" si="5"/>
        <v>0</v>
      </c>
      <c r="BG179" s="142">
        <f t="shared" si="6"/>
        <v>0</v>
      </c>
      <c r="BH179" s="142">
        <f t="shared" si="7"/>
        <v>0</v>
      </c>
      <c r="BI179" s="142">
        <f t="shared" si="8"/>
        <v>0</v>
      </c>
      <c r="BJ179" s="16" t="s">
        <v>82</v>
      </c>
      <c r="BK179" s="142">
        <f t="shared" si="9"/>
        <v>817.57</v>
      </c>
      <c r="BL179" s="16" t="s">
        <v>228</v>
      </c>
      <c r="BM179" s="141" t="s">
        <v>669</v>
      </c>
    </row>
    <row r="180" spans="2:65" s="1" customFormat="1" ht="24.2" customHeight="1">
      <c r="B180" s="28"/>
      <c r="C180" s="131" t="s">
        <v>310</v>
      </c>
      <c r="D180" s="131" t="s">
        <v>150</v>
      </c>
      <c r="E180" s="132" t="s">
        <v>670</v>
      </c>
      <c r="F180" s="133" t="s">
        <v>671</v>
      </c>
      <c r="G180" s="134" t="s">
        <v>170</v>
      </c>
      <c r="H180" s="135">
        <v>12.65</v>
      </c>
      <c r="I180" s="136">
        <v>82.58</v>
      </c>
      <c r="J180" s="136">
        <f t="shared" si="0"/>
        <v>1044.6400000000001</v>
      </c>
      <c r="K180" s="133" t="s">
        <v>1</v>
      </c>
      <c r="L180" s="28"/>
      <c r="M180" s="137" t="s">
        <v>1</v>
      </c>
      <c r="N180" s="138" t="s">
        <v>40</v>
      </c>
      <c r="O180" s="139">
        <v>9.1999999999999998E-2</v>
      </c>
      <c r="P180" s="139">
        <f t="shared" si="1"/>
        <v>1.1637999999999999</v>
      </c>
      <c r="Q180" s="139">
        <v>0</v>
      </c>
      <c r="R180" s="139">
        <f t="shared" si="2"/>
        <v>0</v>
      </c>
      <c r="S180" s="139">
        <v>3.2000000000000002E-3</v>
      </c>
      <c r="T180" s="140">
        <f t="shared" si="3"/>
        <v>4.0480000000000002E-2</v>
      </c>
      <c r="AR180" s="141" t="s">
        <v>228</v>
      </c>
      <c r="AT180" s="141" t="s">
        <v>150</v>
      </c>
      <c r="AU180" s="141" t="s">
        <v>84</v>
      </c>
      <c r="AY180" s="16" t="s">
        <v>147</v>
      </c>
      <c r="BE180" s="142">
        <f t="shared" si="4"/>
        <v>1044.6400000000001</v>
      </c>
      <c r="BF180" s="142">
        <f t="shared" si="5"/>
        <v>0</v>
      </c>
      <c r="BG180" s="142">
        <f t="shared" si="6"/>
        <v>0</v>
      </c>
      <c r="BH180" s="142">
        <f t="shared" si="7"/>
        <v>0</v>
      </c>
      <c r="BI180" s="142">
        <f t="shared" si="8"/>
        <v>0</v>
      </c>
      <c r="BJ180" s="16" t="s">
        <v>82</v>
      </c>
      <c r="BK180" s="142">
        <f t="shared" si="9"/>
        <v>1044.6400000000001</v>
      </c>
      <c r="BL180" s="16" t="s">
        <v>228</v>
      </c>
      <c r="BM180" s="141" t="s">
        <v>672</v>
      </c>
    </row>
    <row r="181" spans="2:65" s="1" customFormat="1" ht="33" customHeight="1">
      <c r="B181" s="28"/>
      <c r="C181" s="131" t="s">
        <v>316</v>
      </c>
      <c r="D181" s="131" t="s">
        <v>150</v>
      </c>
      <c r="E181" s="132" t="s">
        <v>673</v>
      </c>
      <c r="F181" s="133" t="s">
        <v>674</v>
      </c>
      <c r="G181" s="134" t="s">
        <v>153</v>
      </c>
      <c r="H181" s="135">
        <v>4</v>
      </c>
      <c r="I181" s="136">
        <v>60.38</v>
      </c>
      <c r="J181" s="136">
        <f t="shared" si="0"/>
        <v>241.52</v>
      </c>
      <c r="K181" s="133" t="s">
        <v>1</v>
      </c>
      <c r="L181" s="28"/>
      <c r="M181" s="137" t="s">
        <v>1</v>
      </c>
      <c r="N181" s="138" t="s">
        <v>40</v>
      </c>
      <c r="O181" s="139">
        <v>7.0000000000000007E-2</v>
      </c>
      <c r="P181" s="139">
        <f t="shared" si="1"/>
        <v>0.28000000000000003</v>
      </c>
      <c r="Q181" s="139">
        <v>0</v>
      </c>
      <c r="R181" s="139">
        <f t="shared" si="2"/>
        <v>0</v>
      </c>
      <c r="S181" s="139">
        <v>0</v>
      </c>
      <c r="T181" s="140">
        <f t="shared" si="3"/>
        <v>0</v>
      </c>
      <c r="AR181" s="141" t="s">
        <v>228</v>
      </c>
      <c r="AT181" s="141" t="s">
        <v>150</v>
      </c>
      <c r="AU181" s="141" t="s">
        <v>84</v>
      </c>
      <c r="AY181" s="16" t="s">
        <v>147</v>
      </c>
      <c r="BE181" s="142">
        <f t="shared" si="4"/>
        <v>241.52</v>
      </c>
      <c r="BF181" s="142">
        <f t="shared" si="5"/>
        <v>0</v>
      </c>
      <c r="BG181" s="142">
        <f t="shared" si="6"/>
        <v>0</v>
      </c>
      <c r="BH181" s="142">
        <f t="shared" si="7"/>
        <v>0</v>
      </c>
      <c r="BI181" s="142">
        <f t="shared" si="8"/>
        <v>0</v>
      </c>
      <c r="BJ181" s="16" t="s">
        <v>82</v>
      </c>
      <c r="BK181" s="142">
        <f t="shared" si="9"/>
        <v>241.52</v>
      </c>
      <c r="BL181" s="16" t="s">
        <v>228</v>
      </c>
      <c r="BM181" s="141" t="s">
        <v>675</v>
      </c>
    </row>
    <row r="182" spans="2:65" s="1" customFormat="1" ht="24.2" customHeight="1">
      <c r="B182" s="28"/>
      <c r="C182" s="163" t="s">
        <v>330</v>
      </c>
      <c r="D182" s="163" t="s">
        <v>300</v>
      </c>
      <c r="E182" s="164" t="s">
        <v>676</v>
      </c>
      <c r="F182" s="165" t="s">
        <v>677</v>
      </c>
      <c r="G182" s="166" t="s">
        <v>153</v>
      </c>
      <c r="H182" s="167">
        <v>4</v>
      </c>
      <c r="I182" s="168">
        <v>97</v>
      </c>
      <c r="J182" s="168">
        <f t="shared" si="0"/>
        <v>388</v>
      </c>
      <c r="K182" s="165" t="s">
        <v>1</v>
      </c>
      <c r="L182" s="169"/>
      <c r="M182" s="170" t="s">
        <v>1</v>
      </c>
      <c r="N182" s="171" t="s">
        <v>40</v>
      </c>
      <c r="O182" s="139">
        <v>0</v>
      </c>
      <c r="P182" s="139">
        <f t="shared" si="1"/>
        <v>0</v>
      </c>
      <c r="Q182" s="139">
        <v>1E-4</v>
      </c>
      <c r="R182" s="139">
        <f t="shared" si="2"/>
        <v>4.0000000000000002E-4</v>
      </c>
      <c r="S182" s="139">
        <v>0</v>
      </c>
      <c r="T182" s="140">
        <f t="shared" si="3"/>
        <v>0</v>
      </c>
      <c r="AR182" s="141" t="s">
        <v>303</v>
      </c>
      <c r="AT182" s="141" t="s">
        <v>300</v>
      </c>
      <c r="AU182" s="141" t="s">
        <v>84</v>
      </c>
      <c r="AY182" s="16" t="s">
        <v>147</v>
      </c>
      <c r="BE182" s="142">
        <f t="shared" si="4"/>
        <v>388</v>
      </c>
      <c r="BF182" s="142">
        <f t="shared" si="5"/>
        <v>0</v>
      </c>
      <c r="BG182" s="142">
        <f t="shared" si="6"/>
        <v>0</v>
      </c>
      <c r="BH182" s="142">
        <f t="shared" si="7"/>
        <v>0</v>
      </c>
      <c r="BI182" s="142">
        <f t="shared" si="8"/>
        <v>0</v>
      </c>
      <c r="BJ182" s="16" t="s">
        <v>82</v>
      </c>
      <c r="BK182" s="142">
        <f t="shared" si="9"/>
        <v>388</v>
      </c>
      <c r="BL182" s="16" t="s">
        <v>228</v>
      </c>
      <c r="BM182" s="141" t="s">
        <v>678</v>
      </c>
    </row>
    <row r="183" spans="2:65" s="1" customFormat="1" ht="19.5">
      <c r="B183" s="28"/>
      <c r="D183" s="143" t="s">
        <v>157</v>
      </c>
      <c r="F183" s="144" t="s">
        <v>679</v>
      </c>
      <c r="L183" s="28"/>
      <c r="M183" s="145"/>
      <c r="T183" s="52"/>
      <c r="AT183" s="16" t="s">
        <v>157</v>
      </c>
      <c r="AU183" s="16" t="s">
        <v>84</v>
      </c>
    </row>
    <row r="184" spans="2:65" s="1" customFormat="1" ht="24.2" customHeight="1">
      <c r="B184" s="28"/>
      <c r="C184" s="131" t="s">
        <v>337</v>
      </c>
      <c r="D184" s="131" t="s">
        <v>150</v>
      </c>
      <c r="E184" s="132" t="s">
        <v>680</v>
      </c>
      <c r="F184" s="133" t="s">
        <v>681</v>
      </c>
      <c r="G184" s="134" t="s">
        <v>199</v>
      </c>
      <c r="H184" s="135">
        <v>69.400000000000006</v>
      </c>
      <c r="I184" s="136">
        <v>187.76</v>
      </c>
      <c r="J184" s="136">
        <f t="shared" ref="J184:J192" si="10">ROUND(I184*H184,2)</f>
        <v>13030.54</v>
      </c>
      <c r="K184" s="133" t="s">
        <v>1</v>
      </c>
      <c r="L184" s="28"/>
      <c r="M184" s="137" t="s">
        <v>1</v>
      </c>
      <c r="N184" s="138" t="s">
        <v>40</v>
      </c>
      <c r="O184" s="139">
        <v>0.20499999999999999</v>
      </c>
      <c r="P184" s="139">
        <f t="shared" ref="P184:P192" si="11">O184*H184</f>
        <v>14.227</v>
      </c>
      <c r="Q184" s="139">
        <v>1.2E-4</v>
      </c>
      <c r="R184" s="139">
        <f t="shared" ref="R184:R192" si="12">Q184*H184</f>
        <v>8.3280000000000003E-3</v>
      </c>
      <c r="S184" s="139">
        <v>0</v>
      </c>
      <c r="T184" s="140">
        <f t="shared" ref="T184:T192" si="13">S184*H184</f>
        <v>0</v>
      </c>
      <c r="AR184" s="141" t="s">
        <v>228</v>
      </c>
      <c r="AT184" s="141" t="s">
        <v>150</v>
      </c>
      <c r="AU184" s="141" t="s">
        <v>84</v>
      </c>
      <c r="AY184" s="16" t="s">
        <v>147</v>
      </c>
      <c r="BE184" s="142">
        <f t="shared" ref="BE184:BE192" si="14">IF(N184="základní",J184,0)</f>
        <v>13030.54</v>
      </c>
      <c r="BF184" s="142">
        <f t="shared" ref="BF184:BF192" si="15">IF(N184="snížená",J184,0)</f>
        <v>0</v>
      </c>
      <c r="BG184" s="142">
        <f t="shared" ref="BG184:BG192" si="16">IF(N184="zákl. přenesená",J184,0)</f>
        <v>0</v>
      </c>
      <c r="BH184" s="142">
        <f t="shared" ref="BH184:BH192" si="17">IF(N184="sníž. přenesená",J184,0)</f>
        <v>0</v>
      </c>
      <c r="BI184" s="142">
        <f t="shared" ref="BI184:BI192" si="18">IF(N184="nulová",J184,0)</f>
        <v>0</v>
      </c>
      <c r="BJ184" s="16" t="s">
        <v>82</v>
      </c>
      <c r="BK184" s="142">
        <f t="shared" ref="BK184:BK192" si="19">ROUND(I184*H184,2)</f>
        <v>13030.54</v>
      </c>
      <c r="BL184" s="16" t="s">
        <v>228</v>
      </c>
      <c r="BM184" s="141" t="s">
        <v>682</v>
      </c>
    </row>
    <row r="185" spans="2:65" s="1" customFormat="1" ht="24.2" customHeight="1">
      <c r="B185" s="28"/>
      <c r="C185" s="163" t="s">
        <v>345</v>
      </c>
      <c r="D185" s="163" t="s">
        <v>300</v>
      </c>
      <c r="E185" s="164" t="s">
        <v>683</v>
      </c>
      <c r="F185" s="165" t="s">
        <v>684</v>
      </c>
      <c r="G185" s="166" t="s">
        <v>199</v>
      </c>
      <c r="H185" s="167">
        <v>1</v>
      </c>
      <c r="I185" s="168">
        <v>151</v>
      </c>
      <c r="J185" s="168">
        <f t="shared" si="10"/>
        <v>151</v>
      </c>
      <c r="K185" s="165" t="s">
        <v>1</v>
      </c>
      <c r="L185" s="169"/>
      <c r="M185" s="170" t="s">
        <v>1</v>
      </c>
      <c r="N185" s="171" t="s">
        <v>40</v>
      </c>
      <c r="O185" s="139">
        <v>0</v>
      </c>
      <c r="P185" s="139">
        <f t="shared" si="11"/>
        <v>0</v>
      </c>
      <c r="Q185" s="139">
        <v>5.0000000000000001E-4</v>
      </c>
      <c r="R185" s="139">
        <f t="shared" si="12"/>
        <v>5.0000000000000001E-4</v>
      </c>
      <c r="S185" s="139">
        <v>0</v>
      </c>
      <c r="T185" s="140">
        <f t="shared" si="13"/>
        <v>0</v>
      </c>
      <c r="AR185" s="141" t="s">
        <v>303</v>
      </c>
      <c r="AT185" s="141" t="s">
        <v>300</v>
      </c>
      <c r="AU185" s="141" t="s">
        <v>84</v>
      </c>
      <c r="AY185" s="16" t="s">
        <v>147</v>
      </c>
      <c r="BE185" s="142">
        <f t="shared" si="14"/>
        <v>151</v>
      </c>
      <c r="BF185" s="142">
        <f t="shared" si="15"/>
        <v>0</v>
      </c>
      <c r="BG185" s="142">
        <f t="shared" si="16"/>
        <v>0</v>
      </c>
      <c r="BH185" s="142">
        <f t="shared" si="17"/>
        <v>0</v>
      </c>
      <c r="BI185" s="142">
        <f t="shared" si="18"/>
        <v>0</v>
      </c>
      <c r="BJ185" s="16" t="s">
        <v>82</v>
      </c>
      <c r="BK185" s="142">
        <f t="shared" si="19"/>
        <v>151</v>
      </c>
      <c r="BL185" s="16" t="s">
        <v>228</v>
      </c>
      <c r="BM185" s="141" t="s">
        <v>685</v>
      </c>
    </row>
    <row r="186" spans="2:65" s="1" customFormat="1" ht="24.2" customHeight="1">
      <c r="B186" s="28"/>
      <c r="C186" s="163" t="s">
        <v>349</v>
      </c>
      <c r="D186" s="163" t="s">
        <v>300</v>
      </c>
      <c r="E186" s="164" t="s">
        <v>686</v>
      </c>
      <c r="F186" s="165" t="s">
        <v>687</v>
      </c>
      <c r="G186" s="166" t="s">
        <v>199</v>
      </c>
      <c r="H186" s="167">
        <v>22.8</v>
      </c>
      <c r="I186" s="168">
        <v>110</v>
      </c>
      <c r="J186" s="168">
        <f t="shared" si="10"/>
        <v>2508</v>
      </c>
      <c r="K186" s="165" t="s">
        <v>1</v>
      </c>
      <c r="L186" s="169"/>
      <c r="M186" s="170" t="s">
        <v>1</v>
      </c>
      <c r="N186" s="171" t="s">
        <v>40</v>
      </c>
      <c r="O186" s="139">
        <v>0</v>
      </c>
      <c r="P186" s="139">
        <f t="shared" si="11"/>
        <v>0</v>
      </c>
      <c r="Q186" s="139">
        <v>5.6008771929824599E-4</v>
      </c>
      <c r="R186" s="139">
        <f t="shared" si="12"/>
        <v>1.2770000000000009E-2</v>
      </c>
      <c r="S186" s="139">
        <v>0</v>
      </c>
      <c r="T186" s="140">
        <f t="shared" si="13"/>
        <v>0</v>
      </c>
      <c r="AR186" s="141" t="s">
        <v>303</v>
      </c>
      <c r="AT186" s="141" t="s">
        <v>300</v>
      </c>
      <c r="AU186" s="141" t="s">
        <v>84</v>
      </c>
      <c r="AY186" s="16" t="s">
        <v>147</v>
      </c>
      <c r="BE186" s="142">
        <f t="shared" si="14"/>
        <v>2508</v>
      </c>
      <c r="BF186" s="142">
        <f t="shared" si="15"/>
        <v>0</v>
      </c>
      <c r="BG186" s="142">
        <f t="shared" si="16"/>
        <v>0</v>
      </c>
      <c r="BH186" s="142">
        <f t="shared" si="17"/>
        <v>0</v>
      </c>
      <c r="BI186" s="142">
        <f t="shared" si="18"/>
        <v>0</v>
      </c>
      <c r="BJ186" s="16" t="s">
        <v>82</v>
      </c>
      <c r="BK186" s="142">
        <f t="shared" si="19"/>
        <v>2508</v>
      </c>
      <c r="BL186" s="16" t="s">
        <v>228</v>
      </c>
      <c r="BM186" s="141" t="s">
        <v>688</v>
      </c>
    </row>
    <row r="187" spans="2:65" s="1" customFormat="1" ht="24.2" customHeight="1">
      <c r="B187" s="28"/>
      <c r="C187" s="163" t="s">
        <v>303</v>
      </c>
      <c r="D187" s="163" t="s">
        <v>300</v>
      </c>
      <c r="E187" s="164" t="s">
        <v>689</v>
      </c>
      <c r="F187" s="165" t="s">
        <v>690</v>
      </c>
      <c r="G187" s="166" t="s">
        <v>199</v>
      </c>
      <c r="H187" s="167">
        <v>22.8</v>
      </c>
      <c r="I187" s="168">
        <v>135</v>
      </c>
      <c r="J187" s="168">
        <f t="shared" si="10"/>
        <v>3078</v>
      </c>
      <c r="K187" s="165" t="s">
        <v>1</v>
      </c>
      <c r="L187" s="169"/>
      <c r="M187" s="170" t="s">
        <v>1</v>
      </c>
      <c r="N187" s="171" t="s">
        <v>40</v>
      </c>
      <c r="O187" s="139">
        <v>0</v>
      </c>
      <c r="P187" s="139">
        <f t="shared" si="11"/>
        <v>0</v>
      </c>
      <c r="Q187" s="139">
        <v>5.0000000000000001E-4</v>
      </c>
      <c r="R187" s="139">
        <f t="shared" si="12"/>
        <v>1.14E-2</v>
      </c>
      <c r="S187" s="139">
        <v>0</v>
      </c>
      <c r="T187" s="140">
        <f t="shared" si="13"/>
        <v>0</v>
      </c>
      <c r="AR187" s="141" t="s">
        <v>303</v>
      </c>
      <c r="AT187" s="141" t="s">
        <v>300</v>
      </c>
      <c r="AU187" s="141" t="s">
        <v>84</v>
      </c>
      <c r="AY187" s="16" t="s">
        <v>147</v>
      </c>
      <c r="BE187" s="142">
        <f t="shared" si="14"/>
        <v>3078</v>
      </c>
      <c r="BF187" s="142">
        <f t="shared" si="15"/>
        <v>0</v>
      </c>
      <c r="BG187" s="142">
        <f t="shared" si="16"/>
        <v>0</v>
      </c>
      <c r="BH187" s="142">
        <f t="shared" si="17"/>
        <v>0</v>
      </c>
      <c r="BI187" s="142">
        <f t="shared" si="18"/>
        <v>0</v>
      </c>
      <c r="BJ187" s="16" t="s">
        <v>82</v>
      </c>
      <c r="BK187" s="142">
        <f t="shared" si="19"/>
        <v>3078</v>
      </c>
      <c r="BL187" s="16" t="s">
        <v>228</v>
      </c>
      <c r="BM187" s="141" t="s">
        <v>691</v>
      </c>
    </row>
    <row r="188" spans="2:65" s="1" customFormat="1" ht="21.75" customHeight="1">
      <c r="B188" s="28"/>
      <c r="C188" s="163" t="s">
        <v>357</v>
      </c>
      <c r="D188" s="163" t="s">
        <v>300</v>
      </c>
      <c r="E188" s="164" t="s">
        <v>692</v>
      </c>
      <c r="F188" s="165" t="s">
        <v>693</v>
      </c>
      <c r="G188" s="166" t="s">
        <v>199</v>
      </c>
      <c r="H188" s="167">
        <v>22.8</v>
      </c>
      <c r="I188" s="168">
        <v>77.599999999999994</v>
      </c>
      <c r="J188" s="168">
        <f t="shared" si="10"/>
        <v>1769.28</v>
      </c>
      <c r="K188" s="165" t="s">
        <v>1</v>
      </c>
      <c r="L188" s="169"/>
      <c r="M188" s="170" t="s">
        <v>1</v>
      </c>
      <c r="N188" s="171" t="s">
        <v>40</v>
      </c>
      <c r="O188" s="139">
        <v>0</v>
      </c>
      <c r="P188" s="139">
        <f t="shared" si="11"/>
        <v>0</v>
      </c>
      <c r="Q188" s="139">
        <v>5.0000000000000001E-4</v>
      </c>
      <c r="R188" s="139">
        <f t="shared" si="12"/>
        <v>1.14E-2</v>
      </c>
      <c r="S188" s="139">
        <v>0</v>
      </c>
      <c r="T188" s="140">
        <f t="shared" si="13"/>
        <v>0</v>
      </c>
      <c r="AR188" s="141" t="s">
        <v>303</v>
      </c>
      <c r="AT188" s="141" t="s">
        <v>300</v>
      </c>
      <c r="AU188" s="141" t="s">
        <v>84</v>
      </c>
      <c r="AY188" s="16" t="s">
        <v>147</v>
      </c>
      <c r="BE188" s="142">
        <f t="shared" si="14"/>
        <v>1769.28</v>
      </c>
      <c r="BF188" s="142">
        <f t="shared" si="15"/>
        <v>0</v>
      </c>
      <c r="BG188" s="142">
        <f t="shared" si="16"/>
        <v>0</v>
      </c>
      <c r="BH188" s="142">
        <f t="shared" si="17"/>
        <v>0</v>
      </c>
      <c r="BI188" s="142">
        <f t="shared" si="18"/>
        <v>0</v>
      </c>
      <c r="BJ188" s="16" t="s">
        <v>82</v>
      </c>
      <c r="BK188" s="142">
        <f t="shared" si="19"/>
        <v>1769.28</v>
      </c>
      <c r="BL188" s="16" t="s">
        <v>228</v>
      </c>
      <c r="BM188" s="141" t="s">
        <v>694</v>
      </c>
    </row>
    <row r="189" spans="2:65" s="1" customFormat="1" ht="24.2" customHeight="1">
      <c r="B189" s="28"/>
      <c r="C189" s="131" t="s">
        <v>363</v>
      </c>
      <c r="D189" s="131" t="s">
        <v>150</v>
      </c>
      <c r="E189" s="132" t="s">
        <v>695</v>
      </c>
      <c r="F189" s="133" t="s">
        <v>696</v>
      </c>
      <c r="G189" s="134" t="s">
        <v>170</v>
      </c>
      <c r="H189" s="135">
        <v>18.45</v>
      </c>
      <c r="I189" s="136">
        <v>72.900000000000006</v>
      </c>
      <c r="J189" s="136">
        <f t="shared" si="10"/>
        <v>1345.01</v>
      </c>
      <c r="K189" s="133" t="s">
        <v>1</v>
      </c>
      <c r="L189" s="28"/>
      <c r="M189" s="137" t="s">
        <v>1</v>
      </c>
      <c r="N189" s="138" t="s">
        <v>40</v>
      </c>
      <c r="O189" s="139">
        <v>0.09</v>
      </c>
      <c r="P189" s="139">
        <f t="shared" si="11"/>
        <v>1.6604999999999999</v>
      </c>
      <c r="Q189" s="139">
        <v>0</v>
      </c>
      <c r="R189" s="139">
        <f t="shared" si="12"/>
        <v>0</v>
      </c>
      <c r="S189" s="139">
        <v>0</v>
      </c>
      <c r="T189" s="140">
        <f t="shared" si="13"/>
        <v>0</v>
      </c>
      <c r="AR189" s="141" t="s">
        <v>228</v>
      </c>
      <c r="AT189" s="141" t="s">
        <v>150</v>
      </c>
      <c r="AU189" s="141" t="s">
        <v>84</v>
      </c>
      <c r="AY189" s="16" t="s">
        <v>147</v>
      </c>
      <c r="BE189" s="142">
        <f t="shared" si="14"/>
        <v>1345.01</v>
      </c>
      <c r="BF189" s="142">
        <f t="shared" si="15"/>
        <v>0</v>
      </c>
      <c r="BG189" s="142">
        <f t="shared" si="16"/>
        <v>0</v>
      </c>
      <c r="BH189" s="142">
        <f t="shared" si="17"/>
        <v>0</v>
      </c>
      <c r="BI189" s="142">
        <f t="shared" si="18"/>
        <v>0</v>
      </c>
      <c r="BJ189" s="16" t="s">
        <v>82</v>
      </c>
      <c r="BK189" s="142">
        <f t="shared" si="19"/>
        <v>1345.01</v>
      </c>
      <c r="BL189" s="16" t="s">
        <v>228</v>
      </c>
      <c r="BM189" s="141" t="s">
        <v>697</v>
      </c>
    </row>
    <row r="190" spans="2:65" s="1" customFormat="1" ht="24.2" customHeight="1">
      <c r="B190" s="28"/>
      <c r="C190" s="163" t="s">
        <v>369</v>
      </c>
      <c r="D190" s="163" t="s">
        <v>300</v>
      </c>
      <c r="E190" s="164" t="s">
        <v>698</v>
      </c>
      <c r="F190" s="165" t="s">
        <v>699</v>
      </c>
      <c r="G190" s="166" t="s">
        <v>170</v>
      </c>
      <c r="H190" s="167">
        <v>21.31</v>
      </c>
      <c r="I190" s="168">
        <v>32.9</v>
      </c>
      <c r="J190" s="168">
        <f t="shared" si="10"/>
        <v>701.1</v>
      </c>
      <c r="K190" s="165" t="s">
        <v>1</v>
      </c>
      <c r="L190" s="169"/>
      <c r="M190" s="170" t="s">
        <v>1</v>
      </c>
      <c r="N190" s="171" t="s">
        <v>40</v>
      </c>
      <c r="O190" s="139">
        <v>0</v>
      </c>
      <c r="P190" s="139">
        <f t="shared" si="11"/>
        <v>0</v>
      </c>
      <c r="Q190" s="139">
        <v>9.9953073674331294E-5</v>
      </c>
      <c r="R190" s="139">
        <f t="shared" si="12"/>
        <v>2.1299999999999999E-3</v>
      </c>
      <c r="S190" s="139">
        <v>0</v>
      </c>
      <c r="T190" s="140">
        <f t="shared" si="13"/>
        <v>0</v>
      </c>
      <c r="AR190" s="141" t="s">
        <v>303</v>
      </c>
      <c r="AT190" s="141" t="s">
        <v>300</v>
      </c>
      <c r="AU190" s="141" t="s">
        <v>84</v>
      </c>
      <c r="AY190" s="16" t="s">
        <v>147</v>
      </c>
      <c r="BE190" s="142">
        <f t="shared" si="14"/>
        <v>701.1</v>
      </c>
      <c r="BF190" s="142">
        <f t="shared" si="15"/>
        <v>0</v>
      </c>
      <c r="BG190" s="142">
        <f t="shared" si="16"/>
        <v>0</v>
      </c>
      <c r="BH190" s="142">
        <f t="shared" si="17"/>
        <v>0</v>
      </c>
      <c r="BI190" s="142">
        <f t="shared" si="18"/>
        <v>0</v>
      </c>
      <c r="BJ190" s="16" t="s">
        <v>82</v>
      </c>
      <c r="BK190" s="142">
        <f t="shared" si="19"/>
        <v>701.1</v>
      </c>
      <c r="BL190" s="16" t="s">
        <v>228</v>
      </c>
      <c r="BM190" s="141" t="s">
        <v>700</v>
      </c>
    </row>
    <row r="191" spans="2:65" s="1" customFormat="1" ht="24.2" customHeight="1">
      <c r="B191" s="28"/>
      <c r="C191" s="131" t="s">
        <v>376</v>
      </c>
      <c r="D191" s="131" t="s">
        <v>150</v>
      </c>
      <c r="E191" s="132" t="s">
        <v>701</v>
      </c>
      <c r="F191" s="133" t="s">
        <v>702</v>
      </c>
      <c r="G191" s="134" t="s">
        <v>199</v>
      </c>
      <c r="H191" s="135">
        <v>23</v>
      </c>
      <c r="I191" s="136">
        <v>225.6</v>
      </c>
      <c r="J191" s="136">
        <f t="shared" si="10"/>
        <v>5188.8</v>
      </c>
      <c r="K191" s="133" t="s">
        <v>1</v>
      </c>
      <c r="L191" s="28"/>
      <c r="M191" s="137" t="s">
        <v>1</v>
      </c>
      <c r="N191" s="138" t="s">
        <v>40</v>
      </c>
      <c r="O191" s="139">
        <v>0</v>
      </c>
      <c r="P191" s="139">
        <f t="shared" si="11"/>
        <v>0</v>
      </c>
      <c r="Q191" s="139">
        <v>0</v>
      </c>
      <c r="R191" s="139">
        <f t="shared" si="12"/>
        <v>0</v>
      </c>
      <c r="S191" s="139">
        <v>0</v>
      </c>
      <c r="T191" s="140">
        <f t="shared" si="13"/>
        <v>0</v>
      </c>
      <c r="AR191" s="141" t="s">
        <v>228</v>
      </c>
      <c r="AT191" s="141" t="s">
        <v>150</v>
      </c>
      <c r="AU191" s="141" t="s">
        <v>84</v>
      </c>
      <c r="AY191" s="16" t="s">
        <v>147</v>
      </c>
      <c r="BE191" s="142">
        <f t="shared" si="14"/>
        <v>5188.8</v>
      </c>
      <c r="BF191" s="142">
        <f t="shared" si="15"/>
        <v>0</v>
      </c>
      <c r="BG191" s="142">
        <f t="shared" si="16"/>
        <v>0</v>
      </c>
      <c r="BH191" s="142">
        <f t="shared" si="17"/>
        <v>0</v>
      </c>
      <c r="BI191" s="142">
        <f t="shared" si="18"/>
        <v>0</v>
      </c>
      <c r="BJ191" s="16" t="s">
        <v>82</v>
      </c>
      <c r="BK191" s="142">
        <f t="shared" si="19"/>
        <v>5188.8</v>
      </c>
      <c r="BL191" s="16" t="s">
        <v>228</v>
      </c>
      <c r="BM191" s="141" t="s">
        <v>703</v>
      </c>
    </row>
    <row r="192" spans="2:65" s="1" customFormat="1" ht="24.2" customHeight="1">
      <c r="B192" s="28"/>
      <c r="C192" s="131" t="s">
        <v>381</v>
      </c>
      <c r="D192" s="131" t="s">
        <v>150</v>
      </c>
      <c r="E192" s="132" t="s">
        <v>704</v>
      </c>
      <c r="F192" s="133" t="s">
        <v>318</v>
      </c>
      <c r="G192" s="134" t="s">
        <v>319</v>
      </c>
      <c r="H192" s="135">
        <v>408.47399999999999</v>
      </c>
      <c r="I192" s="136">
        <v>2.4300000000000002</v>
      </c>
      <c r="J192" s="136">
        <f t="shared" si="10"/>
        <v>992.59</v>
      </c>
      <c r="K192" s="133" t="s">
        <v>1</v>
      </c>
      <c r="L192" s="28"/>
      <c r="M192" s="137" t="s">
        <v>1</v>
      </c>
      <c r="N192" s="138" t="s">
        <v>40</v>
      </c>
      <c r="O192" s="139">
        <v>0</v>
      </c>
      <c r="P192" s="139">
        <f t="shared" si="11"/>
        <v>0</v>
      </c>
      <c r="Q192" s="139">
        <v>0</v>
      </c>
      <c r="R192" s="139">
        <f t="shared" si="12"/>
        <v>0</v>
      </c>
      <c r="S192" s="139">
        <v>0</v>
      </c>
      <c r="T192" s="140">
        <f t="shared" si="13"/>
        <v>0</v>
      </c>
      <c r="AR192" s="141" t="s">
        <v>228</v>
      </c>
      <c r="AT192" s="141" t="s">
        <v>150</v>
      </c>
      <c r="AU192" s="141" t="s">
        <v>84</v>
      </c>
      <c r="AY192" s="16" t="s">
        <v>147</v>
      </c>
      <c r="BE192" s="142">
        <f t="shared" si="14"/>
        <v>992.59</v>
      </c>
      <c r="BF192" s="142">
        <f t="shared" si="15"/>
        <v>0</v>
      </c>
      <c r="BG192" s="142">
        <f t="shared" si="16"/>
        <v>0</v>
      </c>
      <c r="BH192" s="142">
        <f t="shared" si="17"/>
        <v>0</v>
      </c>
      <c r="BI192" s="142">
        <f t="shared" si="18"/>
        <v>0</v>
      </c>
      <c r="BJ192" s="16" t="s">
        <v>82</v>
      </c>
      <c r="BK192" s="142">
        <f t="shared" si="19"/>
        <v>992.59</v>
      </c>
      <c r="BL192" s="16" t="s">
        <v>228</v>
      </c>
      <c r="BM192" s="141" t="s">
        <v>705</v>
      </c>
    </row>
    <row r="193" spans="2:65" s="11" customFormat="1" ht="22.9" customHeight="1">
      <c r="B193" s="120"/>
      <c r="D193" s="121" t="s">
        <v>74</v>
      </c>
      <c r="E193" s="129" t="s">
        <v>335</v>
      </c>
      <c r="F193" s="129" t="s">
        <v>706</v>
      </c>
      <c r="J193" s="130">
        <f>BK193</f>
        <v>13822.99</v>
      </c>
      <c r="L193" s="120"/>
      <c r="M193" s="124"/>
      <c r="P193" s="125">
        <f>SUM(P194:P196)</f>
        <v>5.0369999999999999</v>
      </c>
      <c r="R193" s="125">
        <f>SUM(R194:R196)</f>
        <v>0.26573200000000002</v>
      </c>
      <c r="T193" s="126">
        <f>SUM(T194:T196)</f>
        <v>0</v>
      </c>
      <c r="AR193" s="121" t="s">
        <v>84</v>
      </c>
      <c r="AT193" s="127" t="s">
        <v>74</v>
      </c>
      <c r="AU193" s="127" t="s">
        <v>82</v>
      </c>
      <c r="AY193" s="121" t="s">
        <v>147</v>
      </c>
      <c r="BK193" s="128">
        <f>SUM(BK194:BK196)</f>
        <v>13822.99</v>
      </c>
    </row>
    <row r="194" spans="2:65" s="1" customFormat="1" ht="24.2" customHeight="1">
      <c r="B194" s="28"/>
      <c r="C194" s="131" t="s">
        <v>386</v>
      </c>
      <c r="D194" s="131" t="s">
        <v>150</v>
      </c>
      <c r="E194" s="132" t="s">
        <v>707</v>
      </c>
      <c r="F194" s="133" t="s">
        <v>708</v>
      </c>
      <c r="G194" s="134" t="s">
        <v>170</v>
      </c>
      <c r="H194" s="135">
        <v>6.9</v>
      </c>
      <c r="I194" s="136">
        <v>1609.7</v>
      </c>
      <c r="J194" s="136">
        <f>ROUND(I194*H194,2)</f>
        <v>11106.93</v>
      </c>
      <c r="K194" s="133" t="s">
        <v>1</v>
      </c>
      <c r="L194" s="28"/>
      <c r="M194" s="137" t="s">
        <v>1</v>
      </c>
      <c r="N194" s="138" t="s">
        <v>40</v>
      </c>
      <c r="O194" s="139">
        <v>0.73</v>
      </c>
      <c r="P194" s="139">
        <f>O194*H194</f>
        <v>5.0369999999999999</v>
      </c>
      <c r="Q194" s="139">
        <v>1.4279999999999999E-2</v>
      </c>
      <c r="R194" s="139">
        <f>Q194*H194</f>
        <v>9.8531999999999995E-2</v>
      </c>
      <c r="S194" s="139">
        <v>0</v>
      </c>
      <c r="T194" s="140">
        <f>S194*H194</f>
        <v>0</v>
      </c>
      <c r="AR194" s="141" t="s">
        <v>228</v>
      </c>
      <c r="AT194" s="141" t="s">
        <v>150</v>
      </c>
      <c r="AU194" s="141" t="s">
        <v>84</v>
      </c>
      <c r="AY194" s="16" t="s">
        <v>147</v>
      </c>
      <c r="BE194" s="142">
        <f>IF(N194="základní",J194,0)</f>
        <v>11106.93</v>
      </c>
      <c r="BF194" s="142">
        <f>IF(N194="snížená",J194,0)</f>
        <v>0</v>
      </c>
      <c r="BG194" s="142">
        <f>IF(N194="zákl. přenesená",J194,0)</f>
        <v>0</v>
      </c>
      <c r="BH194" s="142">
        <f>IF(N194="sníž. přenesená",J194,0)</f>
        <v>0</v>
      </c>
      <c r="BI194" s="142">
        <f>IF(N194="nulová",J194,0)</f>
        <v>0</v>
      </c>
      <c r="BJ194" s="16" t="s">
        <v>82</v>
      </c>
      <c r="BK194" s="142">
        <f>ROUND(I194*H194,2)</f>
        <v>11106.93</v>
      </c>
      <c r="BL194" s="16" t="s">
        <v>228</v>
      </c>
      <c r="BM194" s="141" t="s">
        <v>709</v>
      </c>
    </row>
    <row r="195" spans="2:65" s="1" customFormat="1" ht="16.5" customHeight="1">
      <c r="B195" s="28"/>
      <c r="C195" s="163" t="s">
        <v>390</v>
      </c>
      <c r="D195" s="163" t="s">
        <v>300</v>
      </c>
      <c r="E195" s="164" t="s">
        <v>710</v>
      </c>
      <c r="F195" s="165" t="s">
        <v>711</v>
      </c>
      <c r="G195" s="166" t="s">
        <v>153</v>
      </c>
      <c r="H195" s="167">
        <v>76</v>
      </c>
      <c r="I195" s="168">
        <v>28.5</v>
      </c>
      <c r="J195" s="168">
        <f>ROUND(I195*H195,2)</f>
        <v>2166</v>
      </c>
      <c r="K195" s="165" t="s">
        <v>1</v>
      </c>
      <c r="L195" s="169"/>
      <c r="M195" s="170" t="s">
        <v>1</v>
      </c>
      <c r="N195" s="171" t="s">
        <v>40</v>
      </c>
      <c r="O195" s="139">
        <v>0</v>
      </c>
      <c r="P195" s="139">
        <f>O195*H195</f>
        <v>0</v>
      </c>
      <c r="Q195" s="139">
        <v>2.2000000000000001E-3</v>
      </c>
      <c r="R195" s="139">
        <f>Q195*H195</f>
        <v>0.16720000000000002</v>
      </c>
      <c r="S195" s="139">
        <v>0</v>
      </c>
      <c r="T195" s="140">
        <f>S195*H195</f>
        <v>0</v>
      </c>
      <c r="AR195" s="141" t="s">
        <v>303</v>
      </c>
      <c r="AT195" s="141" t="s">
        <v>300</v>
      </c>
      <c r="AU195" s="141" t="s">
        <v>84</v>
      </c>
      <c r="AY195" s="16" t="s">
        <v>147</v>
      </c>
      <c r="BE195" s="142">
        <f>IF(N195="základní",J195,0)</f>
        <v>2166</v>
      </c>
      <c r="BF195" s="142">
        <f>IF(N195="snížená",J195,0)</f>
        <v>0</v>
      </c>
      <c r="BG195" s="142">
        <f>IF(N195="zákl. přenesená",J195,0)</f>
        <v>0</v>
      </c>
      <c r="BH195" s="142">
        <f>IF(N195="sníž. přenesená",J195,0)</f>
        <v>0</v>
      </c>
      <c r="BI195" s="142">
        <f>IF(N195="nulová",J195,0)</f>
        <v>0</v>
      </c>
      <c r="BJ195" s="16" t="s">
        <v>82</v>
      </c>
      <c r="BK195" s="142">
        <f>ROUND(I195*H195,2)</f>
        <v>2166</v>
      </c>
      <c r="BL195" s="16" t="s">
        <v>228</v>
      </c>
      <c r="BM195" s="141" t="s">
        <v>712</v>
      </c>
    </row>
    <row r="196" spans="2:65" s="1" customFormat="1" ht="24.2" customHeight="1">
      <c r="B196" s="28"/>
      <c r="C196" s="131" t="s">
        <v>400</v>
      </c>
      <c r="D196" s="131" t="s">
        <v>150</v>
      </c>
      <c r="E196" s="132" t="s">
        <v>713</v>
      </c>
      <c r="F196" s="133" t="s">
        <v>714</v>
      </c>
      <c r="G196" s="134" t="s">
        <v>319</v>
      </c>
      <c r="H196" s="135">
        <v>127.92</v>
      </c>
      <c r="I196" s="136">
        <v>4.3</v>
      </c>
      <c r="J196" s="136">
        <f>ROUND(I196*H196,2)</f>
        <v>550.05999999999995</v>
      </c>
      <c r="K196" s="133" t="s">
        <v>1</v>
      </c>
      <c r="L196" s="28"/>
      <c r="M196" s="137" t="s">
        <v>1</v>
      </c>
      <c r="N196" s="138" t="s">
        <v>40</v>
      </c>
      <c r="O196" s="139">
        <v>0</v>
      </c>
      <c r="P196" s="139">
        <f>O196*H196</f>
        <v>0</v>
      </c>
      <c r="Q196" s="139">
        <v>0</v>
      </c>
      <c r="R196" s="139">
        <f>Q196*H196</f>
        <v>0</v>
      </c>
      <c r="S196" s="139">
        <v>0</v>
      </c>
      <c r="T196" s="140">
        <f>S196*H196</f>
        <v>0</v>
      </c>
      <c r="AR196" s="141" t="s">
        <v>228</v>
      </c>
      <c r="AT196" s="141" t="s">
        <v>150</v>
      </c>
      <c r="AU196" s="141" t="s">
        <v>84</v>
      </c>
      <c r="AY196" s="16" t="s">
        <v>147</v>
      </c>
      <c r="BE196" s="142">
        <f>IF(N196="základní",J196,0)</f>
        <v>550.05999999999995</v>
      </c>
      <c r="BF196" s="142">
        <f>IF(N196="snížená",J196,0)</f>
        <v>0</v>
      </c>
      <c r="BG196" s="142">
        <f>IF(N196="zákl. přenesená",J196,0)</f>
        <v>0</v>
      </c>
      <c r="BH196" s="142">
        <f>IF(N196="sníž. přenesená",J196,0)</f>
        <v>0</v>
      </c>
      <c r="BI196" s="142">
        <f>IF(N196="nulová",J196,0)</f>
        <v>0</v>
      </c>
      <c r="BJ196" s="16" t="s">
        <v>82</v>
      </c>
      <c r="BK196" s="142">
        <f>ROUND(I196*H196,2)</f>
        <v>550.05999999999995</v>
      </c>
      <c r="BL196" s="16" t="s">
        <v>228</v>
      </c>
      <c r="BM196" s="141" t="s">
        <v>715</v>
      </c>
    </row>
    <row r="197" spans="2:65" s="11" customFormat="1" ht="22.9" customHeight="1">
      <c r="B197" s="120"/>
      <c r="D197" s="121" t="s">
        <v>74</v>
      </c>
      <c r="E197" s="129" t="s">
        <v>716</v>
      </c>
      <c r="F197" s="129" t="s">
        <v>717</v>
      </c>
      <c r="J197" s="130">
        <f>BK197</f>
        <v>29397.24</v>
      </c>
      <c r="L197" s="120"/>
      <c r="M197" s="124"/>
      <c r="P197" s="125">
        <f>SUM(P198:P202)</f>
        <v>18.917999999999999</v>
      </c>
      <c r="R197" s="125">
        <f>SUM(R198:R202)</f>
        <v>0.26390659999999999</v>
      </c>
      <c r="T197" s="126">
        <f>SUM(T198:T202)</f>
        <v>4.3930000000000004E-2</v>
      </c>
      <c r="AR197" s="121" t="s">
        <v>84</v>
      </c>
      <c r="AT197" s="127" t="s">
        <v>74</v>
      </c>
      <c r="AU197" s="127" t="s">
        <v>82</v>
      </c>
      <c r="AY197" s="121" t="s">
        <v>147</v>
      </c>
      <c r="BK197" s="128">
        <f>SUM(BK198:BK202)</f>
        <v>29397.24</v>
      </c>
    </row>
    <row r="198" spans="2:65" s="1" customFormat="1" ht="24.2" customHeight="1">
      <c r="B198" s="28"/>
      <c r="C198" s="131" t="s">
        <v>406</v>
      </c>
      <c r="D198" s="131" t="s">
        <v>150</v>
      </c>
      <c r="E198" s="132" t="s">
        <v>718</v>
      </c>
      <c r="F198" s="133" t="s">
        <v>719</v>
      </c>
      <c r="G198" s="134" t="s">
        <v>199</v>
      </c>
      <c r="H198" s="135">
        <v>23</v>
      </c>
      <c r="I198" s="136">
        <v>390.07</v>
      </c>
      <c r="J198" s="136">
        <f>ROUND(I198*H198,2)</f>
        <v>8971.61</v>
      </c>
      <c r="K198" s="133" t="s">
        <v>1</v>
      </c>
      <c r="L198" s="28"/>
      <c r="M198" s="137" t="s">
        <v>1</v>
      </c>
      <c r="N198" s="138" t="s">
        <v>40</v>
      </c>
      <c r="O198" s="139">
        <v>0.43</v>
      </c>
      <c r="P198" s="139">
        <f>O198*H198</f>
        <v>9.89</v>
      </c>
      <c r="Q198" s="139">
        <v>0</v>
      </c>
      <c r="R198" s="139">
        <f>Q198*H198</f>
        <v>0</v>
      </c>
      <c r="S198" s="139">
        <v>1.91E-3</v>
      </c>
      <c r="T198" s="140">
        <f>S198*H198</f>
        <v>4.3930000000000004E-2</v>
      </c>
      <c r="AR198" s="141" t="s">
        <v>228</v>
      </c>
      <c r="AT198" s="141" t="s">
        <v>150</v>
      </c>
      <c r="AU198" s="141" t="s">
        <v>84</v>
      </c>
      <c r="AY198" s="16" t="s">
        <v>147</v>
      </c>
      <c r="BE198" s="142">
        <f>IF(N198="základní",J198,0)</f>
        <v>8971.61</v>
      </c>
      <c r="BF198" s="142">
        <f>IF(N198="snížená",J198,0)</f>
        <v>0</v>
      </c>
      <c r="BG198" s="142">
        <f>IF(N198="zákl. přenesená",J198,0)</f>
        <v>0</v>
      </c>
      <c r="BH198" s="142">
        <f>IF(N198="sníž. přenesená",J198,0)</f>
        <v>0</v>
      </c>
      <c r="BI198" s="142">
        <f>IF(N198="nulová",J198,0)</f>
        <v>0</v>
      </c>
      <c r="BJ198" s="16" t="s">
        <v>82</v>
      </c>
      <c r="BK198" s="142">
        <f>ROUND(I198*H198,2)</f>
        <v>8971.61</v>
      </c>
      <c r="BL198" s="16" t="s">
        <v>228</v>
      </c>
      <c r="BM198" s="141" t="s">
        <v>720</v>
      </c>
    </row>
    <row r="199" spans="2:65" s="1" customFormat="1" ht="24.2" customHeight="1">
      <c r="B199" s="28"/>
      <c r="C199" s="131" t="s">
        <v>410</v>
      </c>
      <c r="D199" s="131" t="s">
        <v>150</v>
      </c>
      <c r="E199" s="132" t="s">
        <v>721</v>
      </c>
      <c r="F199" s="133" t="s">
        <v>722</v>
      </c>
      <c r="G199" s="134" t="s">
        <v>199</v>
      </c>
      <c r="H199" s="135">
        <v>23</v>
      </c>
      <c r="I199" s="136">
        <v>752.22</v>
      </c>
      <c r="J199" s="136">
        <f>ROUND(I199*H199,2)</f>
        <v>17301.060000000001</v>
      </c>
      <c r="K199" s="133" t="s">
        <v>1</v>
      </c>
      <c r="L199" s="28"/>
      <c r="M199" s="137" t="s">
        <v>1</v>
      </c>
      <c r="N199" s="138" t="s">
        <v>40</v>
      </c>
      <c r="O199" s="139">
        <v>0.34799999999999998</v>
      </c>
      <c r="P199" s="139">
        <f>O199*H199</f>
        <v>8.0039999999999996</v>
      </c>
      <c r="Q199" s="139">
        <v>5.3141999999999998E-3</v>
      </c>
      <c r="R199" s="139">
        <f>Q199*H199</f>
        <v>0.12222659999999999</v>
      </c>
      <c r="S199" s="139">
        <v>0</v>
      </c>
      <c r="T199" s="140">
        <f>S199*H199</f>
        <v>0</v>
      </c>
      <c r="AR199" s="141" t="s">
        <v>228</v>
      </c>
      <c r="AT199" s="141" t="s">
        <v>150</v>
      </c>
      <c r="AU199" s="141" t="s">
        <v>84</v>
      </c>
      <c r="AY199" s="16" t="s">
        <v>147</v>
      </c>
      <c r="BE199" s="142">
        <f>IF(N199="základní",J199,0)</f>
        <v>17301.060000000001</v>
      </c>
      <c r="BF199" s="142">
        <f>IF(N199="snížená",J199,0)</f>
        <v>0</v>
      </c>
      <c r="BG199" s="142">
        <f>IF(N199="zákl. přenesená",J199,0)</f>
        <v>0</v>
      </c>
      <c r="BH199" s="142">
        <f>IF(N199="sníž. přenesená",J199,0)</f>
        <v>0</v>
      </c>
      <c r="BI199" s="142">
        <f>IF(N199="nulová",J199,0)</f>
        <v>0</v>
      </c>
      <c r="BJ199" s="16" t="s">
        <v>82</v>
      </c>
      <c r="BK199" s="142">
        <f>ROUND(I199*H199,2)</f>
        <v>17301.060000000001</v>
      </c>
      <c r="BL199" s="16" t="s">
        <v>228</v>
      </c>
      <c r="BM199" s="141" t="s">
        <v>723</v>
      </c>
    </row>
    <row r="200" spans="2:65" s="1" customFormat="1" ht="37.9" customHeight="1">
      <c r="B200" s="28"/>
      <c r="C200" s="131" t="s">
        <v>414</v>
      </c>
      <c r="D200" s="131" t="s">
        <v>150</v>
      </c>
      <c r="E200" s="132" t="s">
        <v>724</v>
      </c>
      <c r="F200" s="133" t="s">
        <v>725</v>
      </c>
      <c r="G200" s="134" t="s">
        <v>153</v>
      </c>
      <c r="H200" s="135">
        <v>4</v>
      </c>
      <c r="I200" s="136">
        <v>232.23</v>
      </c>
      <c r="J200" s="136">
        <f>ROUND(I200*H200,2)</f>
        <v>928.92</v>
      </c>
      <c r="K200" s="133" t="s">
        <v>1</v>
      </c>
      <c r="L200" s="28"/>
      <c r="M200" s="137" t="s">
        <v>1</v>
      </c>
      <c r="N200" s="138" t="s">
        <v>40</v>
      </c>
      <c r="O200" s="139">
        <v>0.25600000000000001</v>
      </c>
      <c r="P200" s="139">
        <f>O200*H200</f>
        <v>1.024</v>
      </c>
      <c r="Q200" s="139">
        <v>0</v>
      </c>
      <c r="R200" s="139">
        <f>Q200*H200</f>
        <v>0</v>
      </c>
      <c r="S200" s="139">
        <v>0</v>
      </c>
      <c r="T200" s="140">
        <f>S200*H200</f>
        <v>0</v>
      </c>
      <c r="AR200" s="141" t="s">
        <v>228</v>
      </c>
      <c r="AT200" s="141" t="s">
        <v>150</v>
      </c>
      <c r="AU200" s="141" t="s">
        <v>84</v>
      </c>
      <c r="AY200" s="16" t="s">
        <v>147</v>
      </c>
      <c r="BE200" s="142">
        <f>IF(N200="základní",J200,0)</f>
        <v>928.92</v>
      </c>
      <c r="BF200" s="142">
        <f>IF(N200="snížená",J200,0)</f>
        <v>0</v>
      </c>
      <c r="BG200" s="142">
        <f>IF(N200="zákl. přenesená",J200,0)</f>
        <v>0</v>
      </c>
      <c r="BH200" s="142">
        <f>IF(N200="sníž. přenesená",J200,0)</f>
        <v>0</v>
      </c>
      <c r="BI200" s="142">
        <f>IF(N200="nulová",J200,0)</f>
        <v>0</v>
      </c>
      <c r="BJ200" s="16" t="s">
        <v>82</v>
      </c>
      <c r="BK200" s="142">
        <f>ROUND(I200*H200,2)</f>
        <v>928.92</v>
      </c>
      <c r="BL200" s="16" t="s">
        <v>228</v>
      </c>
      <c r="BM200" s="141" t="s">
        <v>726</v>
      </c>
    </row>
    <row r="201" spans="2:65" s="1" customFormat="1" ht="44.25" customHeight="1">
      <c r="B201" s="28"/>
      <c r="C201" s="131" t="s">
        <v>418</v>
      </c>
      <c r="D201" s="131" t="s">
        <v>150</v>
      </c>
      <c r="E201" s="132" t="s">
        <v>727</v>
      </c>
      <c r="F201" s="133" t="s">
        <v>728</v>
      </c>
      <c r="G201" s="134" t="s">
        <v>153</v>
      </c>
      <c r="H201" s="135">
        <v>46</v>
      </c>
      <c r="I201" s="136">
        <v>39</v>
      </c>
      <c r="J201" s="136">
        <f>ROUND(I201*H201,2)</f>
        <v>1794</v>
      </c>
      <c r="K201" s="133" t="s">
        <v>1</v>
      </c>
      <c r="L201" s="28"/>
      <c r="M201" s="137" t="s">
        <v>1</v>
      </c>
      <c r="N201" s="138" t="s">
        <v>40</v>
      </c>
      <c r="O201" s="139">
        <v>0</v>
      </c>
      <c r="P201" s="139">
        <f>O201*H201</f>
        <v>0</v>
      </c>
      <c r="Q201" s="139">
        <v>3.0799999999999998E-3</v>
      </c>
      <c r="R201" s="139">
        <f>Q201*H201</f>
        <v>0.14168</v>
      </c>
      <c r="S201" s="139">
        <v>0</v>
      </c>
      <c r="T201" s="140">
        <f>S201*H201</f>
        <v>0</v>
      </c>
      <c r="AR201" s="141" t="s">
        <v>228</v>
      </c>
      <c r="AT201" s="141" t="s">
        <v>150</v>
      </c>
      <c r="AU201" s="141" t="s">
        <v>84</v>
      </c>
      <c r="AY201" s="16" t="s">
        <v>147</v>
      </c>
      <c r="BE201" s="142">
        <f>IF(N201="základní",J201,0)</f>
        <v>1794</v>
      </c>
      <c r="BF201" s="142">
        <f>IF(N201="snížená",J201,0)</f>
        <v>0</v>
      </c>
      <c r="BG201" s="142">
        <f>IF(N201="zákl. přenesená",J201,0)</f>
        <v>0</v>
      </c>
      <c r="BH201" s="142">
        <f>IF(N201="sníž. přenesená",J201,0)</f>
        <v>0</v>
      </c>
      <c r="BI201" s="142">
        <f>IF(N201="nulová",J201,0)</f>
        <v>0</v>
      </c>
      <c r="BJ201" s="16" t="s">
        <v>82</v>
      </c>
      <c r="BK201" s="142">
        <f>ROUND(I201*H201,2)</f>
        <v>1794</v>
      </c>
      <c r="BL201" s="16" t="s">
        <v>228</v>
      </c>
      <c r="BM201" s="141" t="s">
        <v>729</v>
      </c>
    </row>
    <row r="202" spans="2:65" s="1" customFormat="1" ht="24.2" customHeight="1">
      <c r="B202" s="28"/>
      <c r="C202" s="131" t="s">
        <v>422</v>
      </c>
      <c r="D202" s="131" t="s">
        <v>150</v>
      </c>
      <c r="E202" s="132" t="s">
        <v>730</v>
      </c>
      <c r="F202" s="133" t="s">
        <v>731</v>
      </c>
      <c r="G202" s="134" t="s">
        <v>319</v>
      </c>
      <c r="H202" s="135">
        <v>334.70600000000002</v>
      </c>
      <c r="I202" s="136">
        <v>1.2</v>
      </c>
      <c r="J202" s="136">
        <f>ROUND(I202*H202,2)</f>
        <v>401.65</v>
      </c>
      <c r="K202" s="133" t="s">
        <v>1</v>
      </c>
      <c r="L202" s="28"/>
      <c r="M202" s="137" t="s">
        <v>1</v>
      </c>
      <c r="N202" s="138" t="s">
        <v>40</v>
      </c>
      <c r="O202" s="139">
        <v>0</v>
      </c>
      <c r="P202" s="139">
        <f>O202*H202</f>
        <v>0</v>
      </c>
      <c r="Q202" s="139">
        <v>0</v>
      </c>
      <c r="R202" s="139">
        <f>Q202*H202</f>
        <v>0</v>
      </c>
      <c r="S202" s="139">
        <v>0</v>
      </c>
      <c r="T202" s="140">
        <f>S202*H202</f>
        <v>0</v>
      </c>
      <c r="AR202" s="141" t="s">
        <v>228</v>
      </c>
      <c r="AT202" s="141" t="s">
        <v>150</v>
      </c>
      <c r="AU202" s="141" t="s">
        <v>84</v>
      </c>
      <c r="AY202" s="16" t="s">
        <v>147</v>
      </c>
      <c r="BE202" s="142">
        <f>IF(N202="základní",J202,0)</f>
        <v>401.65</v>
      </c>
      <c r="BF202" s="142">
        <f>IF(N202="snížená",J202,0)</f>
        <v>0</v>
      </c>
      <c r="BG202" s="142">
        <f>IF(N202="zákl. přenesená",J202,0)</f>
        <v>0</v>
      </c>
      <c r="BH202" s="142">
        <f>IF(N202="sníž. přenesená",J202,0)</f>
        <v>0</v>
      </c>
      <c r="BI202" s="142">
        <f>IF(N202="nulová",J202,0)</f>
        <v>0</v>
      </c>
      <c r="BJ202" s="16" t="s">
        <v>82</v>
      </c>
      <c r="BK202" s="142">
        <f>ROUND(I202*H202,2)</f>
        <v>401.65</v>
      </c>
      <c r="BL202" s="16" t="s">
        <v>228</v>
      </c>
      <c r="BM202" s="141" t="s">
        <v>732</v>
      </c>
    </row>
    <row r="203" spans="2:65" s="11" customFormat="1" ht="25.9" customHeight="1">
      <c r="B203" s="120"/>
      <c r="D203" s="121" t="s">
        <v>74</v>
      </c>
      <c r="E203" s="122" t="s">
        <v>733</v>
      </c>
      <c r="F203" s="122" t="s">
        <v>734</v>
      </c>
      <c r="J203" s="123">
        <f>BK203</f>
        <v>2000</v>
      </c>
      <c r="L203" s="120"/>
      <c r="M203" s="124"/>
      <c r="P203" s="125">
        <f>P204</f>
        <v>0</v>
      </c>
      <c r="R203" s="125">
        <f>R204</f>
        <v>0</v>
      </c>
      <c r="T203" s="126">
        <f>T204</f>
        <v>0</v>
      </c>
      <c r="AR203" s="121" t="s">
        <v>172</v>
      </c>
      <c r="AT203" s="127" t="s">
        <v>74</v>
      </c>
      <c r="AU203" s="127" t="s">
        <v>75</v>
      </c>
      <c r="AY203" s="121" t="s">
        <v>147</v>
      </c>
      <c r="BK203" s="128">
        <f>BK204</f>
        <v>2000</v>
      </c>
    </row>
    <row r="204" spans="2:65" s="11" customFormat="1" ht="22.9" customHeight="1">
      <c r="B204" s="120"/>
      <c r="D204" s="121" t="s">
        <v>74</v>
      </c>
      <c r="E204" s="129" t="s">
        <v>735</v>
      </c>
      <c r="F204" s="129" t="s">
        <v>736</v>
      </c>
      <c r="J204" s="130">
        <f>BK204</f>
        <v>2000</v>
      </c>
      <c r="L204" s="120"/>
      <c r="M204" s="124"/>
      <c r="P204" s="125">
        <f>P205</f>
        <v>0</v>
      </c>
      <c r="R204" s="125">
        <f>R205</f>
        <v>0</v>
      </c>
      <c r="T204" s="126">
        <f>T205</f>
        <v>0</v>
      </c>
      <c r="AR204" s="121" t="s">
        <v>172</v>
      </c>
      <c r="AT204" s="127" t="s">
        <v>74</v>
      </c>
      <c r="AU204" s="127" t="s">
        <v>82</v>
      </c>
      <c r="AY204" s="121" t="s">
        <v>147</v>
      </c>
      <c r="BK204" s="128">
        <f>BK205</f>
        <v>2000</v>
      </c>
    </row>
    <row r="205" spans="2:65" s="1" customFormat="1" ht="16.5" customHeight="1">
      <c r="B205" s="28"/>
      <c r="C205" s="131" t="s">
        <v>428</v>
      </c>
      <c r="D205" s="131" t="s">
        <v>150</v>
      </c>
      <c r="E205" s="132" t="s">
        <v>737</v>
      </c>
      <c r="F205" s="133" t="s">
        <v>738</v>
      </c>
      <c r="G205" s="134" t="s">
        <v>739</v>
      </c>
      <c r="H205" s="135">
        <v>1</v>
      </c>
      <c r="I205" s="136">
        <v>2000</v>
      </c>
      <c r="J205" s="136">
        <f>ROUND(I205*H205,2)</f>
        <v>2000</v>
      </c>
      <c r="K205" s="133" t="s">
        <v>1</v>
      </c>
      <c r="L205" s="28"/>
      <c r="M205" s="175" t="s">
        <v>1</v>
      </c>
      <c r="N205" s="176" t="s">
        <v>40</v>
      </c>
      <c r="O205" s="177">
        <v>0</v>
      </c>
      <c r="P205" s="177">
        <f>O205*H205</f>
        <v>0</v>
      </c>
      <c r="Q205" s="177">
        <v>0</v>
      </c>
      <c r="R205" s="177">
        <f>Q205*H205</f>
        <v>0</v>
      </c>
      <c r="S205" s="177">
        <v>0</v>
      </c>
      <c r="T205" s="178">
        <f>S205*H205</f>
        <v>0</v>
      </c>
      <c r="AR205" s="141" t="s">
        <v>155</v>
      </c>
      <c r="AT205" s="141" t="s">
        <v>150</v>
      </c>
      <c r="AU205" s="141" t="s">
        <v>84</v>
      </c>
      <c r="AY205" s="16" t="s">
        <v>147</v>
      </c>
      <c r="BE205" s="142">
        <f>IF(N205="základní",J205,0)</f>
        <v>2000</v>
      </c>
      <c r="BF205" s="142">
        <f>IF(N205="snížená",J205,0)</f>
        <v>0</v>
      </c>
      <c r="BG205" s="142">
        <f>IF(N205="zákl. přenesená",J205,0)</f>
        <v>0</v>
      </c>
      <c r="BH205" s="142">
        <f>IF(N205="sníž. přenesená",J205,0)</f>
        <v>0</v>
      </c>
      <c r="BI205" s="142">
        <f>IF(N205="nulová",J205,0)</f>
        <v>0</v>
      </c>
      <c r="BJ205" s="16" t="s">
        <v>82</v>
      </c>
      <c r="BK205" s="142">
        <f>ROUND(I205*H205,2)</f>
        <v>2000</v>
      </c>
      <c r="BL205" s="16" t="s">
        <v>155</v>
      </c>
      <c r="BM205" s="141" t="s">
        <v>740</v>
      </c>
    </row>
    <row r="206" spans="2:65" s="1" customFormat="1" ht="6.95" customHeight="1">
      <c r="B206" s="40"/>
      <c r="C206" s="41"/>
      <c r="D206" s="41"/>
      <c r="E206" s="41"/>
      <c r="F206" s="41"/>
      <c r="G206" s="41"/>
      <c r="H206" s="41"/>
      <c r="I206" s="41"/>
      <c r="J206" s="41"/>
      <c r="K206" s="41"/>
      <c r="L206" s="28"/>
    </row>
  </sheetData>
  <sheetProtection algorithmName="SHA-512" hashValue="IE/T2XZNWzCic+dhjjtVTFRJWPHCVpAToNvlSjQB6dr9CvPKc/EjcMv3ngLzmi2fcTPz5xl1Qnu5eWnfnhKvbg==" saltValue="JeHCYtrPFpjtitcKwMRAGx/eCWucUy3rekT3Id/M/ZbsVR0IEuOfm7KW0XNuiEZSTZwfyPmjDTEMJXJK/RzHpA==" spinCount="100000" sheet="1" objects="1" scenarios="1" formatColumns="0" formatRows="0" autoFilter="0"/>
  <autoFilter ref="C131:K205" xr:uid="{00000000-0009-0000-0000-000003000000}"/>
  <mergeCells count="11">
    <mergeCell ref="L2:V2"/>
    <mergeCell ref="E87:H87"/>
    <mergeCell ref="E89:H89"/>
    <mergeCell ref="E120:H120"/>
    <mergeCell ref="E122:H122"/>
    <mergeCell ref="E124:H124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BM14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98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16.5" customHeight="1">
      <c r="B11" s="28"/>
      <c r="E11" s="179" t="s">
        <v>741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ROUND(J123, 2)</f>
        <v>-223911.2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ROUND((SUM(BE123:BE143)),  2)</f>
        <v>-223911.2</v>
      </c>
      <c r="I35" s="92">
        <v>0.21</v>
      </c>
      <c r="J35" s="82">
        <f>ROUND(((SUM(BE123:BE143))*I35),  2)</f>
        <v>-47021.35</v>
      </c>
      <c r="L35" s="28"/>
    </row>
    <row r="36" spans="2:12" s="1" customFormat="1" ht="14.45" customHeight="1">
      <c r="B36" s="28"/>
      <c r="E36" s="25" t="s">
        <v>41</v>
      </c>
      <c r="F36" s="82">
        <f>ROUND((SUM(BF123:BF143)),  2)</f>
        <v>0</v>
      </c>
      <c r="I36" s="92">
        <v>0.12</v>
      </c>
      <c r="J36" s="82">
        <f>ROUND(((SUM(BF123:BF143))*I36),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ROUND((SUM(BG123:BG143)),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ROUND((SUM(BH123:BH143)),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ROUND((SUM(BI123:BI143)),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-270932.55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16.5" hidden="1" customHeight="1">
      <c r="B89" s="28"/>
      <c r="E89" s="179" t="str">
        <f>E11</f>
        <v>01.4 - Méněpráce - plochá střecha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J123</f>
        <v>-223911.19999999998</v>
      </c>
      <c r="L98" s="28"/>
      <c r="AU98" s="16" t="s">
        <v>114</v>
      </c>
    </row>
    <row r="99" spans="2:47" s="8" customFormat="1" ht="24.95" hidden="1" customHeight="1">
      <c r="B99" s="104"/>
      <c r="D99" s="105" t="s">
        <v>122</v>
      </c>
      <c r="E99" s="106"/>
      <c r="F99" s="106"/>
      <c r="G99" s="106"/>
      <c r="H99" s="106"/>
      <c r="I99" s="106"/>
      <c r="J99" s="107">
        <f>J124</f>
        <v>-223911.19999999998</v>
      </c>
      <c r="L99" s="104"/>
    </row>
    <row r="100" spans="2:47" s="9" customFormat="1" ht="19.899999999999999" hidden="1" customHeight="1">
      <c r="B100" s="108"/>
      <c r="D100" s="109" t="s">
        <v>123</v>
      </c>
      <c r="E100" s="110"/>
      <c r="F100" s="110"/>
      <c r="G100" s="110"/>
      <c r="H100" s="110"/>
      <c r="I100" s="110"/>
      <c r="J100" s="111">
        <f>J125</f>
        <v>-147679.57999999999</v>
      </c>
      <c r="L100" s="108"/>
    </row>
    <row r="101" spans="2:47" s="9" customFormat="1" ht="19.899999999999999" hidden="1" customHeight="1">
      <c r="B101" s="108"/>
      <c r="D101" s="109" t="s">
        <v>124</v>
      </c>
      <c r="E101" s="110"/>
      <c r="F101" s="110"/>
      <c r="G101" s="110"/>
      <c r="H101" s="110"/>
      <c r="I101" s="110"/>
      <c r="J101" s="111">
        <f>J139</f>
        <v>-76231.62</v>
      </c>
      <c r="L101" s="108"/>
    </row>
    <row r="102" spans="2:47" s="1" customFormat="1" ht="21.75" hidden="1" customHeight="1">
      <c r="B102" s="28"/>
      <c r="L102" s="28"/>
    </row>
    <row r="103" spans="2:47" s="1" customFormat="1" ht="6.95" hidden="1" customHeight="1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28"/>
    </row>
    <row r="104" spans="2:47" ht="11.25" hidden="1"/>
    <row r="105" spans="2:47" ht="11.25" hidden="1"/>
    <row r="106" spans="2:47" ht="11.25" hidden="1"/>
    <row r="107" spans="2:47" s="1" customFormat="1" ht="6.95" customHeight="1"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28"/>
    </row>
    <row r="108" spans="2:47" s="1" customFormat="1" ht="24.95" customHeight="1">
      <c r="B108" s="28"/>
      <c r="C108" s="20" t="s">
        <v>132</v>
      </c>
      <c r="L108" s="28"/>
    </row>
    <row r="109" spans="2:47" s="1" customFormat="1" ht="6.95" customHeight="1">
      <c r="B109" s="28"/>
      <c r="L109" s="28"/>
    </row>
    <row r="110" spans="2:47" s="1" customFormat="1" ht="12" customHeight="1">
      <c r="B110" s="28"/>
      <c r="C110" s="25" t="s">
        <v>14</v>
      </c>
      <c r="L110" s="28"/>
    </row>
    <row r="111" spans="2:47" s="1" customFormat="1" ht="16.5" customHeight="1">
      <c r="B111" s="28"/>
      <c r="E111" s="216" t="str">
        <f>E7</f>
        <v>Rozšíření muzea Habartov</v>
      </c>
      <c r="F111" s="217"/>
      <c r="G111" s="217"/>
      <c r="H111" s="217"/>
      <c r="L111" s="28"/>
    </row>
    <row r="112" spans="2:47" ht="12" customHeight="1">
      <c r="B112" s="19"/>
      <c r="C112" s="25" t="s">
        <v>106</v>
      </c>
      <c r="L112" s="19"/>
    </row>
    <row r="113" spans="2:65" s="1" customFormat="1" ht="16.5" customHeight="1">
      <c r="B113" s="28"/>
      <c r="E113" s="216" t="s">
        <v>107</v>
      </c>
      <c r="F113" s="218"/>
      <c r="G113" s="218"/>
      <c r="H113" s="218"/>
      <c r="L113" s="28"/>
    </row>
    <row r="114" spans="2:65" s="1" customFormat="1" ht="12" customHeight="1">
      <c r="B114" s="28"/>
      <c r="C114" s="25" t="s">
        <v>108</v>
      </c>
      <c r="L114" s="28"/>
    </row>
    <row r="115" spans="2:65" s="1" customFormat="1" ht="16.5" customHeight="1">
      <c r="B115" s="28"/>
      <c r="E115" s="179" t="str">
        <f>E11</f>
        <v>01.4 - Méněpráce - plochá střecha</v>
      </c>
      <c r="F115" s="218"/>
      <c r="G115" s="218"/>
      <c r="H115" s="218"/>
      <c r="L115" s="28"/>
    </row>
    <row r="116" spans="2:65" s="1" customFormat="1" ht="6.95" customHeight="1">
      <c r="B116" s="28"/>
      <c r="L116" s="28"/>
    </row>
    <row r="117" spans="2:65" s="1" customFormat="1" ht="12" customHeight="1">
      <c r="B117" s="28"/>
      <c r="C117" s="25" t="s">
        <v>18</v>
      </c>
      <c r="F117" s="23" t="str">
        <f>F14</f>
        <v xml:space="preserve"> </v>
      </c>
      <c r="I117" s="25" t="s">
        <v>20</v>
      </c>
      <c r="J117" s="48" t="str">
        <f>IF(J14="","",J14)</f>
        <v>25. 2. 2025</v>
      </c>
      <c r="L117" s="28"/>
    </row>
    <row r="118" spans="2:65" s="1" customFormat="1" ht="6.95" customHeight="1">
      <c r="B118" s="28"/>
      <c r="L118" s="28"/>
    </row>
    <row r="119" spans="2:65" s="1" customFormat="1" ht="15.2" customHeight="1">
      <c r="B119" s="28"/>
      <c r="C119" s="25" t="s">
        <v>22</v>
      </c>
      <c r="F119" s="23" t="str">
        <f>E17</f>
        <v>Město Habartov, nám. Přátelství 112, Habartov</v>
      </c>
      <c r="I119" s="25" t="s">
        <v>31</v>
      </c>
      <c r="J119" s="26" t="str">
        <f>E23</f>
        <v xml:space="preserve"> </v>
      </c>
      <c r="L119" s="28"/>
    </row>
    <row r="120" spans="2:65" s="1" customFormat="1" ht="15.2" customHeight="1">
      <c r="B120" s="28"/>
      <c r="C120" s="25" t="s">
        <v>27</v>
      </c>
      <c r="F120" s="23" t="str">
        <f>IF(E20="","",E20)</f>
        <v>ColorMax s. r. o., Kasární náměstí 115/7, Cheb</v>
      </c>
      <c r="I120" s="25" t="s">
        <v>33</v>
      </c>
      <c r="J120" s="26" t="str">
        <f>E26</f>
        <v xml:space="preserve"> </v>
      </c>
      <c r="L120" s="28"/>
    </row>
    <row r="121" spans="2:65" s="1" customFormat="1" ht="10.35" customHeight="1">
      <c r="B121" s="28"/>
      <c r="L121" s="28"/>
    </row>
    <row r="122" spans="2:65" s="10" customFormat="1" ht="29.25" customHeight="1">
      <c r="B122" s="112"/>
      <c r="C122" s="113" t="s">
        <v>133</v>
      </c>
      <c r="D122" s="114" t="s">
        <v>60</v>
      </c>
      <c r="E122" s="114" t="s">
        <v>56</v>
      </c>
      <c r="F122" s="114" t="s">
        <v>57</v>
      </c>
      <c r="G122" s="114" t="s">
        <v>134</v>
      </c>
      <c r="H122" s="114" t="s">
        <v>135</v>
      </c>
      <c r="I122" s="114" t="s">
        <v>136</v>
      </c>
      <c r="J122" s="114" t="s">
        <v>112</v>
      </c>
      <c r="K122" s="115" t="s">
        <v>137</v>
      </c>
      <c r="L122" s="112"/>
      <c r="M122" s="55" t="s">
        <v>1</v>
      </c>
      <c r="N122" s="56" t="s">
        <v>39</v>
      </c>
      <c r="O122" s="56" t="s">
        <v>138</v>
      </c>
      <c r="P122" s="56" t="s">
        <v>139</v>
      </c>
      <c r="Q122" s="56" t="s">
        <v>140</v>
      </c>
      <c r="R122" s="56" t="s">
        <v>141</v>
      </c>
      <c r="S122" s="56" t="s">
        <v>142</v>
      </c>
      <c r="T122" s="57" t="s">
        <v>143</v>
      </c>
    </row>
    <row r="123" spans="2:65" s="1" customFormat="1" ht="22.9" customHeight="1">
      <c r="B123" s="28"/>
      <c r="C123" s="60" t="s">
        <v>144</v>
      </c>
      <c r="J123" s="116">
        <f>BK123</f>
        <v>-223911.19999999998</v>
      </c>
      <c r="L123" s="28"/>
      <c r="M123" s="58"/>
      <c r="N123" s="49"/>
      <c r="O123" s="49"/>
      <c r="P123" s="117">
        <f>P124</f>
        <v>-58.746145999999996</v>
      </c>
      <c r="Q123" s="49"/>
      <c r="R123" s="117">
        <f>R124</f>
        <v>-0.15870726982</v>
      </c>
      <c r="S123" s="49"/>
      <c r="T123" s="118">
        <f>T124</f>
        <v>0</v>
      </c>
      <c r="AT123" s="16" t="s">
        <v>74</v>
      </c>
      <c r="AU123" s="16" t="s">
        <v>114</v>
      </c>
      <c r="BK123" s="119">
        <f>BK124</f>
        <v>-223911.19999999998</v>
      </c>
    </row>
    <row r="124" spans="2:65" s="11" customFormat="1" ht="25.9" customHeight="1">
      <c r="B124" s="120"/>
      <c r="D124" s="121" t="s">
        <v>74</v>
      </c>
      <c r="E124" s="122" t="s">
        <v>286</v>
      </c>
      <c r="F124" s="122" t="s">
        <v>287</v>
      </c>
      <c r="J124" s="123">
        <f>BK124</f>
        <v>-223911.19999999998</v>
      </c>
      <c r="L124" s="120"/>
      <c r="M124" s="124"/>
      <c r="P124" s="125">
        <f>P125+P139</f>
        <v>-58.746145999999996</v>
      </c>
      <c r="R124" s="125">
        <f>R125+R139</f>
        <v>-0.15870726982</v>
      </c>
      <c r="T124" s="126">
        <f>T125+T139</f>
        <v>0</v>
      </c>
      <c r="AR124" s="121" t="s">
        <v>84</v>
      </c>
      <c r="AT124" s="127" t="s">
        <v>74</v>
      </c>
      <c r="AU124" s="127" t="s">
        <v>75</v>
      </c>
      <c r="AY124" s="121" t="s">
        <v>147</v>
      </c>
      <c r="BK124" s="128">
        <f>BK125+BK139</f>
        <v>-223911.19999999998</v>
      </c>
    </row>
    <row r="125" spans="2:65" s="11" customFormat="1" ht="22.9" customHeight="1">
      <c r="B125" s="120"/>
      <c r="D125" s="121" t="s">
        <v>74</v>
      </c>
      <c r="E125" s="129" t="s">
        <v>288</v>
      </c>
      <c r="F125" s="129" t="s">
        <v>289</v>
      </c>
      <c r="J125" s="130">
        <f>BK125</f>
        <v>-147679.57999999999</v>
      </c>
      <c r="L125" s="120"/>
      <c r="M125" s="124"/>
      <c r="P125" s="125">
        <f>SUM(P126:P138)</f>
        <v>-42.049395999999994</v>
      </c>
      <c r="R125" s="125">
        <f>SUM(R126:R138)</f>
        <v>-0.15447268982000001</v>
      </c>
      <c r="T125" s="126">
        <f>SUM(T126:T138)</f>
        <v>0</v>
      </c>
      <c r="AR125" s="121" t="s">
        <v>84</v>
      </c>
      <c r="AT125" s="127" t="s">
        <v>74</v>
      </c>
      <c r="AU125" s="127" t="s">
        <v>82</v>
      </c>
      <c r="AY125" s="121" t="s">
        <v>147</v>
      </c>
      <c r="BK125" s="128">
        <f>SUM(BK126:BK138)</f>
        <v>-147679.57999999999</v>
      </c>
    </row>
    <row r="126" spans="2:65" s="1" customFormat="1" ht="16.5" customHeight="1">
      <c r="B126" s="28"/>
      <c r="C126" s="131" t="s">
        <v>196</v>
      </c>
      <c r="D126" s="131" t="s">
        <v>150</v>
      </c>
      <c r="E126" s="132" t="s">
        <v>742</v>
      </c>
      <c r="F126" s="133" t="s">
        <v>743</v>
      </c>
      <c r="G126" s="134" t="s">
        <v>199</v>
      </c>
      <c r="H126" s="135">
        <v>-21.07</v>
      </c>
      <c r="I126" s="136">
        <v>673.1</v>
      </c>
      <c r="J126" s="136">
        <f>ROUND(I126*H126,2)</f>
        <v>-14182.22</v>
      </c>
      <c r="K126" s="133" t="s">
        <v>1</v>
      </c>
      <c r="L126" s="28"/>
      <c r="M126" s="137" t="s">
        <v>1</v>
      </c>
      <c r="N126" s="138" t="s">
        <v>40</v>
      </c>
      <c r="O126" s="139">
        <v>0</v>
      </c>
      <c r="P126" s="139">
        <f>O126*H126</f>
        <v>0</v>
      </c>
      <c r="Q126" s="139">
        <v>0</v>
      </c>
      <c r="R126" s="139">
        <f>Q126*H126</f>
        <v>0</v>
      </c>
      <c r="S126" s="139">
        <v>0</v>
      </c>
      <c r="T126" s="140">
        <f>S126*H126</f>
        <v>0</v>
      </c>
      <c r="AR126" s="141" t="s">
        <v>228</v>
      </c>
      <c r="AT126" s="141" t="s">
        <v>150</v>
      </c>
      <c r="AU126" s="141" t="s">
        <v>84</v>
      </c>
      <c r="AY126" s="16" t="s">
        <v>147</v>
      </c>
      <c r="BE126" s="142">
        <f>IF(N126="základní",J126,0)</f>
        <v>-14182.22</v>
      </c>
      <c r="BF126" s="142">
        <f>IF(N126="snížená",J126,0)</f>
        <v>0</v>
      </c>
      <c r="BG126" s="142">
        <f>IF(N126="zákl. přenesená",J126,0)</f>
        <v>0</v>
      </c>
      <c r="BH126" s="142">
        <f>IF(N126="sníž. přenesená",J126,0)</f>
        <v>0</v>
      </c>
      <c r="BI126" s="142">
        <f>IF(N126="nulová",J126,0)</f>
        <v>0</v>
      </c>
      <c r="BJ126" s="16" t="s">
        <v>82</v>
      </c>
      <c r="BK126" s="142">
        <f>ROUND(I126*H126,2)</f>
        <v>-14182.22</v>
      </c>
      <c r="BL126" s="16" t="s">
        <v>228</v>
      </c>
      <c r="BM126" s="141" t="s">
        <v>744</v>
      </c>
    </row>
    <row r="127" spans="2:65" s="1" customFormat="1" ht="29.25">
      <c r="B127" s="28"/>
      <c r="D127" s="143" t="s">
        <v>157</v>
      </c>
      <c r="F127" s="144" t="s">
        <v>745</v>
      </c>
      <c r="L127" s="28"/>
      <c r="M127" s="145"/>
      <c r="T127" s="52"/>
      <c r="AT127" s="16" t="s">
        <v>157</v>
      </c>
      <c r="AU127" s="16" t="s">
        <v>84</v>
      </c>
    </row>
    <row r="128" spans="2:65" s="1" customFormat="1" ht="16.5" customHeight="1">
      <c r="B128" s="28"/>
      <c r="C128" s="131" t="s">
        <v>203</v>
      </c>
      <c r="D128" s="131" t="s">
        <v>150</v>
      </c>
      <c r="E128" s="132" t="s">
        <v>746</v>
      </c>
      <c r="F128" s="133" t="s">
        <v>747</v>
      </c>
      <c r="G128" s="134" t="s">
        <v>199</v>
      </c>
      <c r="H128" s="135">
        <v>-11.12</v>
      </c>
      <c r="I128" s="136">
        <v>4693.62</v>
      </c>
      <c r="J128" s="136">
        <f t="shared" ref="J128:J138" si="0">ROUND(I128*H128,2)</f>
        <v>-52193.05</v>
      </c>
      <c r="K128" s="133" t="s">
        <v>1</v>
      </c>
      <c r="L128" s="28"/>
      <c r="M128" s="137" t="s">
        <v>1</v>
      </c>
      <c r="N128" s="138" t="s">
        <v>40</v>
      </c>
      <c r="O128" s="139">
        <v>0</v>
      </c>
      <c r="P128" s="139">
        <f t="shared" ref="P128:P138" si="1">O128*H128</f>
        <v>0</v>
      </c>
      <c r="Q128" s="139">
        <v>0</v>
      </c>
      <c r="R128" s="139">
        <f t="shared" ref="R128:R138" si="2">Q128*H128</f>
        <v>0</v>
      </c>
      <c r="S128" s="139">
        <v>0</v>
      </c>
      <c r="T128" s="140">
        <f t="shared" ref="T128:T138" si="3">S128*H128</f>
        <v>0</v>
      </c>
      <c r="AR128" s="141" t="s">
        <v>228</v>
      </c>
      <c r="AT128" s="141" t="s">
        <v>150</v>
      </c>
      <c r="AU128" s="141" t="s">
        <v>84</v>
      </c>
      <c r="AY128" s="16" t="s">
        <v>147</v>
      </c>
      <c r="BE128" s="142">
        <f t="shared" ref="BE128:BE138" si="4">IF(N128="základní",J128,0)</f>
        <v>-52193.05</v>
      </c>
      <c r="BF128" s="142">
        <f t="shared" ref="BF128:BF138" si="5">IF(N128="snížená",J128,0)</f>
        <v>0</v>
      </c>
      <c r="BG128" s="142">
        <f t="shared" ref="BG128:BG138" si="6">IF(N128="zákl. přenesená",J128,0)</f>
        <v>0</v>
      </c>
      <c r="BH128" s="142">
        <f t="shared" ref="BH128:BH138" si="7">IF(N128="sníž. přenesená",J128,0)</f>
        <v>0</v>
      </c>
      <c r="BI128" s="142">
        <f t="shared" ref="BI128:BI138" si="8">IF(N128="nulová",J128,0)</f>
        <v>0</v>
      </c>
      <c r="BJ128" s="16" t="s">
        <v>82</v>
      </c>
      <c r="BK128" s="142">
        <f t="shared" ref="BK128:BK138" si="9">ROUND(I128*H128,2)</f>
        <v>-52193.05</v>
      </c>
      <c r="BL128" s="16" t="s">
        <v>228</v>
      </c>
      <c r="BM128" s="141" t="s">
        <v>748</v>
      </c>
    </row>
    <row r="129" spans="2:65" s="1" customFormat="1" ht="24.2" customHeight="1">
      <c r="B129" s="28"/>
      <c r="C129" s="131" t="s">
        <v>82</v>
      </c>
      <c r="D129" s="131" t="s">
        <v>150</v>
      </c>
      <c r="E129" s="132" t="s">
        <v>749</v>
      </c>
      <c r="F129" s="133" t="s">
        <v>750</v>
      </c>
      <c r="G129" s="134" t="s">
        <v>170</v>
      </c>
      <c r="H129" s="135">
        <v>-67.605999999999995</v>
      </c>
      <c r="I129" s="136">
        <v>21.92</v>
      </c>
      <c r="J129" s="136">
        <f t="shared" si="0"/>
        <v>-1481.92</v>
      </c>
      <c r="K129" s="133" t="s">
        <v>1</v>
      </c>
      <c r="L129" s="28"/>
      <c r="M129" s="137" t="s">
        <v>1</v>
      </c>
      <c r="N129" s="138" t="s">
        <v>40</v>
      </c>
      <c r="O129" s="139">
        <v>2.9000000000000001E-2</v>
      </c>
      <c r="P129" s="139">
        <f t="shared" si="1"/>
        <v>-1.960574</v>
      </c>
      <c r="Q129" s="139">
        <v>0</v>
      </c>
      <c r="R129" s="139">
        <f t="shared" si="2"/>
        <v>0</v>
      </c>
      <c r="S129" s="139">
        <v>0</v>
      </c>
      <c r="T129" s="140">
        <f t="shared" si="3"/>
        <v>0</v>
      </c>
      <c r="AR129" s="141" t="s">
        <v>228</v>
      </c>
      <c r="AT129" s="141" t="s">
        <v>150</v>
      </c>
      <c r="AU129" s="141" t="s">
        <v>84</v>
      </c>
      <c r="AY129" s="16" t="s">
        <v>147</v>
      </c>
      <c r="BE129" s="142">
        <f t="shared" si="4"/>
        <v>-1481.92</v>
      </c>
      <c r="BF129" s="142">
        <f t="shared" si="5"/>
        <v>0</v>
      </c>
      <c r="BG129" s="142">
        <f t="shared" si="6"/>
        <v>0</v>
      </c>
      <c r="BH129" s="142">
        <f t="shared" si="7"/>
        <v>0</v>
      </c>
      <c r="BI129" s="142">
        <f t="shared" si="8"/>
        <v>0</v>
      </c>
      <c r="BJ129" s="16" t="s">
        <v>82</v>
      </c>
      <c r="BK129" s="142">
        <f t="shared" si="9"/>
        <v>-1481.92</v>
      </c>
      <c r="BL129" s="16" t="s">
        <v>228</v>
      </c>
      <c r="BM129" s="141" t="s">
        <v>751</v>
      </c>
    </row>
    <row r="130" spans="2:65" s="1" customFormat="1" ht="16.5" customHeight="1">
      <c r="B130" s="28"/>
      <c r="C130" s="163" t="s">
        <v>84</v>
      </c>
      <c r="D130" s="163" t="s">
        <v>300</v>
      </c>
      <c r="E130" s="164" t="s">
        <v>752</v>
      </c>
      <c r="F130" s="165" t="s">
        <v>753</v>
      </c>
      <c r="G130" s="166" t="s">
        <v>251</v>
      </c>
      <c r="H130" s="167">
        <v>-2.1999999999999999E-2</v>
      </c>
      <c r="I130" s="168">
        <v>67100</v>
      </c>
      <c r="J130" s="168">
        <f t="shared" si="0"/>
        <v>-1476.2</v>
      </c>
      <c r="K130" s="165" t="s">
        <v>1</v>
      </c>
      <c r="L130" s="169"/>
      <c r="M130" s="170" t="s">
        <v>1</v>
      </c>
      <c r="N130" s="171" t="s">
        <v>40</v>
      </c>
      <c r="O130" s="139">
        <v>0</v>
      </c>
      <c r="P130" s="139">
        <f t="shared" si="1"/>
        <v>0</v>
      </c>
      <c r="Q130" s="139">
        <v>0</v>
      </c>
      <c r="R130" s="139">
        <f t="shared" si="2"/>
        <v>0</v>
      </c>
      <c r="S130" s="139">
        <v>0</v>
      </c>
      <c r="T130" s="140">
        <f t="shared" si="3"/>
        <v>0</v>
      </c>
      <c r="AR130" s="141" t="s">
        <v>303</v>
      </c>
      <c r="AT130" s="141" t="s">
        <v>300</v>
      </c>
      <c r="AU130" s="141" t="s">
        <v>84</v>
      </c>
      <c r="AY130" s="16" t="s">
        <v>147</v>
      </c>
      <c r="BE130" s="142">
        <f t="shared" si="4"/>
        <v>-1476.2</v>
      </c>
      <c r="BF130" s="142">
        <f t="shared" si="5"/>
        <v>0</v>
      </c>
      <c r="BG130" s="142">
        <f t="shared" si="6"/>
        <v>0</v>
      </c>
      <c r="BH130" s="142">
        <f t="shared" si="7"/>
        <v>0</v>
      </c>
      <c r="BI130" s="142">
        <f t="shared" si="8"/>
        <v>0</v>
      </c>
      <c r="BJ130" s="16" t="s">
        <v>82</v>
      </c>
      <c r="BK130" s="142">
        <f t="shared" si="9"/>
        <v>-1476.2</v>
      </c>
      <c r="BL130" s="16" t="s">
        <v>228</v>
      </c>
      <c r="BM130" s="141" t="s">
        <v>754</v>
      </c>
    </row>
    <row r="131" spans="2:65" s="1" customFormat="1" ht="24.2" customHeight="1">
      <c r="B131" s="28"/>
      <c r="C131" s="131" t="s">
        <v>162</v>
      </c>
      <c r="D131" s="131" t="s">
        <v>150</v>
      </c>
      <c r="E131" s="132" t="s">
        <v>755</v>
      </c>
      <c r="F131" s="133" t="s">
        <v>756</v>
      </c>
      <c r="G131" s="134" t="s">
        <v>170</v>
      </c>
      <c r="H131" s="135">
        <v>-67.605999999999995</v>
      </c>
      <c r="I131" s="136">
        <v>166.95</v>
      </c>
      <c r="J131" s="136">
        <f t="shared" si="0"/>
        <v>-11286.82</v>
      </c>
      <c r="K131" s="133" t="s">
        <v>1</v>
      </c>
      <c r="L131" s="28"/>
      <c r="M131" s="137" t="s">
        <v>1</v>
      </c>
      <c r="N131" s="138" t="s">
        <v>40</v>
      </c>
      <c r="O131" s="139">
        <v>0.17899999999999999</v>
      </c>
      <c r="P131" s="139">
        <f t="shared" si="1"/>
        <v>-12.101473999999998</v>
      </c>
      <c r="Q131" s="139">
        <v>8.8312999999999998E-4</v>
      </c>
      <c r="R131" s="139">
        <f t="shared" si="2"/>
        <v>-5.9704886779999994E-2</v>
      </c>
      <c r="S131" s="139">
        <v>0</v>
      </c>
      <c r="T131" s="140">
        <f t="shared" si="3"/>
        <v>0</v>
      </c>
      <c r="AR131" s="141" t="s">
        <v>228</v>
      </c>
      <c r="AT131" s="141" t="s">
        <v>150</v>
      </c>
      <c r="AU131" s="141" t="s">
        <v>84</v>
      </c>
      <c r="AY131" s="16" t="s">
        <v>147</v>
      </c>
      <c r="BE131" s="142">
        <f t="shared" si="4"/>
        <v>-11286.82</v>
      </c>
      <c r="BF131" s="142">
        <f t="shared" si="5"/>
        <v>0</v>
      </c>
      <c r="BG131" s="142">
        <f t="shared" si="6"/>
        <v>0</v>
      </c>
      <c r="BH131" s="142">
        <f t="shared" si="7"/>
        <v>0</v>
      </c>
      <c r="BI131" s="142">
        <f t="shared" si="8"/>
        <v>0</v>
      </c>
      <c r="BJ131" s="16" t="s">
        <v>82</v>
      </c>
      <c r="BK131" s="142">
        <f t="shared" si="9"/>
        <v>-11286.82</v>
      </c>
      <c r="BL131" s="16" t="s">
        <v>228</v>
      </c>
      <c r="BM131" s="141" t="s">
        <v>757</v>
      </c>
    </row>
    <row r="132" spans="2:65" s="1" customFormat="1" ht="49.15" customHeight="1">
      <c r="B132" s="28"/>
      <c r="C132" s="163" t="s">
        <v>155</v>
      </c>
      <c r="D132" s="163" t="s">
        <v>300</v>
      </c>
      <c r="E132" s="164" t="s">
        <v>758</v>
      </c>
      <c r="F132" s="165" t="s">
        <v>759</v>
      </c>
      <c r="G132" s="166" t="s">
        <v>170</v>
      </c>
      <c r="H132" s="167">
        <v>-77.747</v>
      </c>
      <c r="I132" s="168">
        <v>178</v>
      </c>
      <c r="J132" s="168">
        <f t="shared" si="0"/>
        <v>-13838.97</v>
      </c>
      <c r="K132" s="165" t="s">
        <v>1</v>
      </c>
      <c r="L132" s="169"/>
      <c r="M132" s="170" t="s">
        <v>1</v>
      </c>
      <c r="N132" s="171" t="s">
        <v>40</v>
      </c>
      <c r="O132" s="139">
        <v>0</v>
      </c>
      <c r="P132" s="139">
        <f t="shared" si="1"/>
        <v>0</v>
      </c>
      <c r="Q132" s="139">
        <v>0</v>
      </c>
      <c r="R132" s="139">
        <f t="shared" si="2"/>
        <v>0</v>
      </c>
      <c r="S132" s="139">
        <v>0</v>
      </c>
      <c r="T132" s="140">
        <f t="shared" si="3"/>
        <v>0</v>
      </c>
      <c r="AR132" s="141" t="s">
        <v>303</v>
      </c>
      <c r="AT132" s="141" t="s">
        <v>300</v>
      </c>
      <c r="AU132" s="141" t="s">
        <v>84</v>
      </c>
      <c r="AY132" s="16" t="s">
        <v>147</v>
      </c>
      <c r="BE132" s="142">
        <f t="shared" si="4"/>
        <v>-13838.97</v>
      </c>
      <c r="BF132" s="142">
        <f t="shared" si="5"/>
        <v>0</v>
      </c>
      <c r="BG132" s="142">
        <f t="shared" si="6"/>
        <v>0</v>
      </c>
      <c r="BH132" s="142">
        <f t="shared" si="7"/>
        <v>0</v>
      </c>
      <c r="BI132" s="142">
        <f t="shared" si="8"/>
        <v>0</v>
      </c>
      <c r="BJ132" s="16" t="s">
        <v>82</v>
      </c>
      <c r="BK132" s="142">
        <f t="shared" si="9"/>
        <v>-13838.97</v>
      </c>
      <c r="BL132" s="16" t="s">
        <v>228</v>
      </c>
      <c r="BM132" s="141" t="s">
        <v>760</v>
      </c>
    </row>
    <row r="133" spans="2:65" s="1" customFormat="1" ht="37.9" customHeight="1">
      <c r="B133" s="28"/>
      <c r="C133" s="131" t="s">
        <v>172</v>
      </c>
      <c r="D133" s="131" t="s">
        <v>150</v>
      </c>
      <c r="E133" s="132" t="s">
        <v>761</v>
      </c>
      <c r="F133" s="133" t="s">
        <v>762</v>
      </c>
      <c r="G133" s="134" t="s">
        <v>199</v>
      </c>
      <c r="H133" s="135">
        <v>-21.07</v>
      </c>
      <c r="I133" s="136">
        <v>173.59</v>
      </c>
      <c r="J133" s="136">
        <f t="shared" si="0"/>
        <v>-3657.54</v>
      </c>
      <c r="K133" s="133" t="s">
        <v>1</v>
      </c>
      <c r="L133" s="28"/>
      <c r="M133" s="137" t="s">
        <v>1</v>
      </c>
      <c r="N133" s="138" t="s">
        <v>40</v>
      </c>
      <c r="O133" s="139">
        <v>0.11</v>
      </c>
      <c r="P133" s="139">
        <f t="shared" si="1"/>
        <v>-2.3176999999999999</v>
      </c>
      <c r="Q133" s="139">
        <v>1.1544000000000001E-3</v>
      </c>
      <c r="R133" s="139">
        <f t="shared" si="2"/>
        <v>-2.4323208000000002E-2</v>
      </c>
      <c r="S133" s="139">
        <v>0</v>
      </c>
      <c r="T133" s="140">
        <f t="shared" si="3"/>
        <v>0</v>
      </c>
      <c r="AR133" s="141" t="s">
        <v>228</v>
      </c>
      <c r="AT133" s="141" t="s">
        <v>150</v>
      </c>
      <c r="AU133" s="141" t="s">
        <v>84</v>
      </c>
      <c r="AY133" s="16" t="s">
        <v>147</v>
      </c>
      <c r="BE133" s="142">
        <f t="shared" si="4"/>
        <v>-3657.54</v>
      </c>
      <c r="BF133" s="142">
        <f t="shared" si="5"/>
        <v>0</v>
      </c>
      <c r="BG133" s="142">
        <f t="shared" si="6"/>
        <v>0</v>
      </c>
      <c r="BH133" s="142">
        <f t="shared" si="7"/>
        <v>0</v>
      </c>
      <c r="BI133" s="142">
        <f t="shared" si="8"/>
        <v>0</v>
      </c>
      <c r="BJ133" s="16" t="s">
        <v>82</v>
      </c>
      <c r="BK133" s="142">
        <f t="shared" si="9"/>
        <v>-3657.54</v>
      </c>
      <c r="BL133" s="16" t="s">
        <v>228</v>
      </c>
      <c r="BM133" s="141" t="s">
        <v>763</v>
      </c>
    </row>
    <row r="134" spans="2:65" s="1" customFormat="1" ht="37.9" customHeight="1">
      <c r="B134" s="28"/>
      <c r="C134" s="131" t="s">
        <v>179</v>
      </c>
      <c r="D134" s="131" t="s">
        <v>150</v>
      </c>
      <c r="E134" s="132" t="s">
        <v>764</v>
      </c>
      <c r="F134" s="133" t="s">
        <v>765</v>
      </c>
      <c r="G134" s="134" t="s">
        <v>199</v>
      </c>
      <c r="H134" s="135">
        <v>-11.12</v>
      </c>
      <c r="I134" s="136">
        <v>301.77</v>
      </c>
      <c r="J134" s="136">
        <f t="shared" si="0"/>
        <v>-3355.68</v>
      </c>
      <c r="K134" s="133" t="s">
        <v>1</v>
      </c>
      <c r="L134" s="28"/>
      <c r="M134" s="137" t="s">
        <v>1</v>
      </c>
      <c r="N134" s="138" t="s">
        <v>40</v>
      </c>
      <c r="O134" s="139">
        <v>0.12</v>
      </c>
      <c r="P134" s="139">
        <f t="shared" si="1"/>
        <v>-1.3343999999999998</v>
      </c>
      <c r="Q134" s="139">
        <v>2.8568000000000001E-3</v>
      </c>
      <c r="R134" s="139">
        <f t="shared" si="2"/>
        <v>-3.1767615999999999E-2</v>
      </c>
      <c r="S134" s="139">
        <v>0</v>
      </c>
      <c r="T134" s="140">
        <f t="shared" si="3"/>
        <v>0</v>
      </c>
      <c r="AR134" s="141" t="s">
        <v>228</v>
      </c>
      <c r="AT134" s="141" t="s">
        <v>150</v>
      </c>
      <c r="AU134" s="141" t="s">
        <v>84</v>
      </c>
      <c r="AY134" s="16" t="s">
        <v>147</v>
      </c>
      <c r="BE134" s="142">
        <f t="shared" si="4"/>
        <v>-3355.68</v>
      </c>
      <c r="BF134" s="142">
        <f t="shared" si="5"/>
        <v>0</v>
      </c>
      <c r="BG134" s="142">
        <f t="shared" si="6"/>
        <v>0</v>
      </c>
      <c r="BH134" s="142">
        <f t="shared" si="7"/>
        <v>0</v>
      </c>
      <c r="BI134" s="142">
        <f t="shared" si="8"/>
        <v>0</v>
      </c>
      <c r="BJ134" s="16" t="s">
        <v>82</v>
      </c>
      <c r="BK134" s="142">
        <f t="shared" si="9"/>
        <v>-3355.68</v>
      </c>
      <c r="BL134" s="16" t="s">
        <v>228</v>
      </c>
      <c r="BM134" s="141" t="s">
        <v>766</v>
      </c>
    </row>
    <row r="135" spans="2:65" s="1" customFormat="1" ht="33" customHeight="1">
      <c r="B135" s="28"/>
      <c r="C135" s="131" t="s">
        <v>183</v>
      </c>
      <c r="D135" s="131" t="s">
        <v>150</v>
      </c>
      <c r="E135" s="132" t="s">
        <v>767</v>
      </c>
      <c r="F135" s="133" t="s">
        <v>768</v>
      </c>
      <c r="G135" s="134" t="s">
        <v>199</v>
      </c>
      <c r="H135" s="135">
        <v>-21.07</v>
      </c>
      <c r="I135" s="136">
        <v>298.5</v>
      </c>
      <c r="J135" s="136">
        <f t="shared" si="0"/>
        <v>-6289.4</v>
      </c>
      <c r="K135" s="133" t="s">
        <v>1</v>
      </c>
      <c r="L135" s="28"/>
      <c r="M135" s="137" t="s">
        <v>1</v>
      </c>
      <c r="N135" s="138" t="s">
        <v>40</v>
      </c>
      <c r="O135" s="139">
        <v>0.12</v>
      </c>
      <c r="P135" s="139">
        <f t="shared" si="1"/>
        <v>-2.5284</v>
      </c>
      <c r="Q135" s="139">
        <v>1.5284000000000001E-3</v>
      </c>
      <c r="R135" s="139">
        <f t="shared" si="2"/>
        <v>-3.2203387999999999E-2</v>
      </c>
      <c r="S135" s="139">
        <v>0</v>
      </c>
      <c r="T135" s="140">
        <f t="shared" si="3"/>
        <v>0</v>
      </c>
      <c r="AR135" s="141" t="s">
        <v>228</v>
      </c>
      <c r="AT135" s="141" t="s">
        <v>150</v>
      </c>
      <c r="AU135" s="141" t="s">
        <v>84</v>
      </c>
      <c r="AY135" s="16" t="s">
        <v>147</v>
      </c>
      <c r="BE135" s="142">
        <f t="shared" si="4"/>
        <v>-6289.4</v>
      </c>
      <c r="BF135" s="142">
        <f t="shared" si="5"/>
        <v>0</v>
      </c>
      <c r="BG135" s="142">
        <f t="shared" si="6"/>
        <v>0</v>
      </c>
      <c r="BH135" s="142">
        <f t="shared" si="7"/>
        <v>0</v>
      </c>
      <c r="BI135" s="142">
        <f t="shared" si="8"/>
        <v>0</v>
      </c>
      <c r="BJ135" s="16" t="s">
        <v>82</v>
      </c>
      <c r="BK135" s="142">
        <f t="shared" si="9"/>
        <v>-6289.4</v>
      </c>
      <c r="BL135" s="16" t="s">
        <v>228</v>
      </c>
      <c r="BM135" s="141" t="s">
        <v>769</v>
      </c>
    </row>
    <row r="136" spans="2:65" s="1" customFormat="1" ht="33" customHeight="1">
      <c r="B136" s="28"/>
      <c r="C136" s="131" t="s">
        <v>188</v>
      </c>
      <c r="D136" s="131" t="s">
        <v>150</v>
      </c>
      <c r="E136" s="132" t="s">
        <v>770</v>
      </c>
      <c r="F136" s="133" t="s">
        <v>771</v>
      </c>
      <c r="G136" s="134" t="s">
        <v>170</v>
      </c>
      <c r="H136" s="135">
        <v>-63.392000000000003</v>
      </c>
      <c r="I136" s="136">
        <v>299.99</v>
      </c>
      <c r="J136" s="136">
        <f t="shared" si="0"/>
        <v>-19016.97</v>
      </c>
      <c r="K136" s="133" t="s">
        <v>1</v>
      </c>
      <c r="L136" s="28"/>
      <c r="M136" s="137" t="s">
        <v>1</v>
      </c>
      <c r="N136" s="138" t="s">
        <v>40</v>
      </c>
      <c r="O136" s="139">
        <v>0.34399999999999997</v>
      </c>
      <c r="P136" s="139">
        <f t="shared" si="1"/>
        <v>-21.806847999999999</v>
      </c>
      <c r="Q136" s="139">
        <v>1.0212E-4</v>
      </c>
      <c r="R136" s="139">
        <f t="shared" si="2"/>
        <v>-6.4735910400000006E-3</v>
      </c>
      <c r="S136" s="139">
        <v>0</v>
      </c>
      <c r="T136" s="140">
        <f t="shared" si="3"/>
        <v>0</v>
      </c>
      <c r="AR136" s="141" t="s">
        <v>228</v>
      </c>
      <c r="AT136" s="141" t="s">
        <v>150</v>
      </c>
      <c r="AU136" s="141" t="s">
        <v>84</v>
      </c>
      <c r="AY136" s="16" t="s">
        <v>147</v>
      </c>
      <c r="BE136" s="142">
        <f t="shared" si="4"/>
        <v>-19016.97</v>
      </c>
      <c r="BF136" s="142">
        <f t="shared" si="5"/>
        <v>0</v>
      </c>
      <c r="BG136" s="142">
        <f t="shared" si="6"/>
        <v>0</v>
      </c>
      <c r="BH136" s="142">
        <f t="shared" si="7"/>
        <v>0</v>
      </c>
      <c r="BI136" s="142">
        <f t="shared" si="8"/>
        <v>0</v>
      </c>
      <c r="BJ136" s="16" t="s">
        <v>82</v>
      </c>
      <c r="BK136" s="142">
        <f t="shared" si="9"/>
        <v>-19016.97</v>
      </c>
      <c r="BL136" s="16" t="s">
        <v>228</v>
      </c>
      <c r="BM136" s="141" t="s">
        <v>772</v>
      </c>
    </row>
    <row r="137" spans="2:65" s="1" customFormat="1" ht="24.2" customHeight="1">
      <c r="B137" s="28"/>
      <c r="C137" s="163" t="s">
        <v>148</v>
      </c>
      <c r="D137" s="163" t="s">
        <v>300</v>
      </c>
      <c r="E137" s="164" t="s">
        <v>773</v>
      </c>
      <c r="F137" s="165" t="s">
        <v>774</v>
      </c>
      <c r="G137" s="166" t="s">
        <v>170</v>
      </c>
      <c r="H137" s="167">
        <v>-72.900999999999996</v>
      </c>
      <c r="I137" s="168">
        <v>321</v>
      </c>
      <c r="J137" s="168">
        <f t="shared" si="0"/>
        <v>-23401.22</v>
      </c>
      <c r="K137" s="165" t="s">
        <v>1</v>
      </c>
      <c r="L137" s="169"/>
      <c r="M137" s="170" t="s">
        <v>1</v>
      </c>
      <c r="N137" s="171" t="s">
        <v>40</v>
      </c>
      <c r="O137" s="139">
        <v>0</v>
      </c>
      <c r="P137" s="139">
        <f t="shared" si="1"/>
        <v>0</v>
      </c>
      <c r="Q137" s="139">
        <v>0</v>
      </c>
      <c r="R137" s="139">
        <f t="shared" si="2"/>
        <v>0</v>
      </c>
      <c r="S137" s="139">
        <v>0</v>
      </c>
      <c r="T137" s="140">
        <f t="shared" si="3"/>
        <v>0</v>
      </c>
      <c r="AR137" s="141" t="s">
        <v>303</v>
      </c>
      <c r="AT137" s="141" t="s">
        <v>300</v>
      </c>
      <c r="AU137" s="141" t="s">
        <v>84</v>
      </c>
      <c r="AY137" s="16" t="s">
        <v>147</v>
      </c>
      <c r="BE137" s="142">
        <f t="shared" si="4"/>
        <v>-23401.22</v>
      </c>
      <c r="BF137" s="142">
        <f t="shared" si="5"/>
        <v>0</v>
      </c>
      <c r="BG137" s="142">
        <f t="shared" si="6"/>
        <v>0</v>
      </c>
      <c r="BH137" s="142">
        <f t="shared" si="7"/>
        <v>0</v>
      </c>
      <c r="BI137" s="142">
        <f t="shared" si="8"/>
        <v>0</v>
      </c>
      <c r="BJ137" s="16" t="s">
        <v>82</v>
      </c>
      <c r="BK137" s="142">
        <f t="shared" si="9"/>
        <v>-23401.22</v>
      </c>
      <c r="BL137" s="16" t="s">
        <v>228</v>
      </c>
      <c r="BM137" s="141" t="s">
        <v>775</v>
      </c>
    </row>
    <row r="138" spans="2:65" s="1" customFormat="1" ht="24.2" customHeight="1">
      <c r="B138" s="28"/>
      <c r="C138" s="131" t="s">
        <v>8</v>
      </c>
      <c r="D138" s="131" t="s">
        <v>150</v>
      </c>
      <c r="E138" s="132" t="s">
        <v>317</v>
      </c>
      <c r="F138" s="133" t="s">
        <v>318</v>
      </c>
      <c r="G138" s="134" t="s">
        <v>319</v>
      </c>
      <c r="H138" s="135">
        <v>1445.3219999999999</v>
      </c>
      <c r="I138" s="136">
        <v>1.73</v>
      </c>
      <c r="J138" s="136">
        <f t="shared" si="0"/>
        <v>2500.41</v>
      </c>
      <c r="K138" s="133" t="s">
        <v>1</v>
      </c>
      <c r="L138" s="28"/>
      <c r="M138" s="137" t="s">
        <v>1</v>
      </c>
      <c r="N138" s="138" t="s">
        <v>40</v>
      </c>
      <c r="O138" s="139">
        <v>0</v>
      </c>
      <c r="P138" s="139">
        <f t="shared" si="1"/>
        <v>0</v>
      </c>
      <c r="Q138" s="139">
        <v>0</v>
      </c>
      <c r="R138" s="139">
        <f t="shared" si="2"/>
        <v>0</v>
      </c>
      <c r="S138" s="139">
        <v>0</v>
      </c>
      <c r="T138" s="140">
        <f t="shared" si="3"/>
        <v>0</v>
      </c>
      <c r="AR138" s="141" t="s">
        <v>228</v>
      </c>
      <c r="AT138" s="141" t="s">
        <v>150</v>
      </c>
      <c r="AU138" s="141" t="s">
        <v>84</v>
      </c>
      <c r="AY138" s="16" t="s">
        <v>147</v>
      </c>
      <c r="BE138" s="142">
        <f t="shared" si="4"/>
        <v>2500.41</v>
      </c>
      <c r="BF138" s="142">
        <f t="shared" si="5"/>
        <v>0</v>
      </c>
      <c r="BG138" s="142">
        <f t="shared" si="6"/>
        <v>0</v>
      </c>
      <c r="BH138" s="142">
        <f t="shared" si="7"/>
        <v>0</v>
      </c>
      <c r="BI138" s="142">
        <f t="shared" si="8"/>
        <v>0</v>
      </c>
      <c r="BJ138" s="16" t="s">
        <v>82</v>
      </c>
      <c r="BK138" s="142">
        <f t="shared" si="9"/>
        <v>2500.41</v>
      </c>
      <c r="BL138" s="16" t="s">
        <v>228</v>
      </c>
      <c r="BM138" s="141" t="s">
        <v>776</v>
      </c>
    </row>
    <row r="139" spans="2:65" s="11" customFormat="1" ht="22.9" customHeight="1">
      <c r="B139" s="120"/>
      <c r="D139" s="121" t="s">
        <v>74</v>
      </c>
      <c r="E139" s="129" t="s">
        <v>321</v>
      </c>
      <c r="F139" s="129" t="s">
        <v>322</v>
      </c>
      <c r="J139" s="130">
        <f>BK139</f>
        <v>-76231.62</v>
      </c>
      <c r="L139" s="120"/>
      <c r="M139" s="124"/>
      <c r="P139" s="125">
        <f>SUM(P140:P143)</f>
        <v>-16.696750000000002</v>
      </c>
      <c r="R139" s="125">
        <f>SUM(R140:R143)</f>
        <v>-4.2345799999999999E-3</v>
      </c>
      <c r="T139" s="126">
        <f>SUM(T140:T143)</f>
        <v>0</v>
      </c>
      <c r="AR139" s="121" t="s">
        <v>84</v>
      </c>
      <c r="AT139" s="127" t="s">
        <v>74</v>
      </c>
      <c r="AU139" s="127" t="s">
        <v>82</v>
      </c>
      <c r="AY139" s="121" t="s">
        <v>147</v>
      </c>
      <c r="BK139" s="128">
        <f>SUM(BK140:BK143)</f>
        <v>-76231.62</v>
      </c>
    </row>
    <row r="140" spans="2:65" s="1" customFormat="1" ht="24.2" customHeight="1">
      <c r="B140" s="28"/>
      <c r="C140" s="131" t="s">
        <v>211</v>
      </c>
      <c r="D140" s="131" t="s">
        <v>150</v>
      </c>
      <c r="E140" s="132" t="s">
        <v>777</v>
      </c>
      <c r="F140" s="133" t="s">
        <v>778</v>
      </c>
      <c r="G140" s="134" t="s">
        <v>170</v>
      </c>
      <c r="H140" s="135">
        <v>-50.75</v>
      </c>
      <c r="I140" s="136">
        <v>128.51</v>
      </c>
      <c r="J140" s="136">
        <f>ROUND(I140*H140,2)</f>
        <v>-6521.88</v>
      </c>
      <c r="K140" s="133" t="s">
        <v>1</v>
      </c>
      <c r="L140" s="28"/>
      <c r="M140" s="137" t="s">
        <v>1</v>
      </c>
      <c r="N140" s="138" t="s">
        <v>40</v>
      </c>
      <c r="O140" s="139">
        <v>0.17</v>
      </c>
      <c r="P140" s="139">
        <f>O140*H140</f>
        <v>-8.6275000000000013</v>
      </c>
      <c r="Q140" s="139">
        <v>0</v>
      </c>
      <c r="R140" s="139">
        <f>Q140*H140</f>
        <v>0</v>
      </c>
      <c r="S140" s="139">
        <v>0</v>
      </c>
      <c r="T140" s="140">
        <f>S140*H140</f>
        <v>0</v>
      </c>
      <c r="AR140" s="141" t="s">
        <v>228</v>
      </c>
      <c r="AT140" s="141" t="s">
        <v>150</v>
      </c>
      <c r="AU140" s="141" t="s">
        <v>84</v>
      </c>
      <c r="AY140" s="16" t="s">
        <v>147</v>
      </c>
      <c r="BE140" s="142">
        <f>IF(N140="základní",J140,0)</f>
        <v>-6521.88</v>
      </c>
      <c r="BF140" s="142">
        <f>IF(N140="snížená",J140,0)</f>
        <v>0</v>
      </c>
      <c r="BG140" s="142">
        <f>IF(N140="zákl. přenesená",J140,0)</f>
        <v>0</v>
      </c>
      <c r="BH140" s="142">
        <f>IF(N140="sníž. přenesená",J140,0)</f>
        <v>0</v>
      </c>
      <c r="BI140" s="142">
        <f>IF(N140="nulová",J140,0)</f>
        <v>0</v>
      </c>
      <c r="BJ140" s="16" t="s">
        <v>82</v>
      </c>
      <c r="BK140" s="142">
        <f>ROUND(I140*H140,2)</f>
        <v>-6521.88</v>
      </c>
      <c r="BL140" s="16" t="s">
        <v>228</v>
      </c>
      <c r="BM140" s="141" t="s">
        <v>779</v>
      </c>
    </row>
    <row r="141" spans="2:65" s="1" customFormat="1" ht="24.2" customHeight="1">
      <c r="B141" s="28"/>
      <c r="C141" s="163" t="s">
        <v>215</v>
      </c>
      <c r="D141" s="163" t="s">
        <v>300</v>
      </c>
      <c r="E141" s="164" t="s">
        <v>780</v>
      </c>
      <c r="F141" s="165" t="s">
        <v>781</v>
      </c>
      <c r="G141" s="166" t="s">
        <v>170</v>
      </c>
      <c r="H141" s="167">
        <v>-106.575</v>
      </c>
      <c r="I141" s="168">
        <v>572.17999999999995</v>
      </c>
      <c r="J141" s="168">
        <f>ROUND(I141*H141,2)</f>
        <v>-60980.08</v>
      </c>
      <c r="K141" s="165" t="s">
        <v>1</v>
      </c>
      <c r="L141" s="169"/>
      <c r="M141" s="170" t="s">
        <v>1</v>
      </c>
      <c r="N141" s="171" t="s">
        <v>40</v>
      </c>
      <c r="O141" s="139">
        <v>0</v>
      </c>
      <c r="P141" s="139">
        <f>O141*H141</f>
        <v>0</v>
      </c>
      <c r="Q141" s="139">
        <v>0</v>
      </c>
      <c r="R141" s="139">
        <f>Q141*H141</f>
        <v>0</v>
      </c>
      <c r="S141" s="139">
        <v>0</v>
      </c>
      <c r="T141" s="140">
        <f>S141*H141</f>
        <v>0</v>
      </c>
      <c r="AR141" s="141" t="s">
        <v>303</v>
      </c>
      <c r="AT141" s="141" t="s">
        <v>300</v>
      </c>
      <c r="AU141" s="141" t="s">
        <v>84</v>
      </c>
      <c r="AY141" s="16" t="s">
        <v>147</v>
      </c>
      <c r="BE141" s="142">
        <f>IF(N141="základní",J141,0)</f>
        <v>-60980.08</v>
      </c>
      <c r="BF141" s="142">
        <f>IF(N141="snížená",J141,0)</f>
        <v>0</v>
      </c>
      <c r="BG141" s="142">
        <f>IF(N141="zákl. přenesená",J141,0)</f>
        <v>0</v>
      </c>
      <c r="BH141" s="142">
        <f>IF(N141="sníž. přenesená",J141,0)</f>
        <v>0</v>
      </c>
      <c r="BI141" s="142">
        <f>IF(N141="nulová",J141,0)</f>
        <v>0</v>
      </c>
      <c r="BJ141" s="16" t="s">
        <v>82</v>
      </c>
      <c r="BK141" s="142">
        <f>ROUND(I141*H141,2)</f>
        <v>-60980.08</v>
      </c>
      <c r="BL141" s="16" t="s">
        <v>228</v>
      </c>
      <c r="BM141" s="141" t="s">
        <v>782</v>
      </c>
    </row>
    <row r="142" spans="2:65" s="1" customFormat="1" ht="24.2" customHeight="1">
      <c r="B142" s="28"/>
      <c r="C142" s="131" t="s">
        <v>220</v>
      </c>
      <c r="D142" s="131" t="s">
        <v>150</v>
      </c>
      <c r="E142" s="132" t="s">
        <v>783</v>
      </c>
      <c r="F142" s="133" t="s">
        <v>784</v>
      </c>
      <c r="G142" s="134" t="s">
        <v>170</v>
      </c>
      <c r="H142" s="135">
        <v>-50.75</v>
      </c>
      <c r="I142" s="136">
        <v>151.41999999999999</v>
      </c>
      <c r="J142" s="136">
        <f>ROUND(I142*H142,2)</f>
        <v>-7684.57</v>
      </c>
      <c r="K142" s="133" t="s">
        <v>1</v>
      </c>
      <c r="L142" s="28"/>
      <c r="M142" s="137" t="s">
        <v>1</v>
      </c>
      <c r="N142" s="138" t="s">
        <v>40</v>
      </c>
      <c r="O142" s="139">
        <v>0.159</v>
      </c>
      <c r="P142" s="139">
        <f>O142*H142</f>
        <v>-8.0692500000000003</v>
      </c>
      <c r="Q142" s="139">
        <v>8.3440000000000001E-5</v>
      </c>
      <c r="R142" s="139">
        <f>Q142*H142</f>
        <v>-4.2345799999999999E-3</v>
      </c>
      <c r="S142" s="139">
        <v>0</v>
      </c>
      <c r="T142" s="140">
        <f>S142*H142</f>
        <v>0</v>
      </c>
      <c r="AR142" s="141" t="s">
        <v>228</v>
      </c>
      <c r="AT142" s="141" t="s">
        <v>150</v>
      </c>
      <c r="AU142" s="141" t="s">
        <v>84</v>
      </c>
      <c r="AY142" s="16" t="s">
        <v>147</v>
      </c>
      <c r="BE142" s="142">
        <f>IF(N142="základní",J142,0)</f>
        <v>-7684.57</v>
      </c>
      <c r="BF142" s="142">
        <f>IF(N142="snížená",J142,0)</f>
        <v>0</v>
      </c>
      <c r="BG142" s="142">
        <f>IF(N142="zákl. přenesená",J142,0)</f>
        <v>0</v>
      </c>
      <c r="BH142" s="142">
        <f>IF(N142="sníž. přenesená",J142,0)</f>
        <v>0</v>
      </c>
      <c r="BI142" s="142">
        <f>IF(N142="nulová",J142,0)</f>
        <v>0</v>
      </c>
      <c r="BJ142" s="16" t="s">
        <v>82</v>
      </c>
      <c r="BK142" s="142">
        <f>ROUND(I142*H142,2)</f>
        <v>-7684.57</v>
      </c>
      <c r="BL142" s="16" t="s">
        <v>228</v>
      </c>
      <c r="BM142" s="141" t="s">
        <v>785</v>
      </c>
    </row>
    <row r="143" spans="2:65" s="1" customFormat="1" ht="24.2" customHeight="1">
      <c r="B143" s="28"/>
      <c r="C143" s="131" t="s">
        <v>228</v>
      </c>
      <c r="D143" s="131" t="s">
        <v>150</v>
      </c>
      <c r="E143" s="132" t="s">
        <v>786</v>
      </c>
      <c r="F143" s="133" t="s">
        <v>787</v>
      </c>
      <c r="G143" s="134" t="s">
        <v>319</v>
      </c>
      <c r="H143" s="135">
        <v>-751.86500000000001</v>
      </c>
      <c r="I143" s="136">
        <v>1.39</v>
      </c>
      <c r="J143" s="136">
        <f>ROUND(I143*H143,2)</f>
        <v>-1045.0899999999999</v>
      </c>
      <c r="K143" s="133" t="s">
        <v>1</v>
      </c>
      <c r="L143" s="28"/>
      <c r="M143" s="175" t="s">
        <v>1</v>
      </c>
      <c r="N143" s="176" t="s">
        <v>40</v>
      </c>
      <c r="O143" s="177">
        <v>0</v>
      </c>
      <c r="P143" s="177">
        <f>O143*H143</f>
        <v>0</v>
      </c>
      <c r="Q143" s="177">
        <v>0</v>
      </c>
      <c r="R143" s="177">
        <f>Q143*H143</f>
        <v>0</v>
      </c>
      <c r="S143" s="177">
        <v>0</v>
      </c>
      <c r="T143" s="178">
        <f>S143*H143</f>
        <v>0</v>
      </c>
      <c r="AR143" s="141" t="s">
        <v>228</v>
      </c>
      <c r="AT143" s="141" t="s">
        <v>150</v>
      </c>
      <c r="AU143" s="141" t="s">
        <v>84</v>
      </c>
      <c r="AY143" s="16" t="s">
        <v>147</v>
      </c>
      <c r="BE143" s="142">
        <f>IF(N143="základní",J143,0)</f>
        <v>-1045.0899999999999</v>
      </c>
      <c r="BF143" s="142">
        <f>IF(N143="snížená",J143,0)</f>
        <v>0</v>
      </c>
      <c r="BG143" s="142">
        <f>IF(N143="zákl. přenesená",J143,0)</f>
        <v>0</v>
      </c>
      <c r="BH143" s="142">
        <f>IF(N143="sníž. přenesená",J143,0)</f>
        <v>0</v>
      </c>
      <c r="BI143" s="142">
        <f>IF(N143="nulová",J143,0)</f>
        <v>0</v>
      </c>
      <c r="BJ143" s="16" t="s">
        <v>82</v>
      </c>
      <c r="BK143" s="142">
        <f>ROUND(I143*H143,2)</f>
        <v>-1045.0899999999999</v>
      </c>
      <c r="BL143" s="16" t="s">
        <v>228</v>
      </c>
      <c r="BM143" s="141" t="s">
        <v>788</v>
      </c>
    </row>
    <row r="144" spans="2:65" s="1" customFormat="1" ht="6.95" customHeight="1">
      <c r="B144" s="40"/>
      <c r="C144" s="41"/>
      <c r="D144" s="41"/>
      <c r="E144" s="41"/>
      <c r="F144" s="41"/>
      <c r="G144" s="41"/>
      <c r="H144" s="41"/>
      <c r="I144" s="41"/>
      <c r="J144" s="41"/>
      <c r="K144" s="41"/>
      <c r="L144" s="28"/>
    </row>
  </sheetData>
  <sheetProtection algorithmName="SHA-512" hashValue="si9+8fNzRAncUq6rtafbrqaFEMRrb0lu82xJ5iCwRox6VzF+IgYyQKDTcy88P7PQAAZfcFAy+H/RdhPHYoee8g==" saltValue="gr7Iv69sjx1W/Lw54U8F2dNt1Djd8S3u1jdKoYl4xDpqiN7M3Y6enOKy7WEpsMtpqz9VkQWQThSzKh7U0DWATg==" spinCount="100000" sheet="1" objects="1" scenarios="1" formatColumns="0" formatRows="0" autoFilter="0"/>
  <autoFilter ref="C122:K143" xr:uid="{00000000-0009-0000-0000-000004000000}"/>
  <mergeCells count="11">
    <mergeCell ref="L2:V2"/>
    <mergeCell ref="E87:H87"/>
    <mergeCell ref="E89:H89"/>
    <mergeCell ref="E111:H111"/>
    <mergeCell ref="E113:H113"/>
    <mergeCell ref="E115:H115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BM13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101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16.5" customHeight="1">
      <c r="B11" s="28"/>
      <c r="E11" s="179" t="s">
        <v>789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ROUND(J121, 2)</f>
        <v>2328.7199999999998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ROUND((SUM(BE121:BE137)),  2)</f>
        <v>2328.7199999999998</v>
      </c>
      <c r="I35" s="92">
        <v>0.21</v>
      </c>
      <c r="J35" s="82">
        <f>ROUND(((SUM(BE121:BE137))*I35),  2)</f>
        <v>489.03</v>
      </c>
      <c r="L35" s="28"/>
    </row>
    <row r="36" spans="2:12" s="1" customFormat="1" ht="14.45" customHeight="1">
      <c r="B36" s="28"/>
      <c r="E36" s="25" t="s">
        <v>41</v>
      </c>
      <c r="F36" s="82">
        <f>ROUND((SUM(BF121:BF137)),  2)</f>
        <v>0</v>
      </c>
      <c r="I36" s="92">
        <v>0.12</v>
      </c>
      <c r="J36" s="82">
        <f>ROUND(((SUM(BF121:BF137))*I36),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ROUND((SUM(BG121:BG137)),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ROUND((SUM(BH121:BH137)),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ROUND((SUM(BI121:BI137)),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2817.75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16.5" hidden="1" customHeight="1">
      <c r="B89" s="28"/>
      <c r="E89" s="179" t="str">
        <f>E11</f>
        <v>01.5 - Elektroinstalace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J121</f>
        <v>2328.7200000000003</v>
      </c>
      <c r="L98" s="28"/>
      <c r="AU98" s="16" t="s">
        <v>114</v>
      </c>
    </row>
    <row r="99" spans="2:47" s="8" customFormat="1" ht="24.95" hidden="1" customHeight="1">
      <c r="B99" s="104"/>
      <c r="D99" s="105" t="s">
        <v>790</v>
      </c>
      <c r="E99" s="106"/>
      <c r="F99" s="106"/>
      <c r="G99" s="106"/>
      <c r="H99" s="106"/>
      <c r="I99" s="106"/>
      <c r="J99" s="107">
        <f>J122</f>
        <v>2328.7200000000003</v>
      </c>
      <c r="L99" s="104"/>
    </row>
    <row r="100" spans="2:47" s="1" customFormat="1" ht="21.75" hidden="1" customHeight="1">
      <c r="B100" s="28"/>
      <c r="L100" s="28"/>
    </row>
    <row r="101" spans="2:47" s="1" customFormat="1" ht="6.95" hidden="1" customHeight="1"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28"/>
    </row>
    <row r="102" spans="2:47" ht="11.25" hidden="1"/>
    <row r="103" spans="2:47" ht="11.25" hidden="1"/>
    <row r="104" spans="2:47" ht="11.25" hidden="1"/>
    <row r="105" spans="2:47" s="1" customFormat="1" ht="6.95" customHeight="1"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28"/>
    </row>
    <row r="106" spans="2:47" s="1" customFormat="1" ht="24.95" customHeight="1">
      <c r="B106" s="28"/>
      <c r="C106" s="20" t="s">
        <v>132</v>
      </c>
      <c r="L106" s="28"/>
    </row>
    <row r="107" spans="2:47" s="1" customFormat="1" ht="6.95" customHeight="1">
      <c r="B107" s="28"/>
      <c r="L107" s="28"/>
    </row>
    <row r="108" spans="2:47" s="1" customFormat="1" ht="12" customHeight="1">
      <c r="B108" s="28"/>
      <c r="C108" s="25" t="s">
        <v>14</v>
      </c>
      <c r="L108" s="28"/>
    </row>
    <row r="109" spans="2:47" s="1" customFormat="1" ht="16.5" customHeight="1">
      <c r="B109" s="28"/>
      <c r="E109" s="216" t="str">
        <f>E7</f>
        <v>Rozšíření muzea Habartov</v>
      </c>
      <c r="F109" s="217"/>
      <c r="G109" s="217"/>
      <c r="H109" s="217"/>
      <c r="L109" s="28"/>
    </row>
    <row r="110" spans="2:47" ht="12" customHeight="1">
      <c r="B110" s="19"/>
      <c r="C110" s="25" t="s">
        <v>106</v>
      </c>
      <c r="L110" s="19"/>
    </row>
    <row r="111" spans="2:47" s="1" customFormat="1" ht="16.5" customHeight="1">
      <c r="B111" s="28"/>
      <c r="E111" s="216" t="s">
        <v>107</v>
      </c>
      <c r="F111" s="218"/>
      <c r="G111" s="218"/>
      <c r="H111" s="218"/>
      <c r="L111" s="28"/>
    </row>
    <row r="112" spans="2:47" s="1" customFormat="1" ht="12" customHeight="1">
      <c r="B112" s="28"/>
      <c r="C112" s="25" t="s">
        <v>108</v>
      </c>
      <c r="L112" s="28"/>
    </row>
    <row r="113" spans="2:65" s="1" customFormat="1" ht="16.5" customHeight="1">
      <c r="B113" s="28"/>
      <c r="E113" s="179" t="str">
        <f>E11</f>
        <v>01.5 - Elektroinstalace</v>
      </c>
      <c r="F113" s="218"/>
      <c r="G113" s="218"/>
      <c r="H113" s="218"/>
      <c r="L113" s="28"/>
    </row>
    <row r="114" spans="2:65" s="1" customFormat="1" ht="6.95" customHeight="1">
      <c r="B114" s="28"/>
      <c r="L114" s="28"/>
    </row>
    <row r="115" spans="2:65" s="1" customFormat="1" ht="12" customHeight="1">
      <c r="B115" s="28"/>
      <c r="C115" s="25" t="s">
        <v>18</v>
      </c>
      <c r="F115" s="23" t="str">
        <f>F14</f>
        <v xml:space="preserve"> </v>
      </c>
      <c r="I115" s="25" t="s">
        <v>20</v>
      </c>
      <c r="J115" s="48" t="str">
        <f>IF(J14="","",J14)</f>
        <v>25. 2. 2025</v>
      </c>
      <c r="L115" s="28"/>
    </row>
    <row r="116" spans="2:65" s="1" customFormat="1" ht="6.95" customHeight="1">
      <c r="B116" s="28"/>
      <c r="L116" s="28"/>
    </row>
    <row r="117" spans="2:65" s="1" customFormat="1" ht="15.2" customHeight="1">
      <c r="B117" s="28"/>
      <c r="C117" s="25" t="s">
        <v>22</v>
      </c>
      <c r="F117" s="23" t="str">
        <f>E17</f>
        <v>Město Habartov, nám. Přátelství 112, Habartov</v>
      </c>
      <c r="I117" s="25" t="s">
        <v>31</v>
      </c>
      <c r="J117" s="26" t="str">
        <f>E23</f>
        <v xml:space="preserve"> </v>
      </c>
      <c r="L117" s="28"/>
    </row>
    <row r="118" spans="2:65" s="1" customFormat="1" ht="15.2" customHeight="1">
      <c r="B118" s="28"/>
      <c r="C118" s="25" t="s">
        <v>27</v>
      </c>
      <c r="F118" s="23" t="str">
        <f>IF(E20="","",E20)</f>
        <v>ColorMax s. r. o., Kasární náměstí 115/7, Cheb</v>
      </c>
      <c r="I118" s="25" t="s">
        <v>33</v>
      </c>
      <c r="J118" s="26" t="str">
        <f>E26</f>
        <v xml:space="preserve"> </v>
      </c>
      <c r="L118" s="28"/>
    </row>
    <row r="119" spans="2:65" s="1" customFormat="1" ht="10.35" customHeight="1">
      <c r="B119" s="28"/>
      <c r="L119" s="28"/>
    </row>
    <row r="120" spans="2:65" s="10" customFormat="1" ht="29.25" customHeight="1">
      <c r="B120" s="112"/>
      <c r="C120" s="113" t="s">
        <v>133</v>
      </c>
      <c r="D120" s="114" t="s">
        <v>60</v>
      </c>
      <c r="E120" s="114" t="s">
        <v>56</v>
      </c>
      <c r="F120" s="114" t="s">
        <v>57</v>
      </c>
      <c r="G120" s="114" t="s">
        <v>134</v>
      </c>
      <c r="H120" s="114" t="s">
        <v>135</v>
      </c>
      <c r="I120" s="114" t="s">
        <v>136</v>
      </c>
      <c r="J120" s="114" t="s">
        <v>112</v>
      </c>
      <c r="K120" s="115" t="s">
        <v>137</v>
      </c>
      <c r="L120" s="112"/>
      <c r="M120" s="55" t="s">
        <v>1</v>
      </c>
      <c r="N120" s="56" t="s">
        <v>39</v>
      </c>
      <c r="O120" s="56" t="s">
        <v>138</v>
      </c>
      <c r="P120" s="56" t="s">
        <v>139</v>
      </c>
      <c r="Q120" s="56" t="s">
        <v>140</v>
      </c>
      <c r="R120" s="56" t="s">
        <v>141</v>
      </c>
      <c r="S120" s="56" t="s">
        <v>142</v>
      </c>
      <c r="T120" s="57" t="s">
        <v>143</v>
      </c>
    </row>
    <row r="121" spans="2:65" s="1" customFormat="1" ht="22.9" customHeight="1">
      <c r="B121" s="28"/>
      <c r="C121" s="60" t="s">
        <v>144</v>
      </c>
      <c r="J121" s="116">
        <f>BK121</f>
        <v>2328.7200000000003</v>
      </c>
      <c r="L121" s="28"/>
      <c r="M121" s="58"/>
      <c r="N121" s="49"/>
      <c r="O121" s="49"/>
      <c r="P121" s="117">
        <f>P122</f>
        <v>0</v>
      </c>
      <c r="Q121" s="49"/>
      <c r="R121" s="117">
        <f>R122</f>
        <v>0</v>
      </c>
      <c r="S121" s="49"/>
      <c r="T121" s="118">
        <f>T122</f>
        <v>0</v>
      </c>
      <c r="AT121" s="16" t="s">
        <v>74</v>
      </c>
      <c r="AU121" s="16" t="s">
        <v>114</v>
      </c>
      <c r="BK121" s="119">
        <f>BK122</f>
        <v>2328.7200000000003</v>
      </c>
    </row>
    <row r="122" spans="2:65" s="11" customFormat="1" ht="25.9" customHeight="1">
      <c r="B122" s="120"/>
      <c r="D122" s="121" t="s">
        <v>74</v>
      </c>
      <c r="E122" s="122" t="s">
        <v>791</v>
      </c>
      <c r="F122" s="122" t="s">
        <v>792</v>
      </c>
      <c r="J122" s="123">
        <f>BK122</f>
        <v>2328.7200000000003</v>
      </c>
      <c r="L122" s="120"/>
      <c r="M122" s="124"/>
      <c r="P122" s="125">
        <f>SUM(P123:P137)</f>
        <v>0</v>
      </c>
      <c r="R122" s="125">
        <f>SUM(R123:R137)</f>
        <v>0</v>
      </c>
      <c r="T122" s="126">
        <f>SUM(T123:T137)</f>
        <v>0</v>
      </c>
      <c r="AR122" s="121" t="s">
        <v>84</v>
      </c>
      <c r="AT122" s="127" t="s">
        <v>74</v>
      </c>
      <c r="AU122" s="127" t="s">
        <v>75</v>
      </c>
      <c r="AY122" s="121" t="s">
        <v>147</v>
      </c>
      <c r="BK122" s="128">
        <f>SUM(BK123:BK137)</f>
        <v>2328.7200000000003</v>
      </c>
    </row>
    <row r="123" spans="2:65" s="1" customFormat="1" ht="16.5" customHeight="1">
      <c r="B123" s="28"/>
      <c r="C123" s="131" t="s">
        <v>82</v>
      </c>
      <c r="D123" s="131" t="s">
        <v>150</v>
      </c>
      <c r="E123" s="132" t="s">
        <v>793</v>
      </c>
      <c r="F123" s="133" t="s">
        <v>794</v>
      </c>
      <c r="G123" s="134" t="s">
        <v>795</v>
      </c>
      <c r="H123" s="135">
        <v>12</v>
      </c>
      <c r="I123" s="136">
        <v>19.68</v>
      </c>
      <c r="J123" s="136">
        <f>ROUND(I123*H123,2)</f>
        <v>236.16</v>
      </c>
      <c r="K123" s="133" t="s">
        <v>1</v>
      </c>
      <c r="L123" s="28"/>
      <c r="M123" s="137" t="s">
        <v>1</v>
      </c>
      <c r="N123" s="138" t="s">
        <v>40</v>
      </c>
      <c r="O123" s="139">
        <v>0</v>
      </c>
      <c r="P123" s="139">
        <f>O123*H123</f>
        <v>0</v>
      </c>
      <c r="Q123" s="139">
        <v>0</v>
      </c>
      <c r="R123" s="139">
        <f>Q123*H123</f>
        <v>0</v>
      </c>
      <c r="S123" s="139">
        <v>0</v>
      </c>
      <c r="T123" s="140">
        <f>S123*H123</f>
        <v>0</v>
      </c>
      <c r="AR123" s="141" t="s">
        <v>796</v>
      </c>
      <c r="AT123" s="141" t="s">
        <v>150</v>
      </c>
      <c r="AU123" s="141" t="s">
        <v>82</v>
      </c>
      <c r="AY123" s="16" t="s">
        <v>147</v>
      </c>
      <c r="BE123" s="142">
        <f>IF(N123="základní",J123,0)</f>
        <v>236.16</v>
      </c>
      <c r="BF123" s="142">
        <f>IF(N123="snížená",J123,0)</f>
        <v>0</v>
      </c>
      <c r="BG123" s="142">
        <f>IF(N123="zákl. přenesená",J123,0)</f>
        <v>0</v>
      </c>
      <c r="BH123" s="142">
        <f>IF(N123="sníž. přenesená",J123,0)</f>
        <v>0</v>
      </c>
      <c r="BI123" s="142">
        <f>IF(N123="nulová",J123,0)</f>
        <v>0</v>
      </c>
      <c r="BJ123" s="16" t="s">
        <v>82</v>
      </c>
      <c r="BK123" s="142">
        <f>ROUND(I123*H123,2)</f>
        <v>236.16</v>
      </c>
      <c r="BL123" s="16" t="s">
        <v>796</v>
      </c>
      <c r="BM123" s="141" t="s">
        <v>797</v>
      </c>
    </row>
    <row r="124" spans="2:65" s="1" customFormat="1" ht="19.5">
      <c r="B124" s="28"/>
      <c r="D124" s="143" t="s">
        <v>157</v>
      </c>
      <c r="F124" s="144" t="s">
        <v>798</v>
      </c>
      <c r="L124" s="28"/>
      <c r="M124" s="145"/>
      <c r="T124" s="52"/>
      <c r="AT124" s="16" t="s">
        <v>157</v>
      </c>
      <c r="AU124" s="16" t="s">
        <v>82</v>
      </c>
    </row>
    <row r="125" spans="2:65" s="1" customFormat="1" ht="24.2" customHeight="1">
      <c r="B125" s="28"/>
      <c r="C125" s="131" t="s">
        <v>84</v>
      </c>
      <c r="D125" s="131" t="s">
        <v>150</v>
      </c>
      <c r="E125" s="132" t="s">
        <v>799</v>
      </c>
      <c r="F125" s="133" t="s">
        <v>800</v>
      </c>
      <c r="G125" s="134" t="s">
        <v>795</v>
      </c>
      <c r="H125" s="135">
        <v>2</v>
      </c>
      <c r="I125" s="136">
        <v>147.6</v>
      </c>
      <c r="J125" s="136">
        <f>ROUND(I125*H125,2)</f>
        <v>295.2</v>
      </c>
      <c r="K125" s="133" t="s">
        <v>1</v>
      </c>
      <c r="L125" s="28"/>
      <c r="M125" s="137" t="s">
        <v>1</v>
      </c>
      <c r="N125" s="138" t="s">
        <v>40</v>
      </c>
      <c r="O125" s="139">
        <v>0</v>
      </c>
      <c r="P125" s="139">
        <f>O125*H125</f>
        <v>0</v>
      </c>
      <c r="Q125" s="139">
        <v>0</v>
      </c>
      <c r="R125" s="139">
        <f>Q125*H125</f>
        <v>0</v>
      </c>
      <c r="S125" s="139">
        <v>0</v>
      </c>
      <c r="T125" s="140">
        <f>S125*H125</f>
        <v>0</v>
      </c>
      <c r="AR125" s="141" t="s">
        <v>796</v>
      </c>
      <c r="AT125" s="141" t="s">
        <v>150</v>
      </c>
      <c r="AU125" s="141" t="s">
        <v>82</v>
      </c>
      <c r="AY125" s="16" t="s">
        <v>147</v>
      </c>
      <c r="BE125" s="142">
        <f>IF(N125="základní",J125,0)</f>
        <v>295.2</v>
      </c>
      <c r="BF125" s="142">
        <f>IF(N125="snížená",J125,0)</f>
        <v>0</v>
      </c>
      <c r="BG125" s="142">
        <f>IF(N125="zákl. přenesená",J125,0)</f>
        <v>0</v>
      </c>
      <c r="BH125" s="142">
        <f>IF(N125="sníž. přenesená",J125,0)</f>
        <v>0</v>
      </c>
      <c r="BI125" s="142">
        <f>IF(N125="nulová",J125,0)</f>
        <v>0</v>
      </c>
      <c r="BJ125" s="16" t="s">
        <v>82</v>
      </c>
      <c r="BK125" s="142">
        <f>ROUND(I125*H125,2)</f>
        <v>295.2</v>
      </c>
      <c r="BL125" s="16" t="s">
        <v>796</v>
      </c>
      <c r="BM125" s="141" t="s">
        <v>801</v>
      </c>
    </row>
    <row r="126" spans="2:65" s="1" customFormat="1" ht="19.5">
      <c r="B126" s="28"/>
      <c r="D126" s="143" t="s">
        <v>157</v>
      </c>
      <c r="F126" s="144" t="s">
        <v>798</v>
      </c>
      <c r="L126" s="28"/>
      <c r="M126" s="145"/>
      <c r="T126" s="52"/>
      <c r="AT126" s="16" t="s">
        <v>157</v>
      </c>
      <c r="AU126" s="16" t="s">
        <v>82</v>
      </c>
    </row>
    <row r="127" spans="2:65" s="1" customFormat="1" ht="21.75" customHeight="1">
      <c r="B127" s="28"/>
      <c r="C127" s="131" t="s">
        <v>162</v>
      </c>
      <c r="D127" s="131" t="s">
        <v>150</v>
      </c>
      <c r="E127" s="132" t="s">
        <v>802</v>
      </c>
      <c r="F127" s="133" t="s">
        <v>803</v>
      </c>
      <c r="G127" s="134" t="s">
        <v>795</v>
      </c>
      <c r="H127" s="135">
        <v>1</v>
      </c>
      <c r="I127" s="136">
        <v>140.4</v>
      </c>
      <c r="J127" s="136">
        <f>ROUND(I127*H127,2)</f>
        <v>140.4</v>
      </c>
      <c r="K127" s="133" t="s">
        <v>1</v>
      </c>
      <c r="L127" s="28"/>
      <c r="M127" s="137" t="s">
        <v>1</v>
      </c>
      <c r="N127" s="138" t="s">
        <v>40</v>
      </c>
      <c r="O127" s="139">
        <v>0</v>
      </c>
      <c r="P127" s="139">
        <f>O127*H127</f>
        <v>0</v>
      </c>
      <c r="Q127" s="139">
        <v>0</v>
      </c>
      <c r="R127" s="139">
        <f>Q127*H127</f>
        <v>0</v>
      </c>
      <c r="S127" s="139">
        <v>0</v>
      </c>
      <c r="T127" s="140">
        <f>S127*H127</f>
        <v>0</v>
      </c>
      <c r="AR127" s="141" t="s">
        <v>796</v>
      </c>
      <c r="AT127" s="141" t="s">
        <v>150</v>
      </c>
      <c r="AU127" s="141" t="s">
        <v>82</v>
      </c>
      <c r="AY127" s="16" t="s">
        <v>147</v>
      </c>
      <c r="BE127" s="142">
        <f>IF(N127="základní",J127,0)</f>
        <v>140.4</v>
      </c>
      <c r="BF127" s="142">
        <f>IF(N127="snížená",J127,0)</f>
        <v>0</v>
      </c>
      <c r="BG127" s="142">
        <f>IF(N127="zákl. přenesená",J127,0)</f>
        <v>0</v>
      </c>
      <c r="BH127" s="142">
        <f>IF(N127="sníž. přenesená",J127,0)</f>
        <v>0</v>
      </c>
      <c r="BI127" s="142">
        <f>IF(N127="nulová",J127,0)</f>
        <v>0</v>
      </c>
      <c r="BJ127" s="16" t="s">
        <v>82</v>
      </c>
      <c r="BK127" s="142">
        <f>ROUND(I127*H127,2)</f>
        <v>140.4</v>
      </c>
      <c r="BL127" s="16" t="s">
        <v>796</v>
      </c>
      <c r="BM127" s="141" t="s">
        <v>804</v>
      </c>
    </row>
    <row r="128" spans="2:65" s="1" customFormat="1" ht="19.5">
      <c r="B128" s="28"/>
      <c r="D128" s="143" t="s">
        <v>157</v>
      </c>
      <c r="F128" s="144" t="s">
        <v>798</v>
      </c>
      <c r="L128" s="28"/>
      <c r="M128" s="145"/>
      <c r="T128" s="52"/>
      <c r="AT128" s="16" t="s">
        <v>157</v>
      </c>
      <c r="AU128" s="16" t="s">
        <v>82</v>
      </c>
    </row>
    <row r="129" spans="2:65" s="1" customFormat="1" ht="24.2" customHeight="1">
      <c r="B129" s="28"/>
      <c r="C129" s="131" t="s">
        <v>155</v>
      </c>
      <c r="D129" s="131" t="s">
        <v>150</v>
      </c>
      <c r="E129" s="132" t="s">
        <v>805</v>
      </c>
      <c r="F129" s="133" t="s">
        <v>806</v>
      </c>
      <c r="G129" s="134" t="s">
        <v>807</v>
      </c>
      <c r="H129" s="135">
        <v>1</v>
      </c>
      <c r="I129" s="136">
        <v>780</v>
      </c>
      <c r="J129" s="136">
        <f>ROUND(I129*H129,2)</f>
        <v>780</v>
      </c>
      <c r="K129" s="133" t="s">
        <v>1</v>
      </c>
      <c r="L129" s="28"/>
      <c r="M129" s="137" t="s">
        <v>1</v>
      </c>
      <c r="N129" s="138" t="s">
        <v>40</v>
      </c>
      <c r="O129" s="139">
        <v>0</v>
      </c>
      <c r="P129" s="139">
        <f>O129*H129</f>
        <v>0</v>
      </c>
      <c r="Q129" s="139">
        <v>0</v>
      </c>
      <c r="R129" s="139">
        <f>Q129*H129</f>
        <v>0</v>
      </c>
      <c r="S129" s="139">
        <v>0</v>
      </c>
      <c r="T129" s="140">
        <f>S129*H129</f>
        <v>0</v>
      </c>
      <c r="AR129" s="141" t="s">
        <v>796</v>
      </c>
      <c r="AT129" s="141" t="s">
        <v>150</v>
      </c>
      <c r="AU129" s="141" t="s">
        <v>82</v>
      </c>
      <c r="AY129" s="16" t="s">
        <v>147</v>
      </c>
      <c r="BE129" s="142">
        <f>IF(N129="základní",J129,0)</f>
        <v>780</v>
      </c>
      <c r="BF129" s="142">
        <f>IF(N129="snížená",J129,0)</f>
        <v>0</v>
      </c>
      <c r="BG129" s="142">
        <f>IF(N129="zákl. přenesená",J129,0)</f>
        <v>0</v>
      </c>
      <c r="BH129" s="142">
        <f>IF(N129="sníž. přenesená",J129,0)</f>
        <v>0</v>
      </c>
      <c r="BI129" s="142">
        <f>IF(N129="nulová",J129,0)</f>
        <v>0</v>
      </c>
      <c r="BJ129" s="16" t="s">
        <v>82</v>
      </c>
      <c r="BK129" s="142">
        <f>ROUND(I129*H129,2)</f>
        <v>780</v>
      </c>
      <c r="BL129" s="16" t="s">
        <v>796</v>
      </c>
      <c r="BM129" s="141" t="s">
        <v>808</v>
      </c>
    </row>
    <row r="130" spans="2:65" s="1" customFormat="1" ht="19.5">
      <c r="B130" s="28"/>
      <c r="D130" s="143" t="s">
        <v>157</v>
      </c>
      <c r="F130" s="144" t="s">
        <v>798</v>
      </c>
      <c r="L130" s="28"/>
      <c r="M130" s="145"/>
      <c r="T130" s="52"/>
      <c r="AT130" s="16" t="s">
        <v>157</v>
      </c>
      <c r="AU130" s="16" t="s">
        <v>82</v>
      </c>
    </row>
    <row r="131" spans="2:65" s="1" customFormat="1" ht="16.5" customHeight="1">
      <c r="B131" s="28"/>
      <c r="C131" s="163" t="s">
        <v>172</v>
      </c>
      <c r="D131" s="163" t="s">
        <v>300</v>
      </c>
      <c r="E131" s="164" t="s">
        <v>809</v>
      </c>
      <c r="F131" s="165" t="s">
        <v>810</v>
      </c>
      <c r="G131" s="166" t="s">
        <v>795</v>
      </c>
      <c r="H131" s="167">
        <v>6</v>
      </c>
      <c r="I131" s="168">
        <v>65.040000000000006</v>
      </c>
      <c r="J131" s="168">
        <f t="shared" ref="J131:J137" si="0">ROUND(I131*H131,2)</f>
        <v>390.24</v>
      </c>
      <c r="K131" s="165" t="s">
        <v>1</v>
      </c>
      <c r="L131" s="169"/>
      <c r="M131" s="170" t="s">
        <v>1</v>
      </c>
      <c r="N131" s="171" t="s">
        <v>40</v>
      </c>
      <c r="O131" s="139">
        <v>0</v>
      </c>
      <c r="P131" s="139">
        <f t="shared" ref="P131:P137" si="1">O131*H131</f>
        <v>0</v>
      </c>
      <c r="Q131" s="139">
        <v>0</v>
      </c>
      <c r="R131" s="139">
        <f t="shared" ref="R131:R137" si="2">Q131*H131</f>
        <v>0</v>
      </c>
      <c r="S131" s="139">
        <v>0</v>
      </c>
      <c r="T131" s="140">
        <f t="shared" ref="T131:T137" si="3">S131*H131</f>
        <v>0</v>
      </c>
      <c r="AR131" s="141" t="s">
        <v>796</v>
      </c>
      <c r="AT131" s="141" t="s">
        <v>300</v>
      </c>
      <c r="AU131" s="141" t="s">
        <v>82</v>
      </c>
      <c r="AY131" s="16" t="s">
        <v>147</v>
      </c>
      <c r="BE131" s="142">
        <f t="shared" ref="BE131:BE137" si="4">IF(N131="základní",J131,0)</f>
        <v>390.24</v>
      </c>
      <c r="BF131" s="142">
        <f t="shared" ref="BF131:BF137" si="5">IF(N131="snížená",J131,0)</f>
        <v>0</v>
      </c>
      <c r="BG131" s="142">
        <f t="shared" ref="BG131:BG137" si="6">IF(N131="zákl. přenesená",J131,0)</f>
        <v>0</v>
      </c>
      <c r="BH131" s="142">
        <f t="shared" ref="BH131:BH137" si="7">IF(N131="sníž. přenesená",J131,0)</f>
        <v>0</v>
      </c>
      <c r="BI131" s="142">
        <f t="shared" ref="BI131:BI137" si="8">IF(N131="nulová",J131,0)</f>
        <v>0</v>
      </c>
      <c r="BJ131" s="16" t="s">
        <v>82</v>
      </c>
      <c r="BK131" s="142">
        <f t="shared" ref="BK131:BK137" si="9">ROUND(I131*H131,2)</f>
        <v>390.24</v>
      </c>
      <c r="BL131" s="16" t="s">
        <v>796</v>
      </c>
      <c r="BM131" s="141" t="s">
        <v>811</v>
      </c>
    </row>
    <row r="132" spans="2:65" s="1" customFormat="1" ht="16.5" customHeight="1">
      <c r="B132" s="28"/>
      <c r="C132" s="163" t="s">
        <v>179</v>
      </c>
      <c r="D132" s="163" t="s">
        <v>300</v>
      </c>
      <c r="E132" s="164" t="s">
        <v>812</v>
      </c>
      <c r="F132" s="165" t="s">
        <v>813</v>
      </c>
      <c r="G132" s="166" t="s">
        <v>795</v>
      </c>
      <c r="H132" s="167">
        <v>2</v>
      </c>
      <c r="I132" s="168">
        <v>70.680000000000007</v>
      </c>
      <c r="J132" s="168">
        <f t="shared" si="0"/>
        <v>141.36000000000001</v>
      </c>
      <c r="K132" s="165" t="s">
        <v>1</v>
      </c>
      <c r="L132" s="169"/>
      <c r="M132" s="170" t="s">
        <v>1</v>
      </c>
      <c r="N132" s="171" t="s">
        <v>40</v>
      </c>
      <c r="O132" s="139">
        <v>0</v>
      </c>
      <c r="P132" s="139">
        <f t="shared" si="1"/>
        <v>0</v>
      </c>
      <c r="Q132" s="139">
        <v>0</v>
      </c>
      <c r="R132" s="139">
        <f t="shared" si="2"/>
        <v>0</v>
      </c>
      <c r="S132" s="139">
        <v>0</v>
      </c>
      <c r="T132" s="140">
        <f t="shared" si="3"/>
        <v>0</v>
      </c>
      <c r="AR132" s="141" t="s">
        <v>796</v>
      </c>
      <c r="AT132" s="141" t="s">
        <v>300</v>
      </c>
      <c r="AU132" s="141" t="s">
        <v>82</v>
      </c>
      <c r="AY132" s="16" t="s">
        <v>147</v>
      </c>
      <c r="BE132" s="142">
        <f t="shared" si="4"/>
        <v>141.36000000000001</v>
      </c>
      <c r="BF132" s="142">
        <f t="shared" si="5"/>
        <v>0</v>
      </c>
      <c r="BG132" s="142">
        <f t="shared" si="6"/>
        <v>0</v>
      </c>
      <c r="BH132" s="142">
        <f t="shared" si="7"/>
        <v>0</v>
      </c>
      <c r="BI132" s="142">
        <f t="shared" si="8"/>
        <v>0</v>
      </c>
      <c r="BJ132" s="16" t="s">
        <v>82</v>
      </c>
      <c r="BK132" s="142">
        <f t="shared" si="9"/>
        <v>141.36000000000001</v>
      </c>
      <c r="BL132" s="16" t="s">
        <v>796</v>
      </c>
      <c r="BM132" s="141" t="s">
        <v>814</v>
      </c>
    </row>
    <row r="133" spans="2:65" s="1" customFormat="1" ht="21.75" customHeight="1">
      <c r="B133" s="28"/>
      <c r="C133" s="131" t="s">
        <v>183</v>
      </c>
      <c r="D133" s="131" t="s">
        <v>150</v>
      </c>
      <c r="E133" s="132" t="s">
        <v>815</v>
      </c>
      <c r="F133" s="133" t="s">
        <v>816</v>
      </c>
      <c r="G133" s="134" t="s">
        <v>795</v>
      </c>
      <c r="H133" s="135">
        <v>2</v>
      </c>
      <c r="I133" s="136">
        <v>6.24</v>
      </c>
      <c r="J133" s="136">
        <f t="shared" si="0"/>
        <v>12.48</v>
      </c>
      <c r="K133" s="133" t="s">
        <v>1</v>
      </c>
      <c r="L133" s="28"/>
      <c r="M133" s="137" t="s">
        <v>1</v>
      </c>
      <c r="N133" s="138" t="s">
        <v>40</v>
      </c>
      <c r="O133" s="139">
        <v>0</v>
      </c>
      <c r="P133" s="139">
        <f t="shared" si="1"/>
        <v>0</v>
      </c>
      <c r="Q133" s="139">
        <v>0</v>
      </c>
      <c r="R133" s="139">
        <f t="shared" si="2"/>
        <v>0</v>
      </c>
      <c r="S133" s="139">
        <v>0</v>
      </c>
      <c r="T133" s="140">
        <f t="shared" si="3"/>
        <v>0</v>
      </c>
      <c r="AR133" s="141" t="s">
        <v>796</v>
      </c>
      <c r="AT133" s="141" t="s">
        <v>150</v>
      </c>
      <c r="AU133" s="141" t="s">
        <v>82</v>
      </c>
      <c r="AY133" s="16" t="s">
        <v>147</v>
      </c>
      <c r="BE133" s="142">
        <f t="shared" si="4"/>
        <v>12.48</v>
      </c>
      <c r="BF133" s="142">
        <f t="shared" si="5"/>
        <v>0</v>
      </c>
      <c r="BG133" s="142">
        <f t="shared" si="6"/>
        <v>0</v>
      </c>
      <c r="BH133" s="142">
        <f t="shared" si="7"/>
        <v>0</v>
      </c>
      <c r="BI133" s="142">
        <f t="shared" si="8"/>
        <v>0</v>
      </c>
      <c r="BJ133" s="16" t="s">
        <v>82</v>
      </c>
      <c r="BK133" s="142">
        <f t="shared" si="9"/>
        <v>12.48</v>
      </c>
      <c r="BL133" s="16" t="s">
        <v>796</v>
      </c>
      <c r="BM133" s="141" t="s">
        <v>817</v>
      </c>
    </row>
    <row r="134" spans="2:65" s="1" customFormat="1" ht="16.5" customHeight="1">
      <c r="B134" s="28"/>
      <c r="C134" s="163" t="s">
        <v>188</v>
      </c>
      <c r="D134" s="163" t="s">
        <v>300</v>
      </c>
      <c r="E134" s="164" t="s">
        <v>818</v>
      </c>
      <c r="F134" s="165" t="s">
        <v>819</v>
      </c>
      <c r="G134" s="166" t="s">
        <v>795</v>
      </c>
      <c r="H134" s="167">
        <v>6</v>
      </c>
      <c r="I134" s="168">
        <v>7.32</v>
      </c>
      <c r="J134" s="168">
        <f t="shared" si="0"/>
        <v>43.92</v>
      </c>
      <c r="K134" s="165" t="s">
        <v>1</v>
      </c>
      <c r="L134" s="169"/>
      <c r="M134" s="170" t="s">
        <v>1</v>
      </c>
      <c r="N134" s="171" t="s">
        <v>40</v>
      </c>
      <c r="O134" s="139">
        <v>0</v>
      </c>
      <c r="P134" s="139">
        <f t="shared" si="1"/>
        <v>0</v>
      </c>
      <c r="Q134" s="139">
        <v>0</v>
      </c>
      <c r="R134" s="139">
        <f t="shared" si="2"/>
        <v>0</v>
      </c>
      <c r="S134" s="139">
        <v>0</v>
      </c>
      <c r="T134" s="140">
        <f t="shared" si="3"/>
        <v>0</v>
      </c>
      <c r="AR134" s="141" t="s">
        <v>796</v>
      </c>
      <c r="AT134" s="141" t="s">
        <v>300</v>
      </c>
      <c r="AU134" s="141" t="s">
        <v>82</v>
      </c>
      <c r="AY134" s="16" t="s">
        <v>147</v>
      </c>
      <c r="BE134" s="142">
        <f t="shared" si="4"/>
        <v>43.92</v>
      </c>
      <c r="BF134" s="142">
        <f t="shared" si="5"/>
        <v>0</v>
      </c>
      <c r="BG134" s="142">
        <f t="shared" si="6"/>
        <v>0</v>
      </c>
      <c r="BH134" s="142">
        <f t="shared" si="7"/>
        <v>0</v>
      </c>
      <c r="BI134" s="142">
        <f t="shared" si="8"/>
        <v>0</v>
      </c>
      <c r="BJ134" s="16" t="s">
        <v>82</v>
      </c>
      <c r="BK134" s="142">
        <f t="shared" si="9"/>
        <v>43.92</v>
      </c>
      <c r="BL134" s="16" t="s">
        <v>796</v>
      </c>
      <c r="BM134" s="141" t="s">
        <v>820</v>
      </c>
    </row>
    <row r="135" spans="2:65" s="1" customFormat="1" ht="16.5" customHeight="1">
      <c r="B135" s="28"/>
      <c r="C135" s="163" t="s">
        <v>148</v>
      </c>
      <c r="D135" s="163" t="s">
        <v>300</v>
      </c>
      <c r="E135" s="164" t="s">
        <v>821</v>
      </c>
      <c r="F135" s="165" t="s">
        <v>822</v>
      </c>
      <c r="G135" s="166" t="s">
        <v>795</v>
      </c>
      <c r="H135" s="167">
        <v>2</v>
      </c>
      <c r="I135" s="168">
        <v>18.48</v>
      </c>
      <c r="J135" s="168">
        <f t="shared" si="0"/>
        <v>36.96</v>
      </c>
      <c r="K135" s="165" t="s">
        <v>1</v>
      </c>
      <c r="L135" s="169"/>
      <c r="M135" s="170" t="s">
        <v>1</v>
      </c>
      <c r="N135" s="171" t="s">
        <v>40</v>
      </c>
      <c r="O135" s="139">
        <v>0</v>
      </c>
      <c r="P135" s="139">
        <f t="shared" si="1"/>
        <v>0</v>
      </c>
      <c r="Q135" s="139">
        <v>0</v>
      </c>
      <c r="R135" s="139">
        <f t="shared" si="2"/>
        <v>0</v>
      </c>
      <c r="S135" s="139">
        <v>0</v>
      </c>
      <c r="T135" s="140">
        <f t="shared" si="3"/>
        <v>0</v>
      </c>
      <c r="AR135" s="141" t="s">
        <v>796</v>
      </c>
      <c r="AT135" s="141" t="s">
        <v>300</v>
      </c>
      <c r="AU135" s="141" t="s">
        <v>82</v>
      </c>
      <c r="AY135" s="16" t="s">
        <v>147</v>
      </c>
      <c r="BE135" s="142">
        <f t="shared" si="4"/>
        <v>36.96</v>
      </c>
      <c r="BF135" s="142">
        <f t="shared" si="5"/>
        <v>0</v>
      </c>
      <c r="BG135" s="142">
        <f t="shared" si="6"/>
        <v>0</v>
      </c>
      <c r="BH135" s="142">
        <f t="shared" si="7"/>
        <v>0</v>
      </c>
      <c r="BI135" s="142">
        <f t="shared" si="8"/>
        <v>0</v>
      </c>
      <c r="BJ135" s="16" t="s">
        <v>82</v>
      </c>
      <c r="BK135" s="142">
        <f t="shared" si="9"/>
        <v>36.96</v>
      </c>
      <c r="BL135" s="16" t="s">
        <v>796</v>
      </c>
      <c r="BM135" s="141" t="s">
        <v>823</v>
      </c>
    </row>
    <row r="136" spans="2:65" s="1" customFormat="1" ht="16.5" customHeight="1">
      <c r="B136" s="28"/>
      <c r="C136" s="163" t="s">
        <v>196</v>
      </c>
      <c r="D136" s="163" t="s">
        <v>300</v>
      </c>
      <c r="E136" s="164" t="s">
        <v>824</v>
      </c>
      <c r="F136" s="165" t="s">
        <v>825</v>
      </c>
      <c r="G136" s="166" t="s">
        <v>795</v>
      </c>
      <c r="H136" s="167">
        <v>1</v>
      </c>
      <c r="I136" s="168">
        <v>14.88</v>
      </c>
      <c r="J136" s="168">
        <f t="shared" si="0"/>
        <v>14.88</v>
      </c>
      <c r="K136" s="165" t="s">
        <v>1</v>
      </c>
      <c r="L136" s="169"/>
      <c r="M136" s="170" t="s">
        <v>1</v>
      </c>
      <c r="N136" s="171" t="s">
        <v>40</v>
      </c>
      <c r="O136" s="139">
        <v>0</v>
      </c>
      <c r="P136" s="139">
        <f t="shared" si="1"/>
        <v>0</v>
      </c>
      <c r="Q136" s="139">
        <v>0</v>
      </c>
      <c r="R136" s="139">
        <f t="shared" si="2"/>
        <v>0</v>
      </c>
      <c r="S136" s="139">
        <v>0</v>
      </c>
      <c r="T136" s="140">
        <f t="shared" si="3"/>
        <v>0</v>
      </c>
      <c r="AR136" s="141" t="s">
        <v>796</v>
      </c>
      <c r="AT136" s="141" t="s">
        <v>300</v>
      </c>
      <c r="AU136" s="141" t="s">
        <v>82</v>
      </c>
      <c r="AY136" s="16" t="s">
        <v>147</v>
      </c>
      <c r="BE136" s="142">
        <f t="shared" si="4"/>
        <v>14.88</v>
      </c>
      <c r="BF136" s="142">
        <f t="shared" si="5"/>
        <v>0</v>
      </c>
      <c r="BG136" s="142">
        <f t="shared" si="6"/>
        <v>0</v>
      </c>
      <c r="BH136" s="142">
        <f t="shared" si="7"/>
        <v>0</v>
      </c>
      <c r="BI136" s="142">
        <f t="shared" si="8"/>
        <v>0</v>
      </c>
      <c r="BJ136" s="16" t="s">
        <v>82</v>
      </c>
      <c r="BK136" s="142">
        <f t="shared" si="9"/>
        <v>14.88</v>
      </c>
      <c r="BL136" s="16" t="s">
        <v>796</v>
      </c>
      <c r="BM136" s="141" t="s">
        <v>826</v>
      </c>
    </row>
    <row r="137" spans="2:65" s="1" customFormat="1" ht="16.5" customHeight="1">
      <c r="B137" s="28"/>
      <c r="C137" s="131" t="s">
        <v>203</v>
      </c>
      <c r="D137" s="131" t="s">
        <v>150</v>
      </c>
      <c r="E137" s="132" t="s">
        <v>827</v>
      </c>
      <c r="F137" s="133" t="s">
        <v>828</v>
      </c>
      <c r="G137" s="134" t="s">
        <v>795</v>
      </c>
      <c r="H137" s="135">
        <v>2</v>
      </c>
      <c r="I137" s="136">
        <v>118.56</v>
      </c>
      <c r="J137" s="136">
        <f t="shared" si="0"/>
        <v>237.12</v>
      </c>
      <c r="K137" s="133" t="s">
        <v>1</v>
      </c>
      <c r="L137" s="28"/>
      <c r="M137" s="175" t="s">
        <v>1</v>
      </c>
      <c r="N137" s="176" t="s">
        <v>40</v>
      </c>
      <c r="O137" s="177">
        <v>0</v>
      </c>
      <c r="P137" s="177">
        <f t="shared" si="1"/>
        <v>0</v>
      </c>
      <c r="Q137" s="177">
        <v>0</v>
      </c>
      <c r="R137" s="177">
        <f t="shared" si="2"/>
        <v>0</v>
      </c>
      <c r="S137" s="177">
        <v>0</v>
      </c>
      <c r="T137" s="178">
        <f t="shared" si="3"/>
        <v>0</v>
      </c>
      <c r="AR137" s="141" t="s">
        <v>796</v>
      </c>
      <c r="AT137" s="141" t="s">
        <v>150</v>
      </c>
      <c r="AU137" s="141" t="s">
        <v>82</v>
      </c>
      <c r="AY137" s="16" t="s">
        <v>147</v>
      </c>
      <c r="BE137" s="142">
        <f t="shared" si="4"/>
        <v>237.12</v>
      </c>
      <c r="BF137" s="142">
        <f t="shared" si="5"/>
        <v>0</v>
      </c>
      <c r="BG137" s="142">
        <f t="shared" si="6"/>
        <v>0</v>
      </c>
      <c r="BH137" s="142">
        <f t="shared" si="7"/>
        <v>0</v>
      </c>
      <c r="BI137" s="142">
        <f t="shared" si="8"/>
        <v>0</v>
      </c>
      <c r="BJ137" s="16" t="s">
        <v>82</v>
      </c>
      <c r="BK137" s="142">
        <f t="shared" si="9"/>
        <v>237.12</v>
      </c>
      <c r="BL137" s="16" t="s">
        <v>796</v>
      </c>
      <c r="BM137" s="141" t="s">
        <v>829</v>
      </c>
    </row>
    <row r="138" spans="2:65" s="1" customFormat="1" ht="6.95" customHeight="1"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28"/>
    </row>
  </sheetData>
  <sheetProtection algorithmName="SHA-512" hashValue="hYwtic6/gEPX86QM5xmXWxZxtuo0EheAYKyDdDVYDQVWImV9LRin4vXY/fOWzONt+Q3EPxyahOkStjyd0IXAdw==" saltValue="K2O/7HGwS81Vjt7qMBD63eLhe0dx2Sw4XBey1h1qbf4ro61zdkzNt5p/NbKtlh6uxpU9CVZ0dmRiKlCxVA1wLg==" spinCount="100000" sheet="1" objects="1" scenarios="1" formatColumns="0" formatRows="0" autoFilter="0"/>
  <autoFilter ref="C120:K137" xr:uid="{00000000-0009-0000-0000-000005000000}"/>
  <mergeCells count="11">
    <mergeCell ref="L2:V2"/>
    <mergeCell ref="E87:H87"/>
    <mergeCell ref="E89:H89"/>
    <mergeCell ref="E109:H109"/>
    <mergeCell ref="E111:H111"/>
    <mergeCell ref="E113:H113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BM1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2:46" ht="11.25"/>
    <row r="2" spans="2:46" ht="36.950000000000003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6" t="s">
        <v>104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84</v>
      </c>
    </row>
    <row r="4" spans="2:46" ht="24.95" customHeight="1">
      <c r="B4" s="19"/>
      <c r="D4" s="20" t="s">
        <v>105</v>
      </c>
      <c r="L4" s="19"/>
      <c r="M4" s="89" t="s">
        <v>10</v>
      </c>
      <c r="AT4" s="16" t="s">
        <v>4</v>
      </c>
    </row>
    <row r="5" spans="2:46" ht="6.95" customHeight="1">
      <c r="B5" s="19"/>
      <c r="L5" s="19"/>
    </row>
    <row r="6" spans="2:46" ht="12" customHeight="1">
      <c r="B6" s="19"/>
      <c r="D6" s="25" t="s">
        <v>14</v>
      </c>
      <c r="L6" s="19"/>
    </row>
    <row r="7" spans="2:46" ht="16.5" customHeight="1">
      <c r="B7" s="19"/>
      <c r="E7" s="216" t="str">
        <f>'Rekapitulace stavby'!K6</f>
        <v>Rozšíření muzea Habartov</v>
      </c>
      <c r="F7" s="217"/>
      <c r="G7" s="217"/>
      <c r="H7" s="217"/>
      <c r="L7" s="19"/>
    </row>
    <row r="8" spans="2:46" ht="12" customHeight="1">
      <c r="B8" s="19"/>
      <c r="D8" s="25" t="s">
        <v>106</v>
      </c>
      <c r="L8" s="19"/>
    </row>
    <row r="9" spans="2:46" s="1" customFormat="1" ht="16.5" customHeight="1">
      <c r="B9" s="28"/>
      <c r="E9" s="216" t="s">
        <v>107</v>
      </c>
      <c r="F9" s="218"/>
      <c r="G9" s="218"/>
      <c r="H9" s="218"/>
      <c r="L9" s="28"/>
    </row>
    <row r="10" spans="2:46" s="1" customFormat="1" ht="12" customHeight="1">
      <c r="B10" s="28"/>
      <c r="D10" s="25" t="s">
        <v>108</v>
      </c>
      <c r="L10" s="28"/>
    </row>
    <row r="11" spans="2:46" s="1" customFormat="1" ht="16.5" customHeight="1">
      <c r="B11" s="28"/>
      <c r="E11" s="179" t="s">
        <v>830</v>
      </c>
      <c r="F11" s="218"/>
      <c r="G11" s="218"/>
      <c r="H11" s="218"/>
      <c r="L11" s="28"/>
    </row>
    <row r="12" spans="2:46" s="1" customFormat="1" ht="11.25">
      <c r="B12" s="28"/>
      <c r="L12" s="28"/>
    </row>
    <row r="13" spans="2:46" s="1" customFormat="1" ht="12" customHeight="1">
      <c r="B13" s="28"/>
      <c r="D13" s="25" t="s">
        <v>16</v>
      </c>
      <c r="F13" s="23" t="s">
        <v>1</v>
      </c>
      <c r="I13" s="25" t="s">
        <v>17</v>
      </c>
      <c r="J13" s="23" t="s">
        <v>1</v>
      </c>
      <c r="L13" s="28"/>
    </row>
    <row r="14" spans="2:46" s="1" customFormat="1" ht="12" customHeight="1">
      <c r="B14" s="28"/>
      <c r="D14" s="25" t="s">
        <v>18</v>
      </c>
      <c r="F14" s="23" t="s">
        <v>19</v>
      </c>
      <c r="I14" s="25" t="s">
        <v>20</v>
      </c>
      <c r="J14" s="48" t="str">
        <f>'Rekapitulace stavby'!AN8</f>
        <v>25. 2. 2025</v>
      </c>
      <c r="L14" s="28"/>
    </row>
    <row r="15" spans="2:46" s="1" customFormat="1" ht="10.9" customHeight="1">
      <c r="B15" s="28"/>
      <c r="L15" s="28"/>
    </row>
    <row r="16" spans="2:46" s="1" customFormat="1" ht="12" customHeight="1">
      <c r="B16" s="28"/>
      <c r="D16" s="25" t="s">
        <v>22</v>
      </c>
      <c r="I16" s="25" t="s">
        <v>23</v>
      </c>
      <c r="J16" s="23" t="s">
        <v>24</v>
      </c>
      <c r="L16" s="28"/>
    </row>
    <row r="17" spans="2:12" s="1" customFormat="1" ht="18" customHeight="1">
      <c r="B17" s="28"/>
      <c r="E17" s="23" t="s">
        <v>25</v>
      </c>
      <c r="I17" s="25" t="s">
        <v>26</v>
      </c>
      <c r="J17" s="23" t="s">
        <v>1</v>
      </c>
      <c r="L17" s="28"/>
    </row>
    <row r="18" spans="2:12" s="1" customFormat="1" ht="6.95" customHeight="1">
      <c r="B18" s="28"/>
      <c r="L18" s="28"/>
    </row>
    <row r="19" spans="2:12" s="1" customFormat="1" ht="12" customHeight="1">
      <c r="B19" s="28"/>
      <c r="D19" s="25" t="s">
        <v>27</v>
      </c>
      <c r="I19" s="25" t="s">
        <v>23</v>
      </c>
      <c r="J19" s="23" t="s">
        <v>28</v>
      </c>
      <c r="L19" s="28"/>
    </row>
    <row r="20" spans="2:12" s="1" customFormat="1" ht="18" customHeight="1">
      <c r="B20" s="28"/>
      <c r="E20" s="23" t="s">
        <v>29</v>
      </c>
      <c r="I20" s="25" t="s">
        <v>26</v>
      </c>
      <c r="J20" s="23" t="s">
        <v>30</v>
      </c>
      <c r="L20" s="28"/>
    </row>
    <row r="21" spans="2:12" s="1" customFormat="1" ht="6.95" customHeight="1">
      <c r="B21" s="28"/>
      <c r="L21" s="28"/>
    </row>
    <row r="22" spans="2:12" s="1" customFormat="1" ht="12" customHeight="1">
      <c r="B22" s="28"/>
      <c r="D22" s="25" t="s">
        <v>31</v>
      </c>
      <c r="I22" s="25" t="s">
        <v>23</v>
      </c>
      <c r="J22" s="23" t="str">
        <f>IF('Rekapitulace stavby'!AN16="","",'Rekapitulace stavby'!AN16)</f>
        <v/>
      </c>
      <c r="L22" s="28"/>
    </row>
    <row r="23" spans="2:12" s="1" customFormat="1" ht="18" customHeight="1">
      <c r="B23" s="28"/>
      <c r="E23" s="23" t="str">
        <f>IF('Rekapitulace stavby'!E17="","",'Rekapitulace stavby'!E17)</f>
        <v xml:space="preserve"> </v>
      </c>
      <c r="I23" s="25" t="s">
        <v>26</v>
      </c>
      <c r="J23" s="23" t="str">
        <f>IF('Rekapitulace stavby'!AN17="","",'Rekapitulace stavby'!AN17)</f>
        <v/>
      </c>
      <c r="L23" s="28"/>
    </row>
    <row r="24" spans="2:12" s="1" customFormat="1" ht="6.95" customHeight="1">
      <c r="B24" s="28"/>
      <c r="L24" s="28"/>
    </row>
    <row r="25" spans="2:12" s="1" customFormat="1" ht="12" customHeight="1">
      <c r="B25" s="28"/>
      <c r="D25" s="25" t="s">
        <v>33</v>
      </c>
      <c r="I25" s="25" t="s">
        <v>23</v>
      </c>
      <c r="J25" s="23" t="str">
        <f>IF('Rekapitulace stavby'!AN19="","",'Rekapitulace stavby'!AN19)</f>
        <v/>
      </c>
      <c r="L25" s="28"/>
    </row>
    <row r="26" spans="2:12" s="1" customFormat="1" ht="18" customHeight="1">
      <c r="B26" s="28"/>
      <c r="E26" s="23" t="str">
        <f>IF('Rekapitulace stavby'!E20="","",'Rekapitulace stavby'!E20)</f>
        <v xml:space="preserve"> </v>
      </c>
      <c r="I26" s="25" t="s">
        <v>26</v>
      </c>
      <c r="J26" s="23" t="str">
        <f>IF('Rekapitulace stavby'!AN20="","",'Rekapitulace stavby'!AN20)</f>
        <v/>
      </c>
      <c r="L26" s="28"/>
    </row>
    <row r="27" spans="2:12" s="1" customFormat="1" ht="6.95" customHeight="1">
      <c r="B27" s="28"/>
      <c r="L27" s="28"/>
    </row>
    <row r="28" spans="2:12" s="1" customFormat="1" ht="12" customHeight="1">
      <c r="B28" s="28"/>
      <c r="D28" s="25" t="s">
        <v>34</v>
      </c>
      <c r="L28" s="28"/>
    </row>
    <row r="29" spans="2:12" s="7" customFormat="1" ht="16.5" customHeight="1">
      <c r="B29" s="90"/>
      <c r="E29" s="205" t="s">
        <v>1</v>
      </c>
      <c r="F29" s="205"/>
      <c r="G29" s="205"/>
      <c r="H29" s="205"/>
      <c r="L29" s="90"/>
    </row>
    <row r="30" spans="2:12" s="1" customFormat="1" ht="6.95" customHeight="1">
      <c r="B30" s="28"/>
      <c r="L30" s="28"/>
    </row>
    <row r="31" spans="2:12" s="1" customFormat="1" ht="6.95" customHeight="1">
      <c r="B31" s="28"/>
      <c r="D31" s="49"/>
      <c r="E31" s="49"/>
      <c r="F31" s="49"/>
      <c r="G31" s="49"/>
      <c r="H31" s="49"/>
      <c r="I31" s="49"/>
      <c r="J31" s="49"/>
      <c r="K31" s="49"/>
      <c r="L31" s="28"/>
    </row>
    <row r="32" spans="2:12" s="1" customFormat="1" ht="25.35" customHeight="1">
      <c r="B32" s="28"/>
      <c r="D32" s="91" t="s">
        <v>35</v>
      </c>
      <c r="J32" s="62">
        <f>ROUND(J126, 2)</f>
        <v>137319.01</v>
      </c>
      <c r="L32" s="28"/>
    </row>
    <row r="33" spans="2:12" s="1" customFormat="1" ht="6.95" customHeight="1">
      <c r="B33" s="28"/>
      <c r="D33" s="49"/>
      <c r="E33" s="49"/>
      <c r="F33" s="49"/>
      <c r="G33" s="49"/>
      <c r="H33" s="49"/>
      <c r="I33" s="49"/>
      <c r="J33" s="49"/>
      <c r="K33" s="49"/>
      <c r="L33" s="28"/>
    </row>
    <row r="34" spans="2:12" s="1" customFormat="1" ht="14.45" customHeight="1">
      <c r="B34" s="28"/>
      <c r="F34" s="31" t="s">
        <v>37</v>
      </c>
      <c r="I34" s="31" t="s">
        <v>36</v>
      </c>
      <c r="J34" s="31" t="s">
        <v>38</v>
      </c>
      <c r="L34" s="28"/>
    </row>
    <row r="35" spans="2:12" s="1" customFormat="1" ht="14.45" customHeight="1">
      <c r="B35" s="28"/>
      <c r="D35" s="51" t="s">
        <v>39</v>
      </c>
      <c r="E35" s="25" t="s">
        <v>40</v>
      </c>
      <c r="F35" s="82">
        <f>ROUND((SUM(BE126:BE192)),  2)</f>
        <v>137319.01</v>
      </c>
      <c r="I35" s="92">
        <v>0.21</v>
      </c>
      <c r="J35" s="82">
        <f>ROUND(((SUM(BE126:BE192))*I35),  2)</f>
        <v>28836.99</v>
      </c>
      <c r="L35" s="28"/>
    </row>
    <row r="36" spans="2:12" s="1" customFormat="1" ht="14.45" customHeight="1">
      <c r="B36" s="28"/>
      <c r="E36" s="25" t="s">
        <v>41</v>
      </c>
      <c r="F36" s="82">
        <f>ROUND((SUM(BF126:BF192)),  2)</f>
        <v>0</v>
      </c>
      <c r="I36" s="92">
        <v>0.12</v>
      </c>
      <c r="J36" s="82">
        <f>ROUND(((SUM(BF126:BF192))*I36),  2)</f>
        <v>0</v>
      </c>
      <c r="L36" s="28"/>
    </row>
    <row r="37" spans="2:12" s="1" customFormat="1" ht="14.45" hidden="1" customHeight="1">
      <c r="B37" s="28"/>
      <c r="E37" s="25" t="s">
        <v>42</v>
      </c>
      <c r="F37" s="82">
        <f>ROUND((SUM(BG126:BG192)),  2)</f>
        <v>0</v>
      </c>
      <c r="I37" s="92">
        <v>0.21</v>
      </c>
      <c r="J37" s="82">
        <f>0</f>
        <v>0</v>
      </c>
      <c r="L37" s="28"/>
    </row>
    <row r="38" spans="2:12" s="1" customFormat="1" ht="14.45" hidden="1" customHeight="1">
      <c r="B38" s="28"/>
      <c r="E38" s="25" t="s">
        <v>43</v>
      </c>
      <c r="F38" s="82">
        <f>ROUND((SUM(BH126:BH192)),  2)</f>
        <v>0</v>
      </c>
      <c r="I38" s="92">
        <v>0.12</v>
      </c>
      <c r="J38" s="82">
        <f>0</f>
        <v>0</v>
      </c>
      <c r="L38" s="28"/>
    </row>
    <row r="39" spans="2:12" s="1" customFormat="1" ht="14.45" hidden="1" customHeight="1">
      <c r="B39" s="28"/>
      <c r="E39" s="25" t="s">
        <v>44</v>
      </c>
      <c r="F39" s="82">
        <f>ROUND((SUM(BI126:BI192)),  2)</f>
        <v>0</v>
      </c>
      <c r="I39" s="92">
        <v>0</v>
      </c>
      <c r="J39" s="82">
        <f>0</f>
        <v>0</v>
      </c>
      <c r="L39" s="28"/>
    </row>
    <row r="40" spans="2:12" s="1" customFormat="1" ht="6.95" customHeight="1">
      <c r="B40" s="28"/>
      <c r="L40" s="28"/>
    </row>
    <row r="41" spans="2:12" s="1" customFormat="1" ht="25.35" customHeight="1">
      <c r="B41" s="28"/>
      <c r="C41" s="93"/>
      <c r="D41" s="94" t="s">
        <v>45</v>
      </c>
      <c r="E41" s="53"/>
      <c r="F41" s="53"/>
      <c r="G41" s="95" t="s">
        <v>46</v>
      </c>
      <c r="H41" s="96" t="s">
        <v>47</v>
      </c>
      <c r="I41" s="53"/>
      <c r="J41" s="97">
        <f>SUM(J32:J39)</f>
        <v>166156</v>
      </c>
      <c r="K41" s="98"/>
      <c r="L41" s="28"/>
    </row>
    <row r="42" spans="2:12" s="1" customFormat="1" ht="14.45" customHeight="1">
      <c r="B42" s="28"/>
      <c r="L42" s="28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8"/>
      <c r="D50" s="37" t="s">
        <v>48</v>
      </c>
      <c r="E50" s="38"/>
      <c r="F50" s="38"/>
      <c r="G50" s="37" t="s">
        <v>49</v>
      </c>
      <c r="H50" s="38"/>
      <c r="I50" s="38"/>
      <c r="J50" s="38"/>
      <c r="K50" s="38"/>
      <c r="L50" s="28"/>
    </row>
    <row r="51" spans="2:12" ht="11.25">
      <c r="B51" s="19"/>
      <c r="L51" s="19"/>
    </row>
    <row r="52" spans="2:12" ht="11.25">
      <c r="B52" s="19"/>
      <c r="L52" s="19"/>
    </row>
    <row r="53" spans="2:12" ht="11.25">
      <c r="B53" s="19"/>
      <c r="L53" s="19"/>
    </row>
    <row r="54" spans="2:12" ht="11.25">
      <c r="B54" s="19"/>
      <c r="L54" s="19"/>
    </row>
    <row r="55" spans="2:12" ht="11.25">
      <c r="B55" s="19"/>
      <c r="L55" s="19"/>
    </row>
    <row r="56" spans="2:12" ht="11.25">
      <c r="B56" s="19"/>
      <c r="L56" s="19"/>
    </row>
    <row r="57" spans="2:12" ht="11.25">
      <c r="B57" s="19"/>
      <c r="L57" s="19"/>
    </row>
    <row r="58" spans="2:12" ht="11.25">
      <c r="B58" s="19"/>
      <c r="L58" s="19"/>
    </row>
    <row r="59" spans="2:12" ht="11.25">
      <c r="B59" s="19"/>
      <c r="L59" s="19"/>
    </row>
    <row r="60" spans="2:12" ht="11.25">
      <c r="B60" s="19"/>
      <c r="L60" s="19"/>
    </row>
    <row r="61" spans="2:12" s="1" customFormat="1" ht="12.75">
      <c r="B61" s="28"/>
      <c r="D61" s="39" t="s">
        <v>50</v>
      </c>
      <c r="E61" s="30"/>
      <c r="F61" s="99" t="s">
        <v>51</v>
      </c>
      <c r="G61" s="39" t="s">
        <v>50</v>
      </c>
      <c r="H61" s="30"/>
      <c r="I61" s="30"/>
      <c r="J61" s="100" t="s">
        <v>51</v>
      </c>
      <c r="K61" s="30"/>
      <c r="L61" s="28"/>
    </row>
    <row r="62" spans="2:12" ht="11.25">
      <c r="B62" s="19"/>
      <c r="L62" s="19"/>
    </row>
    <row r="63" spans="2:12" ht="11.25">
      <c r="B63" s="19"/>
      <c r="L63" s="19"/>
    </row>
    <row r="64" spans="2:12" ht="11.25">
      <c r="B64" s="19"/>
      <c r="L64" s="19"/>
    </row>
    <row r="65" spans="2:12" s="1" customFormat="1" ht="12.75">
      <c r="B65" s="28"/>
      <c r="D65" s="37" t="s">
        <v>52</v>
      </c>
      <c r="E65" s="38"/>
      <c r="F65" s="38"/>
      <c r="G65" s="37" t="s">
        <v>53</v>
      </c>
      <c r="H65" s="38"/>
      <c r="I65" s="38"/>
      <c r="J65" s="38"/>
      <c r="K65" s="38"/>
      <c r="L65" s="28"/>
    </row>
    <row r="66" spans="2:12" ht="11.25">
      <c r="B66" s="19"/>
      <c r="L66" s="19"/>
    </row>
    <row r="67" spans="2:12" ht="11.25">
      <c r="B67" s="19"/>
      <c r="L67" s="19"/>
    </row>
    <row r="68" spans="2:12" ht="11.25">
      <c r="B68" s="19"/>
      <c r="L68" s="19"/>
    </row>
    <row r="69" spans="2:12" ht="11.25">
      <c r="B69" s="19"/>
      <c r="L69" s="19"/>
    </row>
    <row r="70" spans="2:12" ht="11.25">
      <c r="B70" s="19"/>
      <c r="L70" s="19"/>
    </row>
    <row r="71" spans="2:12" ht="11.25">
      <c r="B71" s="19"/>
      <c r="L71" s="19"/>
    </row>
    <row r="72" spans="2:12" ht="11.25">
      <c r="B72" s="19"/>
      <c r="L72" s="19"/>
    </row>
    <row r="73" spans="2:12" ht="11.25">
      <c r="B73" s="19"/>
      <c r="L73" s="19"/>
    </row>
    <row r="74" spans="2:12" ht="11.25">
      <c r="B74" s="19"/>
      <c r="L74" s="19"/>
    </row>
    <row r="75" spans="2:12" ht="11.25">
      <c r="B75" s="19"/>
      <c r="L75" s="19"/>
    </row>
    <row r="76" spans="2:12" s="1" customFormat="1" ht="12.75">
      <c r="B76" s="28"/>
      <c r="D76" s="39" t="s">
        <v>50</v>
      </c>
      <c r="E76" s="30"/>
      <c r="F76" s="99" t="s">
        <v>51</v>
      </c>
      <c r="G76" s="39" t="s">
        <v>50</v>
      </c>
      <c r="H76" s="30"/>
      <c r="I76" s="30"/>
      <c r="J76" s="100" t="s">
        <v>51</v>
      </c>
      <c r="K76" s="30"/>
      <c r="L76" s="28"/>
    </row>
    <row r="77" spans="2:12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28"/>
    </row>
    <row r="81" spans="2:12" s="1" customFormat="1" ht="6.95" hidden="1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28"/>
    </row>
    <row r="82" spans="2:12" s="1" customFormat="1" ht="24.95" hidden="1" customHeight="1">
      <c r="B82" s="28"/>
      <c r="C82" s="20" t="s">
        <v>110</v>
      </c>
      <c r="L82" s="28"/>
    </row>
    <row r="83" spans="2:12" s="1" customFormat="1" ht="6.95" hidden="1" customHeight="1">
      <c r="B83" s="28"/>
      <c r="L83" s="28"/>
    </row>
    <row r="84" spans="2:12" s="1" customFormat="1" ht="12" hidden="1" customHeight="1">
      <c r="B84" s="28"/>
      <c r="C84" s="25" t="s">
        <v>14</v>
      </c>
      <c r="L84" s="28"/>
    </row>
    <row r="85" spans="2:12" s="1" customFormat="1" ht="16.5" hidden="1" customHeight="1">
      <c r="B85" s="28"/>
      <c r="E85" s="216" t="str">
        <f>E7</f>
        <v>Rozšíření muzea Habartov</v>
      </c>
      <c r="F85" s="217"/>
      <c r="G85" s="217"/>
      <c r="H85" s="217"/>
      <c r="L85" s="28"/>
    </row>
    <row r="86" spans="2:12" ht="12" hidden="1" customHeight="1">
      <c r="B86" s="19"/>
      <c r="C86" s="25" t="s">
        <v>106</v>
      </c>
      <c r="L86" s="19"/>
    </row>
    <row r="87" spans="2:12" s="1" customFormat="1" ht="16.5" hidden="1" customHeight="1">
      <c r="B87" s="28"/>
      <c r="E87" s="216" t="s">
        <v>107</v>
      </c>
      <c r="F87" s="218"/>
      <c r="G87" s="218"/>
      <c r="H87" s="218"/>
      <c r="L87" s="28"/>
    </row>
    <row r="88" spans="2:12" s="1" customFormat="1" ht="12" hidden="1" customHeight="1">
      <c r="B88" s="28"/>
      <c r="C88" s="25" t="s">
        <v>108</v>
      </c>
      <c r="L88" s="28"/>
    </row>
    <row r="89" spans="2:12" s="1" customFormat="1" ht="16.5" hidden="1" customHeight="1">
      <c r="B89" s="28"/>
      <c r="E89" s="179" t="str">
        <f>E11</f>
        <v>01.6 - Ocelová rampa</v>
      </c>
      <c r="F89" s="218"/>
      <c r="G89" s="218"/>
      <c r="H89" s="218"/>
      <c r="L89" s="28"/>
    </row>
    <row r="90" spans="2:12" s="1" customFormat="1" ht="6.95" hidden="1" customHeight="1">
      <c r="B90" s="28"/>
      <c r="L90" s="28"/>
    </row>
    <row r="91" spans="2:12" s="1" customFormat="1" ht="12" hidden="1" customHeight="1">
      <c r="B91" s="28"/>
      <c r="C91" s="25" t="s">
        <v>18</v>
      </c>
      <c r="F91" s="23" t="str">
        <f>F14</f>
        <v xml:space="preserve"> </v>
      </c>
      <c r="I91" s="25" t="s">
        <v>20</v>
      </c>
      <c r="J91" s="48" t="str">
        <f>IF(J14="","",J14)</f>
        <v>25. 2. 2025</v>
      </c>
      <c r="L91" s="28"/>
    </row>
    <row r="92" spans="2:12" s="1" customFormat="1" ht="6.95" hidden="1" customHeight="1">
      <c r="B92" s="28"/>
      <c r="L92" s="28"/>
    </row>
    <row r="93" spans="2:12" s="1" customFormat="1" ht="15.2" hidden="1" customHeight="1">
      <c r="B93" s="28"/>
      <c r="C93" s="25" t="s">
        <v>22</v>
      </c>
      <c r="F93" s="23" t="str">
        <f>E17</f>
        <v>Město Habartov, nám. Přátelství 112, Habartov</v>
      </c>
      <c r="I93" s="25" t="s">
        <v>31</v>
      </c>
      <c r="J93" s="26" t="str">
        <f>E23</f>
        <v xml:space="preserve"> </v>
      </c>
      <c r="L93" s="28"/>
    </row>
    <row r="94" spans="2:12" s="1" customFormat="1" ht="15.2" hidden="1" customHeight="1">
      <c r="B94" s="28"/>
      <c r="C94" s="25" t="s">
        <v>27</v>
      </c>
      <c r="F94" s="23" t="str">
        <f>IF(E20="","",E20)</f>
        <v>ColorMax s. r. o., Kasární náměstí 115/7, Cheb</v>
      </c>
      <c r="I94" s="25" t="s">
        <v>33</v>
      </c>
      <c r="J94" s="26" t="str">
        <f>E26</f>
        <v xml:space="preserve"> </v>
      </c>
      <c r="L94" s="28"/>
    </row>
    <row r="95" spans="2:12" s="1" customFormat="1" ht="10.35" hidden="1" customHeight="1">
      <c r="B95" s="28"/>
      <c r="L95" s="28"/>
    </row>
    <row r="96" spans="2:12" s="1" customFormat="1" ht="29.25" hidden="1" customHeight="1">
      <c r="B96" s="28"/>
      <c r="C96" s="101" t="s">
        <v>111</v>
      </c>
      <c r="D96" s="93"/>
      <c r="E96" s="93"/>
      <c r="F96" s="93"/>
      <c r="G96" s="93"/>
      <c r="H96" s="93"/>
      <c r="I96" s="93"/>
      <c r="J96" s="102" t="s">
        <v>112</v>
      </c>
      <c r="K96" s="93"/>
      <c r="L96" s="28"/>
    </row>
    <row r="97" spans="2:47" s="1" customFormat="1" ht="10.35" hidden="1" customHeight="1">
      <c r="B97" s="28"/>
      <c r="L97" s="28"/>
    </row>
    <row r="98" spans="2:47" s="1" customFormat="1" ht="22.9" hidden="1" customHeight="1">
      <c r="B98" s="28"/>
      <c r="C98" s="103" t="s">
        <v>113</v>
      </c>
      <c r="J98" s="62">
        <f>J126</f>
        <v>137319.01</v>
      </c>
      <c r="L98" s="28"/>
      <c r="AU98" s="16" t="s">
        <v>114</v>
      </c>
    </row>
    <row r="99" spans="2:47" s="8" customFormat="1" ht="24.95" hidden="1" customHeight="1">
      <c r="B99" s="104"/>
      <c r="D99" s="105" t="s">
        <v>115</v>
      </c>
      <c r="E99" s="106"/>
      <c r="F99" s="106"/>
      <c r="G99" s="106"/>
      <c r="H99" s="106"/>
      <c r="I99" s="106"/>
      <c r="J99" s="107">
        <f>J127</f>
        <v>6709.7900000000009</v>
      </c>
      <c r="L99" s="104"/>
    </row>
    <row r="100" spans="2:47" s="9" customFormat="1" ht="19.899999999999999" hidden="1" customHeight="1">
      <c r="B100" s="108"/>
      <c r="D100" s="109" t="s">
        <v>831</v>
      </c>
      <c r="E100" s="110"/>
      <c r="F100" s="110"/>
      <c r="G100" s="110"/>
      <c r="H100" s="110"/>
      <c r="I100" s="110"/>
      <c r="J100" s="111">
        <f>J128</f>
        <v>1101.5999999999999</v>
      </c>
      <c r="L100" s="108"/>
    </row>
    <row r="101" spans="2:47" s="9" customFormat="1" ht="19.899999999999999" hidden="1" customHeight="1">
      <c r="B101" s="108"/>
      <c r="D101" s="109" t="s">
        <v>832</v>
      </c>
      <c r="E101" s="110"/>
      <c r="F101" s="110"/>
      <c r="G101" s="110"/>
      <c r="H101" s="110"/>
      <c r="I101" s="110"/>
      <c r="J101" s="111">
        <f>J132</f>
        <v>3501.26</v>
      </c>
      <c r="L101" s="108"/>
    </row>
    <row r="102" spans="2:47" s="9" customFormat="1" ht="19.899999999999999" hidden="1" customHeight="1">
      <c r="B102" s="108"/>
      <c r="D102" s="109" t="s">
        <v>833</v>
      </c>
      <c r="E102" s="110"/>
      <c r="F102" s="110"/>
      <c r="G102" s="110"/>
      <c r="H102" s="110"/>
      <c r="I102" s="110"/>
      <c r="J102" s="111">
        <f>J142</f>
        <v>2106.9299999999998</v>
      </c>
      <c r="L102" s="108"/>
    </row>
    <row r="103" spans="2:47" s="8" customFormat="1" ht="24.95" hidden="1" customHeight="1">
      <c r="B103" s="104"/>
      <c r="D103" s="105" t="s">
        <v>122</v>
      </c>
      <c r="E103" s="106"/>
      <c r="F103" s="106"/>
      <c r="G103" s="106"/>
      <c r="H103" s="106"/>
      <c r="I103" s="106"/>
      <c r="J103" s="107">
        <f>J144</f>
        <v>130609.22</v>
      </c>
      <c r="L103" s="104"/>
    </row>
    <row r="104" spans="2:47" s="9" customFormat="1" ht="19.899999999999999" hidden="1" customHeight="1">
      <c r="B104" s="108"/>
      <c r="D104" s="109" t="s">
        <v>130</v>
      </c>
      <c r="E104" s="110"/>
      <c r="F104" s="110"/>
      <c r="G104" s="110"/>
      <c r="H104" s="110"/>
      <c r="I104" s="110"/>
      <c r="J104" s="111">
        <f>J145</f>
        <v>130609.22</v>
      </c>
      <c r="L104" s="108"/>
    </row>
    <row r="105" spans="2:47" s="1" customFormat="1" ht="21.75" hidden="1" customHeight="1">
      <c r="B105" s="28"/>
      <c r="L105" s="28"/>
    </row>
    <row r="106" spans="2:47" s="1" customFormat="1" ht="6.95" hidden="1" customHeight="1"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28"/>
    </row>
    <row r="107" spans="2:47" ht="11.25" hidden="1"/>
    <row r="108" spans="2:47" ht="11.25" hidden="1"/>
    <row r="109" spans="2:47" ht="11.25" hidden="1"/>
    <row r="110" spans="2:47" s="1" customFormat="1" ht="6.95" customHeight="1">
      <c r="B110" s="42"/>
      <c r="C110" s="43"/>
      <c r="D110" s="43"/>
      <c r="E110" s="43"/>
      <c r="F110" s="43"/>
      <c r="G110" s="43"/>
      <c r="H110" s="43"/>
      <c r="I110" s="43"/>
      <c r="J110" s="43"/>
      <c r="K110" s="43"/>
      <c r="L110" s="28"/>
    </row>
    <row r="111" spans="2:47" s="1" customFormat="1" ht="24.95" customHeight="1">
      <c r="B111" s="28"/>
      <c r="C111" s="20" t="s">
        <v>132</v>
      </c>
      <c r="L111" s="28"/>
    </row>
    <row r="112" spans="2:47" s="1" customFormat="1" ht="6.95" customHeight="1">
      <c r="B112" s="28"/>
      <c r="L112" s="28"/>
    </row>
    <row r="113" spans="2:63" s="1" customFormat="1" ht="12" customHeight="1">
      <c r="B113" s="28"/>
      <c r="C113" s="25" t="s">
        <v>14</v>
      </c>
      <c r="L113" s="28"/>
    </row>
    <row r="114" spans="2:63" s="1" customFormat="1" ht="16.5" customHeight="1">
      <c r="B114" s="28"/>
      <c r="E114" s="216" t="str">
        <f>E7</f>
        <v>Rozšíření muzea Habartov</v>
      </c>
      <c r="F114" s="217"/>
      <c r="G114" s="217"/>
      <c r="H114" s="217"/>
      <c r="L114" s="28"/>
    </row>
    <row r="115" spans="2:63" ht="12" customHeight="1">
      <c r="B115" s="19"/>
      <c r="C115" s="25" t="s">
        <v>106</v>
      </c>
      <c r="L115" s="19"/>
    </row>
    <row r="116" spans="2:63" s="1" customFormat="1" ht="16.5" customHeight="1">
      <c r="B116" s="28"/>
      <c r="E116" s="216" t="s">
        <v>107</v>
      </c>
      <c r="F116" s="218"/>
      <c r="G116" s="218"/>
      <c r="H116" s="218"/>
      <c r="L116" s="28"/>
    </row>
    <row r="117" spans="2:63" s="1" customFormat="1" ht="12" customHeight="1">
      <c r="B117" s="28"/>
      <c r="C117" s="25" t="s">
        <v>108</v>
      </c>
      <c r="L117" s="28"/>
    </row>
    <row r="118" spans="2:63" s="1" customFormat="1" ht="16.5" customHeight="1">
      <c r="B118" s="28"/>
      <c r="E118" s="179" t="str">
        <f>E11</f>
        <v>01.6 - Ocelová rampa</v>
      </c>
      <c r="F118" s="218"/>
      <c r="G118" s="218"/>
      <c r="H118" s="218"/>
      <c r="L118" s="28"/>
    </row>
    <row r="119" spans="2:63" s="1" customFormat="1" ht="6.95" customHeight="1">
      <c r="B119" s="28"/>
      <c r="L119" s="28"/>
    </row>
    <row r="120" spans="2:63" s="1" customFormat="1" ht="12" customHeight="1">
      <c r="B120" s="28"/>
      <c r="C120" s="25" t="s">
        <v>18</v>
      </c>
      <c r="F120" s="23" t="str">
        <f>F14</f>
        <v xml:space="preserve"> </v>
      </c>
      <c r="I120" s="25" t="s">
        <v>20</v>
      </c>
      <c r="J120" s="48" t="str">
        <f>IF(J14="","",J14)</f>
        <v>25. 2. 2025</v>
      </c>
      <c r="L120" s="28"/>
    </row>
    <row r="121" spans="2:63" s="1" customFormat="1" ht="6.95" customHeight="1">
      <c r="B121" s="28"/>
      <c r="L121" s="28"/>
    </row>
    <row r="122" spans="2:63" s="1" customFormat="1" ht="15.2" customHeight="1">
      <c r="B122" s="28"/>
      <c r="C122" s="25" t="s">
        <v>22</v>
      </c>
      <c r="F122" s="23" t="str">
        <f>E17</f>
        <v>Město Habartov, nám. Přátelství 112, Habartov</v>
      </c>
      <c r="I122" s="25" t="s">
        <v>31</v>
      </c>
      <c r="J122" s="26" t="str">
        <f>E23</f>
        <v xml:space="preserve"> </v>
      </c>
      <c r="L122" s="28"/>
    </row>
    <row r="123" spans="2:63" s="1" customFormat="1" ht="15.2" customHeight="1">
      <c r="B123" s="28"/>
      <c r="C123" s="25" t="s">
        <v>27</v>
      </c>
      <c r="F123" s="23" t="str">
        <f>IF(E20="","",E20)</f>
        <v>ColorMax s. r. o., Kasární náměstí 115/7, Cheb</v>
      </c>
      <c r="I123" s="25" t="s">
        <v>33</v>
      </c>
      <c r="J123" s="26" t="str">
        <f>E26</f>
        <v xml:space="preserve"> </v>
      </c>
      <c r="L123" s="28"/>
    </row>
    <row r="124" spans="2:63" s="1" customFormat="1" ht="10.35" customHeight="1">
      <c r="B124" s="28"/>
      <c r="L124" s="28"/>
    </row>
    <row r="125" spans="2:63" s="10" customFormat="1" ht="29.25" customHeight="1">
      <c r="B125" s="112"/>
      <c r="C125" s="113" t="s">
        <v>133</v>
      </c>
      <c r="D125" s="114" t="s">
        <v>60</v>
      </c>
      <c r="E125" s="114" t="s">
        <v>56</v>
      </c>
      <c r="F125" s="114" t="s">
        <v>57</v>
      </c>
      <c r="G125" s="114" t="s">
        <v>134</v>
      </c>
      <c r="H125" s="114" t="s">
        <v>135</v>
      </c>
      <c r="I125" s="114" t="s">
        <v>136</v>
      </c>
      <c r="J125" s="114" t="s">
        <v>112</v>
      </c>
      <c r="K125" s="115" t="s">
        <v>137</v>
      </c>
      <c r="L125" s="112"/>
      <c r="M125" s="55" t="s">
        <v>1</v>
      </c>
      <c r="N125" s="56" t="s">
        <v>39</v>
      </c>
      <c r="O125" s="56" t="s">
        <v>138</v>
      </c>
      <c r="P125" s="56" t="s">
        <v>139</v>
      </c>
      <c r="Q125" s="56" t="s">
        <v>140</v>
      </c>
      <c r="R125" s="56" t="s">
        <v>141</v>
      </c>
      <c r="S125" s="56" t="s">
        <v>142</v>
      </c>
      <c r="T125" s="57" t="s">
        <v>143</v>
      </c>
    </row>
    <row r="126" spans="2:63" s="1" customFormat="1" ht="22.9" customHeight="1">
      <c r="B126" s="28"/>
      <c r="C126" s="60" t="s">
        <v>144</v>
      </c>
      <c r="J126" s="116">
        <f>BK126</f>
        <v>137319.01</v>
      </c>
      <c r="L126" s="28"/>
      <c r="M126" s="58"/>
      <c r="N126" s="49"/>
      <c r="O126" s="49"/>
      <c r="P126" s="117">
        <f>P127+P144</f>
        <v>210.63415899999998</v>
      </c>
      <c r="Q126" s="49"/>
      <c r="R126" s="117">
        <f>R127+R144</f>
        <v>3.7361875732499996</v>
      </c>
      <c r="S126" s="49"/>
      <c r="T126" s="118">
        <f>T127+T144</f>
        <v>0</v>
      </c>
      <c r="AT126" s="16" t="s">
        <v>74</v>
      </c>
      <c r="AU126" s="16" t="s">
        <v>114</v>
      </c>
      <c r="BK126" s="119">
        <f>BK127+BK144</f>
        <v>137319.01</v>
      </c>
    </row>
    <row r="127" spans="2:63" s="11" customFormat="1" ht="25.9" customHeight="1">
      <c r="B127" s="120"/>
      <c r="D127" s="121" t="s">
        <v>74</v>
      </c>
      <c r="E127" s="122" t="s">
        <v>145</v>
      </c>
      <c r="F127" s="122" t="s">
        <v>146</v>
      </c>
      <c r="J127" s="123">
        <f>BK127</f>
        <v>6709.7900000000009</v>
      </c>
      <c r="L127" s="120"/>
      <c r="M127" s="124"/>
      <c r="P127" s="125">
        <f>P128+P132+P142</f>
        <v>8.4663630000000012</v>
      </c>
      <c r="R127" s="125">
        <f>R128+R132+R142</f>
        <v>1.6594781999999997</v>
      </c>
      <c r="T127" s="126">
        <f>T128+T132+T142</f>
        <v>0</v>
      </c>
      <c r="AR127" s="121" t="s">
        <v>82</v>
      </c>
      <c r="AT127" s="127" t="s">
        <v>74</v>
      </c>
      <c r="AU127" s="127" t="s">
        <v>75</v>
      </c>
      <c r="AY127" s="121" t="s">
        <v>147</v>
      </c>
      <c r="BK127" s="128">
        <f>BK128+BK132+BK142</f>
        <v>6709.7900000000009</v>
      </c>
    </row>
    <row r="128" spans="2:63" s="11" customFormat="1" ht="22.9" customHeight="1">
      <c r="B128" s="120"/>
      <c r="D128" s="121" t="s">
        <v>74</v>
      </c>
      <c r="E128" s="129" t="s">
        <v>82</v>
      </c>
      <c r="F128" s="129" t="s">
        <v>834</v>
      </c>
      <c r="J128" s="130">
        <f>BK128</f>
        <v>1101.5999999999999</v>
      </c>
      <c r="L128" s="120"/>
      <c r="M128" s="124"/>
      <c r="P128" s="125">
        <f>SUM(P129:P131)</f>
        <v>3.2349600000000001</v>
      </c>
      <c r="R128" s="125">
        <f>SUM(R129:R131)</f>
        <v>0</v>
      </c>
      <c r="T128" s="126">
        <f>SUM(T129:T131)</f>
        <v>0</v>
      </c>
      <c r="AR128" s="121" t="s">
        <v>82</v>
      </c>
      <c r="AT128" s="127" t="s">
        <v>74</v>
      </c>
      <c r="AU128" s="127" t="s">
        <v>82</v>
      </c>
      <c r="AY128" s="121" t="s">
        <v>147</v>
      </c>
      <c r="BK128" s="128">
        <f>SUM(BK129:BK131)</f>
        <v>1101.5999999999999</v>
      </c>
    </row>
    <row r="129" spans="2:65" s="1" customFormat="1" ht="33" customHeight="1">
      <c r="B129" s="28"/>
      <c r="C129" s="131" t="s">
        <v>82</v>
      </c>
      <c r="D129" s="131" t="s">
        <v>150</v>
      </c>
      <c r="E129" s="132" t="s">
        <v>835</v>
      </c>
      <c r="F129" s="133" t="s">
        <v>836</v>
      </c>
      <c r="G129" s="134" t="s">
        <v>231</v>
      </c>
      <c r="H129" s="135">
        <v>0.72</v>
      </c>
      <c r="I129" s="136">
        <v>1530</v>
      </c>
      <c r="J129" s="136">
        <f>ROUND(I129*H129,2)</f>
        <v>1101.5999999999999</v>
      </c>
      <c r="K129" s="133" t="s">
        <v>200</v>
      </c>
      <c r="L129" s="28"/>
      <c r="M129" s="137" t="s">
        <v>1</v>
      </c>
      <c r="N129" s="138" t="s">
        <v>40</v>
      </c>
      <c r="O129" s="139">
        <v>4.4930000000000003</v>
      </c>
      <c r="P129" s="139">
        <f>O129*H129</f>
        <v>3.2349600000000001</v>
      </c>
      <c r="Q129" s="139">
        <v>0</v>
      </c>
      <c r="R129" s="139">
        <f>Q129*H129</f>
        <v>0</v>
      </c>
      <c r="S129" s="139">
        <v>0</v>
      </c>
      <c r="T129" s="140">
        <f>S129*H129</f>
        <v>0</v>
      </c>
      <c r="AR129" s="141" t="s">
        <v>155</v>
      </c>
      <c r="AT129" s="141" t="s">
        <v>150</v>
      </c>
      <c r="AU129" s="141" t="s">
        <v>84</v>
      </c>
      <c r="AY129" s="16" t="s">
        <v>147</v>
      </c>
      <c r="BE129" s="142">
        <f>IF(N129="základní",J129,0)</f>
        <v>1101.5999999999999</v>
      </c>
      <c r="BF129" s="142">
        <f>IF(N129="snížená",J129,0)</f>
        <v>0</v>
      </c>
      <c r="BG129" s="142">
        <f>IF(N129="zákl. přenesená",J129,0)</f>
        <v>0</v>
      </c>
      <c r="BH129" s="142">
        <f>IF(N129="sníž. přenesená",J129,0)</f>
        <v>0</v>
      </c>
      <c r="BI129" s="142">
        <f>IF(N129="nulová",J129,0)</f>
        <v>0</v>
      </c>
      <c r="BJ129" s="16" t="s">
        <v>82</v>
      </c>
      <c r="BK129" s="142">
        <f>ROUND(I129*H129,2)</f>
        <v>1101.5999999999999</v>
      </c>
      <c r="BL129" s="16" t="s">
        <v>155</v>
      </c>
      <c r="BM129" s="141" t="s">
        <v>837</v>
      </c>
    </row>
    <row r="130" spans="2:65" s="14" customFormat="1" ht="11.25">
      <c r="B130" s="158"/>
      <c r="D130" s="143" t="s">
        <v>176</v>
      </c>
      <c r="E130" s="159" t="s">
        <v>1</v>
      </c>
      <c r="F130" s="160" t="s">
        <v>838</v>
      </c>
      <c r="H130" s="159" t="s">
        <v>1</v>
      </c>
      <c r="L130" s="158"/>
      <c r="M130" s="161"/>
      <c r="T130" s="162"/>
      <c r="AT130" s="159" t="s">
        <v>176</v>
      </c>
      <c r="AU130" s="159" t="s">
        <v>84</v>
      </c>
      <c r="AV130" s="14" t="s">
        <v>82</v>
      </c>
      <c r="AW130" s="14" t="s">
        <v>32</v>
      </c>
      <c r="AX130" s="14" t="s">
        <v>75</v>
      </c>
      <c r="AY130" s="159" t="s">
        <v>147</v>
      </c>
    </row>
    <row r="131" spans="2:65" s="12" customFormat="1" ht="11.25">
      <c r="B131" s="146"/>
      <c r="D131" s="143" t="s">
        <v>176</v>
      </c>
      <c r="E131" s="147" t="s">
        <v>1</v>
      </c>
      <c r="F131" s="148" t="s">
        <v>839</v>
      </c>
      <c r="H131" s="149">
        <v>0.72</v>
      </c>
      <c r="L131" s="146"/>
      <c r="M131" s="150"/>
      <c r="T131" s="151"/>
      <c r="AT131" s="147" t="s">
        <v>176</v>
      </c>
      <c r="AU131" s="147" t="s">
        <v>84</v>
      </c>
      <c r="AV131" s="12" t="s">
        <v>84</v>
      </c>
      <c r="AW131" s="12" t="s">
        <v>32</v>
      </c>
      <c r="AX131" s="12" t="s">
        <v>82</v>
      </c>
      <c r="AY131" s="147" t="s">
        <v>147</v>
      </c>
    </row>
    <row r="132" spans="2:65" s="11" customFormat="1" ht="22.9" customHeight="1">
      <c r="B132" s="120"/>
      <c r="D132" s="121" t="s">
        <v>74</v>
      </c>
      <c r="E132" s="129" t="s">
        <v>84</v>
      </c>
      <c r="F132" s="129" t="s">
        <v>840</v>
      </c>
      <c r="J132" s="130">
        <f>BK132</f>
        <v>3501.26</v>
      </c>
      <c r="L132" s="120"/>
      <c r="M132" s="124"/>
      <c r="P132" s="125">
        <f>SUM(P133:P141)</f>
        <v>0.75707999999999998</v>
      </c>
      <c r="R132" s="125">
        <f>SUM(R133:R141)</f>
        <v>1.6594781999999997</v>
      </c>
      <c r="T132" s="126">
        <f>SUM(T133:T141)</f>
        <v>0</v>
      </c>
      <c r="AR132" s="121" t="s">
        <v>82</v>
      </c>
      <c r="AT132" s="127" t="s">
        <v>74</v>
      </c>
      <c r="AU132" s="127" t="s">
        <v>82</v>
      </c>
      <c r="AY132" s="121" t="s">
        <v>147</v>
      </c>
      <c r="BK132" s="128">
        <f>SUM(BK133:BK141)</f>
        <v>3501.26</v>
      </c>
    </row>
    <row r="133" spans="2:65" s="1" customFormat="1" ht="16.5" customHeight="1">
      <c r="B133" s="28"/>
      <c r="C133" s="131" t="s">
        <v>84</v>
      </c>
      <c r="D133" s="131" t="s">
        <v>150</v>
      </c>
      <c r="E133" s="132" t="s">
        <v>841</v>
      </c>
      <c r="F133" s="133" t="s">
        <v>842</v>
      </c>
      <c r="G133" s="134" t="s">
        <v>231</v>
      </c>
      <c r="H133" s="135">
        <v>0.72</v>
      </c>
      <c r="I133" s="136">
        <v>4150</v>
      </c>
      <c r="J133" s="136">
        <f>ROUND(I133*H133,2)</f>
        <v>2988</v>
      </c>
      <c r="K133" s="133" t="s">
        <v>200</v>
      </c>
      <c r="L133" s="28"/>
      <c r="M133" s="137" t="s">
        <v>1</v>
      </c>
      <c r="N133" s="138" t="s">
        <v>40</v>
      </c>
      <c r="O133" s="139">
        <v>0.58399999999999996</v>
      </c>
      <c r="P133" s="139">
        <f>O133*H133</f>
        <v>0.42047999999999996</v>
      </c>
      <c r="Q133" s="139">
        <v>2.3010199999999998</v>
      </c>
      <c r="R133" s="139">
        <f>Q133*H133</f>
        <v>1.6567343999999997</v>
      </c>
      <c r="S133" s="139">
        <v>0</v>
      </c>
      <c r="T133" s="140">
        <f>S133*H133</f>
        <v>0</v>
      </c>
      <c r="AR133" s="141" t="s">
        <v>155</v>
      </c>
      <c r="AT133" s="141" t="s">
        <v>150</v>
      </c>
      <c r="AU133" s="141" t="s">
        <v>84</v>
      </c>
      <c r="AY133" s="16" t="s">
        <v>147</v>
      </c>
      <c r="BE133" s="142">
        <f>IF(N133="základní",J133,0)</f>
        <v>2988</v>
      </c>
      <c r="BF133" s="142">
        <f>IF(N133="snížená",J133,0)</f>
        <v>0</v>
      </c>
      <c r="BG133" s="142">
        <f>IF(N133="zákl. přenesená",J133,0)</f>
        <v>0</v>
      </c>
      <c r="BH133" s="142">
        <f>IF(N133="sníž. přenesená",J133,0)</f>
        <v>0</v>
      </c>
      <c r="BI133" s="142">
        <f>IF(N133="nulová",J133,0)</f>
        <v>0</v>
      </c>
      <c r="BJ133" s="16" t="s">
        <v>82</v>
      </c>
      <c r="BK133" s="142">
        <f>ROUND(I133*H133,2)</f>
        <v>2988</v>
      </c>
      <c r="BL133" s="16" t="s">
        <v>155</v>
      </c>
      <c r="BM133" s="141" t="s">
        <v>843</v>
      </c>
    </row>
    <row r="134" spans="2:65" s="14" customFormat="1" ht="11.25">
      <c r="B134" s="158"/>
      <c r="D134" s="143" t="s">
        <v>176</v>
      </c>
      <c r="E134" s="159" t="s">
        <v>1</v>
      </c>
      <c r="F134" s="160" t="s">
        <v>844</v>
      </c>
      <c r="H134" s="159" t="s">
        <v>1</v>
      </c>
      <c r="L134" s="158"/>
      <c r="M134" s="161"/>
      <c r="T134" s="162"/>
      <c r="AT134" s="159" t="s">
        <v>176</v>
      </c>
      <c r="AU134" s="159" t="s">
        <v>84</v>
      </c>
      <c r="AV134" s="14" t="s">
        <v>82</v>
      </c>
      <c r="AW134" s="14" t="s">
        <v>32</v>
      </c>
      <c r="AX134" s="14" t="s">
        <v>75</v>
      </c>
      <c r="AY134" s="159" t="s">
        <v>147</v>
      </c>
    </row>
    <row r="135" spans="2:65" s="12" customFormat="1" ht="11.25">
      <c r="B135" s="146"/>
      <c r="D135" s="143" t="s">
        <v>176</v>
      </c>
      <c r="E135" s="147" t="s">
        <v>1</v>
      </c>
      <c r="F135" s="148" t="s">
        <v>839</v>
      </c>
      <c r="H135" s="149">
        <v>0.72</v>
      </c>
      <c r="L135" s="146"/>
      <c r="M135" s="150"/>
      <c r="T135" s="151"/>
      <c r="AT135" s="147" t="s">
        <v>176</v>
      </c>
      <c r="AU135" s="147" t="s">
        <v>84</v>
      </c>
      <c r="AV135" s="12" t="s">
        <v>84</v>
      </c>
      <c r="AW135" s="12" t="s">
        <v>32</v>
      </c>
      <c r="AX135" s="12" t="s">
        <v>82</v>
      </c>
      <c r="AY135" s="147" t="s">
        <v>147</v>
      </c>
    </row>
    <row r="136" spans="2:65" s="1" customFormat="1" ht="16.5" customHeight="1">
      <c r="B136" s="28"/>
      <c r="C136" s="131" t="s">
        <v>162</v>
      </c>
      <c r="D136" s="131" t="s">
        <v>150</v>
      </c>
      <c r="E136" s="132" t="s">
        <v>845</v>
      </c>
      <c r="F136" s="133" t="s">
        <v>846</v>
      </c>
      <c r="G136" s="134" t="s">
        <v>170</v>
      </c>
      <c r="H136" s="135">
        <v>1.02</v>
      </c>
      <c r="I136" s="136">
        <v>421</v>
      </c>
      <c r="J136" s="136">
        <f>ROUND(I136*H136,2)</f>
        <v>429.42</v>
      </c>
      <c r="K136" s="133" t="s">
        <v>200</v>
      </c>
      <c r="L136" s="28"/>
      <c r="M136" s="137" t="s">
        <v>1</v>
      </c>
      <c r="N136" s="138" t="s">
        <v>40</v>
      </c>
      <c r="O136" s="139">
        <v>0.247</v>
      </c>
      <c r="P136" s="139">
        <f>O136*H136</f>
        <v>0.25194</v>
      </c>
      <c r="Q136" s="139">
        <v>2.6900000000000001E-3</v>
      </c>
      <c r="R136" s="139">
        <f>Q136*H136</f>
        <v>2.7438000000000002E-3</v>
      </c>
      <c r="S136" s="139">
        <v>0</v>
      </c>
      <c r="T136" s="140">
        <f>S136*H136</f>
        <v>0</v>
      </c>
      <c r="AR136" s="141" t="s">
        <v>155</v>
      </c>
      <c r="AT136" s="141" t="s">
        <v>150</v>
      </c>
      <c r="AU136" s="141" t="s">
        <v>84</v>
      </c>
      <c r="AY136" s="16" t="s">
        <v>147</v>
      </c>
      <c r="BE136" s="142">
        <f>IF(N136="základní",J136,0)</f>
        <v>429.42</v>
      </c>
      <c r="BF136" s="142">
        <f>IF(N136="snížená",J136,0)</f>
        <v>0</v>
      </c>
      <c r="BG136" s="142">
        <f>IF(N136="zákl. přenesená",J136,0)</f>
        <v>0</v>
      </c>
      <c r="BH136" s="142">
        <f>IF(N136="sníž. přenesená",J136,0)</f>
        <v>0</v>
      </c>
      <c r="BI136" s="142">
        <f>IF(N136="nulová",J136,0)</f>
        <v>0</v>
      </c>
      <c r="BJ136" s="16" t="s">
        <v>82</v>
      </c>
      <c r="BK136" s="142">
        <f>ROUND(I136*H136,2)</f>
        <v>429.42</v>
      </c>
      <c r="BL136" s="16" t="s">
        <v>155</v>
      </c>
      <c r="BM136" s="141" t="s">
        <v>847</v>
      </c>
    </row>
    <row r="137" spans="2:65" s="14" customFormat="1" ht="11.25">
      <c r="B137" s="158"/>
      <c r="D137" s="143" t="s">
        <v>176</v>
      </c>
      <c r="E137" s="159" t="s">
        <v>1</v>
      </c>
      <c r="F137" s="160" t="s">
        <v>844</v>
      </c>
      <c r="H137" s="159" t="s">
        <v>1</v>
      </c>
      <c r="L137" s="158"/>
      <c r="M137" s="161"/>
      <c r="T137" s="162"/>
      <c r="AT137" s="159" t="s">
        <v>176</v>
      </c>
      <c r="AU137" s="159" t="s">
        <v>84</v>
      </c>
      <c r="AV137" s="14" t="s">
        <v>82</v>
      </c>
      <c r="AW137" s="14" t="s">
        <v>32</v>
      </c>
      <c r="AX137" s="14" t="s">
        <v>75</v>
      </c>
      <c r="AY137" s="159" t="s">
        <v>147</v>
      </c>
    </row>
    <row r="138" spans="2:65" s="12" customFormat="1" ht="11.25">
      <c r="B138" s="146"/>
      <c r="D138" s="143" t="s">
        <v>176</v>
      </c>
      <c r="E138" s="147" t="s">
        <v>1</v>
      </c>
      <c r="F138" s="148" t="s">
        <v>848</v>
      </c>
      <c r="H138" s="149">
        <v>1.02</v>
      </c>
      <c r="L138" s="146"/>
      <c r="M138" s="150"/>
      <c r="T138" s="151"/>
      <c r="AT138" s="147" t="s">
        <v>176</v>
      </c>
      <c r="AU138" s="147" t="s">
        <v>84</v>
      </c>
      <c r="AV138" s="12" t="s">
        <v>84</v>
      </c>
      <c r="AW138" s="12" t="s">
        <v>32</v>
      </c>
      <c r="AX138" s="12" t="s">
        <v>82</v>
      </c>
      <c r="AY138" s="147" t="s">
        <v>147</v>
      </c>
    </row>
    <row r="139" spans="2:65" s="1" customFormat="1" ht="16.5" customHeight="1">
      <c r="B139" s="28"/>
      <c r="C139" s="131" t="s">
        <v>155</v>
      </c>
      <c r="D139" s="131" t="s">
        <v>150</v>
      </c>
      <c r="E139" s="132" t="s">
        <v>849</v>
      </c>
      <c r="F139" s="133" t="s">
        <v>850</v>
      </c>
      <c r="G139" s="134" t="s">
        <v>170</v>
      </c>
      <c r="H139" s="135">
        <v>1.02</v>
      </c>
      <c r="I139" s="136">
        <v>82.2</v>
      </c>
      <c r="J139" s="136">
        <f>ROUND(I139*H139,2)</f>
        <v>83.84</v>
      </c>
      <c r="K139" s="133" t="s">
        <v>200</v>
      </c>
      <c r="L139" s="28"/>
      <c r="M139" s="137" t="s">
        <v>1</v>
      </c>
      <c r="N139" s="138" t="s">
        <v>40</v>
      </c>
      <c r="O139" s="139">
        <v>8.3000000000000004E-2</v>
      </c>
      <c r="P139" s="139">
        <f>O139*H139</f>
        <v>8.4659999999999999E-2</v>
      </c>
      <c r="Q139" s="139">
        <v>0</v>
      </c>
      <c r="R139" s="139">
        <f>Q139*H139</f>
        <v>0</v>
      </c>
      <c r="S139" s="139">
        <v>0</v>
      </c>
      <c r="T139" s="140">
        <f>S139*H139</f>
        <v>0</v>
      </c>
      <c r="AR139" s="141" t="s">
        <v>155</v>
      </c>
      <c r="AT139" s="141" t="s">
        <v>150</v>
      </c>
      <c r="AU139" s="141" t="s">
        <v>84</v>
      </c>
      <c r="AY139" s="16" t="s">
        <v>147</v>
      </c>
      <c r="BE139" s="142">
        <f>IF(N139="základní",J139,0)</f>
        <v>83.84</v>
      </c>
      <c r="BF139" s="142">
        <f>IF(N139="snížená",J139,0)</f>
        <v>0</v>
      </c>
      <c r="BG139" s="142">
        <f>IF(N139="zákl. přenesená",J139,0)</f>
        <v>0</v>
      </c>
      <c r="BH139" s="142">
        <f>IF(N139="sníž. přenesená",J139,0)</f>
        <v>0</v>
      </c>
      <c r="BI139" s="142">
        <f>IF(N139="nulová",J139,0)</f>
        <v>0</v>
      </c>
      <c r="BJ139" s="16" t="s">
        <v>82</v>
      </c>
      <c r="BK139" s="142">
        <f>ROUND(I139*H139,2)</f>
        <v>83.84</v>
      </c>
      <c r="BL139" s="16" t="s">
        <v>155</v>
      </c>
      <c r="BM139" s="141" t="s">
        <v>851</v>
      </c>
    </row>
    <row r="140" spans="2:65" s="14" customFormat="1" ht="11.25">
      <c r="B140" s="158"/>
      <c r="D140" s="143" t="s">
        <v>176</v>
      </c>
      <c r="E140" s="159" t="s">
        <v>1</v>
      </c>
      <c r="F140" s="160" t="s">
        <v>844</v>
      </c>
      <c r="H140" s="159" t="s">
        <v>1</v>
      </c>
      <c r="L140" s="158"/>
      <c r="M140" s="161"/>
      <c r="T140" s="162"/>
      <c r="AT140" s="159" t="s">
        <v>176</v>
      </c>
      <c r="AU140" s="159" t="s">
        <v>84</v>
      </c>
      <c r="AV140" s="14" t="s">
        <v>82</v>
      </c>
      <c r="AW140" s="14" t="s">
        <v>32</v>
      </c>
      <c r="AX140" s="14" t="s">
        <v>75</v>
      </c>
      <c r="AY140" s="159" t="s">
        <v>147</v>
      </c>
    </row>
    <row r="141" spans="2:65" s="12" customFormat="1" ht="11.25">
      <c r="B141" s="146"/>
      <c r="D141" s="143" t="s">
        <v>176</v>
      </c>
      <c r="E141" s="147" t="s">
        <v>1</v>
      </c>
      <c r="F141" s="148" t="s">
        <v>848</v>
      </c>
      <c r="H141" s="149">
        <v>1.02</v>
      </c>
      <c r="L141" s="146"/>
      <c r="M141" s="150"/>
      <c r="T141" s="151"/>
      <c r="AT141" s="147" t="s">
        <v>176</v>
      </c>
      <c r="AU141" s="147" t="s">
        <v>84</v>
      </c>
      <c r="AV141" s="12" t="s">
        <v>84</v>
      </c>
      <c r="AW141" s="12" t="s">
        <v>32</v>
      </c>
      <c r="AX141" s="12" t="s">
        <v>82</v>
      </c>
      <c r="AY141" s="147" t="s">
        <v>147</v>
      </c>
    </row>
    <row r="142" spans="2:65" s="11" customFormat="1" ht="22.9" customHeight="1">
      <c r="B142" s="120"/>
      <c r="D142" s="121" t="s">
        <v>74</v>
      </c>
      <c r="E142" s="129" t="s">
        <v>852</v>
      </c>
      <c r="F142" s="129" t="s">
        <v>853</v>
      </c>
      <c r="J142" s="130">
        <f>BK142</f>
        <v>2106.9299999999998</v>
      </c>
      <c r="L142" s="120"/>
      <c r="M142" s="124"/>
      <c r="P142" s="125">
        <f>P143</f>
        <v>4.4743230000000001</v>
      </c>
      <c r="R142" s="125">
        <f>R143</f>
        <v>0</v>
      </c>
      <c r="T142" s="126">
        <f>T143</f>
        <v>0</v>
      </c>
      <c r="AR142" s="121" t="s">
        <v>82</v>
      </c>
      <c r="AT142" s="127" t="s">
        <v>74</v>
      </c>
      <c r="AU142" s="127" t="s">
        <v>82</v>
      </c>
      <c r="AY142" s="121" t="s">
        <v>147</v>
      </c>
      <c r="BK142" s="128">
        <f>BK143</f>
        <v>2106.9299999999998</v>
      </c>
    </row>
    <row r="143" spans="2:65" s="1" customFormat="1" ht="24.2" customHeight="1">
      <c r="B143" s="28"/>
      <c r="C143" s="131" t="s">
        <v>172</v>
      </c>
      <c r="D143" s="131" t="s">
        <v>150</v>
      </c>
      <c r="E143" s="132" t="s">
        <v>854</v>
      </c>
      <c r="F143" s="133" t="s">
        <v>855</v>
      </c>
      <c r="G143" s="134" t="s">
        <v>251</v>
      </c>
      <c r="H143" s="135">
        <v>1.659</v>
      </c>
      <c r="I143" s="136">
        <v>1270</v>
      </c>
      <c r="J143" s="136">
        <f>ROUND(I143*H143,2)</f>
        <v>2106.9299999999998</v>
      </c>
      <c r="K143" s="133" t="s">
        <v>200</v>
      </c>
      <c r="L143" s="28"/>
      <c r="M143" s="137" t="s">
        <v>1</v>
      </c>
      <c r="N143" s="138" t="s">
        <v>40</v>
      </c>
      <c r="O143" s="139">
        <v>2.6970000000000001</v>
      </c>
      <c r="P143" s="139">
        <f>O143*H143</f>
        <v>4.4743230000000001</v>
      </c>
      <c r="Q143" s="139">
        <v>0</v>
      </c>
      <c r="R143" s="139">
        <f>Q143*H143</f>
        <v>0</v>
      </c>
      <c r="S143" s="139">
        <v>0</v>
      </c>
      <c r="T143" s="140">
        <f>S143*H143</f>
        <v>0</v>
      </c>
      <c r="AR143" s="141" t="s">
        <v>155</v>
      </c>
      <c r="AT143" s="141" t="s">
        <v>150</v>
      </c>
      <c r="AU143" s="141" t="s">
        <v>84</v>
      </c>
      <c r="AY143" s="16" t="s">
        <v>147</v>
      </c>
      <c r="BE143" s="142">
        <f>IF(N143="základní",J143,0)</f>
        <v>2106.9299999999998</v>
      </c>
      <c r="BF143" s="142">
        <f>IF(N143="snížená",J143,0)</f>
        <v>0</v>
      </c>
      <c r="BG143" s="142">
        <f>IF(N143="zákl. přenesená",J143,0)</f>
        <v>0</v>
      </c>
      <c r="BH143" s="142">
        <f>IF(N143="sníž. přenesená",J143,0)</f>
        <v>0</v>
      </c>
      <c r="BI143" s="142">
        <f>IF(N143="nulová",J143,0)</f>
        <v>0</v>
      </c>
      <c r="BJ143" s="16" t="s">
        <v>82</v>
      </c>
      <c r="BK143" s="142">
        <f>ROUND(I143*H143,2)</f>
        <v>2106.9299999999998</v>
      </c>
      <c r="BL143" s="16" t="s">
        <v>155</v>
      </c>
      <c r="BM143" s="141" t="s">
        <v>856</v>
      </c>
    </row>
    <row r="144" spans="2:65" s="11" customFormat="1" ht="25.9" customHeight="1">
      <c r="B144" s="120"/>
      <c r="D144" s="121" t="s">
        <v>74</v>
      </c>
      <c r="E144" s="122" t="s">
        <v>286</v>
      </c>
      <c r="F144" s="122" t="s">
        <v>287</v>
      </c>
      <c r="J144" s="123">
        <f>BK144</f>
        <v>130609.22</v>
      </c>
      <c r="L144" s="120"/>
      <c r="M144" s="124"/>
      <c r="P144" s="125">
        <f>P145</f>
        <v>202.16779599999998</v>
      </c>
      <c r="R144" s="125">
        <f>R145</f>
        <v>2.0767093732499999</v>
      </c>
      <c r="T144" s="126">
        <f>T145</f>
        <v>0</v>
      </c>
      <c r="AR144" s="121" t="s">
        <v>84</v>
      </c>
      <c r="AT144" s="127" t="s">
        <v>74</v>
      </c>
      <c r="AU144" s="127" t="s">
        <v>75</v>
      </c>
      <c r="AY144" s="121" t="s">
        <v>147</v>
      </c>
      <c r="BK144" s="128">
        <f>BK145</f>
        <v>130609.22</v>
      </c>
    </row>
    <row r="145" spans="2:65" s="11" customFormat="1" ht="22.9" customHeight="1">
      <c r="B145" s="120"/>
      <c r="D145" s="121" t="s">
        <v>74</v>
      </c>
      <c r="E145" s="129" t="s">
        <v>538</v>
      </c>
      <c r="F145" s="129" t="s">
        <v>539</v>
      </c>
      <c r="J145" s="130">
        <f>BK145</f>
        <v>130609.22</v>
      </c>
      <c r="L145" s="120"/>
      <c r="M145" s="124"/>
      <c r="P145" s="125">
        <f>SUM(P146:P192)</f>
        <v>202.16779599999998</v>
      </c>
      <c r="R145" s="125">
        <f>SUM(R146:R192)</f>
        <v>2.0767093732499999</v>
      </c>
      <c r="T145" s="126">
        <f>SUM(T146:T192)</f>
        <v>0</v>
      </c>
      <c r="AR145" s="121" t="s">
        <v>84</v>
      </c>
      <c r="AT145" s="127" t="s">
        <v>74</v>
      </c>
      <c r="AU145" s="127" t="s">
        <v>82</v>
      </c>
      <c r="AY145" s="121" t="s">
        <v>147</v>
      </c>
      <c r="BK145" s="128">
        <f>SUM(BK146:BK192)</f>
        <v>130609.22</v>
      </c>
    </row>
    <row r="146" spans="2:65" s="1" customFormat="1" ht="16.5" customHeight="1">
      <c r="B146" s="28"/>
      <c r="C146" s="131" t="s">
        <v>179</v>
      </c>
      <c r="D146" s="131" t="s">
        <v>150</v>
      </c>
      <c r="E146" s="132" t="s">
        <v>857</v>
      </c>
      <c r="F146" s="133" t="s">
        <v>858</v>
      </c>
      <c r="G146" s="134" t="s">
        <v>170</v>
      </c>
      <c r="H146" s="135">
        <v>26.885000000000002</v>
      </c>
      <c r="I146" s="136">
        <v>60.4</v>
      </c>
      <c r="J146" s="136">
        <f>ROUND(I146*H146,2)</f>
        <v>1623.85</v>
      </c>
      <c r="K146" s="133" t="s">
        <v>200</v>
      </c>
      <c r="L146" s="28"/>
      <c r="M146" s="137" t="s">
        <v>1</v>
      </c>
      <c r="N146" s="138" t="s">
        <v>40</v>
      </c>
      <c r="O146" s="139">
        <v>0.12</v>
      </c>
      <c r="P146" s="139">
        <f>O146*H146</f>
        <v>3.2262</v>
      </c>
      <c r="Q146" s="139">
        <v>0</v>
      </c>
      <c r="R146" s="139">
        <f>Q146*H146</f>
        <v>0</v>
      </c>
      <c r="S146" s="139">
        <v>0</v>
      </c>
      <c r="T146" s="140">
        <f>S146*H146</f>
        <v>0</v>
      </c>
      <c r="AR146" s="141" t="s">
        <v>228</v>
      </c>
      <c r="AT146" s="141" t="s">
        <v>150</v>
      </c>
      <c r="AU146" s="141" t="s">
        <v>84</v>
      </c>
      <c r="AY146" s="16" t="s">
        <v>147</v>
      </c>
      <c r="BE146" s="142">
        <f>IF(N146="základní",J146,0)</f>
        <v>1623.85</v>
      </c>
      <c r="BF146" s="142">
        <f>IF(N146="snížená",J146,0)</f>
        <v>0</v>
      </c>
      <c r="BG146" s="142">
        <f>IF(N146="zákl. přenesená",J146,0)</f>
        <v>0</v>
      </c>
      <c r="BH146" s="142">
        <f>IF(N146="sníž. přenesená",J146,0)</f>
        <v>0</v>
      </c>
      <c r="BI146" s="142">
        <f>IF(N146="nulová",J146,0)</f>
        <v>0</v>
      </c>
      <c r="BJ146" s="16" t="s">
        <v>82</v>
      </c>
      <c r="BK146" s="142">
        <f>ROUND(I146*H146,2)</f>
        <v>1623.85</v>
      </c>
      <c r="BL146" s="16" t="s">
        <v>228</v>
      </c>
      <c r="BM146" s="141" t="s">
        <v>859</v>
      </c>
    </row>
    <row r="147" spans="2:65" s="14" customFormat="1" ht="11.25">
      <c r="B147" s="158"/>
      <c r="D147" s="143" t="s">
        <v>176</v>
      </c>
      <c r="E147" s="159" t="s">
        <v>1</v>
      </c>
      <c r="F147" s="160" t="s">
        <v>860</v>
      </c>
      <c r="H147" s="159" t="s">
        <v>1</v>
      </c>
      <c r="L147" s="158"/>
      <c r="M147" s="161"/>
      <c r="T147" s="162"/>
      <c r="AT147" s="159" t="s">
        <v>176</v>
      </c>
      <c r="AU147" s="159" t="s">
        <v>84</v>
      </c>
      <c r="AV147" s="14" t="s">
        <v>82</v>
      </c>
      <c r="AW147" s="14" t="s">
        <v>32</v>
      </c>
      <c r="AX147" s="14" t="s">
        <v>75</v>
      </c>
      <c r="AY147" s="159" t="s">
        <v>147</v>
      </c>
    </row>
    <row r="148" spans="2:65" s="12" customFormat="1" ht="11.25">
      <c r="B148" s="146"/>
      <c r="D148" s="143" t="s">
        <v>176</v>
      </c>
      <c r="E148" s="147" t="s">
        <v>1</v>
      </c>
      <c r="F148" s="148" t="s">
        <v>861</v>
      </c>
      <c r="H148" s="149">
        <v>9.84</v>
      </c>
      <c r="L148" s="146"/>
      <c r="M148" s="150"/>
      <c r="T148" s="151"/>
      <c r="AT148" s="147" t="s">
        <v>176</v>
      </c>
      <c r="AU148" s="147" t="s">
        <v>84</v>
      </c>
      <c r="AV148" s="12" t="s">
        <v>84</v>
      </c>
      <c r="AW148" s="12" t="s">
        <v>32</v>
      </c>
      <c r="AX148" s="12" t="s">
        <v>75</v>
      </c>
      <c r="AY148" s="147" t="s">
        <v>147</v>
      </c>
    </row>
    <row r="149" spans="2:65" s="14" customFormat="1" ht="11.25">
      <c r="B149" s="158"/>
      <c r="D149" s="143" t="s">
        <v>176</v>
      </c>
      <c r="E149" s="159" t="s">
        <v>1</v>
      </c>
      <c r="F149" s="160" t="s">
        <v>862</v>
      </c>
      <c r="H149" s="159" t="s">
        <v>1</v>
      </c>
      <c r="L149" s="158"/>
      <c r="M149" s="161"/>
      <c r="T149" s="162"/>
      <c r="AT149" s="159" t="s">
        <v>176</v>
      </c>
      <c r="AU149" s="159" t="s">
        <v>84</v>
      </c>
      <c r="AV149" s="14" t="s">
        <v>82</v>
      </c>
      <c r="AW149" s="14" t="s">
        <v>32</v>
      </c>
      <c r="AX149" s="14" t="s">
        <v>75</v>
      </c>
      <c r="AY149" s="159" t="s">
        <v>147</v>
      </c>
    </row>
    <row r="150" spans="2:65" s="12" customFormat="1" ht="11.25">
      <c r="B150" s="146"/>
      <c r="D150" s="143" t="s">
        <v>176</v>
      </c>
      <c r="E150" s="147" t="s">
        <v>1</v>
      </c>
      <c r="F150" s="148" t="s">
        <v>863</v>
      </c>
      <c r="H150" s="149">
        <v>4.125</v>
      </c>
      <c r="L150" s="146"/>
      <c r="M150" s="150"/>
      <c r="T150" s="151"/>
      <c r="AT150" s="147" t="s">
        <v>176</v>
      </c>
      <c r="AU150" s="147" t="s">
        <v>84</v>
      </c>
      <c r="AV150" s="12" t="s">
        <v>84</v>
      </c>
      <c r="AW150" s="12" t="s">
        <v>32</v>
      </c>
      <c r="AX150" s="12" t="s">
        <v>75</v>
      </c>
      <c r="AY150" s="147" t="s">
        <v>147</v>
      </c>
    </row>
    <row r="151" spans="2:65" s="14" customFormat="1" ht="11.25">
      <c r="B151" s="158"/>
      <c r="D151" s="143" t="s">
        <v>176</v>
      </c>
      <c r="E151" s="159" t="s">
        <v>1</v>
      </c>
      <c r="F151" s="160" t="s">
        <v>864</v>
      </c>
      <c r="H151" s="159" t="s">
        <v>1</v>
      </c>
      <c r="L151" s="158"/>
      <c r="M151" s="161"/>
      <c r="T151" s="162"/>
      <c r="AT151" s="159" t="s">
        <v>176</v>
      </c>
      <c r="AU151" s="159" t="s">
        <v>84</v>
      </c>
      <c r="AV151" s="14" t="s">
        <v>82</v>
      </c>
      <c r="AW151" s="14" t="s">
        <v>32</v>
      </c>
      <c r="AX151" s="14" t="s">
        <v>75</v>
      </c>
      <c r="AY151" s="159" t="s">
        <v>147</v>
      </c>
    </row>
    <row r="152" spans="2:65" s="12" customFormat="1" ht="11.25">
      <c r="B152" s="146"/>
      <c r="D152" s="143" t="s">
        <v>176</v>
      </c>
      <c r="E152" s="147" t="s">
        <v>1</v>
      </c>
      <c r="F152" s="148" t="s">
        <v>865</v>
      </c>
      <c r="H152" s="149">
        <v>10.02</v>
      </c>
      <c r="L152" s="146"/>
      <c r="M152" s="150"/>
      <c r="T152" s="151"/>
      <c r="AT152" s="147" t="s">
        <v>176</v>
      </c>
      <c r="AU152" s="147" t="s">
        <v>84</v>
      </c>
      <c r="AV152" s="12" t="s">
        <v>84</v>
      </c>
      <c r="AW152" s="12" t="s">
        <v>32</v>
      </c>
      <c r="AX152" s="12" t="s">
        <v>75</v>
      </c>
      <c r="AY152" s="147" t="s">
        <v>147</v>
      </c>
    </row>
    <row r="153" spans="2:65" s="14" customFormat="1" ht="11.25">
      <c r="B153" s="158"/>
      <c r="D153" s="143" t="s">
        <v>176</v>
      </c>
      <c r="E153" s="159" t="s">
        <v>1</v>
      </c>
      <c r="F153" s="160" t="s">
        <v>866</v>
      </c>
      <c r="H153" s="159" t="s">
        <v>1</v>
      </c>
      <c r="L153" s="158"/>
      <c r="M153" s="161"/>
      <c r="T153" s="162"/>
      <c r="AT153" s="159" t="s">
        <v>176</v>
      </c>
      <c r="AU153" s="159" t="s">
        <v>84</v>
      </c>
      <c r="AV153" s="14" t="s">
        <v>82</v>
      </c>
      <c r="AW153" s="14" t="s">
        <v>32</v>
      </c>
      <c r="AX153" s="14" t="s">
        <v>75</v>
      </c>
      <c r="AY153" s="159" t="s">
        <v>147</v>
      </c>
    </row>
    <row r="154" spans="2:65" s="12" customFormat="1" ht="11.25">
      <c r="B154" s="146"/>
      <c r="D154" s="143" t="s">
        <v>176</v>
      </c>
      <c r="E154" s="147" t="s">
        <v>1</v>
      </c>
      <c r="F154" s="148" t="s">
        <v>867</v>
      </c>
      <c r="H154" s="149">
        <v>2.9</v>
      </c>
      <c r="L154" s="146"/>
      <c r="M154" s="150"/>
      <c r="T154" s="151"/>
      <c r="AT154" s="147" t="s">
        <v>176</v>
      </c>
      <c r="AU154" s="147" t="s">
        <v>84</v>
      </c>
      <c r="AV154" s="12" t="s">
        <v>84</v>
      </c>
      <c r="AW154" s="12" t="s">
        <v>32</v>
      </c>
      <c r="AX154" s="12" t="s">
        <v>75</v>
      </c>
      <c r="AY154" s="147" t="s">
        <v>147</v>
      </c>
    </row>
    <row r="155" spans="2:65" s="13" customFormat="1" ht="11.25">
      <c r="B155" s="152"/>
      <c r="D155" s="143" t="s">
        <v>176</v>
      </c>
      <c r="E155" s="153" t="s">
        <v>1</v>
      </c>
      <c r="F155" s="154" t="s">
        <v>178</v>
      </c>
      <c r="H155" s="155">
        <v>26.884999999999998</v>
      </c>
      <c r="L155" s="152"/>
      <c r="M155" s="156"/>
      <c r="T155" s="157"/>
      <c r="AT155" s="153" t="s">
        <v>176</v>
      </c>
      <c r="AU155" s="153" t="s">
        <v>84</v>
      </c>
      <c r="AV155" s="13" t="s">
        <v>155</v>
      </c>
      <c r="AW155" s="13" t="s">
        <v>32</v>
      </c>
      <c r="AX155" s="13" t="s">
        <v>82</v>
      </c>
      <c r="AY155" s="153" t="s">
        <v>147</v>
      </c>
    </row>
    <row r="156" spans="2:65" s="1" customFormat="1" ht="24.2" customHeight="1">
      <c r="B156" s="28"/>
      <c r="C156" s="131" t="s">
        <v>183</v>
      </c>
      <c r="D156" s="131" t="s">
        <v>150</v>
      </c>
      <c r="E156" s="132" t="s">
        <v>868</v>
      </c>
      <c r="F156" s="133" t="s">
        <v>869</v>
      </c>
      <c r="G156" s="134" t="s">
        <v>313</v>
      </c>
      <c r="H156" s="135">
        <v>1038.1469999999999</v>
      </c>
      <c r="I156" s="136">
        <v>32.700000000000003</v>
      </c>
      <c r="J156" s="136">
        <f>ROUND(I156*H156,2)</f>
        <v>33947.410000000003</v>
      </c>
      <c r="K156" s="133" t="s">
        <v>200</v>
      </c>
      <c r="L156" s="28"/>
      <c r="M156" s="137" t="s">
        <v>1</v>
      </c>
      <c r="N156" s="138" t="s">
        <v>40</v>
      </c>
      <c r="O156" s="139">
        <v>5.7000000000000002E-2</v>
      </c>
      <c r="P156" s="139">
        <f>O156*H156</f>
        <v>59.174379000000002</v>
      </c>
      <c r="Q156" s="139">
        <v>1E-3</v>
      </c>
      <c r="R156" s="139">
        <f>Q156*H156</f>
        <v>1.0381469999999999</v>
      </c>
      <c r="S156" s="139">
        <v>0</v>
      </c>
      <c r="T156" s="140">
        <f>S156*H156</f>
        <v>0</v>
      </c>
      <c r="AR156" s="141" t="s">
        <v>228</v>
      </c>
      <c r="AT156" s="141" t="s">
        <v>150</v>
      </c>
      <c r="AU156" s="141" t="s">
        <v>84</v>
      </c>
      <c r="AY156" s="16" t="s">
        <v>147</v>
      </c>
      <c r="BE156" s="142">
        <f>IF(N156="základní",J156,0)</f>
        <v>33947.410000000003</v>
      </c>
      <c r="BF156" s="142">
        <f>IF(N156="snížená",J156,0)</f>
        <v>0</v>
      </c>
      <c r="BG156" s="142">
        <f>IF(N156="zákl. přenesená",J156,0)</f>
        <v>0</v>
      </c>
      <c r="BH156" s="142">
        <f>IF(N156="sníž. přenesená",J156,0)</f>
        <v>0</v>
      </c>
      <c r="BI156" s="142">
        <f>IF(N156="nulová",J156,0)</f>
        <v>0</v>
      </c>
      <c r="BJ156" s="16" t="s">
        <v>82</v>
      </c>
      <c r="BK156" s="142">
        <f>ROUND(I156*H156,2)</f>
        <v>33947.410000000003</v>
      </c>
      <c r="BL156" s="16" t="s">
        <v>228</v>
      </c>
      <c r="BM156" s="141" t="s">
        <v>870</v>
      </c>
    </row>
    <row r="157" spans="2:65" s="14" customFormat="1" ht="11.25">
      <c r="B157" s="158"/>
      <c r="D157" s="143" t="s">
        <v>176</v>
      </c>
      <c r="E157" s="159" t="s">
        <v>1</v>
      </c>
      <c r="F157" s="160" t="s">
        <v>871</v>
      </c>
      <c r="H157" s="159" t="s">
        <v>1</v>
      </c>
      <c r="L157" s="158"/>
      <c r="M157" s="161"/>
      <c r="T157" s="162"/>
      <c r="AT157" s="159" t="s">
        <v>176</v>
      </c>
      <c r="AU157" s="159" t="s">
        <v>84</v>
      </c>
      <c r="AV157" s="14" t="s">
        <v>82</v>
      </c>
      <c r="AW157" s="14" t="s">
        <v>32</v>
      </c>
      <c r="AX157" s="14" t="s">
        <v>75</v>
      </c>
      <c r="AY157" s="159" t="s">
        <v>147</v>
      </c>
    </row>
    <row r="158" spans="2:65" s="12" customFormat="1" ht="11.25">
      <c r="B158" s="146"/>
      <c r="D158" s="143" t="s">
        <v>176</v>
      </c>
      <c r="E158" s="147" t="s">
        <v>1</v>
      </c>
      <c r="F158" s="148" t="s">
        <v>872</v>
      </c>
      <c r="H158" s="149">
        <v>198.69</v>
      </c>
      <c r="L158" s="146"/>
      <c r="M158" s="150"/>
      <c r="T158" s="151"/>
      <c r="AT158" s="147" t="s">
        <v>176</v>
      </c>
      <c r="AU158" s="147" t="s">
        <v>84</v>
      </c>
      <c r="AV158" s="12" t="s">
        <v>84</v>
      </c>
      <c r="AW158" s="12" t="s">
        <v>32</v>
      </c>
      <c r="AX158" s="12" t="s">
        <v>75</v>
      </c>
      <c r="AY158" s="147" t="s">
        <v>147</v>
      </c>
    </row>
    <row r="159" spans="2:65" s="14" customFormat="1" ht="11.25">
      <c r="B159" s="158"/>
      <c r="D159" s="143" t="s">
        <v>176</v>
      </c>
      <c r="E159" s="159" t="s">
        <v>1</v>
      </c>
      <c r="F159" s="160" t="s">
        <v>873</v>
      </c>
      <c r="H159" s="159" t="s">
        <v>1</v>
      </c>
      <c r="L159" s="158"/>
      <c r="M159" s="161"/>
      <c r="T159" s="162"/>
      <c r="AT159" s="159" t="s">
        <v>176</v>
      </c>
      <c r="AU159" s="159" t="s">
        <v>84</v>
      </c>
      <c r="AV159" s="14" t="s">
        <v>82</v>
      </c>
      <c r="AW159" s="14" t="s">
        <v>32</v>
      </c>
      <c r="AX159" s="14" t="s">
        <v>75</v>
      </c>
      <c r="AY159" s="159" t="s">
        <v>147</v>
      </c>
    </row>
    <row r="160" spans="2:65" s="12" customFormat="1" ht="11.25">
      <c r="B160" s="146"/>
      <c r="D160" s="143" t="s">
        <v>176</v>
      </c>
      <c r="E160" s="147" t="s">
        <v>1</v>
      </c>
      <c r="F160" s="148" t="s">
        <v>874</v>
      </c>
      <c r="H160" s="149">
        <v>620.78399999999999</v>
      </c>
      <c r="L160" s="146"/>
      <c r="M160" s="150"/>
      <c r="T160" s="151"/>
      <c r="AT160" s="147" t="s">
        <v>176</v>
      </c>
      <c r="AU160" s="147" t="s">
        <v>84</v>
      </c>
      <c r="AV160" s="12" t="s">
        <v>84</v>
      </c>
      <c r="AW160" s="12" t="s">
        <v>32</v>
      </c>
      <c r="AX160" s="12" t="s">
        <v>75</v>
      </c>
      <c r="AY160" s="147" t="s">
        <v>147</v>
      </c>
    </row>
    <row r="161" spans="2:65" s="14" customFormat="1" ht="11.25">
      <c r="B161" s="158"/>
      <c r="D161" s="143" t="s">
        <v>176</v>
      </c>
      <c r="E161" s="159" t="s">
        <v>1</v>
      </c>
      <c r="F161" s="160" t="s">
        <v>875</v>
      </c>
      <c r="H161" s="159" t="s">
        <v>1</v>
      </c>
      <c r="L161" s="158"/>
      <c r="M161" s="161"/>
      <c r="T161" s="162"/>
      <c r="AT161" s="159" t="s">
        <v>176</v>
      </c>
      <c r="AU161" s="159" t="s">
        <v>84</v>
      </c>
      <c r="AV161" s="14" t="s">
        <v>82</v>
      </c>
      <c r="AW161" s="14" t="s">
        <v>32</v>
      </c>
      <c r="AX161" s="14" t="s">
        <v>75</v>
      </c>
      <c r="AY161" s="159" t="s">
        <v>147</v>
      </c>
    </row>
    <row r="162" spans="2:65" s="12" customFormat="1" ht="11.25">
      <c r="B162" s="146"/>
      <c r="D162" s="143" t="s">
        <v>176</v>
      </c>
      <c r="E162" s="147" t="s">
        <v>1</v>
      </c>
      <c r="F162" s="148" t="s">
        <v>876</v>
      </c>
      <c r="H162" s="149">
        <v>6.7389999999999999</v>
      </c>
      <c r="L162" s="146"/>
      <c r="M162" s="150"/>
      <c r="T162" s="151"/>
      <c r="AT162" s="147" t="s">
        <v>176</v>
      </c>
      <c r="AU162" s="147" t="s">
        <v>84</v>
      </c>
      <c r="AV162" s="12" t="s">
        <v>84</v>
      </c>
      <c r="AW162" s="12" t="s">
        <v>32</v>
      </c>
      <c r="AX162" s="12" t="s">
        <v>75</v>
      </c>
      <c r="AY162" s="147" t="s">
        <v>147</v>
      </c>
    </row>
    <row r="163" spans="2:65" s="12" customFormat="1" ht="11.25">
      <c r="B163" s="146"/>
      <c r="D163" s="143" t="s">
        <v>176</v>
      </c>
      <c r="E163" s="147" t="s">
        <v>1</v>
      </c>
      <c r="F163" s="148" t="s">
        <v>877</v>
      </c>
      <c r="H163" s="149">
        <v>36.784999999999997</v>
      </c>
      <c r="L163" s="146"/>
      <c r="M163" s="150"/>
      <c r="T163" s="151"/>
      <c r="AT163" s="147" t="s">
        <v>176</v>
      </c>
      <c r="AU163" s="147" t="s">
        <v>84</v>
      </c>
      <c r="AV163" s="12" t="s">
        <v>84</v>
      </c>
      <c r="AW163" s="12" t="s">
        <v>32</v>
      </c>
      <c r="AX163" s="12" t="s">
        <v>75</v>
      </c>
      <c r="AY163" s="147" t="s">
        <v>147</v>
      </c>
    </row>
    <row r="164" spans="2:65" s="14" customFormat="1" ht="11.25">
      <c r="B164" s="158"/>
      <c r="D164" s="143" t="s">
        <v>176</v>
      </c>
      <c r="E164" s="159" t="s">
        <v>1</v>
      </c>
      <c r="F164" s="160" t="s">
        <v>878</v>
      </c>
      <c r="H164" s="159" t="s">
        <v>1</v>
      </c>
      <c r="L164" s="158"/>
      <c r="M164" s="161"/>
      <c r="T164" s="162"/>
      <c r="AT164" s="159" t="s">
        <v>176</v>
      </c>
      <c r="AU164" s="159" t="s">
        <v>84</v>
      </c>
      <c r="AV164" s="14" t="s">
        <v>82</v>
      </c>
      <c r="AW164" s="14" t="s">
        <v>32</v>
      </c>
      <c r="AX164" s="14" t="s">
        <v>75</v>
      </c>
      <c r="AY164" s="159" t="s">
        <v>147</v>
      </c>
    </row>
    <row r="165" spans="2:65" s="12" customFormat="1" ht="11.25">
      <c r="B165" s="146"/>
      <c r="D165" s="143" t="s">
        <v>176</v>
      </c>
      <c r="E165" s="147" t="s">
        <v>1</v>
      </c>
      <c r="F165" s="148" t="s">
        <v>879</v>
      </c>
      <c r="H165" s="149">
        <v>98.248000000000005</v>
      </c>
      <c r="L165" s="146"/>
      <c r="M165" s="150"/>
      <c r="T165" s="151"/>
      <c r="AT165" s="147" t="s">
        <v>176</v>
      </c>
      <c r="AU165" s="147" t="s">
        <v>84</v>
      </c>
      <c r="AV165" s="12" t="s">
        <v>84</v>
      </c>
      <c r="AW165" s="12" t="s">
        <v>32</v>
      </c>
      <c r="AX165" s="12" t="s">
        <v>75</v>
      </c>
      <c r="AY165" s="147" t="s">
        <v>147</v>
      </c>
    </row>
    <row r="166" spans="2:65" s="14" customFormat="1" ht="11.25">
      <c r="B166" s="158"/>
      <c r="D166" s="143" t="s">
        <v>176</v>
      </c>
      <c r="E166" s="159" t="s">
        <v>1</v>
      </c>
      <c r="F166" s="160" t="s">
        <v>880</v>
      </c>
      <c r="H166" s="159" t="s">
        <v>1</v>
      </c>
      <c r="L166" s="158"/>
      <c r="M166" s="161"/>
      <c r="T166" s="162"/>
      <c r="AT166" s="159" t="s">
        <v>176</v>
      </c>
      <c r="AU166" s="159" t="s">
        <v>84</v>
      </c>
      <c r="AV166" s="14" t="s">
        <v>82</v>
      </c>
      <c r="AW166" s="14" t="s">
        <v>32</v>
      </c>
      <c r="AX166" s="14" t="s">
        <v>75</v>
      </c>
      <c r="AY166" s="159" t="s">
        <v>147</v>
      </c>
    </row>
    <row r="167" spans="2:65" s="12" customFormat="1" ht="11.25">
      <c r="B167" s="146"/>
      <c r="D167" s="143" t="s">
        <v>176</v>
      </c>
      <c r="E167" s="147" t="s">
        <v>1</v>
      </c>
      <c r="F167" s="148" t="s">
        <v>881</v>
      </c>
      <c r="H167" s="149">
        <v>76.900999999999996</v>
      </c>
      <c r="L167" s="146"/>
      <c r="M167" s="150"/>
      <c r="T167" s="151"/>
      <c r="AT167" s="147" t="s">
        <v>176</v>
      </c>
      <c r="AU167" s="147" t="s">
        <v>84</v>
      </c>
      <c r="AV167" s="12" t="s">
        <v>84</v>
      </c>
      <c r="AW167" s="12" t="s">
        <v>32</v>
      </c>
      <c r="AX167" s="12" t="s">
        <v>75</v>
      </c>
      <c r="AY167" s="147" t="s">
        <v>147</v>
      </c>
    </row>
    <row r="168" spans="2:65" s="13" customFormat="1" ht="11.25">
      <c r="B168" s="152"/>
      <c r="D168" s="143" t="s">
        <v>176</v>
      </c>
      <c r="E168" s="153" t="s">
        <v>1</v>
      </c>
      <c r="F168" s="154" t="s">
        <v>178</v>
      </c>
      <c r="H168" s="155">
        <v>1038.1469999999999</v>
      </c>
      <c r="L168" s="152"/>
      <c r="M168" s="156"/>
      <c r="T168" s="157"/>
      <c r="AT168" s="153" t="s">
        <v>176</v>
      </c>
      <c r="AU168" s="153" t="s">
        <v>84</v>
      </c>
      <c r="AV168" s="13" t="s">
        <v>155</v>
      </c>
      <c r="AW168" s="13" t="s">
        <v>32</v>
      </c>
      <c r="AX168" s="13" t="s">
        <v>82</v>
      </c>
      <c r="AY168" s="153" t="s">
        <v>147</v>
      </c>
    </row>
    <row r="169" spans="2:65" s="1" customFormat="1" ht="16.5" customHeight="1">
      <c r="B169" s="28"/>
      <c r="C169" s="131" t="s">
        <v>188</v>
      </c>
      <c r="D169" s="131" t="s">
        <v>150</v>
      </c>
      <c r="E169" s="132" t="s">
        <v>882</v>
      </c>
      <c r="F169" s="133" t="s">
        <v>883</v>
      </c>
      <c r="G169" s="134" t="s">
        <v>170</v>
      </c>
      <c r="H169" s="135">
        <v>26.885000000000002</v>
      </c>
      <c r="I169" s="136">
        <v>638.82000000000005</v>
      </c>
      <c r="J169" s="136">
        <f>ROUND(I169*H169,2)</f>
        <v>17174.68</v>
      </c>
      <c r="K169" s="133" t="s">
        <v>200</v>
      </c>
      <c r="L169" s="28"/>
      <c r="M169" s="137" t="s">
        <v>1</v>
      </c>
      <c r="N169" s="138" t="s">
        <v>40</v>
      </c>
      <c r="O169" s="139">
        <v>1</v>
      </c>
      <c r="P169" s="139">
        <f>O169*H169</f>
        <v>26.885000000000002</v>
      </c>
      <c r="Q169" s="139">
        <v>1.5449999999999999E-5</v>
      </c>
      <c r="R169" s="139">
        <f>Q169*H169</f>
        <v>4.1537325E-4</v>
      </c>
      <c r="S169" s="139">
        <v>0</v>
      </c>
      <c r="T169" s="140">
        <f>S169*H169</f>
        <v>0</v>
      </c>
      <c r="AR169" s="141" t="s">
        <v>228</v>
      </c>
      <c r="AT169" s="141" t="s">
        <v>150</v>
      </c>
      <c r="AU169" s="141" t="s">
        <v>84</v>
      </c>
      <c r="AY169" s="16" t="s">
        <v>147</v>
      </c>
      <c r="BE169" s="142">
        <f>IF(N169="základní",J169,0)</f>
        <v>17174.68</v>
      </c>
      <c r="BF169" s="142">
        <f>IF(N169="snížená",J169,0)</f>
        <v>0</v>
      </c>
      <c r="BG169" s="142">
        <f>IF(N169="zákl. přenesená",J169,0)</f>
        <v>0</v>
      </c>
      <c r="BH169" s="142">
        <f>IF(N169="sníž. přenesená",J169,0)</f>
        <v>0</v>
      </c>
      <c r="BI169" s="142">
        <f>IF(N169="nulová",J169,0)</f>
        <v>0</v>
      </c>
      <c r="BJ169" s="16" t="s">
        <v>82</v>
      </c>
      <c r="BK169" s="142">
        <f>ROUND(I169*H169,2)</f>
        <v>17174.68</v>
      </c>
      <c r="BL169" s="16" t="s">
        <v>228</v>
      </c>
      <c r="BM169" s="141" t="s">
        <v>884</v>
      </c>
    </row>
    <row r="170" spans="2:65" s="14" customFormat="1" ht="11.25">
      <c r="B170" s="158"/>
      <c r="D170" s="143" t="s">
        <v>176</v>
      </c>
      <c r="E170" s="159" t="s">
        <v>1</v>
      </c>
      <c r="F170" s="160" t="s">
        <v>860</v>
      </c>
      <c r="H170" s="159" t="s">
        <v>1</v>
      </c>
      <c r="L170" s="158"/>
      <c r="M170" s="161"/>
      <c r="T170" s="162"/>
      <c r="AT170" s="159" t="s">
        <v>176</v>
      </c>
      <c r="AU170" s="159" t="s">
        <v>84</v>
      </c>
      <c r="AV170" s="14" t="s">
        <v>82</v>
      </c>
      <c r="AW170" s="14" t="s">
        <v>32</v>
      </c>
      <c r="AX170" s="14" t="s">
        <v>75</v>
      </c>
      <c r="AY170" s="159" t="s">
        <v>147</v>
      </c>
    </row>
    <row r="171" spans="2:65" s="12" customFormat="1" ht="11.25">
      <c r="B171" s="146"/>
      <c r="D171" s="143" t="s">
        <v>176</v>
      </c>
      <c r="E171" s="147" t="s">
        <v>1</v>
      </c>
      <c r="F171" s="148" t="s">
        <v>861</v>
      </c>
      <c r="H171" s="149">
        <v>9.84</v>
      </c>
      <c r="L171" s="146"/>
      <c r="M171" s="150"/>
      <c r="T171" s="151"/>
      <c r="AT171" s="147" t="s">
        <v>176</v>
      </c>
      <c r="AU171" s="147" t="s">
        <v>84</v>
      </c>
      <c r="AV171" s="12" t="s">
        <v>84</v>
      </c>
      <c r="AW171" s="12" t="s">
        <v>32</v>
      </c>
      <c r="AX171" s="12" t="s">
        <v>75</v>
      </c>
      <c r="AY171" s="147" t="s">
        <v>147</v>
      </c>
    </row>
    <row r="172" spans="2:65" s="14" customFormat="1" ht="11.25">
      <c r="B172" s="158"/>
      <c r="D172" s="143" t="s">
        <v>176</v>
      </c>
      <c r="E172" s="159" t="s">
        <v>1</v>
      </c>
      <c r="F172" s="160" t="s">
        <v>862</v>
      </c>
      <c r="H172" s="159" t="s">
        <v>1</v>
      </c>
      <c r="L172" s="158"/>
      <c r="M172" s="161"/>
      <c r="T172" s="162"/>
      <c r="AT172" s="159" t="s">
        <v>176</v>
      </c>
      <c r="AU172" s="159" t="s">
        <v>84</v>
      </c>
      <c r="AV172" s="14" t="s">
        <v>82</v>
      </c>
      <c r="AW172" s="14" t="s">
        <v>32</v>
      </c>
      <c r="AX172" s="14" t="s">
        <v>75</v>
      </c>
      <c r="AY172" s="159" t="s">
        <v>147</v>
      </c>
    </row>
    <row r="173" spans="2:65" s="12" customFormat="1" ht="11.25">
      <c r="B173" s="146"/>
      <c r="D173" s="143" t="s">
        <v>176</v>
      </c>
      <c r="E173" s="147" t="s">
        <v>1</v>
      </c>
      <c r="F173" s="148" t="s">
        <v>863</v>
      </c>
      <c r="H173" s="149">
        <v>4.125</v>
      </c>
      <c r="L173" s="146"/>
      <c r="M173" s="150"/>
      <c r="T173" s="151"/>
      <c r="AT173" s="147" t="s">
        <v>176</v>
      </c>
      <c r="AU173" s="147" t="s">
        <v>84</v>
      </c>
      <c r="AV173" s="12" t="s">
        <v>84</v>
      </c>
      <c r="AW173" s="12" t="s">
        <v>32</v>
      </c>
      <c r="AX173" s="12" t="s">
        <v>75</v>
      </c>
      <c r="AY173" s="147" t="s">
        <v>147</v>
      </c>
    </row>
    <row r="174" spans="2:65" s="14" customFormat="1" ht="11.25">
      <c r="B174" s="158"/>
      <c r="D174" s="143" t="s">
        <v>176</v>
      </c>
      <c r="E174" s="159" t="s">
        <v>1</v>
      </c>
      <c r="F174" s="160" t="s">
        <v>864</v>
      </c>
      <c r="H174" s="159" t="s">
        <v>1</v>
      </c>
      <c r="L174" s="158"/>
      <c r="M174" s="161"/>
      <c r="T174" s="162"/>
      <c r="AT174" s="159" t="s">
        <v>176</v>
      </c>
      <c r="AU174" s="159" t="s">
        <v>84</v>
      </c>
      <c r="AV174" s="14" t="s">
        <v>82</v>
      </c>
      <c r="AW174" s="14" t="s">
        <v>32</v>
      </c>
      <c r="AX174" s="14" t="s">
        <v>75</v>
      </c>
      <c r="AY174" s="159" t="s">
        <v>147</v>
      </c>
    </row>
    <row r="175" spans="2:65" s="12" customFormat="1" ht="11.25">
      <c r="B175" s="146"/>
      <c r="D175" s="143" t="s">
        <v>176</v>
      </c>
      <c r="E175" s="147" t="s">
        <v>1</v>
      </c>
      <c r="F175" s="148" t="s">
        <v>865</v>
      </c>
      <c r="H175" s="149">
        <v>10.02</v>
      </c>
      <c r="L175" s="146"/>
      <c r="M175" s="150"/>
      <c r="T175" s="151"/>
      <c r="AT175" s="147" t="s">
        <v>176</v>
      </c>
      <c r="AU175" s="147" t="s">
        <v>84</v>
      </c>
      <c r="AV175" s="12" t="s">
        <v>84</v>
      </c>
      <c r="AW175" s="12" t="s">
        <v>32</v>
      </c>
      <c r="AX175" s="12" t="s">
        <v>75</v>
      </c>
      <c r="AY175" s="147" t="s">
        <v>147</v>
      </c>
    </row>
    <row r="176" spans="2:65" s="14" customFormat="1" ht="11.25">
      <c r="B176" s="158"/>
      <c r="D176" s="143" t="s">
        <v>176</v>
      </c>
      <c r="E176" s="159" t="s">
        <v>1</v>
      </c>
      <c r="F176" s="160" t="s">
        <v>866</v>
      </c>
      <c r="H176" s="159" t="s">
        <v>1</v>
      </c>
      <c r="L176" s="158"/>
      <c r="M176" s="161"/>
      <c r="T176" s="162"/>
      <c r="AT176" s="159" t="s">
        <v>176</v>
      </c>
      <c r="AU176" s="159" t="s">
        <v>84</v>
      </c>
      <c r="AV176" s="14" t="s">
        <v>82</v>
      </c>
      <c r="AW176" s="14" t="s">
        <v>32</v>
      </c>
      <c r="AX176" s="14" t="s">
        <v>75</v>
      </c>
      <c r="AY176" s="159" t="s">
        <v>147</v>
      </c>
    </row>
    <row r="177" spans="2:65" s="12" customFormat="1" ht="11.25">
      <c r="B177" s="146"/>
      <c r="D177" s="143" t="s">
        <v>176</v>
      </c>
      <c r="E177" s="147" t="s">
        <v>1</v>
      </c>
      <c r="F177" s="148" t="s">
        <v>867</v>
      </c>
      <c r="H177" s="149">
        <v>2.9</v>
      </c>
      <c r="L177" s="146"/>
      <c r="M177" s="150"/>
      <c r="T177" s="151"/>
      <c r="AT177" s="147" t="s">
        <v>176</v>
      </c>
      <c r="AU177" s="147" t="s">
        <v>84</v>
      </c>
      <c r="AV177" s="12" t="s">
        <v>84</v>
      </c>
      <c r="AW177" s="12" t="s">
        <v>32</v>
      </c>
      <c r="AX177" s="12" t="s">
        <v>75</v>
      </c>
      <c r="AY177" s="147" t="s">
        <v>147</v>
      </c>
    </row>
    <row r="178" spans="2:65" s="13" customFormat="1" ht="11.25">
      <c r="B178" s="152"/>
      <c r="D178" s="143" t="s">
        <v>176</v>
      </c>
      <c r="E178" s="153" t="s">
        <v>1</v>
      </c>
      <c r="F178" s="154" t="s">
        <v>178</v>
      </c>
      <c r="H178" s="155">
        <v>26.884999999999998</v>
      </c>
      <c r="L178" s="152"/>
      <c r="M178" s="156"/>
      <c r="T178" s="157"/>
      <c r="AT178" s="153" t="s">
        <v>176</v>
      </c>
      <c r="AU178" s="153" t="s">
        <v>84</v>
      </c>
      <c r="AV178" s="13" t="s">
        <v>155</v>
      </c>
      <c r="AW178" s="13" t="s">
        <v>32</v>
      </c>
      <c r="AX178" s="13" t="s">
        <v>82</v>
      </c>
      <c r="AY178" s="153" t="s">
        <v>147</v>
      </c>
    </row>
    <row r="179" spans="2:65" s="1" customFormat="1" ht="24.2" customHeight="1">
      <c r="B179" s="28"/>
      <c r="C179" s="131" t="s">
        <v>148</v>
      </c>
      <c r="D179" s="131" t="s">
        <v>150</v>
      </c>
      <c r="E179" s="132" t="s">
        <v>885</v>
      </c>
      <c r="F179" s="133" t="s">
        <v>886</v>
      </c>
      <c r="G179" s="134" t="s">
        <v>313</v>
      </c>
      <c r="H179" s="135">
        <v>1038.1469999999999</v>
      </c>
      <c r="I179" s="136">
        <v>68.599999999999994</v>
      </c>
      <c r="J179" s="136">
        <f>ROUND(I179*H179,2)</f>
        <v>71216.88</v>
      </c>
      <c r="K179" s="133" t="s">
        <v>200</v>
      </c>
      <c r="L179" s="28"/>
      <c r="M179" s="137" t="s">
        <v>1</v>
      </c>
      <c r="N179" s="138" t="s">
        <v>40</v>
      </c>
      <c r="O179" s="139">
        <v>9.6000000000000002E-2</v>
      </c>
      <c r="P179" s="139">
        <f>O179*H179</f>
        <v>99.662111999999993</v>
      </c>
      <c r="Q179" s="139">
        <v>1E-3</v>
      </c>
      <c r="R179" s="139">
        <f>Q179*H179</f>
        <v>1.0381469999999999</v>
      </c>
      <c r="S179" s="139">
        <v>0</v>
      </c>
      <c r="T179" s="140">
        <f>S179*H179</f>
        <v>0</v>
      </c>
      <c r="AR179" s="141" t="s">
        <v>228</v>
      </c>
      <c r="AT179" s="141" t="s">
        <v>150</v>
      </c>
      <c r="AU179" s="141" t="s">
        <v>84</v>
      </c>
      <c r="AY179" s="16" t="s">
        <v>147</v>
      </c>
      <c r="BE179" s="142">
        <f>IF(N179="základní",J179,0)</f>
        <v>71216.88</v>
      </c>
      <c r="BF179" s="142">
        <f>IF(N179="snížená",J179,0)</f>
        <v>0</v>
      </c>
      <c r="BG179" s="142">
        <f>IF(N179="zákl. přenesená",J179,0)</f>
        <v>0</v>
      </c>
      <c r="BH179" s="142">
        <f>IF(N179="sníž. přenesená",J179,0)</f>
        <v>0</v>
      </c>
      <c r="BI179" s="142">
        <f>IF(N179="nulová",J179,0)</f>
        <v>0</v>
      </c>
      <c r="BJ179" s="16" t="s">
        <v>82</v>
      </c>
      <c r="BK179" s="142">
        <f>ROUND(I179*H179,2)</f>
        <v>71216.88</v>
      </c>
      <c r="BL179" s="16" t="s">
        <v>228</v>
      </c>
      <c r="BM179" s="141" t="s">
        <v>887</v>
      </c>
    </row>
    <row r="180" spans="2:65" s="14" customFormat="1" ht="11.25">
      <c r="B180" s="158"/>
      <c r="D180" s="143" t="s">
        <v>176</v>
      </c>
      <c r="E180" s="159" t="s">
        <v>1</v>
      </c>
      <c r="F180" s="160" t="s">
        <v>871</v>
      </c>
      <c r="H180" s="159" t="s">
        <v>1</v>
      </c>
      <c r="L180" s="158"/>
      <c r="M180" s="161"/>
      <c r="T180" s="162"/>
      <c r="AT180" s="159" t="s">
        <v>176</v>
      </c>
      <c r="AU180" s="159" t="s">
        <v>84</v>
      </c>
      <c r="AV180" s="14" t="s">
        <v>82</v>
      </c>
      <c r="AW180" s="14" t="s">
        <v>32</v>
      </c>
      <c r="AX180" s="14" t="s">
        <v>75</v>
      </c>
      <c r="AY180" s="159" t="s">
        <v>147</v>
      </c>
    </row>
    <row r="181" spans="2:65" s="12" customFormat="1" ht="11.25">
      <c r="B181" s="146"/>
      <c r="D181" s="143" t="s">
        <v>176</v>
      </c>
      <c r="E181" s="147" t="s">
        <v>1</v>
      </c>
      <c r="F181" s="148" t="s">
        <v>872</v>
      </c>
      <c r="H181" s="149">
        <v>198.69</v>
      </c>
      <c r="L181" s="146"/>
      <c r="M181" s="150"/>
      <c r="T181" s="151"/>
      <c r="AT181" s="147" t="s">
        <v>176</v>
      </c>
      <c r="AU181" s="147" t="s">
        <v>84</v>
      </c>
      <c r="AV181" s="12" t="s">
        <v>84</v>
      </c>
      <c r="AW181" s="12" t="s">
        <v>32</v>
      </c>
      <c r="AX181" s="12" t="s">
        <v>75</v>
      </c>
      <c r="AY181" s="147" t="s">
        <v>147</v>
      </c>
    </row>
    <row r="182" spans="2:65" s="14" customFormat="1" ht="11.25">
      <c r="B182" s="158"/>
      <c r="D182" s="143" t="s">
        <v>176</v>
      </c>
      <c r="E182" s="159" t="s">
        <v>1</v>
      </c>
      <c r="F182" s="160" t="s">
        <v>873</v>
      </c>
      <c r="H182" s="159" t="s">
        <v>1</v>
      </c>
      <c r="L182" s="158"/>
      <c r="M182" s="161"/>
      <c r="T182" s="162"/>
      <c r="AT182" s="159" t="s">
        <v>176</v>
      </c>
      <c r="AU182" s="159" t="s">
        <v>84</v>
      </c>
      <c r="AV182" s="14" t="s">
        <v>82</v>
      </c>
      <c r="AW182" s="14" t="s">
        <v>32</v>
      </c>
      <c r="AX182" s="14" t="s">
        <v>75</v>
      </c>
      <c r="AY182" s="159" t="s">
        <v>147</v>
      </c>
    </row>
    <row r="183" spans="2:65" s="12" customFormat="1" ht="11.25">
      <c r="B183" s="146"/>
      <c r="D183" s="143" t="s">
        <v>176</v>
      </c>
      <c r="E183" s="147" t="s">
        <v>1</v>
      </c>
      <c r="F183" s="148" t="s">
        <v>874</v>
      </c>
      <c r="H183" s="149">
        <v>620.78399999999999</v>
      </c>
      <c r="L183" s="146"/>
      <c r="M183" s="150"/>
      <c r="T183" s="151"/>
      <c r="AT183" s="147" t="s">
        <v>176</v>
      </c>
      <c r="AU183" s="147" t="s">
        <v>84</v>
      </c>
      <c r="AV183" s="12" t="s">
        <v>84</v>
      </c>
      <c r="AW183" s="12" t="s">
        <v>32</v>
      </c>
      <c r="AX183" s="12" t="s">
        <v>75</v>
      </c>
      <c r="AY183" s="147" t="s">
        <v>147</v>
      </c>
    </row>
    <row r="184" spans="2:65" s="14" customFormat="1" ht="11.25">
      <c r="B184" s="158"/>
      <c r="D184" s="143" t="s">
        <v>176</v>
      </c>
      <c r="E184" s="159" t="s">
        <v>1</v>
      </c>
      <c r="F184" s="160" t="s">
        <v>875</v>
      </c>
      <c r="H184" s="159" t="s">
        <v>1</v>
      </c>
      <c r="L184" s="158"/>
      <c r="M184" s="161"/>
      <c r="T184" s="162"/>
      <c r="AT184" s="159" t="s">
        <v>176</v>
      </c>
      <c r="AU184" s="159" t="s">
        <v>84</v>
      </c>
      <c r="AV184" s="14" t="s">
        <v>82</v>
      </c>
      <c r="AW184" s="14" t="s">
        <v>32</v>
      </c>
      <c r="AX184" s="14" t="s">
        <v>75</v>
      </c>
      <c r="AY184" s="159" t="s">
        <v>147</v>
      </c>
    </row>
    <row r="185" spans="2:65" s="12" customFormat="1" ht="11.25">
      <c r="B185" s="146"/>
      <c r="D185" s="143" t="s">
        <v>176</v>
      </c>
      <c r="E185" s="147" t="s">
        <v>1</v>
      </c>
      <c r="F185" s="148" t="s">
        <v>876</v>
      </c>
      <c r="H185" s="149">
        <v>6.7389999999999999</v>
      </c>
      <c r="L185" s="146"/>
      <c r="M185" s="150"/>
      <c r="T185" s="151"/>
      <c r="AT185" s="147" t="s">
        <v>176</v>
      </c>
      <c r="AU185" s="147" t="s">
        <v>84</v>
      </c>
      <c r="AV185" s="12" t="s">
        <v>84</v>
      </c>
      <c r="AW185" s="12" t="s">
        <v>32</v>
      </c>
      <c r="AX185" s="12" t="s">
        <v>75</v>
      </c>
      <c r="AY185" s="147" t="s">
        <v>147</v>
      </c>
    </row>
    <row r="186" spans="2:65" s="12" customFormat="1" ht="11.25">
      <c r="B186" s="146"/>
      <c r="D186" s="143" t="s">
        <v>176</v>
      </c>
      <c r="E186" s="147" t="s">
        <v>1</v>
      </c>
      <c r="F186" s="148" t="s">
        <v>877</v>
      </c>
      <c r="H186" s="149">
        <v>36.784999999999997</v>
      </c>
      <c r="L186" s="146"/>
      <c r="M186" s="150"/>
      <c r="T186" s="151"/>
      <c r="AT186" s="147" t="s">
        <v>176</v>
      </c>
      <c r="AU186" s="147" t="s">
        <v>84</v>
      </c>
      <c r="AV186" s="12" t="s">
        <v>84</v>
      </c>
      <c r="AW186" s="12" t="s">
        <v>32</v>
      </c>
      <c r="AX186" s="12" t="s">
        <v>75</v>
      </c>
      <c r="AY186" s="147" t="s">
        <v>147</v>
      </c>
    </row>
    <row r="187" spans="2:65" s="14" customFormat="1" ht="11.25">
      <c r="B187" s="158"/>
      <c r="D187" s="143" t="s">
        <v>176</v>
      </c>
      <c r="E187" s="159" t="s">
        <v>1</v>
      </c>
      <c r="F187" s="160" t="s">
        <v>878</v>
      </c>
      <c r="H187" s="159" t="s">
        <v>1</v>
      </c>
      <c r="L187" s="158"/>
      <c r="M187" s="161"/>
      <c r="T187" s="162"/>
      <c r="AT187" s="159" t="s">
        <v>176</v>
      </c>
      <c r="AU187" s="159" t="s">
        <v>84</v>
      </c>
      <c r="AV187" s="14" t="s">
        <v>82</v>
      </c>
      <c r="AW187" s="14" t="s">
        <v>32</v>
      </c>
      <c r="AX187" s="14" t="s">
        <v>75</v>
      </c>
      <c r="AY187" s="159" t="s">
        <v>147</v>
      </c>
    </row>
    <row r="188" spans="2:65" s="12" customFormat="1" ht="11.25">
      <c r="B188" s="146"/>
      <c r="D188" s="143" t="s">
        <v>176</v>
      </c>
      <c r="E188" s="147" t="s">
        <v>1</v>
      </c>
      <c r="F188" s="148" t="s">
        <v>879</v>
      </c>
      <c r="H188" s="149">
        <v>98.248000000000005</v>
      </c>
      <c r="L188" s="146"/>
      <c r="M188" s="150"/>
      <c r="T188" s="151"/>
      <c r="AT188" s="147" t="s">
        <v>176</v>
      </c>
      <c r="AU188" s="147" t="s">
        <v>84</v>
      </c>
      <c r="AV188" s="12" t="s">
        <v>84</v>
      </c>
      <c r="AW188" s="12" t="s">
        <v>32</v>
      </c>
      <c r="AX188" s="12" t="s">
        <v>75</v>
      </c>
      <c r="AY188" s="147" t="s">
        <v>147</v>
      </c>
    </row>
    <row r="189" spans="2:65" s="14" customFormat="1" ht="11.25">
      <c r="B189" s="158"/>
      <c r="D189" s="143" t="s">
        <v>176</v>
      </c>
      <c r="E189" s="159" t="s">
        <v>1</v>
      </c>
      <c r="F189" s="160" t="s">
        <v>880</v>
      </c>
      <c r="H189" s="159" t="s">
        <v>1</v>
      </c>
      <c r="L189" s="158"/>
      <c r="M189" s="161"/>
      <c r="T189" s="162"/>
      <c r="AT189" s="159" t="s">
        <v>176</v>
      </c>
      <c r="AU189" s="159" t="s">
        <v>84</v>
      </c>
      <c r="AV189" s="14" t="s">
        <v>82</v>
      </c>
      <c r="AW189" s="14" t="s">
        <v>32</v>
      </c>
      <c r="AX189" s="14" t="s">
        <v>75</v>
      </c>
      <c r="AY189" s="159" t="s">
        <v>147</v>
      </c>
    </row>
    <row r="190" spans="2:65" s="12" customFormat="1" ht="11.25">
      <c r="B190" s="146"/>
      <c r="D190" s="143" t="s">
        <v>176</v>
      </c>
      <c r="E190" s="147" t="s">
        <v>1</v>
      </c>
      <c r="F190" s="148" t="s">
        <v>881</v>
      </c>
      <c r="H190" s="149">
        <v>76.900999999999996</v>
      </c>
      <c r="L190" s="146"/>
      <c r="M190" s="150"/>
      <c r="T190" s="151"/>
      <c r="AT190" s="147" t="s">
        <v>176</v>
      </c>
      <c r="AU190" s="147" t="s">
        <v>84</v>
      </c>
      <c r="AV190" s="12" t="s">
        <v>84</v>
      </c>
      <c r="AW190" s="12" t="s">
        <v>32</v>
      </c>
      <c r="AX190" s="12" t="s">
        <v>75</v>
      </c>
      <c r="AY190" s="147" t="s">
        <v>147</v>
      </c>
    </row>
    <row r="191" spans="2:65" s="13" customFormat="1" ht="11.25">
      <c r="B191" s="152"/>
      <c r="D191" s="143" t="s">
        <v>176</v>
      </c>
      <c r="E191" s="153" t="s">
        <v>1</v>
      </c>
      <c r="F191" s="154" t="s">
        <v>178</v>
      </c>
      <c r="H191" s="155">
        <v>1038.1469999999999</v>
      </c>
      <c r="L191" s="152"/>
      <c r="M191" s="156"/>
      <c r="T191" s="157"/>
      <c r="AT191" s="153" t="s">
        <v>176</v>
      </c>
      <c r="AU191" s="153" t="s">
        <v>84</v>
      </c>
      <c r="AV191" s="13" t="s">
        <v>155</v>
      </c>
      <c r="AW191" s="13" t="s">
        <v>32</v>
      </c>
      <c r="AX191" s="13" t="s">
        <v>82</v>
      </c>
      <c r="AY191" s="153" t="s">
        <v>147</v>
      </c>
    </row>
    <row r="192" spans="2:65" s="1" customFormat="1" ht="24.2" customHeight="1">
      <c r="B192" s="28"/>
      <c r="C192" s="131" t="s">
        <v>196</v>
      </c>
      <c r="D192" s="131" t="s">
        <v>150</v>
      </c>
      <c r="E192" s="132" t="s">
        <v>888</v>
      </c>
      <c r="F192" s="133" t="s">
        <v>889</v>
      </c>
      <c r="G192" s="134" t="s">
        <v>251</v>
      </c>
      <c r="H192" s="135">
        <v>2.077</v>
      </c>
      <c r="I192" s="136">
        <v>3200</v>
      </c>
      <c r="J192" s="136">
        <f>ROUND(I192*H192,2)</f>
        <v>6646.4</v>
      </c>
      <c r="K192" s="133" t="s">
        <v>200</v>
      </c>
      <c r="L192" s="28"/>
      <c r="M192" s="175" t="s">
        <v>1</v>
      </c>
      <c r="N192" s="176" t="s">
        <v>40</v>
      </c>
      <c r="O192" s="177">
        <v>6.3650000000000002</v>
      </c>
      <c r="P192" s="177">
        <f>O192*H192</f>
        <v>13.220105</v>
      </c>
      <c r="Q192" s="177">
        <v>0</v>
      </c>
      <c r="R192" s="177">
        <f>Q192*H192</f>
        <v>0</v>
      </c>
      <c r="S192" s="177">
        <v>0</v>
      </c>
      <c r="T192" s="178">
        <f>S192*H192</f>
        <v>0</v>
      </c>
      <c r="AR192" s="141" t="s">
        <v>228</v>
      </c>
      <c r="AT192" s="141" t="s">
        <v>150</v>
      </c>
      <c r="AU192" s="141" t="s">
        <v>84</v>
      </c>
      <c r="AY192" s="16" t="s">
        <v>147</v>
      </c>
      <c r="BE192" s="142">
        <f>IF(N192="základní",J192,0)</f>
        <v>6646.4</v>
      </c>
      <c r="BF192" s="142">
        <f>IF(N192="snížená",J192,0)</f>
        <v>0</v>
      </c>
      <c r="BG192" s="142">
        <f>IF(N192="zákl. přenesená",J192,0)</f>
        <v>0</v>
      </c>
      <c r="BH192" s="142">
        <f>IF(N192="sníž. přenesená",J192,0)</f>
        <v>0</v>
      </c>
      <c r="BI192" s="142">
        <f>IF(N192="nulová",J192,0)</f>
        <v>0</v>
      </c>
      <c r="BJ192" s="16" t="s">
        <v>82</v>
      </c>
      <c r="BK192" s="142">
        <f>ROUND(I192*H192,2)</f>
        <v>6646.4</v>
      </c>
      <c r="BL192" s="16" t="s">
        <v>228</v>
      </c>
      <c r="BM192" s="141" t="s">
        <v>890</v>
      </c>
    </row>
    <row r="193" spans="2:12" s="1" customFormat="1" ht="6.95" customHeight="1">
      <c r="B193" s="40"/>
      <c r="C193" s="41"/>
      <c r="D193" s="41"/>
      <c r="E193" s="41"/>
      <c r="F193" s="41"/>
      <c r="G193" s="41"/>
      <c r="H193" s="41"/>
      <c r="I193" s="41"/>
      <c r="J193" s="41"/>
      <c r="K193" s="41"/>
      <c r="L193" s="28"/>
    </row>
  </sheetData>
  <sheetProtection algorithmName="SHA-512" hashValue="LtHaRYfsZxR5uUEP0OiLEpfwkc0BCDNaCbXlnOebhsvFqVFUtr6d0LmWBt6gVHve1aSwnRse937+W0GtfeHUEw==" saltValue="0RysSUTJJ8pE/PzTylcX8mG1X6hLW0epFnwFj5zwRcxNga8l0dJ8CSulW4F3gRRA1S/3kUUQzF8tHXNE1lAkyA==" spinCount="100000" sheet="1" objects="1" scenarios="1" formatColumns="0" formatRows="0" autoFilter="0"/>
  <autoFilter ref="C125:K192" xr:uid="{00000000-0009-0000-0000-000006000000}"/>
  <mergeCells count="11">
    <mergeCell ref="L2:V2"/>
    <mergeCell ref="E87:H87"/>
    <mergeCell ref="E89:H89"/>
    <mergeCell ref="E114:H114"/>
    <mergeCell ref="E116:H116"/>
    <mergeCell ref="E118:H118"/>
    <mergeCell ref="E7:H7"/>
    <mergeCell ref="E9:H9"/>
    <mergeCell ref="E11:H11"/>
    <mergeCell ref="E29:H29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AAB5A-A67C-4B00-BDA7-8B143187F854}">
  <dimension ref="A1:H10"/>
  <sheetViews>
    <sheetView tabSelected="1" workbookViewId="0">
      <selection activeCell="E14" sqref="E14"/>
    </sheetView>
  </sheetViews>
  <sheetFormatPr defaultRowHeight="11.25"/>
  <cols>
    <col min="1" max="1" width="15.1640625" customWidth="1"/>
    <col min="2" max="2" width="26.83203125" customWidth="1"/>
  </cols>
  <sheetData>
    <row r="1" spans="1:8" s="219" customFormat="1" ht="20.100000000000001" customHeight="1">
      <c r="A1" s="219" t="s">
        <v>891</v>
      </c>
      <c r="B1" s="219" cm="1">
        <f t="array" ref="B1:H1">'Rekapitulace stavby'!AG96:AM96+'Rekapitulace stavby'!AG98:AM98+'Rekapitulace stavby'!AG100:AM100+'Rekapitulace stavby'!AG101:AM101</f>
        <v>1006602.89</v>
      </c>
      <c r="C1" s="219">
        <v>0</v>
      </c>
      <c r="D1" s="219">
        <v>0</v>
      </c>
      <c r="E1" s="219">
        <v>0</v>
      </c>
      <c r="F1" s="219">
        <v>0</v>
      </c>
      <c r="G1" s="219">
        <v>0</v>
      </c>
      <c r="H1" s="219">
        <v>0</v>
      </c>
    </row>
    <row r="2" spans="1:8" s="219" customFormat="1" ht="20.100000000000001" customHeight="1">
      <c r="A2" s="219" t="s">
        <v>892</v>
      </c>
      <c r="B2" s="219" cm="1">
        <f t="array" ref="B2:H2">'Rekapitulace stavby'!AG97:AM97+'Rekapitulace stavby'!AG99:AM99</f>
        <v>-619569.78</v>
      </c>
      <c r="C2" s="219">
        <v>0</v>
      </c>
      <c r="D2" s="219">
        <v>0</v>
      </c>
      <c r="E2" s="219">
        <v>0</v>
      </c>
      <c r="F2" s="219">
        <v>0</v>
      </c>
      <c r="G2" s="219">
        <v>0</v>
      </c>
      <c r="H2" s="219">
        <v>0</v>
      </c>
    </row>
    <row r="3" spans="1:8" s="219" customFormat="1" ht="20.100000000000001" customHeight="1">
      <c r="B3" s="219">
        <f>B1+B2</f>
        <v>387033.11</v>
      </c>
    </row>
    <row r="4" spans="1:8" s="219" customFormat="1" ht="20.100000000000001" customHeight="1"/>
    <row r="5" spans="1:8" s="219" customFormat="1" ht="20.100000000000001" customHeight="1"/>
    <row r="6" spans="1:8" s="219" customFormat="1" ht="20.100000000000001" customHeight="1"/>
    <row r="7" spans="1:8" s="219" customFormat="1" ht="20.100000000000001" customHeight="1"/>
    <row r="8" spans="1:8" s="219" customFormat="1" ht="20.100000000000001" customHeight="1"/>
    <row r="9" spans="1:8" s="219" customFormat="1" ht="20.100000000000001" customHeight="1"/>
    <row r="10" spans="1:8" s="219" customFormat="1" ht="20.100000000000001" customHeight="1"/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14</vt:i4>
      </vt:variant>
    </vt:vector>
  </HeadingPairs>
  <TitlesOfParts>
    <vt:vector size="22" baseType="lpstr">
      <vt:lpstr>Rekapitulace stavby</vt:lpstr>
      <vt:lpstr>01.1 - Vícepráce - Lešení...</vt:lpstr>
      <vt:lpstr>01.2 - Méněpráce 1</vt:lpstr>
      <vt:lpstr>01.3 - Přístavba - oplech...</vt:lpstr>
      <vt:lpstr>01.4 - Méněpráce - plochá...</vt:lpstr>
      <vt:lpstr>01.5 - Elektroinstalace</vt:lpstr>
      <vt:lpstr>01.6 - Ocelová rampa</vt:lpstr>
      <vt:lpstr>List1</vt:lpstr>
      <vt:lpstr>'01.1 - Vícepráce - Lešení...'!Názvy_tisku</vt:lpstr>
      <vt:lpstr>'01.2 - Méněpráce 1'!Názvy_tisku</vt:lpstr>
      <vt:lpstr>'01.3 - Přístavba - oplech...'!Názvy_tisku</vt:lpstr>
      <vt:lpstr>'01.4 - Méněpráce - plochá...'!Názvy_tisku</vt:lpstr>
      <vt:lpstr>'01.5 - Elektroinstalace'!Názvy_tisku</vt:lpstr>
      <vt:lpstr>'01.6 - Ocelová rampa'!Názvy_tisku</vt:lpstr>
      <vt:lpstr>'Rekapitulace stavby'!Názvy_tisku</vt:lpstr>
      <vt:lpstr>'01.1 - Vícepráce - Lešení...'!Oblast_tisku</vt:lpstr>
      <vt:lpstr>'01.2 - Méněpráce 1'!Oblast_tisku</vt:lpstr>
      <vt:lpstr>'01.3 - Přístavba - oplech...'!Oblast_tisku</vt:lpstr>
      <vt:lpstr>'01.4 - Méněpráce - plochá...'!Oblast_tisku</vt:lpstr>
      <vt:lpstr>'01.5 - Elektroinstalace'!Oblast_tisku</vt:lpstr>
      <vt:lpstr>'01.6 - Ocelová rampa'!Oblast_tisku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SRV-DATA\Milan</dc:creator>
  <cp:lastModifiedBy>ColorMAX s.r.o.</cp:lastModifiedBy>
  <dcterms:created xsi:type="dcterms:W3CDTF">2025-09-15T14:25:15Z</dcterms:created>
  <dcterms:modified xsi:type="dcterms:W3CDTF">2025-09-15T14:34:08Z</dcterms:modified>
</cp:coreProperties>
</file>