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Q:\Jakobcova\VZ\VZ 2025\Rozšíření muzea Habartov\ZL 3\"/>
    </mc:Choice>
  </mc:AlternateContent>
  <xr:revisionPtr revIDLastSave="0" documentId="8_{2B3DB199-1DDF-4D99-AEBE-541D7D914DA5}" xr6:coauthVersionLast="47" xr6:coauthVersionMax="47" xr10:uidLastSave="{00000000-0000-0000-0000-000000000000}"/>
  <bookViews>
    <workbookView xWindow="22932" yWindow="12" windowWidth="23256" windowHeight="12576" firstSheet="1" activeTab="1" xr2:uid="{00000000-000D-0000-FFFF-FFFF00000000}"/>
  </bookViews>
  <sheets>
    <sheet name="Rekapitulace stavby" sheetId="1" state="veryHidden" r:id="rId1"/>
    <sheet name="01.03 - Méněpráce- odpady" sheetId="2" r:id="rId2"/>
  </sheets>
  <definedNames>
    <definedName name="_xlnm._FilterDatabase" localSheetId="1" hidden="1">'01.03 - Méněpráce- odpady'!$C$122:$K$171</definedName>
    <definedName name="_xlnm.Print_Titles" localSheetId="1">'01.03 - Méněpráce- odpady'!$122:$122</definedName>
    <definedName name="_xlnm.Print_Titles" localSheetId="0">'Rekapitulace stavby'!$92:$92</definedName>
    <definedName name="_xlnm.Print_Area" localSheetId="1">'01.03 - Méněpráce- odpady'!$C$4:$J$76,'01.03 - Méněpráce- odpady'!$C$108:$J$171</definedName>
    <definedName name="_xlnm.Print_Area" localSheetId="0">'Rekapitulace stavby'!$D$4:$AO$76,'Rekapitulace stavby'!$C$82:$AQ$97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9" i="2" l="1"/>
  <c r="J38" i="2"/>
  <c r="AY96" i="1"/>
  <c r="J37" i="2"/>
  <c r="AX96" i="1" s="1"/>
  <c r="BI162" i="2"/>
  <c r="BH162" i="2"/>
  <c r="BG162" i="2"/>
  <c r="BF162" i="2"/>
  <c r="T162" i="2"/>
  <c r="R162" i="2"/>
  <c r="P162" i="2"/>
  <c r="BI153" i="2"/>
  <c r="BH153" i="2"/>
  <c r="BG153" i="2"/>
  <c r="BF153" i="2"/>
  <c r="T153" i="2"/>
  <c r="R153" i="2"/>
  <c r="P153" i="2"/>
  <c r="BI141" i="2"/>
  <c r="BH141" i="2"/>
  <c r="BG141" i="2"/>
  <c r="BF141" i="2"/>
  <c r="T141" i="2"/>
  <c r="R141" i="2"/>
  <c r="P141" i="2"/>
  <c r="BI132" i="2"/>
  <c r="BH132" i="2"/>
  <c r="BG132" i="2"/>
  <c r="BF132" i="2"/>
  <c r="T132" i="2"/>
  <c r="R132" i="2"/>
  <c r="P132" i="2"/>
  <c r="BI126" i="2"/>
  <c r="BH126" i="2"/>
  <c r="BG126" i="2"/>
  <c r="BF126" i="2"/>
  <c r="T126" i="2"/>
  <c r="R126" i="2"/>
  <c r="P126" i="2"/>
  <c r="F120" i="2"/>
  <c r="F119" i="2"/>
  <c r="F117" i="2"/>
  <c r="E115" i="2"/>
  <c r="F94" i="2"/>
  <c r="F93" i="2"/>
  <c r="F91" i="2"/>
  <c r="E89" i="2"/>
  <c r="J26" i="2"/>
  <c r="E26" i="2"/>
  <c r="J120" i="2"/>
  <c r="J25" i="2"/>
  <c r="J23" i="2"/>
  <c r="E23" i="2"/>
  <c r="J93" i="2"/>
  <c r="J22" i="2"/>
  <c r="J14" i="2"/>
  <c r="J117" i="2"/>
  <c r="E7" i="2"/>
  <c r="E85" i="2" s="1"/>
  <c r="L90" i="1"/>
  <c r="AM90" i="1"/>
  <c r="AM89" i="1"/>
  <c r="L89" i="1"/>
  <c r="AM87" i="1"/>
  <c r="L87" i="1"/>
  <c r="L85" i="1"/>
  <c r="L84" i="1"/>
  <c r="BK132" i="2"/>
  <c r="J132" i="2"/>
  <c r="BK126" i="2"/>
  <c r="J126" i="2"/>
  <c r="BK153" i="2"/>
  <c r="J162" i="2"/>
  <c r="BK141" i="2"/>
  <c r="BK162" i="2"/>
  <c r="J153" i="2"/>
  <c r="J141" i="2"/>
  <c r="AS95" i="1"/>
  <c r="E111" i="2" l="1"/>
  <c r="P125" i="2"/>
  <c r="R125" i="2"/>
  <c r="R124" i="2"/>
  <c r="R123" i="2" s="1"/>
  <c r="T125" i="2"/>
  <c r="BK152" i="2"/>
  <c r="J152" i="2"/>
  <c r="J101" i="2" s="1"/>
  <c r="R152" i="2"/>
  <c r="BK125" i="2"/>
  <c r="BK124" i="2"/>
  <c r="J124" i="2" s="1"/>
  <c r="J99" i="2" s="1"/>
  <c r="P152" i="2"/>
  <c r="T152" i="2"/>
  <c r="BE141" i="2"/>
  <c r="BE162" i="2"/>
  <c r="J94" i="2"/>
  <c r="J119" i="2"/>
  <c r="BE126" i="2"/>
  <c r="BE132" i="2"/>
  <c r="J91" i="2"/>
  <c r="BE153" i="2"/>
  <c r="F38" i="2"/>
  <c r="BC96" i="1"/>
  <c r="BC95" i="1"/>
  <c r="BC94" i="1"/>
  <c r="W32" i="1" s="1"/>
  <c r="F37" i="2"/>
  <c r="BB96" i="1"/>
  <c r="BB95" i="1"/>
  <c r="AX95" i="1" s="1"/>
  <c r="F36" i="2"/>
  <c r="BA96" i="1"/>
  <c r="BA95" i="1"/>
  <c r="BA94" i="1" s="1"/>
  <c r="W30" i="1" s="1"/>
  <c r="J36" i="2"/>
  <c r="AW96" i="1"/>
  <c r="F39" i="2"/>
  <c r="BD96" i="1"/>
  <c r="BD95" i="1"/>
  <c r="BD94" i="1"/>
  <c r="W33" i="1" s="1"/>
  <c r="AS94" i="1"/>
  <c r="T124" i="2" l="1"/>
  <c r="T123" i="2"/>
  <c r="P124" i="2"/>
  <c r="P123" i="2"/>
  <c r="AU96" i="1" s="1"/>
  <c r="AU95" i="1" s="1"/>
  <c r="AU94" i="1" s="1"/>
  <c r="BK123" i="2"/>
  <c r="J123" i="2"/>
  <c r="J98" i="2"/>
  <c r="J125" i="2"/>
  <c r="J100" i="2"/>
  <c r="AY94" i="1"/>
  <c r="AY95" i="1"/>
  <c r="AW94" i="1"/>
  <c r="AK30" i="1"/>
  <c r="AW95" i="1"/>
  <c r="J35" i="2"/>
  <c r="AV96" i="1"/>
  <c r="AT96" i="1"/>
  <c r="BB94" i="1"/>
  <c r="AX94" i="1"/>
  <c r="F35" i="2"/>
  <c r="AZ96" i="1"/>
  <c r="AZ95" i="1" s="1"/>
  <c r="AZ94" i="1" s="1"/>
  <c r="AV94" i="1" s="1"/>
  <c r="AK29" i="1" s="1"/>
  <c r="AT94" i="1" l="1"/>
  <c r="AV95" i="1"/>
  <c r="AT95" i="1"/>
  <c r="W29" i="1"/>
  <c r="J32" i="2"/>
  <c r="AG96" i="1"/>
  <c r="AG95" i="1"/>
  <c r="AG94" i="1"/>
  <c r="AN94" i="1"/>
  <c r="W31" i="1"/>
  <c r="AN96" i="1" l="1"/>
  <c r="AN95" i="1"/>
  <c r="J41" i="2"/>
  <c r="AK26" i="1"/>
  <c r="AK35" i="1" s="1"/>
</calcChain>
</file>

<file path=xl/sharedStrings.xml><?xml version="1.0" encoding="utf-8"?>
<sst xmlns="http://schemas.openxmlformats.org/spreadsheetml/2006/main" count="715" uniqueCount="173">
  <si>
    <t>Export Komplet</t>
  </si>
  <si>
    <t/>
  </si>
  <si>
    <t>2.0</t>
  </si>
  <si>
    <t>ZAMOK</t>
  </si>
  <si>
    <t>False</t>
  </si>
  <si>
    <t>{50243a0d-cea5-4f10-a146-3786dd68866a}</t>
  </si>
  <si>
    <t>0,01</t>
  </si>
  <si>
    <t>21</t>
  </si>
  <si>
    <t>12</t>
  </si>
  <si>
    <t>REKAPITULACE STAVBY</t>
  </si>
  <si>
    <t>v ---  níže se nacházejí doplnkové a pomocné údaje k sestavám  --- v</t>
  </si>
  <si>
    <t>0,001</t>
  </si>
  <si>
    <t>Kód:</t>
  </si>
  <si>
    <t>031/2025</t>
  </si>
  <si>
    <t>Stavba:</t>
  </si>
  <si>
    <t>Rozšíření muzea Habartov</t>
  </si>
  <si>
    <t>KSO:</t>
  </si>
  <si>
    <t>CC-CZ:</t>
  </si>
  <si>
    <t>Místo:</t>
  </si>
  <si>
    <t xml:space="preserve"> </t>
  </si>
  <si>
    <t>Datum:</t>
  </si>
  <si>
    <t>25. 2. 2025</t>
  </si>
  <si>
    <t>Zadavatel:</t>
  </si>
  <si>
    <t>IČ:</t>
  </si>
  <si>
    <t>00259314</t>
  </si>
  <si>
    <t>Město Habartov, nám. Přátelství 112, Habartov</t>
  </si>
  <si>
    <t>DIČ:</t>
  </si>
  <si>
    <t>Zhotovitel:</t>
  </si>
  <si>
    <t>28042484</t>
  </si>
  <si>
    <t>ColorMax s. r. o., Kasární náměstí 115/7, Cheb</t>
  </si>
  <si>
    <t>CZ28042484</t>
  </si>
  <si>
    <t>Projektant: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</si>
  <si>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</si>
  <si>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</si>
  <si>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</si>
  <si>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</si>
  <si>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</si>
  <si>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</si>
  <si>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</si>
  <si>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</si>
  <si>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</si>
  <si>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</si>
  <si>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</si>
  <si>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</si>
  <si>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</si>
  <si>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</si>
  <si>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</si>
  <si>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</si>
  <si>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</si>
  <si>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</si>
  <si>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</si>
  <si>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</si>
  <si>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</si>
  <si>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Zhotovitel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</si>
  <si>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</si>
  <si>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</si>
  <si>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</si>
  <si>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</si>
  <si>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</si>
  <si>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</si>
  <si>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</si>
  <si>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</si>
  <si>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</si>
  <si>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</si>
  <si>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</si>
  <si>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</si>
  <si>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</si>
  <si>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</si>
  <si>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</si>
  <si>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</si>
  <si>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</si>
  <si>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</si>
  <si>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</si>
  <si>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</si>
  <si>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</si>
  <si>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</si>
  <si>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</si>
  <si>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</si>
  <si>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</si>
  <si>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3</t>
  </si>
  <si>
    <t>Změna č.3</t>
  </si>
  <si>
    <t>STA</t>
  </si>
  <si>
    <t>1</t>
  </si>
  <si>
    <t>{fb654860-652b-4edc-a998-36b26f5a1cd8}</t>
  </si>
  <si>
    <t>2</t>
  </si>
  <si>
    <t>/</t>
  </si>
  <si>
    <t>01.03</t>
  </si>
  <si>
    <t>Méněpráce- odpady</t>
  </si>
  <si>
    <t>Soupis</t>
  </si>
  <si>
    <t>{86d9115b-4611-4387-9e80-236ccb507c99}</t>
  </si>
  <si>
    <t>KRYCÍ LIST SOUPISU PRACÍ</t>
  </si>
  <si>
    <t>Objekt:</t>
  </si>
  <si>
    <t>3 - Změna č.3</t>
  </si>
  <si>
    <t>Soupis:</t>
  </si>
  <si>
    <t>01.03 - Méněpráce- odpady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</si>
  <si>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</si>
  <si>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</si>
  <si>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</si>
  <si>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</si>
  <si>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</si>
  <si>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</si>
  <si>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997 - Přesun sutě</t>
  </si>
  <si>
    <t xml:space="preserve">    997.1 - Mimostaveništní doprava suti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</si>
  <si>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</si>
  <si>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</si>
  <si>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</si>
  <si>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</si>
  <si>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</si>
  <si>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</si>
  <si>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</si>
  <si>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</si>
  <si>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</si>
  <si>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</si>
  <si>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</si>
  <si>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</si>
  <si>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</si>
  <si>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</si>
  <si>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</si>
  <si>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</si>
  <si>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997</t>
  </si>
  <si>
    <t>Přesun sutě</t>
  </si>
  <si>
    <t>K</t>
  </si>
  <si>
    <t>997013631</t>
  </si>
  <si>
    <t>Poplatek za uložení na skládce (skládkovné) stavebního odpadu směsného kód odpadu 17 09 04</t>
  </si>
  <si>
    <t>t</t>
  </si>
  <si>
    <t>4</t>
  </si>
  <si>
    <t>-278967618</t>
  </si>
  <si>
    <t>VV</t>
  </si>
  <si>
    <t>Plánované-rozpočtované množství</t>
  </si>
  <si>
    <t>-76,156</t>
  </si>
  <si>
    <t>Skutečné množství</t>
  </si>
  <si>
    <t>42,85</t>
  </si>
  <si>
    <t>Součet</t>
  </si>
  <si>
    <t>997013814</t>
  </si>
  <si>
    <t>Poplatek za uložení na skládce (skládkovné) stavebního odpadu izolací kód odpadu 17 06 04</t>
  </si>
  <si>
    <t>1430221492</t>
  </si>
  <si>
    <t>Z rozpočtu 10 Bourací práce</t>
  </si>
  <si>
    <t>-0,513</t>
  </si>
  <si>
    <t>Z rozpočtu 01.3 Přístavba - oplechování atiky</t>
  </si>
  <si>
    <t>-0,085</t>
  </si>
  <si>
    <t>Mezisoučet plánované množství</t>
  </si>
  <si>
    <t>0,84</t>
  </si>
  <si>
    <t>997013863</t>
  </si>
  <si>
    <t>Poplatek za uložení stavebního odpadu na recyklační skládce (skládkovné) cihelného kód odpadu 17 01 02</t>
  </si>
  <si>
    <t>807801180</t>
  </si>
  <si>
    <t>-10,831</t>
  </si>
  <si>
    <t>Z rozpočtu 01.1.Vícepráce-lešení komíny</t>
  </si>
  <si>
    <t>-109,229</t>
  </si>
  <si>
    <t>Z rozpočtu 01.2. Méněpráce 1</t>
  </si>
  <si>
    <t>5,472</t>
  </si>
  <si>
    <t>Mezisoučet rozpočtované-plánované množství</t>
  </si>
  <si>
    <t>Skutečnost</t>
  </si>
  <si>
    <t>100,62</t>
  </si>
  <si>
    <t>997.1</t>
  </si>
  <si>
    <t>Mimostaveništní doprava suti</t>
  </si>
  <si>
    <t>5</t>
  </si>
  <si>
    <t>997013501</t>
  </si>
  <si>
    <t>Odvoz suti a vybouraných hmot na skládku nebo meziskládku do 1 km se složením</t>
  </si>
  <si>
    <t>580159148</t>
  </si>
  <si>
    <t>P</t>
  </si>
  <si>
    <t>Poznámka k položce:_x000D_
Dle bodu 4.1. zápisu z kontrolního dne-Bourání komínů._x000D_
Položka použita ze základního rozpočtu</t>
  </si>
  <si>
    <t>Směsné stavební odpady</t>
  </si>
  <si>
    <t>-33,306</t>
  </si>
  <si>
    <t>Stavebí odpad izolace</t>
  </si>
  <si>
    <t>0,242</t>
  </si>
  <si>
    <t>Stavební odpad cihly</t>
  </si>
  <si>
    <t>-13,968</t>
  </si>
  <si>
    <t>6</t>
  </si>
  <si>
    <t>997013509</t>
  </si>
  <si>
    <t>Příplatek k odvozu suti a vybouraných hmot na skládku ZKD 1 km přes 1 km</t>
  </si>
  <si>
    <t>-1438363848</t>
  </si>
  <si>
    <t>Poznámka k položce:_x000D_
Položka použita ze základního rozpočtu</t>
  </si>
  <si>
    <t>-47,032*18,2 'Přepočtené koeficientem množství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</si>
</sst>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7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0000A8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8"/>
      <color theme="10"/>
      <name val="Wingdings 2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7"/>
      <color rgb="FF969696"/>
      <name val="Arial CE"/>
    </font>
    <font>
      <u/>
      <sz val="11"/>
      <color theme="1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6" fillId="0" borderId="0" applyNumberFormat="0" applyFill="0" applyBorder="0" applyAlignment="0" applyProtection="0"/>
  </cellStyleXfs>
  <cellXfs count="212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6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2" borderId="0" xfId="0" applyFill="1" applyAlignment="1">
      <alignment vertical="center"/>
    </xf>
    <xf numFmtId="0" fontId="4" fillId="2" borderId="6" xfId="0" applyFont="1" applyFill="1" applyBorder="1" applyAlignment="1">
      <alignment horizontal="left" vertical="center"/>
    </xf>
    <xf numFmtId="0" fontId="0" fillId="2" borderId="7" xfId="0" applyFill="1" applyBorder="1" applyAlignment="1">
      <alignment vertical="center"/>
    </xf>
    <xf numFmtId="0" fontId="4" fillId="2" borderId="7" xfId="0" applyFont="1" applyFill="1" applyBorder="1" applyAlignment="1">
      <alignment horizontal="center" vertical="center"/>
    </xf>
    <xf numFmtId="0" fontId="18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6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0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3" borderId="7" xfId="0" applyFill="1" applyBorder="1" applyAlignment="1">
      <alignment vertical="center"/>
    </xf>
    <xf numFmtId="0" fontId="21" fillId="3" borderId="0" xfId="0" applyFont="1" applyFill="1" applyAlignment="1">
      <alignment horizontal="center" vertical="center"/>
    </xf>
    <xf numFmtId="0" fontId="22" fillId="0" borderId="16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vertical="center"/>
    </xf>
    <xf numFmtId="4" fontId="23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9" fillId="0" borderId="14" xfId="0" applyNumberFormat="1" applyFont="1" applyBorder="1" applyAlignment="1">
      <alignment vertical="center"/>
    </xf>
    <xf numFmtId="4" fontId="19" fillId="0" borderId="0" xfId="0" applyNumberFormat="1" applyFont="1" applyAlignment="1">
      <alignment vertical="center"/>
    </xf>
    <xf numFmtId="166" fontId="19" fillId="0" borderId="0" xfId="0" applyNumberFormat="1" applyFont="1" applyAlignment="1">
      <alignment vertical="center"/>
    </xf>
    <xf numFmtId="4" fontId="19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5" fillId="0" borderId="3" xfId="0" applyFont="1" applyBorder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7" fillId="0" borderId="14" xfId="0" applyNumberFormat="1" applyFont="1" applyBorder="1" applyAlignment="1">
      <alignment vertical="center"/>
    </xf>
    <xf numFmtId="4" fontId="27" fillId="0" borderId="0" xfId="0" applyNumberFormat="1" applyFont="1" applyAlignment="1">
      <alignment vertical="center"/>
    </xf>
    <xf numFmtId="166" fontId="27" fillId="0" borderId="0" xfId="0" applyNumberFormat="1" applyFont="1" applyAlignment="1">
      <alignment vertical="center"/>
    </xf>
    <xf numFmtId="4" fontId="27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8" fillId="0" borderId="0" xfId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" fontId="1" fillId="0" borderId="19" xfId="0" applyNumberFormat="1" applyFont="1" applyBorder="1" applyAlignment="1">
      <alignment vertical="center"/>
    </xf>
    <xf numFmtId="4" fontId="1" fillId="0" borderId="20" xfId="0" applyNumberFormat="1" applyFont="1" applyBorder="1" applyAlignment="1">
      <alignment vertical="center"/>
    </xf>
    <xf numFmtId="166" fontId="1" fillId="0" borderId="20" xfId="0" applyNumberFormat="1" applyFont="1" applyBorder="1" applyAlignment="1">
      <alignment vertical="center"/>
    </xf>
    <xf numFmtId="4" fontId="1" fillId="0" borderId="21" xfId="0" applyNumberFormat="1" applyFont="1" applyBorder="1" applyAlignment="1">
      <alignment vertical="center"/>
    </xf>
    <xf numFmtId="0" fontId="30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6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3" borderId="0" xfId="0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4" fillId="3" borderId="7" xfId="0" applyFont="1" applyFill="1" applyBorder="1" applyAlignment="1">
      <alignment horizontal="right" vertical="center"/>
    </xf>
    <xf numFmtId="0" fontId="4" fillId="3" borderId="7" xfId="0" applyFont="1" applyFill="1" applyBorder="1" applyAlignment="1">
      <alignment horizontal="center"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1" fillId="3" borderId="0" xfId="0" applyFont="1" applyFill="1" applyAlignment="1">
      <alignment horizontal="left" vertical="center"/>
    </xf>
    <xf numFmtId="0" fontId="21" fillId="3" borderId="0" xfId="0" applyFont="1" applyFill="1" applyAlignment="1">
      <alignment horizontal="right" vertical="center"/>
    </xf>
    <xf numFmtId="0" fontId="31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21" fillId="3" borderId="16" xfId="0" applyFont="1" applyFill="1" applyBorder="1" applyAlignment="1">
      <alignment horizontal="center" vertical="center" wrapText="1"/>
    </xf>
    <xf numFmtId="0" fontId="21" fillId="3" borderId="17" xfId="0" applyFont="1" applyFill="1" applyBorder="1" applyAlignment="1">
      <alignment horizontal="center" vertical="center" wrapText="1"/>
    </xf>
    <xf numFmtId="0" fontId="21" fillId="3" borderId="18" xfId="0" applyFont="1" applyFill="1" applyBorder="1" applyAlignment="1">
      <alignment horizontal="center" vertical="center" wrapText="1"/>
    </xf>
    <xf numFmtId="0" fontId="21" fillId="3" borderId="0" xfId="0" applyFont="1" applyFill="1" applyAlignment="1">
      <alignment horizontal="center" vertical="center" wrapText="1"/>
    </xf>
    <xf numFmtId="4" fontId="23" fillId="0" borderId="0" xfId="0" applyNumberFormat="1" applyFont="1"/>
    <xf numFmtId="166" fontId="32" fillId="0" borderId="12" xfId="0" applyNumberFormat="1" applyFont="1" applyBorder="1"/>
    <xf numFmtId="166" fontId="32" fillId="0" borderId="13" xfId="0" applyNumberFormat="1" applyFont="1" applyBorder="1"/>
    <xf numFmtId="4" fontId="33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21" fillId="0" borderId="22" xfId="0" applyFont="1" applyBorder="1" applyAlignment="1">
      <alignment horizontal="center" vertical="center"/>
    </xf>
    <xf numFmtId="49" fontId="21" fillId="0" borderId="22" xfId="0" applyNumberFormat="1" applyFont="1" applyBorder="1" applyAlignment="1">
      <alignment horizontal="left" vertical="center" wrapText="1"/>
    </xf>
    <xf numFmtId="0" fontId="21" fillId="0" borderId="22" xfId="0" applyFont="1" applyBorder="1" applyAlignment="1">
      <alignment horizontal="left" vertical="center" wrapText="1"/>
    </xf>
    <xf numFmtId="0" fontId="21" fillId="0" borderId="22" xfId="0" applyFont="1" applyBorder="1" applyAlignment="1">
      <alignment horizontal="center" vertical="center" wrapText="1"/>
    </xf>
    <xf numFmtId="167" fontId="21" fillId="0" borderId="22" xfId="0" applyNumberFormat="1" applyFont="1" applyBorder="1" applyAlignment="1">
      <alignment vertical="center"/>
    </xf>
    <xf numFmtId="4" fontId="21" fillId="0" borderId="22" xfId="0" applyNumberFormat="1" applyFont="1" applyBorder="1" applyAlignment="1">
      <alignment vertical="center"/>
    </xf>
    <xf numFmtId="0" fontId="0" fillId="0" borderId="22" xfId="0" applyBorder="1" applyAlignment="1">
      <alignment vertical="center"/>
    </xf>
    <xf numFmtId="0" fontId="22" fillId="0" borderId="14" xfId="0" applyFont="1" applyBorder="1" applyAlignment="1">
      <alignment horizontal="left" vertical="center"/>
    </xf>
    <xf numFmtId="0" fontId="22" fillId="0" borderId="0" xfId="0" applyFont="1" applyAlignment="1">
      <alignment horizontal="center" vertical="center"/>
    </xf>
    <xf numFmtId="166" fontId="22" fillId="0" borderId="0" xfId="0" applyNumberFormat="1" applyFont="1" applyAlignment="1">
      <alignment vertical="center"/>
    </xf>
    <xf numFmtId="166" fontId="22" fillId="0" borderId="15" xfId="0" applyNumberFormat="1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9" fillId="0" borderId="3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14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12" fillId="0" borderId="3" xfId="0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167" fontId="12" fillId="0" borderId="0" xfId="0" applyNumberFormat="1" applyFont="1" applyAlignment="1">
      <alignment vertical="center"/>
    </xf>
    <xf numFmtId="0" fontId="12" fillId="0" borderId="14" xfId="0" applyFont="1" applyBorder="1" applyAlignment="1">
      <alignment vertical="center"/>
    </xf>
    <xf numFmtId="0" fontId="12" fillId="0" borderId="15" xfId="0" applyFont="1" applyBorder="1" applyAlignment="1">
      <alignment vertical="center"/>
    </xf>
    <xf numFmtId="0" fontId="35" fillId="0" borderId="0" xfId="0" applyFont="1" applyAlignment="1">
      <alignment vertical="center" wrapText="1"/>
    </xf>
    <xf numFmtId="0" fontId="0" fillId="0" borderId="14" xfId="0" applyBorder="1" applyAlignment="1">
      <alignment vertical="center"/>
    </xf>
    <xf numFmtId="0" fontId="10" fillId="0" borderId="19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10" fillId="0" borderId="21" xfId="0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4" fontId="16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7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2" borderId="7" xfId="0" applyFont="1" applyFill="1" applyBorder="1" applyAlignment="1">
      <alignment horizontal="left" vertical="center"/>
    </xf>
    <xf numFmtId="0" fontId="0" fillId="2" borderId="7" xfId="0" applyFill="1" applyBorder="1" applyAlignment="1">
      <alignment vertical="center"/>
    </xf>
    <xf numFmtId="4" fontId="4" fillId="2" borderId="7" xfId="0" applyNumberFormat="1" applyFont="1" applyFill="1" applyBorder="1" applyAlignment="1">
      <alignment vertical="center"/>
    </xf>
    <xf numFmtId="0" fontId="0" fillId="2" borderId="8" xfId="0" applyFill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1" fillId="3" borderId="6" xfId="0" applyFont="1" applyFill="1" applyBorder="1" applyAlignment="1">
      <alignment horizontal="center" vertical="center"/>
    </xf>
    <xf numFmtId="0" fontId="21" fillId="3" borderId="7" xfId="0" applyFont="1" applyFill="1" applyBorder="1" applyAlignment="1">
      <alignment horizontal="left" vertical="center"/>
    </xf>
    <xf numFmtId="0" fontId="21" fillId="3" borderId="7" xfId="0" applyFont="1" applyFill="1" applyBorder="1" applyAlignment="1">
      <alignment horizontal="center" vertical="center"/>
    </xf>
    <xf numFmtId="0" fontId="21" fillId="3" borderId="7" xfId="0" applyFont="1" applyFill="1" applyBorder="1" applyAlignment="1">
      <alignment horizontal="right" vertical="center"/>
    </xf>
    <xf numFmtId="0" fontId="21" fillId="3" borderId="8" xfId="0" applyFont="1" applyFill="1" applyBorder="1" applyAlignment="1">
      <alignment horizontal="left" vertical="center"/>
    </xf>
    <xf numFmtId="4" fontId="26" fillId="0" borderId="0" xfId="0" applyNumberFormat="1" applyFont="1" applyAlignment="1">
      <alignment vertical="center"/>
    </xf>
    <xf numFmtId="0" fontId="26" fillId="0" borderId="0" xfId="0" applyFont="1" applyAlignment="1">
      <alignment vertical="center"/>
    </xf>
    <xf numFmtId="4" fontId="26" fillId="0" borderId="0" xfId="0" applyNumberFormat="1" applyFont="1" applyAlignment="1">
      <alignment horizontal="right" vertical="center"/>
    </xf>
    <xf numFmtId="0" fontId="25" fillId="0" borderId="0" xfId="0" applyFont="1" applyAlignment="1">
      <alignment horizontal="left" vertical="center" wrapText="1"/>
    </xf>
    <xf numFmtId="4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29" fillId="0" borderId="0" xfId="0" applyFont="1" applyAlignment="1">
      <alignment horizontal="left" vertical="center" wrapText="1"/>
    </xf>
    <xf numFmtId="4" fontId="23" fillId="0" borderId="0" xfId="0" applyNumberFormat="1" applyFont="1" applyAlignment="1">
      <alignment horizontal="right" vertical="center"/>
    </xf>
    <xf numFmtId="4" fontId="23" fillId="0" borderId="0" xfId="0" applyNumberFormat="1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98"/>
  <sheetViews>
    <sheetView showGridLines="0" workbookViewId="0"/>
  </sheetViews>
  <sheetFormatPr defaultRowHeight="1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 ht="11.25">
      <c r="A1" s="16" t="s">
        <v>0</v>
      </c>
      <c r="AZ1" s="16" t="s">
        <v>1</v>
      </c>
      <c r="BA1" s="16" t="s">
        <v>2</v>
      </c>
      <c r="BB1" s="16" t="s">
        <v>3</v>
      </c>
      <c r="BT1" s="16" t="s">
        <v>4</v>
      </c>
      <c r="BU1" s="16" t="s">
        <v>4</v>
      </c>
      <c r="BV1" s="16" t="s">
        <v>5</v>
      </c>
    </row>
    <row r="2" spans="1:74" ht="36.950000000000003" customHeight="1">
      <c r="AR2" s="173"/>
      <c r="AS2" s="173"/>
      <c r="AT2" s="173"/>
      <c r="AU2" s="173"/>
      <c r="AV2" s="173"/>
      <c r="AW2" s="173"/>
      <c r="AX2" s="173"/>
      <c r="AY2" s="173"/>
      <c r="AZ2" s="173"/>
      <c r="BA2" s="173"/>
      <c r="BB2" s="173"/>
      <c r="BC2" s="173"/>
      <c r="BD2" s="173"/>
      <c r="BE2" s="173"/>
      <c r="BS2" s="17" t="s">
        <v>6</v>
      </c>
      <c r="BT2" s="17" t="s">
        <v>7</v>
      </c>
    </row>
    <row r="3" spans="1:74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8</v>
      </c>
    </row>
    <row r="4" spans="1:74" ht="24.95" customHeight="1">
      <c r="B4" s="20"/>
      <c r="D4" s="21" t="s">
        <v>9</v>
      </c>
      <c r="AR4" s="20"/>
      <c r="AS4" s="22" t="s">
        <v>10</v>
      </c>
      <c r="BS4" s="17" t="s">
        <v>11</v>
      </c>
    </row>
    <row r="5" spans="1:74" ht="12" customHeight="1">
      <c r="B5" s="20"/>
      <c r="D5" s="23" t="s">
        <v>12</v>
      </c>
      <c r="K5" s="172" t="s">
        <v>13</v>
      </c>
      <c r="L5" s="173"/>
      <c r="M5" s="173"/>
      <c r="N5" s="173"/>
      <c r="O5" s="173"/>
      <c r="P5" s="173"/>
      <c r="Q5" s="173"/>
      <c r="R5" s="173"/>
      <c r="S5" s="173"/>
      <c r="T5" s="173"/>
      <c r="U5" s="173"/>
      <c r="V5" s="173"/>
      <c r="W5" s="173"/>
      <c r="X5" s="173"/>
      <c r="Y5" s="173"/>
      <c r="Z5" s="173"/>
      <c r="AA5" s="173"/>
      <c r="AB5" s="173"/>
      <c r="AC5" s="173"/>
      <c r="AD5" s="173"/>
      <c r="AE5" s="173"/>
      <c r="AF5" s="173"/>
      <c r="AG5" s="173"/>
      <c r="AH5" s="173"/>
      <c r="AI5" s="173"/>
      <c r="AJ5" s="173"/>
      <c r="AK5" s="173"/>
      <c r="AL5" s="173"/>
      <c r="AM5" s="173"/>
      <c r="AN5" s="173"/>
      <c r="AO5" s="173"/>
      <c r="AR5" s="20"/>
      <c r="BS5" s="17" t="s">
        <v>6</v>
      </c>
    </row>
    <row r="6" spans="1:74" ht="36.950000000000003" customHeight="1">
      <c r="B6" s="20"/>
      <c r="D6" s="25" t="s">
        <v>14</v>
      </c>
      <c r="K6" s="174" t="s">
        <v>15</v>
      </c>
      <c r="L6" s="173"/>
      <c r="M6" s="173"/>
      <c r="N6" s="173"/>
      <c r="O6" s="173"/>
      <c r="P6" s="173"/>
      <c r="Q6" s="173"/>
      <c r="R6" s="173"/>
      <c r="S6" s="173"/>
      <c r="T6" s="173"/>
      <c r="U6" s="173"/>
      <c r="V6" s="173"/>
      <c r="W6" s="173"/>
      <c r="X6" s="173"/>
      <c r="Y6" s="173"/>
      <c r="Z6" s="173"/>
      <c r="AA6" s="173"/>
      <c r="AB6" s="173"/>
      <c r="AC6" s="173"/>
      <c r="AD6" s="173"/>
      <c r="AE6" s="173"/>
      <c r="AF6" s="173"/>
      <c r="AG6" s="173"/>
      <c r="AH6" s="173"/>
      <c r="AI6" s="173"/>
      <c r="AJ6" s="173"/>
      <c r="AK6" s="173"/>
      <c r="AL6" s="173"/>
      <c r="AM6" s="173"/>
      <c r="AN6" s="173"/>
      <c r="AO6" s="173"/>
      <c r="AR6" s="20"/>
      <c r="BS6" s="17" t="s">
        <v>6</v>
      </c>
    </row>
    <row r="7" spans="1:74" ht="12" customHeight="1">
      <c r="B7" s="20"/>
      <c r="D7" s="26" t="s">
        <v>16</v>
      </c>
      <c r="K7" s="24" t="s">
        <v>1</v>
      </c>
      <c r="AK7" s="26" t="s">
        <v>17</v>
      </c>
      <c r="AN7" s="24" t="s">
        <v>1</v>
      </c>
      <c r="AR7" s="20"/>
      <c r="BS7" s="17" t="s">
        <v>6</v>
      </c>
    </row>
    <row r="8" spans="1:74" ht="12" customHeight="1">
      <c r="B8" s="20"/>
      <c r="D8" s="26" t="s">
        <v>18</v>
      </c>
      <c r="K8" s="24" t="s">
        <v>19</v>
      </c>
      <c r="AK8" s="26" t="s">
        <v>20</v>
      </c>
      <c r="AN8" s="24" t="s">
        <v>21</v>
      </c>
      <c r="AR8" s="20"/>
      <c r="BS8" s="17" t="s">
        <v>6</v>
      </c>
    </row>
    <row r="9" spans="1:74" ht="14.45" customHeight="1">
      <c r="B9" s="20"/>
      <c r="AR9" s="20"/>
      <c r="BS9" s="17" t="s">
        <v>6</v>
      </c>
    </row>
    <row r="10" spans="1:74" ht="12" customHeight="1">
      <c r="B10" s="20"/>
      <c r="D10" s="26" t="s">
        <v>22</v>
      </c>
      <c r="AK10" s="26" t="s">
        <v>23</v>
      </c>
      <c r="AN10" s="24" t="s">
        <v>24</v>
      </c>
      <c r="AR10" s="20"/>
      <c r="BS10" s="17" t="s">
        <v>6</v>
      </c>
    </row>
    <row r="11" spans="1:74" ht="18.399999999999999" customHeight="1">
      <c r="B11" s="20"/>
      <c r="E11" s="24" t="s">
        <v>25</v>
      </c>
      <c r="AK11" s="26" t="s">
        <v>26</v>
      </c>
      <c r="AN11" s="24" t="s">
        <v>1</v>
      </c>
      <c r="AR11" s="20"/>
      <c r="BS11" s="17" t="s">
        <v>6</v>
      </c>
    </row>
    <row r="12" spans="1:74" ht="6.95" customHeight="1">
      <c r="B12" s="20"/>
      <c r="AR12" s="20"/>
      <c r="BS12" s="17" t="s">
        <v>6</v>
      </c>
    </row>
    <row r="13" spans="1:74" ht="12" customHeight="1">
      <c r="B13" s="20"/>
      <c r="D13" s="26" t="s">
        <v>27</v>
      </c>
      <c r="AK13" s="26" t="s">
        <v>23</v>
      </c>
      <c r="AN13" s="24" t="s">
        <v>28</v>
      </c>
      <c r="AR13" s="20"/>
      <c r="BS13" s="17" t="s">
        <v>6</v>
      </c>
    </row>
    <row r="14" spans="1:74" ht="12.75">
      <c r="B14" s="20"/>
      <c r="E14" s="24" t="s">
        <v>29</v>
      </c>
      <c r="AK14" s="26" t="s">
        <v>26</v>
      </c>
      <c r="AN14" s="24" t="s">
        <v>30</v>
      </c>
      <c r="AR14" s="20"/>
      <c r="BS14" s="17" t="s">
        <v>6</v>
      </c>
    </row>
    <row r="15" spans="1:74" ht="6.95" customHeight="1">
      <c r="B15" s="20"/>
      <c r="AR15" s="20"/>
      <c r="BS15" s="17" t="s">
        <v>4</v>
      </c>
    </row>
    <row r="16" spans="1:74" ht="12" customHeight="1">
      <c r="B16" s="20"/>
      <c r="D16" s="26" t="s">
        <v>31</v>
      </c>
      <c r="AK16" s="26" t="s">
        <v>23</v>
      </c>
      <c r="AN16" s="24" t="s">
        <v>1</v>
      </c>
      <c r="AR16" s="20"/>
      <c r="BS16" s="17" t="s">
        <v>4</v>
      </c>
    </row>
    <row r="17" spans="2:71" ht="18.399999999999999" customHeight="1">
      <c r="B17" s="20"/>
      <c r="E17" s="24" t="s">
        <v>19</v>
      </c>
      <c r="AK17" s="26" t="s">
        <v>26</v>
      </c>
      <c r="AN17" s="24" t="s">
        <v>1</v>
      </c>
      <c r="AR17" s="20"/>
      <c r="BS17" s="17" t="s">
        <v>32</v>
      </c>
    </row>
    <row r="18" spans="2:71" ht="6.95" customHeight="1">
      <c r="B18" s="20"/>
      <c r="AR18" s="20"/>
      <c r="BS18" s="17" t="s">
        <v>6</v>
      </c>
    </row>
    <row r="19" spans="2:71" ht="12" customHeight="1">
      <c r="B19" s="20"/>
      <c r="D19" s="26" t="s">
        <v>33</v>
      </c>
      <c r="AK19" s="26" t="s">
        <v>23</v>
      </c>
      <c r="AN19" s="24" t="s">
        <v>1</v>
      </c>
      <c r="AR19" s="20"/>
      <c r="BS19" s="17" t="s">
        <v>6</v>
      </c>
    </row>
    <row r="20" spans="2:71" ht="18.399999999999999" customHeight="1">
      <c r="B20" s="20"/>
      <c r="E20" s="24" t="s">
        <v>19</v>
      </c>
      <c r="AK20" s="26" t="s">
        <v>26</v>
      </c>
      <c r="AN20" s="24" t="s">
        <v>1</v>
      </c>
      <c r="AR20" s="20"/>
      <c r="BS20" s="17" t="s">
        <v>32</v>
      </c>
    </row>
    <row r="21" spans="2:71" ht="6.95" customHeight="1">
      <c r="B21" s="20"/>
      <c r="AR21" s="20"/>
    </row>
    <row r="22" spans="2:71" ht="12" customHeight="1">
      <c r="B22" s="20"/>
      <c r="D22" s="26" t="s">
        <v>34</v>
      </c>
      <c r="AR22" s="20"/>
    </row>
    <row r="23" spans="2:71" ht="16.5" customHeight="1">
      <c r="B23" s="20"/>
      <c r="E23" s="175" t="s">
        <v>1</v>
      </c>
      <c r="F23" s="175"/>
      <c r="G23" s="175"/>
      <c r="H23" s="175"/>
      <c r="I23" s="175"/>
      <c r="J23" s="175"/>
      <c r="K23" s="175"/>
      <c r="L23" s="175"/>
      <c r="M23" s="175"/>
      <c r="N23" s="175"/>
      <c r="O23" s="175"/>
      <c r="P23" s="175"/>
      <c r="Q23" s="175"/>
      <c r="R23" s="175"/>
      <c r="S23" s="175"/>
      <c r="T23" s="175"/>
      <c r="U23" s="175"/>
      <c r="V23" s="175"/>
      <c r="W23" s="175"/>
      <c r="X23" s="175"/>
      <c r="Y23" s="175"/>
      <c r="Z23" s="175"/>
      <c r="AA23" s="175"/>
      <c r="AB23" s="175"/>
      <c r="AC23" s="175"/>
      <c r="AD23" s="175"/>
      <c r="AE23" s="175"/>
      <c r="AF23" s="175"/>
      <c r="AG23" s="175"/>
      <c r="AH23" s="175"/>
      <c r="AI23" s="175"/>
      <c r="AJ23" s="175"/>
      <c r="AK23" s="175"/>
      <c r="AL23" s="175"/>
      <c r="AM23" s="175"/>
      <c r="AN23" s="175"/>
      <c r="AR23" s="20"/>
    </row>
    <row r="24" spans="2:71" ht="6.95" customHeight="1">
      <c r="B24" s="20"/>
      <c r="AR24" s="20"/>
    </row>
    <row r="25" spans="2:71" ht="6.95" customHeight="1">
      <c r="B25" s="20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R25" s="20"/>
    </row>
    <row r="26" spans="2:71" s="1" customFormat="1" ht="25.9" customHeight="1">
      <c r="B26" s="29"/>
      <c r="D26" s="30" t="s">
        <v>35</v>
      </c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176">
        <f>ROUND(AG94,2)</f>
        <v>-79223.97</v>
      </c>
      <c r="AL26" s="177"/>
      <c r="AM26" s="177"/>
      <c r="AN26" s="177"/>
      <c r="AO26" s="177"/>
      <c r="AR26" s="29"/>
    </row>
    <row r="27" spans="2:71" s="1" customFormat="1" ht="6.95" customHeight="1">
      <c r="B27" s="29"/>
      <c r="AR27" s="29"/>
    </row>
    <row r="28" spans="2:71" s="1" customFormat="1" ht="12.75">
      <c r="B28" s="29"/>
      <c r="L28" s="178" t="s">
        <v>36</v>
      </c>
      <c r="M28" s="178"/>
      <c r="N28" s="178"/>
      <c r="O28" s="178"/>
      <c r="P28" s="178"/>
      <c r="W28" s="178" t="s">
        <v>37</v>
      </c>
      <c r="X28" s="178"/>
      <c r="Y28" s="178"/>
      <c r="Z28" s="178"/>
      <c r="AA28" s="178"/>
      <c r="AB28" s="178"/>
      <c r="AC28" s="178"/>
      <c r="AD28" s="178"/>
      <c r="AE28" s="178"/>
      <c r="AK28" s="178" t="s">
        <v>38</v>
      </c>
      <c r="AL28" s="178"/>
      <c r="AM28" s="178"/>
      <c r="AN28" s="178"/>
      <c r="AO28" s="178"/>
      <c r="AR28" s="29"/>
    </row>
    <row r="29" spans="2:71" s="2" customFormat="1" ht="14.45" customHeight="1">
      <c r="B29" s="33"/>
      <c r="D29" s="26" t="s">
        <v>39</v>
      </c>
      <c r="F29" s="26" t="s">
        <v>40</v>
      </c>
      <c r="L29" s="181">
        <v>0.21</v>
      </c>
      <c r="M29" s="180"/>
      <c r="N29" s="180"/>
      <c r="O29" s="180"/>
      <c r="P29" s="180"/>
      <c r="W29" s="179">
        <f>ROUND(AZ94, 2)</f>
        <v>-79223.97</v>
      </c>
      <c r="X29" s="180"/>
      <c r="Y29" s="180"/>
      <c r="Z29" s="180"/>
      <c r="AA29" s="180"/>
      <c r="AB29" s="180"/>
      <c r="AC29" s="180"/>
      <c r="AD29" s="180"/>
      <c r="AE29" s="180"/>
      <c r="AK29" s="179">
        <f>ROUND(AV94, 2)</f>
        <v>-16637.03</v>
      </c>
      <c r="AL29" s="180"/>
      <c r="AM29" s="180"/>
      <c r="AN29" s="180"/>
      <c r="AO29" s="180"/>
      <c r="AR29" s="33"/>
    </row>
    <row r="30" spans="2:71" s="2" customFormat="1" ht="14.45" customHeight="1">
      <c r="B30" s="33"/>
      <c r="F30" s="26" t="s">
        <v>41</v>
      </c>
      <c r="L30" s="181">
        <v>0.12</v>
      </c>
      <c r="M30" s="180"/>
      <c r="N30" s="180"/>
      <c r="O30" s="180"/>
      <c r="P30" s="180"/>
      <c r="W30" s="179">
        <f>ROUND(BA94, 2)</f>
        <v>0</v>
      </c>
      <c r="X30" s="180"/>
      <c r="Y30" s="180"/>
      <c r="Z30" s="180"/>
      <c r="AA30" s="180"/>
      <c r="AB30" s="180"/>
      <c r="AC30" s="180"/>
      <c r="AD30" s="180"/>
      <c r="AE30" s="180"/>
      <c r="AK30" s="179">
        <f>ROUND(AW94, 2)</f>
        <v>0</v>
      </c>
      <c r="AL30" s="180"/>
      <c r="AM30" s="180"/>
      <c r="AN30" s="180"/>
      <c r="AO30" s="180"/>
      <c r="AR30" s="33"/>
    </row>
    <row r="31" spans="2:71" s="2" customFormat="1" ht="14.45" hidden="1" customHeight="1">
      <c r="B31" s="33"/>
      <c r="F31" s="26" t="s">
        <v>42</v>
      </c>
      <c r="L31" s="181">
        <v>0.21</v>
      </c>
      <c r="M31" s="180"/>
      <c r="N31" s="180"/>
      <c r="O31" s="180"/>
      <c r="P31" s="180"/>
      <c r="W31" s="179">
        <f>ROUND(BB94, 2)</f>
        <v>0</v>
      </c>
      <c r="X31" s="180"/>
      <c r="Y31" s="180"/>
      <c r="Z31" s="180"/>
      <c r="AA31" s="180"/>
      <c r="AB31" s="180"/>
      <c r="AC31" s="180"/>
      <c r="AD31" s="180"/>
      <c r="AE31" s="180"/>
      <c r="AK31" s="179">
        <v>0</v>
      </c>
      <c r="AL31" s="180"/>
      <c r="AM31" s="180"/>
      <c r="AN31" s="180"/>
      <c r="AO31" s="180"/>
      <c r="AR31" s="33"/>
    </row>
    <row r="32" spans="2:71" s="2" customFormat="1" ht="14.45" hidden="1" customHeight="1">
      <c r="B32" s="33"/>
      <c r="F32" s="26" t="s">
        <v>43</v>
      </c>
      <c r="L32" s="181">
        <v>0.12</v>
      </c>
      <c r="M32" s="180"/>
      <c r="N32" s="180"/>
      <c r="O32" s="180"/>
      <c r="P32" s="180"/>
      <c r="W32" s="179">
        <f>ROUND(BC94, 2)</f>
        <v>0</v>
      </c>
      <c r="X32" s="180"/>
      <c r="Y32" s="180"/>
      <c r="Z32" s="180"/>
      <c r="AA32" s="180"/>
      <c r="AB32" s="180"/>
      <c r="AC32" s="180"/>
      <c r="AD32" s="180"/>
      <c r="AE32" s="180"/>
      <c r="AK32" s="179">
        <v>0</v>
      </c>
      <c r="AL32" s="180"/>
      <c r="AM32" s="180"/>
      <c r="AN32" s="180"/>
      <c r="AO32" s="180"/>
      <c r="AR32" s="33"/>
    </row>
    <row r="33" spans="2:44" s="2" customFormat="1" ht="14.45" hidden="1" customHeight="1">
      <c r="B33" s="33"/>
      <c r="F33" s="26" t="s">
        <v>44</v>
      </c>
      <c r="L33" s="181">
        <v>0</v>
      </c>
      <c r="M33" s="180"/>
      <c r="N33" s="180"/>
      <c r="O33" s="180"/>
      <c r="P33" s="180"/>
      <c r="W33" s="179">
        <f>ROUND(BD94, 2)</f>
        <v>0</v>
      </c>
      <c r="X33" s="180"/>
      <c r="Y33" s="180"/>
      <c r="Z33" s="180"/>
      <c r="AA33" s="180"/>
      <c r="AB33" s="180"/>
      <c r="AC33" s="180"/>
      <c r="AD33" s="180"/>
      <c r="AE33" s="180"/>
      <c r="AK33" s="179">
        <v>0</v>
      </c>
      <c r="AL33" s="180"/>
      <c r="AM33" s="180"/>
      <c r="AN33" s="180"/>
      <c r="AO33" s="180"/>
      <c r="AR33" s="33"/>
    </row>
    <row r="34" spans="2:44" s="1" customFormat="1" ht="6.95" customHeight="1">
      <c r="B34" s="29"/>
      <c r="AR34" s="29"/>
    </row>
    <row r="35" spans="2:44" s="1" customFormat="1" ht="25.9" customHeight="1">
      <c r="B35" s="29"/>
      <c r="C35" s="34"/>
      <c r="D35" s="35" t="s">
        <v>45</v>
      </c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7" t="s">
        <v>46</v>
      </c>
      <c r="U35" s="36"/>
      <c r="V35" s="36"/>
      <c r="W35" s="36"/>
      <c r="X35" s="182" t="s">
        <v>47</v>
      </c>
      <c r="Y35" s="183"/>
      <c r="Z35" s="183"/>
      <c r="AA35" s="183"/>
      <c r="AB35" s="183"/>
      <c r="AC35" s="36"/>
      <c r="AD35" s="36"/>
      <c r="AE35" s="36"/>
      <c r="AF35" s="36"/>
      <c r="AG35" s="36"/>
      <c r="AH35" s="36"/>
      <c r="AI35" s="36"/>
      <c r="AJ35" s="36"/>
      <c r="AK35" s="184">
        <f>SUM(AK26:AK33)</f>
        <v>-95861</v>
      </c>
      <c r="AL35" s="183"/>
      <c r="AM35" s="183"/>
      <c r="AN35" s="183"/>
      <c r="AO35" s="185"/>
      <c r="AP35" s="34"/>
      <c r="AQ35" s="34"/>
      <c r="AR35" s="29"/>
    </row>
    <row r="36" spans="2:44" s="1" customFormat="1" ht="6.95" customHeight="1">
      <c r="B36" s="29"/>
      <c r="AR36" s="29"/>
    </row>
    <row r="37" spans="2:44" s="1" customFormat="1" ht="14.45" customHeight="1">
      <c r="B37" s="29"/>
      <c r="AR37" s="29"/>
    </row>
    <row r="38" spans="2:44" ht="14.45" customHeight="1">
      <c r="B38" s="20"/>
      <c r="AR38" s="20"/>
    </row>
    <row r="39" spans="2:44" ht="14.45" customHeight="1">
      <c r="B39" s="20"/>
      <c r="AR39" s="20"/>
    </row>
    <row r="40" spans="2:44" ht="14.45" customHeight="1">
      <c r="B40" s="20"/>
      <c r="AR40" s="20"/>
    </row>
    <row r="41" spans="2:44" ht="14.45" customHeight="1">
      <c r="B41" s="20"/>
      <c r="AR41" s="20"/>
    </row>
    <row r="42" spans="2:44" ht="14.45" customHeight="1">
      <c r="B42" s="20"/>
      <c r="AR42" s="20"/>
    </row>
    <row r="43" spans="2:44" ht="14.45" customHeight="1">
      <c r="B43" s="20"/>
      <c r="AR43" s="20"/>
    </row>
    <row r="44" spans="2:44" ht="14.45" customHeight="1">
      <c r="B44" s="20"/>
      <c r="AR44" s="20"/>
    </row>
    <row r="45" spans="2:44" ht="14.45" customHeight="1">
      <c r="B45" s="20"/>
      <c r="AR45" s="20"/>
    </row>
    <row r="46" spans="2:44" ht="14.45" customHeight="1">
      <c r="B46" s="20"/>
      <c r="AR46" s="20"/>
    </row>
    <row r="47" spans="2:44" ht="14.45" customHeight="1">
      <c r="B47" s="20"/>
      <c r="AR47" s="20"/>
    </row>
    <row r="48" spans="2:44" ht="14.45" customHeight="1">
      <c r="B48" s="20"/>
      <c r="AR48" s="20"/>
    </row>
    <row r="49" spans="2:44" s="1" customFormat="1" ht="14.45" customHeight="1">
      <c r="B49" s="29"/>
      <c r="D49" s="38" t="s">
        <v>48</v>
      </c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8" t="s">
        <v>49</v>
      </c>
      <c r="AI49" s="39"/>
      <c r="AJ49" s="39"/>
      <c r="AK49" s="39"/>
      <c r="AL49" s="39"/>
      <c r="AM49" s="39"/>
      <c r="AN49" s="39"/>
      <c r="AO49" s="39"/>
      <c r="AR49" s="29"/>
    </row>
    <row r="50" spans="2:44" ht="11.25">
      <c r="B50" s="20"/>
      <c r="AR50" s="20"/>
    </row>
    <row r="51" spans="2:44" ht="11.25">
      <c r="B51" s="20"/>
      <c r="AR51" s="20"/>
    </row>
    <row r="52" spans="2:44" ht="11.25">
      <c r="B52" s="20"/>
      <c r="AR52" s="20"/>
    </row>
    <row r="53" spans="2:44" ht="11.25">
      <c r="B53" s="20"/>
      <c r="AR53" s="20"/>
    </row>
    <row r="54" spans="2:44" ht="11.25">
      <c r="B54" s="20"/>
      <c r="AR54" s="20"/>
    </row>
    <row r="55" spans="2:44" ht="11.25">
      <c r="B55" s="20"/>
      <c r="AR55" s="20"/>
    </row>
    <row r="56" spans="2:44" ht="11.25">
      <c r="B56" s="20"/>
      <c r="AR56" s="20"/>
    </row>
    <row r="57" spans="2:44" ht="11.25">
      <c r="B57" s="20"/>
      <c r="AR57" s="20"/>
    </row>
    <row r="58" spans="2:44" ht="11.25">
      <c r="B58" s="20"/>
      <c r="AR58" s="20"/>
    </row>
    <row r="59" spans="2:44" ht="11.25">
      <c r="B59" s="20"/>
      <c r="AR59" s="20"/>
    </row>
    <row r="60" spans="2:44" s="1" customFormat="1" ht="12.75">
      <c r="B60" s="29"/>
      <c r="D60" s="40" t="s">
        <v>50</v>
      </c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40" t="s">
        <v>51</v>
      </c>
      <c r="W60" s="31"/>
      <c r="X60" s="31"/>
      <c r="Y60" s="31"/>
      <c r="Z60" s="31"/>
      <c r="AA60" s="31"/>
      <c r="AB60" s="31"/>
      <c r="AC60" s="31"/>
      <c r="AD60" s="31"/>
      <c r="AE60" s="31"/>
      <c r="AF60" s="31"/>
      <c r="AG60" s="31"/>
      <c r="AH60" s="40" t="s">
        <v>50</v>
      </c>
      <c r="AI60" s="31"/>
      <c r="AJ60" s="31"/>
      <c r="AK60" s="31"/>
      <c r="AL60" s="31"/>
      <c r="AM60" s="40" t="s">
        <v>51</v>
      </c>
      <c r="AN60" s="31"/>
      <c r="AO60" s="31"/>
      <c r="AR60" s="29"/>
    </row>
    <row r="61" spans="2:44" ht="11.25">
      <c r="B61" s="20"/>
      <c r="AR61" s="20"/>
    </row>
    <row r="62" spans="2:44" ht="11.25">
      <c r="B62" s="20"/>
      <c r="AR62" s="20"/>
    </row>
    <row r="63" spans="2:44" ht="11.25">
      <c r="B63" s="20"/>
      <c r="AR63" s="20"/>
    </row>
    <row r="64" spans="2:44" s="1" customFormat="1" ht="12.75">
      <c r="B64" s="29"/>
      <c r="D64" s="38" t="s">
        <v>52</v>
      </c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39"/>
      <c r="AE64" s="39"/>
      <c r="AF64" s="39"/>
      <c r="AG64" s="39"/>
      <c r="AH64" s="38" t="s">
        <v>53</v>
      </c>
      <c r="AI64" s="39"/>
      <c r="AJ64" s="39"/>
      <c r="AK64" s="39"/>
      <c r="AL64" s="39"/>
      <c r="AM64" s="39"/>
      <c r="AN64" s="39"/>
      <c r="AO64" s="39"/>
      <c r="AR64" s="29"/>
    </row>
    <row r="65" spans="2:44" ht="11.25">
      <c r="B65" s="20"/>
      <c r="AR65" s="20"/>
    </row>
    <row r="66" spans="2:44" ht="11.25">
      <c r="B66" s="20"/>
      <c r="AR66" s="20"/>
    </row>
    <row r="67" spans="2:44" ht="11.25">
      <c r="B67" s="20"/>
      <c r="AR67" s="20"/>
    </row>
    <row r="68" spans="2:44" ht="11.25">
      <c r="B68" s="20"/>
      <c r="AR68" s="20"/>
    </row>
    <row r="69" spans="2:44" ht="11.25">
      <c r="B69" s="20"/>
      <c r="AR69" s="20"/>
    </row>
    <row r="70" spans="2:44" ht="11.25">
      <c r="B70" s="20"/>
      <c r="AR70" s="20"/>
    </row>
    <row r="71" spans="2:44" ht="11.25">
      <c r="B71" s="20"/>
      <c r="AR71" s="20"/>
    </row>
    <row r="72" spans="2:44" ht="11.25">
      <c r="B72" s="20"/>
      <c r="AR72" s="20"/>
    </row>
    <row r="73" spans="2:44" ht="11.25">
      <c r="B73" s="20"/>
      <c r="AR73" s="20"/>
    </row>
    <row r="74" spans="2:44" ht="11.25">
      <c r="B74" s="20"/>
      <c r="AR74" s="20"/>
    </row>
    <row r="75" spans="2:44" s="1" customFormat="1" ht="12.75">
      <c r="B75" s="29"/>
      <c r="D75" s="40" t="s">
        <v>50</v>
      </c>
      <c r="E75" s="31"/>
      <c r="F75" s="31"/>
      <c r="G75" s="31"/>
      <c r="H75" s="31"/>
      <c r="I75" s="31"/>
      <c r="J75" s="31"/>
      <c r="K75" s="31"/>
      <c r="L75" s="31"/>
      <c r="M75" s="31"/>
      <c r="N75" s="31"/>
      <c r="O75" s="31"/>
      <c r="P75" s="31"/>
      <c r="Q75" s="31"/>
      <c r="R75" s="31"/>
      <c r="S75" s="31"/>
      <c r="T75" s="31"/>
      <c r="U75" s="31"/>
      <c r="V75" s="40" t="s">
        <v>51</v>
      </c>
      <c r="W75" s="31"/>
      <c r="X75" s="31"/>
      <c r="Y75" s="31"/>
      <c r="Z75" s="31"/>
      <c r="AA75" s="31"/>
      <c r="AB75" s="31"/>
      <c r="AC75" s="31"/>
      <c r="AD75" s="31"/>
      <c r="AE75" s="31"/>
      <c r="AF75" s="31"/>
      <c r="AG75" s="31"/>
      <c r="AH75" s="40" t="s">
        <v>50</v>
      </c>
      <c r="AI75" s="31"/>
      <c r="AJ75" s="31"/>
      <c r="AK75" s="31"/>
      <c r="AL75" s="31"/>
      <c r="AM75" s="40" t="s">
        <v>51</v>
      </c>
      <c r="AN75" s="31"/>
      <c r="AO75" s="31"/>
      <c r="AR75" s="29"/>
    </row>
    <row r="76" spans="2:44" s="1" customFormat="1" ht="11.25">
      <c r="B76" s="29"/>
      <c r="AR76" s="29"/>
    </row>
    <row r="77" spans="2:44" s="1" customFormat="1" ht="6.95" customHeight="1"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  <c r="AF77" s="42"/>
      <c r="AG77" s="42"/>
      <c r="AH77" s="42"/>
      <c r="AI77" s="42"/>
      <c r="AJ77" s="42"/>
      <c r="AK77" s="42"/>
      <c r="AL77" s="42"/>
      <c r="AM77" s="42"/>
      <c r="AN77" s="42"/>
      <c r="AO77" s="42"/>
      <c r="AP77" s="42"/>
      <c r="AQ77" s="42"/>
      <c r="AR77" s="29"/>
    </row>
    <row r="81" spans="1:91" s="1" customFormat="1" ht="6.95" customHeight="1"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4"/>
      <c r="X81" s="44"/>
      <c r="Y81" s="44"/>
      <c r="Z81" s="44"/>
      <c r="AA81" s="44"/>
      <c r="AB81" s="44"/>
      <c r="AC81" s="44"/>
      <c r="AD81" s="44"/>
      <c r="AE81" s="44"/>
      <c r="AF81" s="44"/>
      <c r="AG81" s="44"/>
      <c r="AH81" s="44"/>
      <c r="AI81" s="44"/>
      <c r="AJ81" s="44"/>
      <c r="AK81" s="44"/>
      <c r="AL81" s="44"/>
      <c r="AM81" s="44"/>
      <c r="AN81" s="44"/>
      <c r="AO81" s="44"/>
      <c r="AP81" s="44"/>
      <c r="AQ81" s="44"/>
      <c r="AR81" s="29"/>
    </row>
    <row r="82" spans="1:91" s="1" customFormat="1" ht="24.95" customHeight="1">
      <c r="B82" s="29"/>
      <c r="C82" s="21" t="s">
        <v>54</v>
      </c>
      <c r="AR82" s="29"/>
    </row>
    <row r="83" spans="1:91" s="1" customFormat="1" ht="6.95" customHeight="1">
      <c r="B83" s="29"/>
      <c r="AR83" s="29"/>
    </row>
    <row r="84" spans="1:91" s="3" customFormat="1" ht="12" customHeight="1">
      <c r="B84" s="45"/>
      <c r="C84" s="26" t="s">
        <v>12</v>
      </c>
      <c r="L84" s="3" t="str">
        <f>K5</f>
        <v>031/2025</v>
      </c>
      <c r="AR84" s="45"/>
    </row>
    <row r="85" spans="1:91" s="4" customFormat="1" ht="36.950000000000003" customHeight="1">
      <c r="B85" s="46"/>
      <c r="C85" s="47" t="s">
        <v>14</v>
      </c>
      <c r="L85" s="186" t="str">
        <f>K6</f>
        <v>Rozšíření muzea Habartov</v>
      </c>
      <c r="M85" s="187"/>
      <c r="N85" s="187"/>
      <c r="O85" s="187"/>
      <c r="P85" s="187"/>
      <c r="Q85" s="187"/>
      <c r="R85" s="187"/>
      <c r="S85" s="187"/>
      <c r="T85" s="187"/>
      <c r="U85" s="187"/>
      <c r="V85" s="187"/>
      <c r="W85" s="187"/>
      <c r="X85" s="187"/>
      <c r="Y85" s="187"/>
      <c r="Z85" s="187"/>
      <c r="AA85" s="187"/>
      <c r="AB85" s="187"/>
      <c r="AC85" s="187"/>
      <c r="AD85" s="187"/>
      <c r="AE85" s="187"/>
      <c r="AF85" s="187"/>
      <c r="AG85" s="187"/>
      <c r="AH85" s="187"/>
      <c r="AI85" s="187"/>
      <c r="AJ85" s="187"/>
      <c r="AK85" s="187"/>
      <c r="AL85" s="187"/>
      <c r="AM85" s="187"/>
      <c r="AN85" s="187"/>
      <c r="AO85" s="187"/>
      <c r="AR85" s="46"/>
    </row>
    <row r="86" spans="1:91" s="1" customFormat="1" ht="6.95" customHeight="1">
      <c r="B86" s="29"/>
      <c r="AR86" s="29"/>
    </row>
    <row r="87" spans="1:91" s="1" customFormat="1" ht="12" customHeight="1">
      <c r="B87" s="29"/>
      <c r="C87" s="26" t="s">
        <v>18</v>
      </c>
      <c r="L87" s="48" t="str">
        <f>IF(K8="","",K8)</f>
        <v xml:space="preserve"> </v>
      </c>
      <c r="AI87" s="26" t="s">
        <v>20</v>
      </c>
      <c r="AM87" s="188" t="str">
        <f>IF(AN8= "","",AN8)</f>
        <v>25. 2. 2025</v>
      </c>
      <c r="AN87" s="188"/>
      <c r="AR87" s="29"/>
    </row>
    <row r="88" spans="1:91" s="1" customFormat="1" ht="6.95" customHeight="1">
      <c r="B88" s="29"/>
      <c r="AR88" s="29"/>
    </row>
    <row r="89" spans="1:91" s="1" customFormat="1" ht="15.2" customHeight="1">
      <c r="B89" s="29"/>
      <c r="C89" s="26" t="s">
        <v>22</v>
      </c>
      <c r="L89" s="3" t="str">
        <f>IF(E11= "","",E11)</f>
        <v>Město Habartov, nám. Přátelství 112, Habartov</v>
      </c>
      <c r="AI89" s="26" t="s">
        <v>31</v>
      </c>
      <c r="AM89" s="189" t="str">
        <f>IF(E17="","",E17)</f>
        <v xml:space="preserve"> </v>
      </c>
      <c r="AN89" s="190"/>
      <c r="AO89" s="190"/>
      <c r="AP89" s="190"/>
      <c r="AR89" s="29"/>
      <c r="AS89" s="191" t="s">
        <v>55</v>
      </c>
      <c r="AT89" s="192"/>
      <c r="AU89" s="50"/>
      <c r="AV89" s="50"/>
      <c r="AW89" s="50"/>
      <c r="AX89" s="50"/>
      <c r="AY89" s="50"/>
      <c r="AZ89" s="50"/>
      <c r="BA89" s="50"/>
      <c r="BB89" s="50"/>
      <c r="BC89" s="50"/>
      <c r="BD89" s="51"/>
    </row>
    <row r="90" spans="1:91" s="1" customFormat="1" ht="15.2" customHeight="1">
      <c r="B90" s="29"/>
      <c r="C90" s="26" t="s">
        <v>27</v>
      </c>
      <c r="L90" s="3" t="str">
        <f>IF(E14="","",E14)</f>
        <v>ColorMax s. r. o., Kasární náměstí 115/7, Cheb</v>
      </c>
      <c r="AI90" s="26" t="s">
        <v>33</v>
      </c>
      <c r="AM90" s="189" t="str">
        <f>IF(E20="","",E20)</f>
        <v xml:space="preserve"> </v>
      </c>
      <c r="AN90" s="190"/>
      <c r="AO90" s="190"/>
      <c r="AP90" s="190"/>
      <c r="AR90" s="29"/>
      <c r="AS90" s="193"/>
      <c r="AT90" s="194"/>
      <c r="BD90" s="53"/>
    </row>
    <row r="91" spans="1:91" s="1" customFormat="1" ht="10.9" customHeight="1">
      <c r="B91" s="29"/>
      <c r="AR91" s="29"/>
      <c r="AS91" s="193"/>
      <c r="AT91" s="194"/>
      <c r="BD91" s="53"/>
    </row>
    <row r="92" spans="1:91" s="1" customFormat="1" ht="29.25" customHeight="1">
      <c r="B92" s="29"/>
      <c r="C92" s="195" t="s">
        <v>56</v>
      </c>
      <c r="D92" s="196"/>
      <c r="E92" s="196"/>
      <c r="F92" s="196"/>
      <c r="G92" s="196"/>
      <c r="H92" s="54"/>
      <c r="I92" s="197" t="s">
        <v>57</v>
      </c>
      <c r="J92" s="196"/>
      <c r="K92" s="196"/>
      <c r="L92" s="196"/>
      <c r="M92" s="196"/>
      <c r="N92" s="196"/>
      <c r="O92" s="196"/>
      <c r="P92" s="196"/>
      <c r="Q92" s="196"/>
      <c r="R92" s="196"/>
      <c r="S92" s="196"/>
      <c r="T92" s="196"/>
      <c r="U92" s="196"/>
      <c r="V92" s="196"/>
      <c r="W92" s="196"/>
      <c r="X92" s="196"/>
      <c r="Y92" s="196"/>
      <c r="Z92" s="196"/>
      <c r="AA92" s="196"/>
      <c r="AB92" s="196"/>
      <c r="AC92" s="196"/>
      <c r="AD92" s="196"/>
      <c r="AE92" s="196"/>
      <c r="AF92" s="196"/>
      <c r="AG92" s="198" t="s">
        <v>58</v>
      </c>
      <c r="AH92" s="196"/>
      <c r="AI92" s="196"/>
      <c r="AJ92" s="196"/>
      <c r="AK92" s="196"/>
      <c r="AL92" s="196"/>
      <c r="AM92" s="196"/>
      <c r="AN92" s="197" t="s">
        <v>59</v>
      </c>
      <c r="AO92" s="196"/>
      <c r="AP92" s="199"/>
      <c r="AQ92" s="55" t="s">
        <v>60</v>
      </c>
      <c r="AR92" s="29"/>
      <c r="AS92" s="56" t="s">
        <v>61</v>
      </c>
      <c r="AT92" s="57" t="s">
        <v>62</v>
      </c>
      <c r="AU92" s="57" t="s">
        <v>63</v>
      </c>
      <c r="AV92" s="57" t="s">
        <v>64</v>
      </c>
      <c r="AW92" s="57" t="s">
        <v>65</v>
      </c>
      <c r="AX92" s="57" t="s">
        <v>66</v>
      </c>
      <c r="AY92" s="57" t="s">
        <v>67</v>
      </c>
      <c r="AZ92" s="57" t="s">
        <v>68</v>
      </c>
      <c r="BA92" s="57" t="s">
        <v>69</v>
      </c>
      <c r="BB92" s="57" t="s">
        <v>70</v>
      </c>
      <c r="BC92" s="57" t="s">
        <v>71</v>
      </c>
      <c r="BD92" s="58" t="s">
        <v>72</v>
      </c>
    </row>
    <row r="93" spans="1:91" s="1" customFormat="1" ht="10.9" customHeight="1">
      <c r="B93" s="29"/>
      <c r="AR93" s="29"/>
      <c r="AS93" s="59"/>
      <c r="AT93" s="50"/>
      <c r="AU93" s="50"/>
      <c r="AV93" s="50"/>
      <c r="AW93" s="50"/>
      <c r="AX93" s="50"/>
      <c r="AY93" s="50"/>
      <c r="AZ93" s="50"/>
      <c r="BA93" s="50"/>
      <c r="BB93" s="50"/>
      <c r="BC93" s="50"/>
      <c r="BD93" s="51"/>
    </row>
    <row r="94" spans="1:91" s="5" customFormat="1" ht="32.450000000000003" customHeight="1">
      <c r="B94" s="60"/>
      <c r="C94" s="61" t="s">
        <v>73</v>
      </c>
      <c r="D94" s="62"/>
      <c r="E94" s="62"/>
      <c r="F94" s="62"/>
      <c r="G94" s="62"/>
      <c r="H94" s="62"/>
      <c r="I94" s="62"/>
      <c r="J94" s="62"/>
      <c r="K94" s="62"/>
      <c r="L94" s="62"/>
      <c r="M94" s="62"/>
      <c r="N94" s="62"/>
      <c r="O94" s="62"/>
      <c r="P94" s="62"/>
      <c r="Q94" s="62"/>
      <c r="R94" s="62"/>
      <c r="S94" s="62"/>
      <c r="T94" s="62"/>
      <c r="U94" s="62"/>
      <c r="V94" s="62"/>
      <c r="W94" s="62"/>
      <c r="X94" s="62"/>
      <c r="Y94" s="62"/>
      <c r="Z94" s="62"/>
      <c r="AA94" s="62"/>
      <c r="AB94" s="62"/>
      <c r="AC94" s="62"/>
      <c r="AD94" s="62"/>
      <c r="AE94" s="62"/>
      <c r="AF94" s="62"/>
      <c r="AG94" s="207">
        <f>ROUND(AG95,2)</f>
        <v>-79223.97</v>
      </c>
      <c r="AH94" s="207"/>
      <c r="AI94" s="207"/>
      <c r="AJ94" s="207"/>
      <c r="AK94" s="207"/>
      <c r="AL94" s="207"/>
      <c r="AM94" s="207"/>
      <c r="AN94" s="208">
        <f>SUM(AG94,AT94)</f>
        <v>-95861</v>
      </c>
      <c r="AO94" s="208"/>
      <c r="AP94" s="208"/>
      <c r="AQ94" s="64" t="s">
        <v>1</v>
      </c>
      <c r="AR94" s="60"/>
      <c r="AS94" s="65">
        <f>ROUND(AS95,2)</f>
        <v>0</v>
      </c>
      <c r="AT94" s="66">
        <f>ROUND(SUM(AV94:AW94),2)</f>
        <v>-16637.03</v>
      </c>
      <c r="AU94" s="67">
        <f>ROUND(AU95,5)</f>
        <v>-11.014889999999999</v>
      </c>
      <c r="AV94" s="66">
        <f>ROUND(AZ94*L29,2)</f>
        <v>-16637.03</v>
      </c>
      <c r="AW94" s="66">
        <f>ROUND(BA94*L30,2)</f>
        <v>0</v>
      </c>
      <c r="AX94" s="66">
        <f>ROUND(BB94*L29,2)</f>
        <v>0</v>
      </c>
      <c r="AY94" s="66">
        <f>ROUND(BC94*L30,2)</f>
        <v>0</v>
      </c>
      <c r="AZ94" s="66">
        <f t="shared" ref="AZ94:BD95" si="0">ROUND(AZ95,2)</f>
        <v>-79223.97</v>
      </c>
      <c r="BA94" s="66">
        <f t="shared" si="0"/>
        <v>0</v>
      </c>
      <c r="BB94" s="66">
        <f t="shared" si="0"/>
        <v>0</v>
      </c>
      <c r="BC94" s="66">
        <f t="shared" si="0"/>
        <v>0</v>
      </c>
      <c r="BD94" s="68">
        <f t="shared" si="0"/>
        <v>0</v>
      </c>
      <c r="BS94" s="69" t="s">
        <v>74</v>
      </c>
      <c r="BT94" s="69" t="s">
        <v>75</v>
      </c>
      <c r="BU94" s="70" t="s">
        <v>76</v>
      </c>
      <c r="BV94" s="69" t="s">
        <v>77</v>
      </c>
      <c r="BW94" s="69" t="s">
        <v>5</v>
      </c>
      <c r="BX94" s="69" t="s">
        <v>78</v>
      </c>
      <c r="CL94" s="69" t="s">
        <v>1</v>
      </c>
    </row>
    <row r="95" spans="1:91" s="6" customFormat="1" ht="16.5" customHeight="1">
      <c r="B95" s="71"/>
      <c r="C95" s="72"/>
      <c r="D95" s="203" t="s">
        <v>79</v>
      </c>
      <c r="E95" s="203"/>
      <c r="F95" s="203"/>
      <c r="G95" s="203"/>
      <c r="H95" s="203"/>
      <c r="I95" s="73"/>
      <c r="J95" s="203" t="s">
        <v>80</v>
      </c>
      <c r="K95" s="203"/>
      <c r="L95" s="203"/>
      <c r="M95" s="203"/>
      <c r="N95" s="203"/>
      <c r="O95" s="203"/>
      <c r="P95" s="203"/>
      <c r="Q95" s="203"/>
      <c r="R95" s="203"/>
      <c r="S95" s="203"/>
      <c r="T95" s="203"/>
      <c r="U95" s="203"/>
      <c r="V95" s="203"/>
      <c r="W95" s="203"/>
      <c r="X95" s="203"/>
      <c r="Y95" s="203"/>
      <c r="Z95" s="203"/>
      <c r="AA95" s="203"/>
      <c r="AB95" s="203"/>
      <c r="AC95" s="203"/>
      <c r="AD95" s="203"/>
      <c r="AE95" s="203"/>
      <c r="AF95" s="203"/>
      <c r="AG95" s="202">
        <f>ROUND(AG96,2)</f>
        <v>-79223.97</v>
      </c>
      <c r="AH95" s="201"/>
      <c r="AI95" s="201"/>
      <c r="AJ95" s="201"/>
      <c r="AK95" s="201"/>
      <c r="AL95" s="201"/>
      <c r="AM95" s="201"/>
      <c r="AN95" s="200">
        <f>SUM(AG95,AT95)</f>
        <v>-95861</v>
      </c>
      <c r="AO95" s="201"/>
      <c r="AP95" s="201"/>
      <c r="AQ95" s="74" t="s">
        <v>81</v>
      </c>
      <c r="AR95" s="71"/>
      <c r="AS95" s="75">
        <f>ROUND(AS96,2)</f>
        <v>0</v>
      </c>
      <c r="AT95" s="76">
        <f>ROUND(SUM(AV95:AW95),2)</f>
        <v>-16637.03</v>
      </c>
      <c r="AU95" s="77">
        <f>ROUND(AU96,5)</f>
        <v>-11.014889999999999</v>
      </c>
      <c r="AV95" s="76">
        <f>ROUND(AZ95*L29,2)</f>
        <v>-16637.03</v>
      </c>
      <c r="AW95" s="76">
        <f>ROUND(BA95*L30,2)</f>
        <v>0</v>
      </c>
      <c r="AX95" s="76">
        <f>ROUND(BB95*L29,2)</f>
        <v>0</v>
      </c>
      <c r="AY95" s="76">
        <f>ROUND(BC95*L30,2)</f>
        <v>0</v>
      </c>
      <c r="AZ95" s="76">
        <f t="shared" si="0"/>
        <v>-79223.97</v>
      </c>
      <c r="BA95" s="76">
        <f t="shared" si="0"/>
        <v>0</v>
      </c>
      <c r="BB95" s="76">
        <f t="shared" si="0"/>
        <v>0</v>
      </c>
      <c r="BC95" s="76">
        <f t="shared" si="0"/>
        <v>0</v>
      </c>
      <c r="BD95" s="78">
        <f t="shared" si="0"/>
        <v>0</v>
      </c>
      <c r="BS95" s="79" t="s">
        <v>74</v>
      </c>
      <c r="BT95" s="79" t="s">
        <v>82</v>
      </c>
      <c r="BU95" s="79" t="s">
        <v>76</v>
      </c>
      <c r="BV95" s="79" t="s">
        <v>77</v>
      </c>
      <c r="BW95" s="79" t="s">
        <v>83</v>
      </c>
      <c r="BX95" s="79" t="s">
        <v>5</v>
      </c>
      <c r="CL95" s="79" t="s">
        <v>1</v>
      </c>
      <c r="CM95" s="79" t="s">
        <v>84</v>
      </c>
    </row>
    <row r="96" spans="1:91" s="3" customFormat="1" ht="16.5" customHeight="1">
      <c r="A96" s="80" t="s">
        <v>85</v>
      </c>
      <c r="B96" s="45"/>
      <c r="C96" s="9"/>
      <c r="D96" s="9"/>
      <c r="E96" s="206" t="s">
        <v>86</v>
      </c>
      <c r="F96" s="206"/>
      <c r="G96" s="206"/>
      <c r="H96" s="206"/>
      <c r="I96" s="206"/>
      <c r="J96" s="9"/>
      <c r="K96" s="206" t="s">
        <v>87</v>
      </c>
      <c r="L96" s="206"/>
      <c r="M96" s="206"/>
      <c r="N96" s="206"/>
      <c r="O96" s="206"/>
      <c r="P96" s="206"/>
      <c r="Q96" s="206"/>
      <c r="R96" s="206"/>
      <c r="S96" s="206"/>
      <c r="T96" s="206"/>
      <c r="U96" s="206"/>
      <c r="V96" s="206"/>
      <c r="W96" s="206"/>
      <c r="X96" s="206"/>
      <c r="Y96" s="206"/>
      <c r="Z96" s="206"/>
      <c r="AA96" s="206"/>
      <c r="AB96" s="206"/>
      <c r="AC96" s="206"/>
      <c r="AD96" s="206"/>
      <c r="AE96" s="206"/>
      <c r="AF96" s="206"/>
      <c r="AG96" s="204">
        <f>'01.03 - Méněpráce- odpady'!J32</f>
        <v>-79223.97</v>
      </c>
      <c r="AH96" s="205"/>
      <c r="AI96" s="205"/>
      <c r="AJ96" s="205"/>
      <c r="AK96" s="205"/>
      <c r="AL96" s="205"/>
      <c r="AM96" s="205"/>
      <c r="AN96" s="204">
        <f>SUM(AG96,AT96)</f>
        <v>-95861</v>
      </c>
      <c r="AO96" s="205"/>
      <c r="AP96" s="205"/>
      <c r="AQ96" s="81" t="s">
        <v>88</v>
      </c>
      <c r="AR96" s="45"/>
      <c r="AS96" s="82">
        <v>0</v>
      </c>
      <c r="AT96" s="83">
        <f>ROUND(SUM(AV96:AW96),2)</f>
        <v>-16637.03</v>
      </c>
      <c r="AU96" s="84">
        <f>'01.03 - Méněpráce- odpady'!P123</f>
        <v>-11.014892</v>
      </c>
      <c r="AV96" s="83">
        <f>'01.03 - Méněpráce- odpady'!J35</f>
        <v>-16637.03</v>
      </c>
      <c r="AW96" s="83">
        <f>'01.03 - Méněpráce- odpady'!J36</f>
        <v>0</v>
      </c>
      <c r="AX96" s="83">
        <f>'01.03 - Méněpráce- odpady'!J37</f>
        <v>0</v>
      </c>
      <c r="AY96" s="83">
        <f>'01.03 - Méněpráce- odpady'!J38</f>
        <v>0</v>
      </c>
      <c r="AZ96" s="83">
        <f>'01.03 - Méněpráce- odpady'!F35</f>
        <v>-79223.97</v>
      </c>
      <c r="BA96" s="83">
        <f>'01.03 - Méněpráce- odpady'!F36</f>
        <v>0</v>
      </c>
      <c r="BB96" s="83">
        <f>'01.03 - Méněpráce- odpady'!F37</f>
        <v>0</v>
      </c>
      <c r="BC96" s="83">
        <f>'01.03 - Méněpráce- odpady'!F38</f>
        <v>0</v>
      </c>
      <c r="BD96" s="85">
        <f>'01.03 - Méněpráce- odpady'!F39</f>
        <v>0</v>
      </c>
      <c r="BT96" s="24" t="s">
        <v>84</v>
      </c>
      <c r="BV96" s="24" t="s">
        <v>77</v>
      </c>
      <c r="BW96" s="24" t="s">
        <v>89</v>
      </c>
      <c r="BX96" s="24" t="s">
        <v>83</v>
      </c>
      <c r="CL96" s="24" t="s">
        <v>1</v>
      </c>
    </row>
    <row r="97" spans="2:44" s="1" customFormat="1" ht="30" customHeight="1">
      <c r="B97" s="29"/>
      <c r="AR97" s="29"/>
    </row>
    <row r="98" spans="2:44" s="1" customFormat="1" ht="6.95" customHeight="1">
      <c r="B98" s="41"/>
      <c r="C98" s="42"/>
      <c r="D98" s="42"/>
      <c r="E98" s="42"/>
      <c r="F98" s="42"/>
      <c r="G98" s="42"/>
      <c r="H98" s="42"/>
      <c r="I98" s="42"/>
      <c r="J98" s="42"/>
      <c r="K98" s="42"/>
      <c r="L98" s="42"/>
      <c r="M98" s="42"/>
      <c r="N98" s="42"/>
      <c r="O98" s="42"/>
      <c r="P98" s="42"/>
      <c r="Q98" s="42"/>
      <c r="R98" s="42"/>
      <c r="S98" s="42"/>
      <c r="T98" s="42"/>
      <c r="U98" s="42"/>
      <c r="V98" s="42"/>
      <c r="W98" s="42"/>
      <c r="X98" s="42"/>
      <c r="Y98" s="42"/>
      <c r="Z98" s="42"/>
      <c r="AA98" s="42"/>
      <c r="AB98" s="42"/>
      <c r="AC98" s="42"/>
      <c r="AD98" s="42"/>
      <c r="AE98" s="42"/>
      <c r="AF98" s="42"/>
      <c r="AG98" s="42"/>
      <c r="AH98" s="42"/>
      <c r="AI98" s="42"/>
      <c r="AJ98" s="42"/>
      <c r="AK98" s="42"/>
      <c r="AL98" s="42"/>
      <c r="AM98" s="42"/>
      <c r="AN98" s="42"/>
      <c r="AO98" s="42"/>
      <c r="AP98" s="42"/>
      <c r="AQ98" s="42"/>
      <c r="AR98" s="29"/>
    </row>
  </sheetData>
  <sheetProtection algorithmName="SHA-512" hashValue="mfAmY47Gx/Ra45X/iQ9VUCVRK0pfT2JWn2ULqy5ohGjv7Z0R/bBLo/IO/sqUug3cTxXqseecPMSvjuM6zkbuSg==" saltValue="yHU7X5DvF8xY0p1PMrT50bjR0LWQiObwoARNmRg4LYxs187L1oXOubMRORedWWYsjnbmouLPbTjL4mvC5D7SSA==" spinCount="100000" sheet="1" objects="1" scenarios="1" formatColumns="0" formatRows="0"/>
  <mergeCells count="44">
    <mergeCell ref="AR2:BE2"/>
    <mergeCell ref="AN96:AP96"/>
    <mergeCell ref="AG96:AM96"/>
    <mergeCell ref="E96:I96"/>
    <mergeCell ref="K96:AF96"/>
    <mergeCell ref="AG94:AM94"/>
    <mergeCell ref="AN94:AP94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L85:AO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W31:AE31"/>
    <mergeCell ref="AK31:AO31"/>
    <mergeCell ref="L31:P31"/>
    <mergeCell ref="W32:AE32"/>
    <mergeCell ref="AK32:AO32"/>
    <mergeCell ref="L32:P32"/>
    <mergeCell ref="W29:AE29"/>
    <mergeCell ref="AK29:AO29"/>
    <mergeCell ref="L29:P29"/>
    <mergeCell ref="W30:AE30"/>
    <mergeCell ref="AK30:AO30"/>
    <mergeCell ref="L30:P30"/>
    <mergeCell ref="K5:AO5"/>
    <mergeCell ref="K6:AO6"/>
    <mergeCell ref="E23:AN23"/>
    <mergeCell ref="AK26:AO26"/>
    <mergeCell ref="L28:P28"/>
    <mergeCell ref="W28:AE28"/>
    <mergeCell ref="AK28:AO28"/>
  </mergeCells>
  <hyperlinks>
    <hyperlink ref="A96" location="'01.03 - Méněpráce- odpady'!C2" display="/" xr:uid="{00000000-0004-0000-0000-000000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BM172"/>
  <sheetViews>
    <sheetView showGridLines="0" tabSelected="1" topLeftCell="A23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2:46" ht="11.25"/>
    <row r="2" spans="2:46" ht="36.950000000000003" customHeight="1">
      <c r="L2" s="173"/>
      <c r="M2" s="173"/>
      <c r="N2" s="173"/>
      <c r="O2" s="173"/>
      <c r="P2" s="173"/>
      <c r="Q2" s="173"/>
      <c r="R2" s="173"/>
      <c r="S2" s="173"/>
      <c r="T2" s="173"/>
      <c r="U2" s="173"/>
      <c r="V2" s="173"/>
      <c r="AT2" s="17" t="s">
        <v>89</v>
      </c>
    </row>
    <row r="3" spans="2:4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84</v>
      </c>
    </row>
    <row r="4" spans="2:46" ht="24.95" customHeight="1">
      <c r="B4" s="20"/>
      <c r="D4" s="21" t="s">
        <v>90</v>
      </c>
      <c r="L4" s="20"/>
      <c r="M4" s="86" t="s">
        <v>10</v>
      </c>
      <c r="AT4" s="17" t="s">
        <v>4</v>
      </c>
    </row>
    <row r="5" spans="2:46" ht="6.95" customHeight="1">
      <c r="B5" s="20"/>
      <c r="L5" s="20"/>
    </row>
    <row r="6" spans="2:46" ht="12" customHeight="1">
      <c r="B6" s="20"/>
      <c r="D6" s="26" t="s">
        <v>14</v>
      </c>
      <c r="L6" s="20"/>
    </row>
    <row r="7" spans="2:46" ht="16.5" customHeight="1">
      <c r="B7" s="20"/>
      <c r="E7" s="209" t="str">
        <f>'Rekapitulace stavby'!K6</f>
        <v>Rozšíření muzea Habartov</v>
      </c>
      <c r="F7" s="210"/>
      <c r="G7" s="210"/>
      <c r="H7" s="210"/>
      <c r="L7" s="20"/>
    </row>
    <row r="8" spans="2:46" ht="12" customHeight="1">
      <c r="B8" s="20"/>
      <c r="D8" s="26" t="s">
        <v>91</v>
      </c>
      <c r="L8" s="20"/>
    </row>
    <row r="9" spans="2:46" s="1" customFormat="1" ht="16.5" customHeight="1">
      <c r="B9" s="29"/>
      <c r="E9" s="209" t="s">
        <v>92</v>
      </c>
      <c r="F9" s="211"/>
      <c r="G9" s="211"/>
      <c r="H9" s="211"/>
      <c r="L9" s="29"/>
    </row>
    <row r="10" spans="2:46" s="1" customFormat="1" ht="12" customHeight="1">
      <c r="B10" s="29"/>
      <c r="D10" s="26" t="s">
        <v>93</v>
      </c>
      <c r="L10" s="29"/>
    </row>
    <row r="11" spans="2:46" s="1" customFormat="1" ht="16.5" customHeight="1">
      <c r="B11" s="29"/>
      <c r="E11" s="186" t="s">
        <v>94</v>
      </c>
      <c r="F11" s="211"/>
      <c r="G11" s="211"/>
      <c r="H11" s="211"/>
      <c r="L11" s="29"/>
    </row>
    <row r="12" spans="2:46" s="1" customFormat="1" ht="11.25">
      <c r="B12" s="29"/>
      <c r="L12" s="29"/>
    </row>
    <row r="13" spans="2:46" s="1" customFormat="1" ht="12" customHeight="1">
      <c r="B13" s="29"/>
      <c r="D13" s="26" t="s">
        <v>16</v>
      </c>
      <c r="F13" s="24" t="s">
        <v>1</v>
      </c>
      <c r="I13" s="26" t="s">
        <v>17</v>
      </c>
      <c r="J13" s="24" t="s">
        <v>1</v>
      </c>
      <c r="L13" s="29"/>
    </row>
    <row r="14" spans="2:46" s="1" customFormat="1" ht="12" customHeight="1">
      <c r="B14" s="29"/>
      <c r="D14" s="26" t="s">
        <v>18</v>
      </c>
      <c r="F14" s="24" t="s">
        <v>19</v>
      </c>
      <c r="I14" s="26" t="s">
        <v>20</v>
      </c>
      <c r="J14" s="49" t="str">
        <f>'Rekapitulace stavby'!AN8</f>
        <v>25. 2. 2025</v>
      </c>
      <c r="L14" s="29"/>
    </row>
    <row r="15" spans="2:46" s="1" customFormat="1" ht="10.9" customHeight="1">
      <c r="B15" s="29"/>
      <c r="L15" s="29"/>
    </row>
    <row r="16" spans="2:46" s="1" customFormat="1" ht="12" customHeight="1">
      <c r="B16" s="29"/>
      <c r="D16" s="26" t="s">
        <v>22</v>
      </c>
      <c r="I16" s="26" t="s">
        <v>23</v>
      </c>
      <c r="J16" s="24" t="s">
        <v>24</v>
      </c>
      <c r="L16" s="29"/>
    </row>
    <row r="17" spans="2:12" s="1" customFormat="1" ht="18" customHeight="1">
      <c r="B17" s="29"/>
      <c r="E17" s="24" t="s">
        <v>25</v>
      </c>
      <c r="I17" s="26" t="s">
        <v>26</v>
      </c>
      <c r="J17" s="24" t="s">
        <v>1</v>
      </c>
      <c r="L17" s="29"/>
    </row>
    <row r="18" spans="2:12" s="1" customFormat="1" ht="6.95" customHeight="1">
      <c r="B18" s="29"/>
      <c r="L18" s="29"/>
    </row>
    <row r="19" spans="2:12" s="1" customFormat="1" ht="12" customHeight="1">
      <c r="B19" s="29"/>
      <c r="D19" s="26" t="s">
        <v>27</v>
      </c>
      <c r="I19" s="26" t="s">
        <v>23</v>
      </c>
      <c r="J19" s="24" t="s">
        <v>28</v>
      </c>
      <c r="L19" s="29"/>
    </row>
    <row r="20" spans="2:12" s="1" customFormat="1" ht="18" customHeight="1">
      <c r="B20" s="29"/>
      <c r="E20" s="24" t="s">
        <v>29</v>
      </c>
      <c r="I20" s="26" t="s">
        <v>26</v>
      </c>
      <c r="J20" s="24" t="s">
        <v>30</v>
      </c>
      <c r="L20" s="29"/>
    </row>
    <row r="21" spans="2:12" s="1" customFormat="1" ht="6.95" customHeight="1">
      <c r="B21" s="29"/>
      <c r="L21" s="29"/>
    </row>
    <row r="22" spans="2:12" s="1" customFormat="1" ht="12" customHeight="1">
      <c r="B22" s="29"/>
      <c r="D22" s="26" t="s">
        <v>31</v>
      </c>
      <c r="I22" s="26" t="s">
        <v>23</v>
      </c>
      <c r="J22" s="24" t="str">
        <f>IF('Rekapitulace stavby'!AN16="","",'Rekapitulace stavby'!AN16)</f>
        <v/>
      </c>
      <c r="L22" s="29"/>
    </row>
    <row r="23" spans="2:12" s="1" customFormat="1" ht="18" customHeight="1">
      <c r="B23" s="29"/>
      <c r="E23" s="24" t="str">
        <f>IF('Rekapitulace stavby'!E17="","",'Rekapitulace stavby'!E17)</f>
        <v xml:space="preserve"> </v>
      </c>
      <c r="I23" s="26" t="s">
        <v>26</v>
      </c>
      <c r="J23" s="24" t="str">
        <f>IF('Rekapitulace stavby'!AN17="","",'Rekapitulace stavby'!AN17)</f>
        <v/>
      </c>
      <c r="L23" s="29"/>
    </row>
    <row r="24" spans="2:12" s="1" customFormat="1" ht="6.95" customHeight="1">
      <c r="B24" s="29"/>
      <c r="L24" s="29"/>
    </row>
    <row r="25" spans="2:12" s="1" customFormat="1" ht="12" customHeight="1">
      <c r="B25" s="29"/>
      <c r="D25" s="26" t="s">
        <v>33</v>
      </c>
      <c r="I25" s="26" t="s">
        <v>23</v>
      </c>
      <c r="J25" s="24" t="str">
        <f>IF('Rekapitulace stavby'!AN19="","",'Rekapitulace stavby'!AN19)</f>
        <v/>
      </c>
      <c r="L25" s="29"/>
    </row>
    <row r="26" spans="2:12" s="1" customFormat="1" ht="18" customHeight="1">
      <c r="B26" s="29"/>
      <c r="E26" s="24" t="str">
        <f>IF('Rekapitulace stavby'!E20="","",'Rekapitulace stavby'!E20)</f>
        <v xml:space="preserve"> </v>
      </c>
      <c r="I26" s="26" t="s">
        <v>26</v>
      </c>
      <c r="J26" s="24" t="str">
        <f>IF('Rekapitulace stavby'!AN20="","",'Rekapitulace stavby'!AN20)</f>
        <v/>
      </c>
      <c r="L26" s="29"/>
    </row>
    <row r="27" spans="2:12" s="1" customFormat="1" ht="6.95" customHeight="1">
      <c r="B27" s="29"/>
      <c r="L27" s="29"/>
    </row>
    <row r="28" spans="2:12" s="1" customFormat="1" ht="12" customHeight="1">
      <c r="B28" s="29"/>
      <c r="D28" s="26" t="s">
        <v>34</v>
      </c>
      <c r="L28" s="29"/>
    </row>
    <row r="29" spans="2:12" s="7" customFormat="1" ht="16.5" customHeight="1">
      <c r="B29" s="87"/>
      <c r="E29" s="175" t="s">
        <v>1</v>
      </c>
      <c r="F29" s="175"/>
      <c r="G29" s="175"/>
      <c r="H29" s="175"/>
      <c r="L29" s="87"/>
    </row>
    <row r="30" spans="2:12" s="1" customFormat="1" ht="6.95" customHeight="1">
      <c r="B30" s="29"/>
      <c r="L30" s="29"/>
    </row>
    <row r="31" spans="2:12" s="1" customFormat="1" ht="6.95" customHeight="1">
      <c r="B31" s="29"/>
      <c r="D31" s="50"/>
      <c r="E31" s="50"/>
      <c r="F31" s="50"/>
      <c r="G31" s="50"/>
      <c r="H31" s="50"/>
      <c r="I31" s="50"/>
      <c r="J31" s="50"/>
      <c r="K31" s="50"/>
      <c r="L31" s="29"/>
    </row>
    <row r="32" spans="2:12" s="1" customFormat="1" ht="25.35" customHeight="1">
      <c r="B32" s="29"/>
      <c r="D32" s="88" t="s">
        <v>35</v>
      </c>
      <c r="J32" s="63">
        <f>ROUND(J123, 2)</f>
        <v>-79223.97</v>
      </c>
      <c r="L32" s="29"/>
    </row>
    <row r="33" spans="2:12" s="1" customFormat="1" ht="6.95" customHeight="1">
      <c r="B33" s="29"/>
      <c r="D33" s="50"/>
      <c r="E33" s="50"/>
      <c r="F33" s="50"/>
      <c r="G33" s="50"/>
      <c r="H33" s="50"/>
      <c r="I33" s="50"/>
      <c r="J33" s="50"/>
      <c r="K33" s="50"/>
      <c r="L33" s="29"/>
    </row>
    <row r="34" spans="2:12" s="1" customFormat="1" ht="14.45" customHeight="1">
      <c r="B34" s="29"/>
      <c r="F34" s="32" t="s">
        <v>37</v>
      </c>
      <c r="I34" s="32" t="s">
        <v>36</v>
      </c>
      <c r="J34" s="32" t="s">
        <v>38</v>
      </c>
      <c r="L34" s="29"/>
    </row>
    <row r="35" spans="2:12" s="1" customFormat="1" ht="14.45" customHeight="1">
      <c r="B35" s="29"/>
      <c r="D35" s="52" t="s">
        <v>39</v>
      </c>
      <c r="E35" s="26" t="s">
        <v>40</v>
      </c>
      <c r="F35" s="89">
        <f>ROUND((SUM(BE123:BE171)),  2)</f>
        <v>-79223.97</v>
      </c>
      <c r="I35" s="90">
        <v>0.21</v>
      </c>
      <c r="J35" s="89">
        <f>ROUND(((SUM(BE123:BE171))*I35),  2)</f>
        <v>-16637.03</v>
      </c>
      <c r="L35" s="29"/>
    </row>
    <row r="36" spans="2:12" s="1" customFormat="1" ht="14.45" customHeight="1">
      <c r="B36" s="29"/>
      <c r="E36" s="26" t="s">
        <v>41</v>
      </c>
      <c r="F36" s="89">
        <f>ROUND((SUM(BF123:BF171)),  2)</f>
        <v>0</v>
      </c>
      <c r="I36" s="90">
        <v>0.12</v>
      </c>
      <c r="J36" s="89">
        <f>ROUND(((SUM(BF123:BF171))*I36),  2)</f>
        <v>0</v>
      </c>
      <c r="L36" s="29"/>
    </row>
    <row r="37" spans="2:12" s="1" customFormat="1" ht="14.45" hidden="1" customHeight="1">
      <c r="B37" s="29"/>
      <c r="E37" s="26" t="s">
        <v>42</v>
      </c>
      <c r="F37" s="89">
        <f>ROUND((SUM(BG123:BG171)),  2)</f>
        <v>0</v>
      </c>
      <c r="I37" s="90">
        <v>0.21</v>
      </c>
      <c r="J37" s="89">
        <f>0</f>
        <v>0</v>
      </c>
      <c r="L37" s="29"/>
    </row>
    <row r="38" spans="2:12" s="1" customFormat="1" ht="14.45" hidden="1" customHeight="1">
      <c r="B38" s="29"/>
      <c r="E38" s="26" t="s">
        <v>43</v>
      </c>
      <c r="F38" s="89">
        <f>ROUND((SUM(BH123:BH171)),  2)</f>
        <v>0</v>
      </c>
      <c r="I38" s="90">
        <v>0.12</v>
      </c>
      <c r="J38" s="89">
        <f>0</f>
        <v>0</v>
      </c>
      <c r="L38" s="29"/>
    </row>
    <row r="39" spans="2:12" s="1" customFormat="1" ht="14.45" hidden="1" customHeight="1">
      <c r="B39" s="29"/>
      <c r="E39" s="26" t="s">
        <v>44</v>
      </c>
      <c r="F39" s="89">
        <f>ROUND((SUM(BI123:BI171)),  2)</f>
        <v>0</v>
      </c>
      <c r="I39" s="90">
        <v>0</v>
      </c>
      <c r="J39" s="89">
        <f>0</f>
        <v>0</v>
      </c>
      <c r="L39" s="29"/>
    </row>
    <row r="40" spans="2:12" s="1" customFormat="1" ht="6.95" customHeight="1">
      <c r="B40" s="29"/>
      <c r="L40" s="29"/>
    </row>
    <row r="41" spans="2:12" s="1" customFormat="1" ht="25.35" customHeight="1">
      <c r="B41" s="29"/>
      <c r="C41" s="91"/>
      <c r="D41" s="92" t="s">
        <v>45</v>
      </c>
      <c r="E41" s="54"/>
      <c r="F41" s="54"/>
      <c r="G41" s="93" t="s">
        <v>46</v>
      </c>
      <c r="H41" s="94" t="s">
        <v>47</v>
      </c>
      <c r="I41" s="54"/>
      <c r="J41" s="95">
        <f>SUM(J32:J39)</f>
        <v>-95861</v>
      </c>
      <c r="K41" s="96"/>
      <c r="L41" s="29"/>
    </row>
    <row r="42" spans="2:12" s="1" customFormat="1" ht="14.45" customHeight="1">
      <c r="B42" s="29"/>
      <c r="L42" s="29"/>
    </row>
    <row r="43" spans="2:12" ht="14.45" customHeight="1">
      <c r="B43" s="20"/>
      <c r="L43" s="20"/>
    </row>
    <row r="44" spans="2:12" ht="14.45" customHeight="1">
      <c r="B44" s="20"/>
      <c r="L44" s="20"/>
    </row>
    <row r="45" spans="2:12" ht="14.45" customHeight="1">
      <c r="B45" s="20"/>
      <c r="L45" s="20"/>
    </row>
    <row r="46" spans="2:12" ht="14.45" customHeight="1">
      <c r="B46" s="20"/>
      <c r="L46" s="20"/>
    </row>
    <row r="47" spans="2:12" ht="14.45" customHeight="1">
      <c r="B47" s="20"/>
      <c r="L47" s="20"/>
    </row>
    <row r="48" spans="2:12" ht="14.45" customHeight="1">
      <c r="B48" s="20"/>
      <c r="L48" s="20"/>
    </row>
    <row r="49" spans="2:12" ht="14.45" customHeight="1">
      <c r="B49" s="20"/>
      <c r="L49" s="20"/>
    </row>
    <row r="50" spans="2:12" s="1" customFormat="1" ht="14.45" customHeight="1">
      <c r="B50" s="29"/>
      <c r="D50" s="38" t="s">
        <v>48</v>
      </c>
      <c r="E50" s="39"/>
      <c r="F50" s="39"/>
      <c r="G50" s="38" t="s">
        <v>49</v>
      </c>
      <c r="H50" s="39"/>
      <c r="I50" s="39"/>
      <c r="J50" s="39"/>
      <c r="K50" s="39"/>
      <c r="L50" s="29"/>
    </row>
    <row r="51" spans="2:12" ht="11.25">
      <c r="B51" s="20"/>
      <c r="L51" s="20"/>
    </row>
    <row r="52" spans="2:12" ht="11.25">
      <c r="B52" s="20"/>
      <c r="L52" s="20"/>
    </row>
    <row r="53" spans="2:12" ht="11.25">
      <c r="B53" s="20"/>
      <c r="L53" s="20"/>
    </row>
    <row r="54" spans="2:12" ht="11.25">
      <c r="B54" s="20"/>
      <c r="L54" s="20"/>
    </row>
    <row r="55" spans="2:12" ht="11.25">
      <c r="B55" s="20"/>
      <c r="L55" s="20"/>
    </row>
    <row r="56" spans="2:12" ht="11.25">
      <c r="B56" s="20"/>
      <c r="L56" s="20"/>
    </row>
    <row r="57" spans="2:12" ht="11.25">
      <c r="B57" s="20"/>
      <c r="L57" s="20"/>
    </row>
    <row r="58" spans="2:12" ht="11.25">
      <c r="B58" s="20"/>
      <c r="L58" s="20"/>
    </row>
    <row r="59" spans="2:12" ht="11.25">
      <c r="B59" s="20"/>
      <c r="L59" s="20"/>
    </row>
    <row r="60" spans="2:12" ht="11.25">
      <c r="B60" s="20"/>
      <c r="L60" s="20"/>
    </row>
    <row r="61" spans="2:12" s="1" customFormat="1" ht="12.75">
      <c r="B61" s="29"/>
      <c r="D61" s="40" t="s">
        <v>50</v>
      </c>
      <c r="E61" s="31"/>
      <c r="F61" s="97" t="s">
        <v>51</v>
      </c>
      <c r="G61" s="40" t="s">
        <v>50</v>
      </c>
      <c r="H61" s="31"/>
      <c r="I61" s="31"/>
      <c r="J61" s="98" t="s">
        <v>51</v>
      </c>
      <c r="K61" s="31"/>
      <c r="L61" s="29"/>
    </row>
    <row r="62" spans="2:12" ht="11.25">
      <c r="B62" s="20"/>
      <c r="L62" s="20"/>
    </row>
    <row r="63" spans="2:12" ht="11.25">
      <c r="B63" s="20"/>
      <c r="L63" s="20"/>
    </row>
    <row r="64" spans="2:12" ht="11.25">
      <c r="B64" s="20"/>
      <c r="L64" s="20"/>
    </row>
    <row r="65" spans="2:12" s="1" customFormat="1" ht="12.75">
      <c r="B65" s="29"/>
      <c r="D65" s="38" t="s">
        <v>52</v>
      </c>
      <c r="E65" s="39"/>
      <c r="F65" s="39"/>
      <c r="G65" s="38" t="s">
        <v>53</v>
      </c>
      <c r="H65" s="39"/>
      <c r="I65" s="39"/>
      <c r="J65" s="39"/>
      <c r="K65" s="39"/>
      <c r="L65" s="29"/>
    </row>
    <row r="66" spans="2:12" ht="11.25">
      <c r="B66" s="20"/>
      <c r="L66" s="20"/>
    </row>
    <row r="67" spans="2:12" ht="11.25">
      <c r="B67" s="20"/>
      <c r="L67" s="20"/>
    </row>
    <row r="68" spans="2:12" ht="11.25">
      <c r="B68" s="20"/>
      <c r="L68" s="20"/>
    </row>
    <row r="69" spans="2:12" ht="11.25">
      <c r="B69" s="20"/>
      <c r="L69" s="20"/>
    </row>
    <row r="70" spans="2:12" ht="11.25">
      <c r="B70" s="20"/>
      <c r="L70" s="20"/>
    </row>
    <row r="71" spans="2:12" ht="11.25">
      <c r="B71" s="20"/>
      <c r="L71" s="20"/>
    </row>
    <row r="72" spans="2:12" ht="11.25">
      <c r="B72" s="20"/>
      <c r="L72" s="20"/>
    </row>
    <row r="73" spans="2:12" ht="11.25">
      <c r="B73" s="20"/>
      <c r="L73" s="20"/>
    </row>
    <row r="74" spans="2:12" ht="11.25">
      <c r="B74" s="20"/>
      <c r="L74" s="20"/>
    </row>
    <row r="75" spans="2:12" ht="11.25">
      <c r="B75" s="20"/>
      <c r="L75" s="20"/>
    </row>
    <row r="76" spans="2:12" s="1" customFormat="1" ht="12.75">
      <c r="B76" s="29"/>
      <c r="D76" s="40" t="s">
        <v>50</v>
      </c>
      <c r="E76" s="31"/>
      <c r="F76" s="97" t="s">
        <v>51</v>
      </c>
      <c r="G76" s="40" t="s">
        <v>50</v>
      </c>
      <c r="H76" s="31"/>
      <c r="I76" s="31"/>
      <c r="J76" s="98" t="s">
        <v>51</v>
      </c>
      <c r="K76" s="31"/>
      <c r="L76" s="29"/>
    </row>
    <row r="77" spans="2:12" s="1" customFormat="1" ht="14.45" customHeight="1"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29"/>
    </row>
    <row r="81" spans="2:12" s="1" customFormat="1" ht="6.95" hidden="1" customHeight="1"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29"/>
    </row>
    <row r="82" spans="2:12" s="1" customFormat="1" ht="24.95" hidden="1" customHeight="1">
      <c r="B82" s="29"/>
      <c r="C82" s="21" t="s">
        <v>95</v>
      </c>
      <c r="L82" s="29"/>
    </row>
    <row r="83" spans="2:12" s="1" customFormat="1" ht="6.95" hidden="1" customHeight="1">
      <c r="B83" s="29"/>
      <c r="L83" s="29"/>
    </row>
    <row r="84" spans="2:12" s="1" customFormat="1" ht="12" hidden="1" customHeight="1">
      <c r="B84" s="29"/>
      <c r="C84" s="26" t="s">
        <v>14</v>
      </c>
      <c r="L84" s="29"/>
    </row>
    <row r="85" spans="2:12" s="1" customFormat="1" ht="16.5" hidden="1" customHeight="1">
      <c r="B85" s="29"/>
      <c r="E85" s="209" t="str">
        <f>E7</f>
        <v>Rozšíření muzea Habartov</v>
      </c>
      <c r="F85" s="210"/>
      <c r="G85" s="210"/>
      <c r="H85" s="210"/>
      <c r="L85" s="29"/>
    </row>
    <row r="86" spans="2:12" ht="12" hidden="1" customHeight="1">
      <c r="B86" s="20"/>
      <c r="C86" s="26" t="s">
        <v>91</v>
      </c>
      <c r="L86" s="20"/>
    </row>
    <row r="87" spans="2:12" s="1" customFormat="1" ht="16.5" hidden="1" customHeight="1">
      <c r="B87" s="29"/>
      <c r="E87" s="209" t="s">
        <v>92</v>
      </c>
      <c r="F87" s="211"/>
      <c r="G87" s="211"/>
      <c r="H87" s="211"/>
      <c r="L87" s="29"/>
    </row>
    <row r="88" spans="2:12" s="1" customFormat="1" ht="12" hidden="1" customHeight="1">
      <c r="B88" s="29"/>
      <c r="C88" s="26" t="s">
        <v>93</v>
      </c>
      <c r="L88" s="29"/>
    </row>
    <row r="89" spans="2:12" s="1" customFormat="1" ht="16.5" hidden="1" customHeight="1">
      <c r="B89" s="29"/>
      <c r="E89" s="186" t="str">
        <f>E11</f>
        <v>01.03 - Méněpráce- odpady</v>
      </c>
      <c r="F89" s="211"/>
      <c r="G89" s="211"/>
      <c r="H89" s="211"/>
      <c r="L89" s="29"/>
    </row>
    <row r="90" spans="2:12" s="1" customFormat="1" ht="6.95" hidden="1" customHeight="1">
      <c r="B90" s="29"/>
      <c r="L90" s="29"/>
    </row>
    <row r="91" spans="2:12" s="1" customFormat="1" ht="12" hidden="1" customHeight="1">
      <c r="B91" s="29"/>
      <c r="C91" s="26" t="s">
        <v>18</v>
      </c>
      <c r="F91" s="24" t="str">
        <f>F14</f>
        <v xml:space="preserve"> </v>
      </c>
      <c r="I91" s="26" t="s">
        <v>20</v>
      </c>
      <c r="J91" s="49" t="str">
        <f>IF(J14="","",J14)</f>
        <v>25. 2. 2025</v>
      </c>
      <c r="L91" s="29"/>
    </row>
    <row r="92" spans="2:12" s="1" customFormat="1" ht="6.95" hidden="1" customHeight="1">
      <c r="B92" s="29"/>
      <c r="L92" s="29"/>
    </row>
    <row r="93" spans="2:12" s="1" customFormat="1" ht="15.2" hidden="1" customHeight="1">
      <c r="B93" s="29"/>
      <c r="C93" s="26" t="s">
        <v>22</v>
      </c>
      <c r="F93" s="24" t="str">
        <f>E17</f>
        <v>Město Habartov, nám. Přátelství 112, Habartov</v>
      </c>
      <c r="I93" s="26" t="s">
        <v>31</v>
      </c>
      <c r="J93" s="27" t="str">
        <f>E23</f>
        <v xml:space="preserve"> </v>
      </c>
      <c r="L93" s="29"/>
    </row>
    <row r="94" spans="2:12" s="1" customFormat="1" ht="15.2" hidden="1" customHeight="1">
      <c r="B94" s="29"/>
      <c r="C94" s="26" t="s">
        <v>27</v>
      </c>
      <c r="F94" s="24" t="str">
        <f>IF(E20="","",E20)</f>
        <v>ColorMax s. r. o., Kasární náměstí 115/7, Cheb</v>
      </c>
      <c r="I94" s="26" t="s">
        <v>33</v>
      </c>
      <c r="J94" s="27" t="str">
        <f>E26</f>
        <v xml:space="preserve"> </v>
      </c>
      <c r="L94" s="29"/>
    </row>
    <row r="95" spans="2:12" s="1" customFormat="1" ht="10.35" hidden="1" customHeight="1">
      <c r="B95" s="29"/>
      <c r="L95" s="29"/>
    </row>
    <row r="96" spans="2:12" s="1" customFormat="1" ht="29.25" hidden="1" customHeight="1">
      <c r="B96" s="29"/>
      <c r="C96" s="99" t="s">
        <v>96</v>
      </c>
      <c r="D96" s="91"/>
      <c r="E96" s="91"/>
      <c r="F96" s="91"/>
      <c r="G96" s="91"/>
      <c r="H96" s="91"/>
      <c r="I96" s="91"/>
      <c r="J96" s="100" t="s">
        <v>97</v>
      </c>
      <c r="K96" s="91"/>
      <c r="L96" s="29"/>
    </row>
    <row r="97" spans="2:47" s="1" customFormat="1" ht="10.35" hidden="1" customHeight="1">
      <c r="B97" s="29"/>
      <c r="L97" s="29"/>
    </row>
    <row r="98" spans="2:47" s="1" customFormat="1" ht="22.9" hidden="1" customHeight="1">
      <c r="B98" s="29"/>
      <c r="C98" s="101" t="s">
        <v>98</v>
      </c>
      <c r="J98" s="63">
        <f>J123</f>
        <v>-79223.97</v>
      </c>
      <c r="L98" s="29"/>
      <c r="AU98" s="17" t="s">
        <v>99</v>
      </c>
    </row>
    <row r="99" spans="2:47" s="8" customFormat="1" ht="24.95" hidden="1" customHeight="1">
      <c r="B99" s="102"/>
      <c r="D99" s="103" t="s">
        <v>100</v>
      </c>
      <c r="E99" s="104"/>
      <c r="F99" s="104"/>
      <c r="G99" s="104"/>
      <c r="H99" s="104"/>
      <c r="I99" s="104"/>
      <c r="J99" s="105">
        <f>J124</f>
        <v>-79223.97</v>
      </c>
      <c r="L99" s="102"/>
    </row>
    <row r="100" spans="2:47" s="9" customFormat="1" ht="19.899999999999999" hidden="1" customHeight="1">
      <c r="B100" s="106"/>
      <c r="D100" s="107" t="s">
        <v>101</v>
      </c>
      <c r="E100" s="108"/>
      <c r="F100" s="108"/>
      <c r="G100" s="108"/>
      <c r="H100" s="108"/>
      <c r="I100" s="108"/>
      <c r="J100" s="109">
        <f>J125</f>
        <v>-53847.39</v>
      </c>
      <c r="L100" s="106"/>
    </row>
    <row r="101" spans="2:47" s="9" customFormat="1" ht="19.899999999999999" hidden="1" customHeight="1">
      <c r="B101" s="106"/>
      <c r="D101" s="107" t="s">
        <v>102</v>
      </c>
      <c r="E101" s="108"/>
      <c r="F101" s="108"/>
      <c r="G101" s="108"/>
      <c r="H101" s="108"/>
      <c r="I101" s="108"/>
      <c r="J101" s="109">
        <f>J152</f>
        <v>-25376.58</v>
      </c>
      <c r="L101" s="106"/>
    </row>
    <row r="102" spans="2:47" s="1" customFormat="1" ht="21.75" hidden="1" customHeight="1">
      <c r="B102" s="29"/>
      <c r="L102" s="29"/>
    </row>
    <row r="103" spans="2:47" s="1" customFormat="1" ht="6.95" hidden="1" customHeight="1">
      <c r="B103" s="41"/>
      <c r="C103" s="42"/>
      <c r="D103" s="42"/>
      <c r="E103" s="42"/>
      <c r="F103" s="42"/>
      <c r="G103" s="42"/>
      <c r="H103" s="42"/>
      <c r="I103" s="42"/>
      <c r="J103" s="42"/>
      <c r="K103" s="42"/>
      <c r="L103" s="29"/>
    </row>
    <row r="104" spans="2:47" ht="11.25" hidden="1"/>
    <row r="105" spans="2:47" ht="11.25" hidden="1"/>
    <row r="106" spans="2:47" ht="11.25" hidden="1"/>
    <row r="107" spans="2:47" s="1" customFormat="1" ht="6.95" customHeight="1">
      <c r="B107" s="43"/>
      <c r="C107" s="44"/>
      <c r="D107" s="44"/>
      <c r="E107" s="44"/>
      <c r="F107" s="44"/>
      <c r="G107" s="44"/>
      <c r="H107" s="44"/>
      <c r="I107" s="44"/>
      <c r="J107" s="44"/>
      <c r="K107" s="44"/>
      <c r="L107" s="29"/>
    </row>
    <row r="108" spans="2:47" s="1" customFormat="1" ht="24.95" customHeight="1">
      <c r="B108" s="29"/>
      <c r="C108" s="21" t="s">
        <v>103</v>
      </c>
      <c r="L108" s="29"/>
    </row>
    <row r="109" spans="2:47" s="1" customFormat="1" ht="6.95" customHeight="1">
      <c r="B109" s="29"/>
      <c r="L109" s="29"/>
    </row>
    <row r="110" spans="2:47" s="1" customFormat="1" ht="12" customHeight="1">
      <c r="B110" s="29"/>
      <c r="C110" s="26" t="s">
        <v>14</v>
      </c>
      <c r="L110" s="29"/>
    </row>
    <row r="111" spans="2:47" s="1" customFormat="1" ht="16.5" customHeight="1">
      <c r="B111" s="29"/>
      <c r="E111" s="209" t="str">
        <f>E7</f>
        <v>Rozšíření muzea Habartov</v>
      </c>
      <c r="F111" s="210"/>
      <c r="G111" s="210"/>
      <c r="H111" s="210"/>
      <c r="L111" s="29"/>
    </row>
    <row r="112" spans="2:47" ht="12" customHeight="1">
      <c r="B112" s="20"/>
      <c r="C112" s="26" t="s">
        <v>91</v>
      </c>
      <c r="L112" s="20"/>
    </row>
    <row r="113" spans="2:65" s="1" customFormat="1" ht="16.5" customHeight="1">
      <c r="B113" s="29"/>
      <c r="E113" s="209" t="s">
        <v>92</v>
      </c>
      <c r="F113" s="211"/>
      <c r="G113" s="211"/>
      <c r="H113" s="211"/>
      <c r="L113" s="29"/>
    </row>
    <row r="114" spans="2:65" s="1" customFormat="1" ht="12" customHeight="1">
      <c r="B114" s="29"/>
      <c r="C114" s="26" t="s">
        <v>93</v>
      </c>
      <c r="L114" s="29"/>
    </row>
    <row r="115" spans="2:65" s="1" customFormat="1" ht="16.5" customHeight="1">
      <c r="B115" s="29"/>
      <c r="E115" s="186" t="str">
        <f>E11</f>
        <v>01.03 - Méněpráce- odpady</v>
      </c>
      <c r="F115" s="211"/>
      <c r="G115" s="211"/>
      <c r="H115" s="211"/>
      <c r="L115" s="29"/>
    </row>
    <row r="116" spans="2:65" s="1" customFormat="1" ht="6.95" customHeight="1">
      <c r="B116" s="29"/>
      <c r="L116" s="29"/>
    </row>
    <row r="117" spans="2:65" s="1" customFormat="1" ht="12" customHeight="1">
      <c r="B117" s="29"/>
      <c r="C117" s="26" t="s">
        <v>18</v>
      </c>
      <c r="F117" s="24" t="str">
        <f>F14</f>
        <v xml:space="preserve"> </v>
      </c>
      <c r="I117" s="26" t="s">
        <v>20</v>
      </c>
      <c r="J117" s="49" t="str">
        <f>IF(J14="","",J14)</f>
        <v>25. 2. 2025</v>
      </c>
      <c r="L117" s="29"/>
    </row>
    <row r="118" spans="2:65" s="1" customFormat="1" ht="6.95" customHeight="1">
      <c r="B118" s="29"/>
      <c r="L118" s="29"/>
    </row>
    <row r="119" spans="2:65" s="1" customFormat="1" ht="15.2" customHeight="1">
      <c r="B119" s="29"/>
      <c r="C119" s="26" t="s">
        <v>22</v>
      </c>
      <c r="F119" s="24" t="str">
        <f>E17</f>
        <v>Město Habartov, nám. Přátelství 112, Habartov</v>
      </c>
      <c r="I119" s="26" t="s">
        <v>31</v>
      </c>
      <c r="J119" s="27" t="str">
        <f>E23</f>
        <v xml:space="preserve"> </v>
      </c>
      <c r="L119" s="29"/>
    </row>
    <row r="120" spans="2:65" s="1" customFormat="1" ht="15.2" customHeight="1">
      <c r="B120" s="29"/>
      <c r="C120" s="26" t="s">
        <v>27</v>
      </c>
      <c r="F120" s="24" t="str">
        <f>IF(E20="","",E20)</f>
        <v>ColorMax s. r. o., Kasární náměstí 115/7, Cheb</v>
      </c>
      <c r="I120" s="26" t="s">
        <v>33</v>
      </c>
      <c r="J120" s="27" t="str">
        <f>E26</f>
        <v xml:space="preserve"> </v>
      </c>
      <c r="L120" s="29"/>
    </row>
    <row r="121" spans="2:65" s="1" customFormat="1" ht="10.35" customHeight="1">
      <c r="B121" s="29"/>
      <c r="L121" s="29"/>
    </row>
    <row r="122" spans="2:65" s="10" customFormat="1" ht="29.25" customHeight="1">
      <c r="B122" s="110"/>
      <c r="C122" s="111" t="s">
        <v>104</v>
      </c>
      <c r="D122" s="112" t="s">
        <v>60</v>
      </c>
      <c r="E122" s="112" t="s">
        <v>56</v>
      </c>
      <c r="F122" s="112" t="s">
        <v>57</v>
      </c>
      <c r="G122" s="112" t="s">
        <v>105</v>
      </c>
      <c r="H122" s="112" t="s">
        <v>106</v>
      </c>
      <c r="I122" s="112" t="s">
        <v>107</v>
      </c>
      <c r="J122" s="113" t="s">
        <v>97</v>
      </c>
      <c r="K122" s="114" t="s">
        <v>108</v>
      </c>
      <c r="L122" s="110"/>
      <c r="M122" s="56" t="s">
        <v>1</v>
      </c>
      <c r="N122" s="57" t="s">
        <v>39</v>
      </c>
      <c r="O122" s="57" t="s">
        <v>109</v>
      </c>
      <c r="P122" s="57" t="s">
        <v>110</v>
      </c>
      <c r="Q122" s="57" t="s">
        <v>111</v>
      </c>
      <c r="R122" s="57" t="s">
        <v>112</v>
      </c>
      <c r="S122" s="57" t="s">
        <v>113</v>
      </c>
      <c r="T122" s="58" t="s">
        <v>114</v>
      </c>
    </row>
    <row r="123" spans="2:65" s="1" customFormat="1" ht="22.9" customHeight="1">
      <c r="B123" s="29"/>
      <c r="C123" s="61" t="s">
        <v>115</v>
      </c>
      <c r="J123" s="115">
        <f>BK123</f>
        <v>-79223.97</v>
      </c>
      <c r="L123" s="29"/>
      <c r="M123" s="59"/>
      <c r="N123" s="50"/>
      <c r="O123" s="50"/>
      <c r="P123" s="116">
        <f>P124</f>
        <v>-11.014892</v>
      </c>
      <c r="Q123" s="50"/>
      <c r="R123" s="116">
        <f>R124</f>
        <v>0</v>
      </c>
      <c r="S123" s="50"/>
      <c r="T123" s="117">
        <f>T124</f>
        <v>0</v>
      </c>
      <c r="AT123" s="17" t="s">
        <v>74</v>
      </c>
      <c r="AU123" s="17" t="s">
        <v>99</v>
      </c>
      <c r="BK123" s="118">
        <f>BK124</f>
        <v>-79223.97</v>
      </c>
    </row>
    <row r="124" spans="2:65" s="11" customFormat="1" ht="25.9" customHeight="1">
      <c r="B124" s="119"/>
      <c r="D124" s="120" t="s">
        <v>74</v>
      </c>
      <c r="E124" s="121" t="s">
        <v>116</v>
      </c>
      <c r="F124" s="121" t="s">
        <v>117</v>
      </c>
      <c r="J124" s="122">
        <f>BK124</f>
        <v>-79223.97</v>
      </c>
      <c r="L124" s="119"/>
      <c r="M124" s="123"/>
      <c r="P124" s="124">
        <f>P125+P152</f>
        <v>-11.014892</v>
      </c>
      <c r="R124" s="124">
        <f>R125+R152</f>
        <v>0</v>
      </c>
      <c r="T124" s="125">
        <f>T125+T152</f>
        <v>0</v>
      </c>
      <c r="AR124" s="120" t="s">
        <v>82</v>
      </c>
      <c r="AT124" s="126" t="s">
        <v>74</v>
      </c>
      <c r="AU124" s="126" t="s">
        <v>75</v>
      </c>
      <c r="AY124" s="120" t="s">
        <v>118</v>
      </c>
      <c r="BK124" s="127">
        <f>BK125+BK152</f>
        <v>-79223.97</v>
      </c>
    </row>
    <row r="125" spans="2:65" s="11" customFormat="1" ht="22.9" customHeight="1">
      <c r="B125" s="119"/>
      <c r="D125" s="120" t="s">
        <v>74</v>
      </c>
      <c r="E125" s="128" t="s">
        <v>119</v>
      </c>
      <c r="F125" s="128" t="s">
        <v>120</v>
      </c>
      <c r="J125" s="129">
        <f>BK125</f>
        <v>-53847.39</v>
      </c>
      <c r="L125" s="119"/>
      <c r="M125" s="123"/>
      <c r="P125" s="124">
        <f>SUM(P126:P151)</f>
        <v>0</v>
      </c>
      <c r="R125" s="124">
        <f>SUM(R126:R151)</f>
        <v>0</v>
      </c>
      <c r="T125" s="125">
        <f>SUM(T126:T151)</f>
        <v>0</v>
      </c>
      <c r="AR125" s="120" t="s">
        <v>82</v>
      </c>
      <c r="AT125" s="126" t="s">
        <v>74</v>
      </c>
      <c r="AU125" s="126" t="s">
        <v>82</v>
      </c>
      <c r="AY125" s="120" t="s">
        <v>118</v>
      </c>
      <c r="BK125" s="127">
        <f>SUM(BK126:BK151)</f>
        <v>-53847.39</v>
      </c>
    </row>
    <row r="126" spans="2:65" s="1" customFormat="1" ht="33" customHeight="1">
      <c r="B126" s="29"/>
      <c r="C126" s="130" t="s">
        <v>82</v>
      </c>
      <c r="D126" s="130" t="s">
        <v>121</v>
      </c>
      <c r="E126" s="131" t="s">
        <v>122</v>
      </c>
      <c r="F126" s="132" t="s">
        <v>123</v>
      </c>
      <c r="G126" s="133" t="s">
        <v>124</v>
      </c>
      <c r="H126" s="134">
        <v>-33.305999999999997</v>
      </c>
      <c r="I126" s="135">
        <v>1500</v>
      </c>
      <c r="J126" s="135">
        <f>ROUND(I126*H126,2)</f>
        <v>-49959</v>
      </c>
      <c r="K126" s="136"/>
      <c r="L126" s="29"/>
      <c r="M126" s="137" t="s">
        <v>1</v>
      </c>
      <c r="N126" s="138" t="s">
        <v>40</v>
      </c>
      <c r="O126" s="139">
        <v>0</v>
      </c>
      <c r="P126" s="139">
        <f>O126*H126</f>
        <v>0</v>
      </c>
      <c r="Q126" s="139">
        <v>0</v>
      </c>
      <c r="R126" s="139">
        <f>Q126*H126</f>
        <v>0</v>
      </c>
      <c r="S126" s="139">
        <v>0</v>
      </c>
      <c r="T126" s="140">
        <f>S126*H126</f>
        <v>0</v>
      </c>
      <c r="AR126" s="141" t="s">
        <v>125</v>
      </c>
      <c r="AT126" s="141" t="s">
        <v>121</v>
      </c>
      <c r="AU126" s="141" t="s">
        <v>84</v>
      </c>
      <c r="AY126" s="17" t="s">
        <v>118</v>
      </c>
      <c r="BE126" s="142">
        <f>IF(N126="základní",J126,0)</f>
        <v>-49959</v>
      </c>
      <c r="BF126" s="142">
        <f>IF(N126="snížená",J126,0)</f>
        <v>0</v>
      </c>
      <c r="BG126" s="142">
        <f>IF(N126="zákl. přenesená",J126,0)</f>
        <v>0</v>
      </c>
      <c r="BH126" s="142">
        <f>IF(N126="sníž. přenesená",J126,0)</f>
        <v>0</v>
      </c>
      <c r="BI126" s="142">
        <f>IF(N126="nulová",J126,0)</f>
        <v>0</v>
      </c>
      <c r="BJ126" s="17" t="s">
        <v>82</v>
      </c>
      <c r="BK126" s="142">
        <f>ROUND(I126*H126,2)</f>
        <v>-49959</v>
      </c>
      <c r="BL126" s="17" t="s">
        <v>125</v>
      </c>
      <c r="BM126" s="141" t="s">
        <v>126</v>
      </c>
    </row>
    <row r="127" spans="2:65" s="12" customFormat="1" ht="11.25">
      <c r="B127" s="143"/>
      <c r="D127" s="144" t="s">
        <v>127</v>
      </c>
      <c r="E127" s="145" t="s">
        <v>1</v>
      </c>
      <c r="F127" s="146" t="s">
        <v>128</v>
      </c>
      <c r="H127" s="145" t="s">
        <v>1</v>
      </c>
      <c r="L127" s="143"/>
      <c r="M127" s="147"/>
      <c r="T127" s="148"/>
      <c r="AT127" s="145" t="s">
        <v>127</v>
      </c>
      <c r="AU127" s="145" t="s">
        <v>84</v>
      </c>
      <c r="AV127" s="12" t="s">
        <v>82</v>
      </c>
      <c r="AW127" s="12" t="s">
        <v>32</v>
      </c>
      <c r="AX127" s="12" t="s">
        <v>75</v>
      </c>
      <c r="AY127" s="145" t="s">
        <v>118</v>
      </c>
    </row>
    <row r="128" spans="2:65" s="13" customFormat="1" ht="11.25">
      <c r="B128" s="149"/>
      <c r="D128" s="144" t="s">
        <v>127</v>
      </c>
      <c r="E128" s="150" t="s">
        <v>1</v>
      </c>
      <c r="F128" s="151" t="s">
        <v>129</v>
      </c>
      <c r="H128" s="152">
        <v>-76.156000000000006</v>
      </c>
      <c r="L128" s="149"/>
      <c r="M128" s="153"/>
      <c r="T128" s="154"/>
      <c r="AT128" s="150" t="s">
        <v>127</v>
      </c>
      <c r="AU128" s="150" t="s">
        <v>84</v>
      </c>
      <c r="AV128" s="13" t="s">
        <v>84</v>
      </c>
      <c r="AW128" s="13" t="s">
        <v>32</v>
      </c>
      <c r="AX128" s="13" t="s">
        <v>75</v>
      </c>
      <c r="AY128" s="150" t="s">
        <v>118</v>
      </c>
    </row>
    <row r="129" spans="2:65" s="12" customFormat="1" ht="11.25">
      <c r="B129" s="143"/>
      <c r="D129" s="144" t="s">
        <v>127</v>
      </c>
      <c r="E129" s="145" t="s">
        <v>1</v>
      </c>
      <c r="F129" s="146" t="s">
        <v>130</v>
      </c>
      <c r="H129" s="145" t="s">
        <v>1</v>
      </c>
      <c r="L129" s="143"/>
      <c r="M129" s="147"/>
      <c r="T129" s="148"/>
      <c r="AT129" s="145" t="s">
        <v>127</v>
      </c>
      <c r="AU129" s="145" t="s">
        <v>84</v>
      </c>
      <c r="AV129" s="12" t="s">
        <v>82</v>
      </c>
      <c r="AW129" s="12" t="s">
        <v>32</v>
      </c>
      <c r="AX129" s="12" t="s">
        <v>75</v>
      </c>
      <c r="AY129" s="145" t="s">
        <v>118</v>
      </c>
    </row>
    <row r="130" spans="2:65" s="13" customFormat="1" ht="11.25">
      <c r="B130" s="149"/>
      <c r="D130" s="144" t="s">
        <v>127</v>
      </c>
      <c r="E130" s="150" t="s">
        <v>1</v>
      </c>
      <c r="F130" s="151" t="s">
        <v>131</v>
      </c>
      <c r="H130" s="152">
        <v>42.85</v>
      </c>
      <c r="L130" s="149"/>
      <c r="M130" s="153"/>
      <c r="T130" s="154"/>
      <c r="AT130" s="150" t="s">
        <v>127</v>
      </c>
      <c r="AU130" s="150" t="s">
        <v>84</v>
      </c>
      <c r="AV130" s="13" t="s">
        <v>84</v>
      </c>
      <c r="AW130" s="13" t="s">
        <v>32</v>
      </c>
      <c r="AX130" s="13" t="s">
        <v>75</v>
      </c>
      <c r="AY130" s="150" t="s">
        <v>118</v>
      </c>
    </row>
    <row r="131" spans="2:65" s="14" customFormat="1" ht="11.25">
      <c r="B131" s="155"/>
      <c r="D131" s="144" t="s">
        <v>127</v>
      </c>
      <c r="E131" s="156" t="s">
        <v>1</v>
      </c>
      <c r="F131" s="157" t="s">
        <v>132</v>
      </c>
      <c r="H131" s="158">
        <v>-33.305999999999997</v>
      </c>
      <c r="L131" s="155"/>
      <c r="M131" s="159"/>
      <c r="T131" s="160"/>
      <c r="AT131" s="156" t="s">
        <v>127</v>
      </c>
      <c r="AU131" s="156" t="s">
        <v>84</v>
      </c>
      <c r="AV131" s="14" t="s">
        <v>125</v>
      </c>
      <c r="AW131" s="14" t="s">
        <v>32</v>
      </c>
      <c r="AX131" s="14" t="s">
        <v>82</v>
      </c>
      <c r="AY131" s="156" t="s">
        <v>118</v>
      </c>
    </row>
    <row r="132" spans="2:65" s="1" customFormat="1" ht="33" customHeight="1">
      <c r="B132" s="29"/>
      <c r="C132" s="130" t="s">
        <v>84</v>
      </c>
      <c r="D132" s="130" t="s">
        <v>121</v>
      </c>
      <c r="E132" s="131" t="s">
        <v>133</v>
      </c>
      <c r="F132" s="132" t="s">
        <v>134</v>
      </c>
      <c r="G132" s="133" t="s">
        <v>124</v>
      </c>
      <c r="H132" s="134">
        <v>0.24199999999999999</v>
      </c>
      <c r="I132" s="135">
        <v>3095</v>
      </c>
      <c r="J132" s="135">
        <f>ROUND(I132*H132,2)</f>
        <v>748.99</v>
      </c>
      <c r="K132" s="136"/>
      <c r="L132" s="29"/>
      <c r="M132" s="137" t="s">
        <v>1</v>
      </c>
      <c r="N132" s="138" t="s">
        <v>40</v>
      </c>
      <c r="O132" s="139">
        <v>0</v>
      </c>
      <c r="P132" s="139">
        <f>O132*H132</f>
        <v>0</v>
      </c>
      <c r="Q132" s="139">
        <v>0</v>
      </c>
      <c r="R132" s="139">
        <f>Q132*H132</f>
        <v>0</v>
      </c>
      <c r="S132" s="139">
        <v>0</v>
      </c>
      <c r="T132" s="140">
        <f>S132*H132</f>
        <v>0</v>
      </c>
      <c r="AR132" s="141" t="s">
        <v>125</v>
      </c>
      <c r="AT132" s="141" t="s">
        <v>121</v>
      </c>
      <c r="AU132" s="141" t="s">
        <v>84</v>
      </c>
      <c r="AY132" s="17" t="s">
        <v>118</v>
      </c>
      <c r="BE132" s="142">
        <f>IF(N132="základní",J132,0)</f>
        <v>748.99</v>
      </c>
      <c r="BF132" s="142">
        <f>IF(N132="snížená",J132,0)</f>
        <v>0</v>
      </c>
      <c r="BG132" s="142">
        <f>IF(N132="zákl. přenesená",J132,0)</f>
        <v>0</v>
      </c>
      <c r="BH132" s="142">
        <f>IF(N132="sníž. přenesená",J132,0)</f>
        <v>0</v>
      </c>
      <c r="BI132" s="142">
        <f>IF(N132="nulová",J132,0)</f>
        <v>0</v>
      </c>
      <c r="BJ132" s="17" t="s">
        <v>82</v>
      </c>
      <c r="BK132" s="142">
        <f>ROUND(I132*H132,2)</f>
        <v>748.99</v>
      </c>
      <c r="BL132" s="17" t="s">
        <v>125</v>
      </c>
      <c r="BM132" s="141" t="s">
        <v>135</v>
      </c>
    </row>
    <row r="133" spans="2:65" s="12" customFormat="1" ht="11.25">
      <c r="B133" s="143"/>
      <c r="D133" s="144" t="s">
        <v>127</v>
      </c>
      <c r="E133" s="145" t="s">
        <v>1</v>
      </c>
      <c r="F133" s="146" t="s">
        <v>136</v>
      </c>
      <c r="H133" s="145" t="s">
        <v>1</v>
      </c>
      <c r="L133" s="143"/>
      <c r="M133" s="147"/>
      <c r="T133" s="148"/>
      <c r="AT133" s="145" t="s">
        <v>127</v>
      </c>
      <c r="AU133" s="145" t="s">
        <v>84</v>
      </c>
      <c r="AV133" s="12" t="s">
        <v>82</v>
      </c>
      <c r="AW133" s="12" t="s">
        <v>32</v>
      </c>
      <c r="AX133" s="12" t="s">
        <v>75</v>
      </c>
      <c r="AY133" s="145" t="s">
        <v>118</v>
      </c>
    </row>
    <row r="134" spans="2:65" s="13" customFormat="1" ht="11.25">
      <c r="B134" s="149"/>
      <c r="D134" s="144" t="s">
        <v>127</v>
      </c>
      <c r="E134" s="150" t="s">
        <v>1</v>
      </c>
      <c r="F134" s="151" t="s">
        <v>137</v>
      </c>
      <c r="H134" s="152">
        <v>-0.51300000000000001</v>
      </c>
      <c r="L134" s="149"/>
      <c r="M134" s="153"/>
      <c r="T134" s="154"/>
      <c r="AT134" s="150" t="s">
        <v>127</v>
      </c>
      <c r="AU134" s="150" t="s">
        <v>84</v>
      </c>
      <c r="AV134" s="13" t="s">
        <v>84</v>
      </c>
      <c r="AW134" s="13" t="s">
        <v>32</v>
      </c>
      <c r="AX134" s="13" t="s">
        <v>75</v>
      </c>
      <c r="AY134" s="150" t="s">
        <v>118</v>
      </c>
    </row>
    <row r="135" spans="2:65" s="12" customFormat="1" ht="11.25">
      <c r="B135" s="143"/>
      <c r="D135" s="144" t="s">
        <v>127</v>
      </c>
      <c r="E135" s="145" t="s">
        <v>1</v>
      </c>
      <c r="F135" s="146" t="s">
        <v>138</v>
      </c>
      <c r="H135" s="145" t="s">
        <v>1</v>
      </c>
      <c r="L135" s="143"/>
      <c r="M135" s="147"/>
      <c r="T135" s="148"/>
      <c r="AT135" s="145" t="s">
        <v>127</v>
      </c>
      <c r="AU135" s="145" t="s">
        <v>84</v>
      </c>
      <c r="AV135" s="12" t="s">
        <v>82</v>
      </c>
      <c r="AW135" s="12" t="s">
        <v>32</v>
      </c>
      <c r="AX135" s="12" t="s">
        <v>75</v>
      </c>
      <c r="AY135" s="145" t="s">
        <v>118</v>
      </c>
    </row>
    <row r="136" spans="2:65" s="13" customFormat="1" ht="11.25">
      <c r="B136" s="149"/>
      <c r="D136" s="144" t="s">
        <v>127</v>
      </c>
      <c r="E136" s="150" t="s">
        <v>1</v>
      </c>
      <c r="F136" s="151" t="s">
        <v>139</v>
      </c>
      <c r="H136" s="152">
        <v>-8.5000000000000006E-2</v>
      </c>
      <c r="L136" s="149"/>
      <c r="M136" s="153"/>
      <c r="T136" s="154"/>
      <c r="AT136" s="150" t="s">
        <v>127</v>
      </c>
      <c r="AU136" s="150" t="s">
        <v>84</v>
      </c>
      <c r="AV136" s="13" t="s">
        <v>84</v>
      </c>
      <c r="AW136" s="13" t="s">
        <v>32</v>
      </c>
      <c r="AX136" s="13" t="s">
        <v>75</v>
      </c>
      <c r="AY136" s="150" t="s">
        <v>118</v>
      </c>
    </row>
    <row r="137" spans="2:65" s="15" customFormat="1" ht="11.25">
      <c r="B137" s="161"/>
      <c r="D137" s="144" t="s">
        <v>127</v>
      </c>
      <c r="E137" s="162" t="s">
        <v>1</v>
      </c>
      <c r="F137" s="163" t="s">
        <v>140</v>
      </c>
      <c r="H137" s="164">
        <v>-0.59799999999999998</v>
      </c>
      <c r="L137" s="161"/>
      <c r="M137" s="165"/>
      <c r="T137" s="166"/>
      <c r="AT137" s="162" t="s">
        <v>127</v>
      </c>
      <c r="AU137" s="162" t="s">
        <v>84</v>
      </c>
      <c r="AV137" s="15" t="s">
        <v>79</v>
      </c>
      <c r="AW137" s="15" t="s">
        <v>32</v>
      </c>
      <c r="AX137" s="15" t="s">
        <v>75</v>
      </c>
      <c r="AY137" s="162" t="s">
        <v>118</v>
      </c>
    </row>
    <row r="138" spans="2:65" s="12" customFormat="1" ht="11.25">
      <c r="B138" s="143"/>
      <c r="D138" s="144" t="s">
        <v>127</v>
      </c>
      <c r="E138" s="145" t="s">
        <v>1</v>
      </c>
      <c r="F138" s="146" t="s">
        <v>130</v>
      </c>
      <c r="H138" s="145" t="s">
        <v>1</v>
      </c>
      <c r="L138" s="143"/>
      <c r="M138" s="147"/>
      <c r="T138" s="148"/>
      <c r="AT138" s="145" t="s">
        <v>127</v>
      </c>
      <c r="AU138" s="145" t="s">
        <v>84</v>
      </c>
      <c r="AV138" s="12" t="s">
        <v>82</v>
      </c>
      <c r="AW138" s="12" t="s">
        <v>32</v>
      </c>
      <c r="AX138" s="12" t="s">
        <v>75</v>
      </c>
      <c r="AY138" s="145" t="s">
        <v>118</v>
      </c>
    </row>
    <row r="139" spans="2:65" s="13" customFormat="1" ht="11.25">
      <c r="B139" s="149"/>
      <c r="D139" s="144" t="s">
        <v>127</v>
      </c>
      <c r="E139" s="150" t="s">
        <v>1</v>
      </c>
      <c r="F139" s="151" t="s">
        <v>141</v>
      </c>
      <c r="H139" s="152">
        <v>0.84</v>
      </c>
      <c r="L139" s="149"/>
      <c r="M139" s="153"/>
      <c r="T139" s="154"/>
      <c r="AT139" s="150" t="s">
        <v>127</v>
      </c>
      <c r="AU139" s="150" t="s">
        <v>84</v>
      </c>
      <c r="AV139" s="13" t="s">
        <v>84</v>
      </c>
      <c r="AW139" s="13" t="s">
        <v>32</v>
      </c>
      <c r="AX139" s="13" t="s">
        <v>75</v>
      </c>
      <c r="AY139" s="150" t="s">
        <v>118</v>
      </c>
    </row>
    <row r="140" spans="2:65" s="14" customFormat="1" ht="11.25">
      <c r="B140" s="155"/>
      <c r="D140" s="144" t="s">
        <v>127</v>
      </c>
      <c r="E140" s="156" t="s">
        <v>1</v>
      </c>
      <c r="F140" s="157" t="s">
        <v>132</v>
      </c>
      <c r="H140" s="158">
        <v>0.24199999999999999</v>
      </c>
      <c r="L140" s="155"/>
      <c r="M140" s="159"/>
      <c r="T140" s="160"/>
      <c r="AT140" s="156" t="s">
        <v>127</v>
      </c>
      <c r="AU140" s="156" t="s">
        <v>84</v>
      </c>
      <c r="AV140" s="14" t="s">
        <v>125</v>
      </c>
      <c r="AW140" s="14" t="s">
        <v>32</v>
      </c>
      <c r="AX140" s="14" t="s">
        <v>82</v>
      </c>
      <c r="AY140" s="156" t="s">
        <v>118</v>
      </c>
    </row>
    <row r="141" spans="2:65" s="1" customFormat="1" ht="33" customHeight="1">
      <c r="B141" s="29"/>
      <c r="C141" s="130" t="s">
        <v>79</v>
      </c>
      <c r="D141" s="130" t="s">
        <v>121</v>
      </c>
      <c r="E141" s="131" t="s">
        <v>142</v>
      </c>
      <c r="F141" s="132" t="s">
        <v>143</v>
      </c>
      <c r="G141" s="133" t="s">
        <v>124</v>
      </c>
      <c r="H141" s="134">
        <v>-13.968</v>
      </c>
      <c r="I141" s="135">
        <v>332</v>
      </c>
      <c r="J141" s="135">
        <f>ROUND(I141*H141,2)</f>
        <v>-4637.38</v>
      </c>
      <c r="K141" s="136"/>
      <c r="L141" s="29"/>
      <c r="M141" s="137" t="s">
        <v>1</v>
      </c>
      <c r="N141" s="138" t="s">
        <v>40</v>
      </c>
      <c r="O141" s="139">
        <v>0</v>
      </c>
      <c r="P141" s="139">
        <f>O141*H141</f>
        <v>0</v>
      </c>
      <c r="Q141" s="139">
        <v>0</v>
      </c>
      <c r="R141" s="139">
        <f>Q141*H141</f>
        <v>0</v>
      </c>
      <c r="S141" s="139">
        <v>0</v>
      </c>
      <c r="T141" s="140">
        <f>S141*H141</f>
        <v>0</v>
      </c>
      <c r="AR141" s="141" t="s">
        <v>125</v>
      </c>
      <c r="AT141" s="141" t="s">
        <v>121</v>
      </c>
      <c r="AU141" s="141" t="s">
        <v>84</v>
      </c>
      <c r="AY141" s="17" t="s">
        <v>118</v>
      </c>
      <c r="BE141" s="142">
        <f>IF(N141="základní",J141,0)</f>
        <v>-4637.38</v>
      </c>
      <c r="BF141" s="142">
        <f>IF(N141="snížená",J141,0)</f>
        <v>0</v>
      </c>
      <c r="BG141" s="142">
        <f>IF(N141="zákl. přenesená",J141,0)</f>
        <v>0</v>
      </c>
      <c r="BH141" s="142">
        <f>IF(N141="sníž. přenesená",J141,0)</f>
        <v>0</v>
      </c>
      <c r="BI141" s="142">
        <f>IF(N141="nulová",J141,0)</f>
        <v>0</v>
      </c>
      <c r="BJ141" s="17" t="s">
        <v>82</v>
      </c>
      <c r="BK141" s="142">
        <f>ROUND(I141*H141,2)</f>
        <v>-4637.38</v>
      </c>
      <c r="BL141" s="17" t="s">
        <v>125</v>
      </c>
      <c r="BM141" s="141" t="s">
        <v>144</v>
      </c>
    </row>
    <row r="142" spans="2:65" s="12" customFormat="1" ht="11.25">
      <c r="B142" s="143"/>
      <c r="D142" s="144" t="s">
        <v>127</v>
      </c>
      <c r="E142" s="145" t="s">
        <v>1</v>
      </c>
      <c r="F142" s="146" t="s">
        <v>136</v>
      </c>
      <c r="H142" s="145" t="s">
        <v>1</v>
      </c>
      <c r="L142" s="143"/>
      <c r="M142" s="147"/>
      <c r="T142" s="148"/>
      <c r="AT142" s="145" t="s">
        <v>127</v>
      </c>
      <c r="AU142" s="145" t="s">
        <v>84</v>
      </c>
      <c r="AV142" s="12" t="s">
        <v>82</v>
      </c>
      <c r="AW142" s="12" t="s">
        <v>32</v>
      </c>
      <c r="AX142" s="12" t="s">
        <v>75</v>
      </c>
      <c r="AY142" s="145" t="s">
        <v>118</v>
      </c>
    </row>
    <row r="143" spans="2:65" s="13" customFormat="1" ht="11.25">
      <c r="B143" s="149"/>
      <c r="D143" s="144" t="s">
        <v>127</v>
      </c>
      <c r="E143" s="150" t="s">
        <v>1</v>
      </c>
      <c r="F143" s="151" t="s">
        <v>145</v>
      </c>
      <c r="H143" s="152">
        <v>-10.831</v>
      </c>
      <c r="L143" s="149"/>
      <c r="M143" s="153"/>
      <c r="T143" s="154"/>
      <c r="AT143" s="150" t="s">
        <v>127</v>
      </c>
      <c r="AU143" s="150" t="s">
        <v>84</v>
      </c>
      <c r="AV143" s="13" t="s">
        <v>84</v>
      </c>
      <c r="AW143" s="13" t="s">
        <v>32</v>
      </c>
      <c r="AX143" s="13" t="s">
        <v>75</v>
      </c>
      <c r="AY143" s="150" t="s">
        <v>118</v>
      </c>
    </row>
    <row r="144" spans="2:65" s="12" customFormat="1" ht="11.25">
      <c r="B144" s="143"/>
      <c r="D144" s="144" t="s">
        <v>127</v>
      </c>
      <c r="E144" s="145" t="s">
        <v>1</v>
      </c>
      <c r="F144" s="146" t="s">
        <v>146</v>
      </c>
      <c r="H144" s="145" t="s">
        <v>1</v>
      </c>
      <c r="L144" s="143"/>
      <c r="M144" s="147"/>
      <c r="T144" s="148"/>
      <c r="AT144" s="145" t="s">
        <v>127</v>
      </c>
      <c r="AU144" s="145" t="s">
        <v>84</v>
      </c>
      <c r="AV144" s="12" t="s">
        <v>82</v>
      </c>
      <c r="AW144" s="12" t="s">
        <v>32</v>
      </c>
      <c r="AX144" s="12" t="s">
        <v>75</v>
      </c>
      <c r="AY144" s="145" t="s">
        <v>118</v>
      </c>
    </row>
    <row r="145" spans="2:65" s="13" customFormat="1" ht="11.25">
      <c r="B145" s="149"/>
      <c r="D145" s="144" t="s">
        <v>127</v>
      </c>
      <c r="E145" s="150" t="s">
        <v>1</v>
      </c>
      <c r="F145" s="151" t="s">
        <v>147</v>
      </c>
      <c r="H145" s="152">
        <v>-109.229</v>
      </c>
      <c r="L145" s="149"/>
      <c r="M145" s="153"/>
      <c r="T145" s="154"/>
      <c r="AT145" s="150" t="s">
        <v>127</v>
      </c>
      <c r="AU145" s="150" t="s">
        <v>84</v>
      </c>
      <c r="AV145" s="13" t="s">
        <v>84</v>
      </c>
      <c r="AW145" s="13" t="s">
        <v>32</v>
      </c>
      <c r="AX145" s="13" t="s">
        <v>75</v>
      </c>
      <c r="AY145" s="150" t="s">
        <v>118</v>
      </c>
    </row>
    <row r="146" spans="2:65" s="12" customFormat="1" ht="11.25">
      <c r="B146" s="143"/>
      <c r="D146" s="144" t="s">
        <v>127</v>
      </c>
      <c r="E146" s="145" t="s">
        <v>1</v>
      </c>
      <c r="F146" s="146" t="s">
        <v>148</v>
      </c>
      <c r="H146" s="145" t="s">
        <v>1</v>
      </c>
      <c r="L146" s="143"/>
      <c r="M146" s="147"/>
      <c r="T146" s="148"/>
      <c r="AT146" s="145" t="s">
        <v>127</v>
      </c>
      <c r="AU146" s="145" t="s">
        <v>84</v>
      </c>
      <c r="AV146" s="12" t="s">
        <v>82</v>
      </c>
      <c r="AW146" s="12" t="s">
        <v>32</v>
      </c>
      <c r="AX146" s="12" t="s">
        <v>75</v>
      </c>
      <c r="AY146" s="145" t="s">
        <v>118</v>
      </c>
    </row>
    <row r="147" spans="2:65" s="13" customFormat="1" ht="11.25">
      <c r="B147" s="149"/>
      <c r="D147" s="144" t="s">
        <v>127</v>
      </c>
      <c r="E147" s="150" t="s">
        <v>1</v>
      </c>
      <c r="F147" s="151" t="s">
        <v>149</v>
      </c>
      <c r="H147" s="152">
        <v>5.4720000000000004</v>
      </c>
      <c r="L147" s="149"/>
      <c r="M147" s="153"/>
      <c r="T147" s="154"/>
      <c r="AT147" s="150" t="s">
        <v>127</v>
      </c>
      <c r="AU147" s="150" t="s">
        <v>84</v>
      </c>
      <c r="AV147" s="13" t="s">
        <v>84</v>
      </c>
      <c r="AW147" s="13" t="s">
        <v>32</v>
      </c>
      <c r="AX147" s="13" t="s">
        <v>75</v>
      </c>
      <c r="AY147" s="150" t="s">
        <v>118</v>
      </c>
    </row>
    <row r="148" spans="2:65" s="15" customFormat="1" ht="11.25">
      <c r="B148" s="161"/>
      <c r="D148" s="144" t="s">
        <v>127</v>
      </c>
      <c r="E148" s="162" t="s">
        <v>1</v>
      </c>
      <c r="F148" s="163" t="s">
        <v>150</v>
      </c>
      <c r="H148" s="164">
        <v>-114.58799999999999</v>
      </c>
      <c r="L148" s="161"/>
      <c r="M148" s="165"/>
      <c r="T148" s="166"/>
      <c r="AT148" s="162" t="s">
        <v>127</v>
      </c>
      <c r="AU148" s="162" t="s">
        <v>84</v>
      </c>
      <c r="AV148" s="15" t="s">
        <v>79</v>
      </c>
      <c r="AW148" s="15" t="s">
        <v>32</v>
      </c>
      <c r="AX148" s="15" t="s">
        <v>75</v>
      </c>
      <c r="AY148" s="162" t="s">
        <v>118</v>
      </c>
    </row>
    <row r="149" spans="2:65" s="12" customFormat="1" ht="11.25">
      <c r="B149" s="143"/>
      <c r="D149" s="144" t="s">
        <v>127</v>
      </c>
      <c r="E149" s="145" t="s">
        <v>1</v>
      </c>
      <c r="F149" s="146" t="s">
        <v>151</v>
      </c>
      <c r="H149" s="145" t="s">
        <v>1</v>
      </c>
      <c r="L149" s="143"/>
      <c r="M149" s="147"/>
      <c r="T149" s="148"/>
      <c r="AT149" s="145" t="s">
        <v>127</v>
      </c>
      <c r="AU149" s="145" t="s">
        <v>84</v>
      </c>
      <c r="AV149" s="12" t="s">
        <v>82</v>
      </c>
      <c r="AW149" s="12" t="s">
        <v>32</v>
      </c>
      <c r="AX149" s="12" t="s">
        <v>75</v>
      </c>
      <c r="AY149" s="145" t="s">
        <v>118</v>
      </c>
    </row>
    <row r="150" spans="2:65" s="13" customFormat="1" ht="11.25">
      <c r="B150" s="149"/>
      <c r="D150" s="144" t="s">
        <v>127</v>
      </c>
      <c r="E150" s="150" t="s">
        <v>1</v>
      </c>
      <c r="F150" s="151" t="s">
        <v>152</v>
      </c>
      <c r="H150" s="152">
        <v>100.62</v>
      </c>
      <c r="L150" s="149"/>
      <c r="M150" s="153"/>
      <c r="T150" s="154"/>
      <c r="AT150" s="150" t="s">
        <v>127</v>
      </c>
      <c r="AU150" s="150" t="s">
        <v>84</v>
      </c>
      <c r="AV150" s="13" t="s">
        <v>84</v>
      </c>
      <c r="AW150" s="13" t="s">
        <v>32</v>
      </c>
      <c r="AX150" s="13" t="s">
        <v>75</v>
      </c>
      <c r="AY150" s="150" t="s">
        <v>118</v>
      </c>
    </row>
    <row r="151" spans="2:65" s="14" customFormat="1" ht="11.25">
      <c r="B151" s="155"/>
      <c r="D151" s="144" t="s">
        <v>127</v>
      </c>
      <c r="E151" s="156" t="s">
        <v>1</v>
      </c>
      <c r="F151" s="157" t="s">
        <v>132</v>
      </c>
      <c r="H151" s="158">
        <v>-13.968</v>
      </c>
      <c r="L151" s="155"/>
      <c r="M151" s="159"/>
      <c r="T151" s="160"/>
      <c r="AT151" s="156" t="s">
        <v>127</v>
      </c>
      <c r="AU151" s="156" t="s">
        <v>84</v>
      </c>
      <c r="AV151" s="14" t="s">
        <v>125</v>
      </c>
      <c r="AW151" s="14" t="s">
        <v>32</v>
      </c>
      <c r="AX151" s="14" t="s">
        <v>82</v>
      </c>
      <c r="AY151" s="156" t="s">
        <v>118</v>
      </c>
    </row>
    <row r="152" spans="2:65" s="11" customFormat="1" ht="22.9" customHeight="1">
      <c r="B152" s="119"/>
      <c r="D152" s="120" t="s">
        <v>74</v>
      </c>
      <c r="E152" s="128" t="s">
        <v>153</v>
      </c>
      <c r="F152" s="128" t="s">
        <v>154</v>
      </c>
      <c r="J152" s="129">
        <f>BK152</f>
        <v>-25376.58</v>
      </c>
      <c r="L152" s="119"/>
      <c r="M152" s="123"/>
      <c r="P152" s="124">
        <f>SUM(P153:P171)</f>
        <v>-11.014892</v>
      </c>
      <c r="R152" s="124">
        <f>SUM(R153:R171)</f>
        <v>0</v>
      </c>
      <c r="T152" s="125">
        <f>SUM(T153:T171)</f>
        <v>0</v>
      </c>
      <c r="AR152" s="120" t="s">
        <v>82</v>
      </c>
      <c r="AT152" s="126" t="s">
        <v>74</v>
      </c>
      <c r="AU152" s="126" t="s">
        <v>82</v>
      </c>
      <c r="AY152" s="120" t="s">
        <v>118</v>
      </c>
      <c r="BK152" s="127">
        <f>SUM(BK153:BK171)</f>
        <v>-25376.58</v>
      </c>
    </row>
    <row r="153" spans="2:65" s="1" customFormat="1" ht="24.2" customHeight="1">
      <c r="B153" s="29"/>
      <c r="C153" s="130" t="s">
        <v>155</v>
      </c>
      <c r="D153" s="130" t="s">
        <v>121</v>
      </c>
      <c r="E153" s="131" t="s">
        <v>156</v>
      </c>
      <c r="F153" s="132" t="s">
        <v>157</v>
      </c>
      <c r="G153" s="133" t="s">
        <v>124</v>
      </c>
      <c r="H153" s="134">
        <v>-47.031999999999996</v>
      </c>
      <c r="I153" s="135">
        <v>301.14</v>
      </c>
      <c r="J153" s="135">
        <f>ROUND(I153*H153,2)</f>
        <v>-14163.22</v>
      </c>
      <c r="K153" s="136"/>
      <c r="L153" s="29"/>
      <c r="M153" s="137" t="s">
        <v>1</v>
      </c>
      <c r="N153" s="138" t="s">
        <v>40</v>
      </c>
      <c r="O153" s="139">
        <v>0.125</v>
      </c>
      <c r="P153" s="139">
        <f>O153*H153</f>
        <v>-5.8789999999999996</v>
      </c>
      <c r="Q153" s="139">
        <v>0</v>
      </c>
      <c r="R153" s="139">
        <f>Q153*H153</f>
        <v>0</v>
      </c>
      <c r="S153" s="139">
        <v>0</v>
      </c>
      <c r="T153" s="140">
        <f>S153*H153</f>
        <v>0</v>
      </c>
      <c r="AR153" s="141" t="s">
        <v>125</v>
      </c>
      <c r="AT153" s="141" t="s">
        <v>121</v>
      </c>
      <c r="AU153" s="141" t="s">
        <v>84</v>
      </c>
      <c r="AY153" s="17" t="s">
        <v>118</v>
      </c>
      <c r="BE153" s="142">
        <f>IF(N153="základní",J153,0)</f>
        <v>-14163.22</v>
      </c>
      <c r="BF153" s="142">
        <f>IF(N153="snížená",J153,0)</f>
        <v>0</v>
      </c>
      <c r="BG153" s="142">
        <f>IF(N153="zákl. přenesená",J153,0)</f>
        <v>0</v>
      </c>
      <c r="BH153" s="142">
        <f>IF(N153="sníž. přenesená",J153,0)</f>
        <v>0</v>
      </c>
      <c r="BI153" s="142">
        <f>IF(N153="nulová",J153,0)</f>
        <v>0</v>
      </c>
      <c r="BJ153" s="17" t="s">
        <v>82</v>
      </c>
      <c r="BK153" s="142">
        <f>ROUND(I153*H153,2)</f>
        <v>-14163.22</v>
      </c>
      <c r="BL153" s="17" t="s">
        <v>125</v>
      </c>
      <c r="BM153" s="141" t="s">
        <v>158</v>
      </c>
    </row>
    <row r="154" spans="2:65" s="1" customFormat="1" ht="29.25">
      <c r="B154" s="29"/>
      <c r="D154" s="144" t="s">
        <v>159</v>
      </c>
      <c r="F154" s="167" t="s">
        <v>160</v>
      </c>
      <c r="L154" s="29"/>
      <c r="M154" s="168"/>
      <c r="T154" s="53"/>
      <c r="AT154" s="17" t="s">
        <v>159</v>
      </c>
      <c r="AU154" s="17" t="s">
        <v>84</v>
      </c>
    </row>
    <row r="155" spans="2:65" s="12" customFormat="1" ht="11.25">
      <c r="B155" s="143"/>
      <c r="D155" s="144" t="s">
        <v>127</v>
      </c>
      <c r="E155" s="145" t="s">
        <v>1</v>
      </c>
      <c r="F155" s="146" t="s">
        <v>161</v>
      </c>
      <c r="H155" s="145" t="s">
        <v>1</v>
      </c>
      <c r="L155" s="143"/>
      <c r="M155" s="147"/>
      <c r="T155" s="148"/>
      <c r="AT155" s="145" t="s">
        <v>127</v>
      </c>
      <c r="AU155" s="145" t="s">
        <v>84</v>
      </c>
      <c r="AV155" s="12" t="s">
        <v>82</v>
      </c>
      <c r="AW155" s="12" t="s">
        <v>32</v>
      </c>
      <c r="AX155" s="12" t="s">
        <v>75</v>
      </c>
      <c r="AY155" s="145" t="s">
        <v>118</v>
      </c>
    </row>
    <row r="156" spans="2:65" s="13" customFormat="1" ht="11.25">
      <c r="B156" s="149"/>
      <c r="D156" s="144" t="s">
        <v>127</v>
      </c>
      <c r="E156" s="150" t="s">
        <v>1</v>
      </c>
      <c r="F156" s="151" t="s">
        <v>162</v>
      </c>
      <c r="H156" s="152">
        <v>-33.305999999999997</v>
      </c>
      <c r="L156" s="149"/>
      <c r="M156" s="153"/>
      <c r="T156" s="154"/>
      <c r="AT156" s="150" t="s">
        <v>127</v>
      </c>
      <c r="AU156" s="150" t="s">
        <v>84</v>
      </c>
      <c r="AV156" s="13" t="s">
        <v>84</v>
      </c>
      <c r="AW156" s="13" t="s">
        <v>32</v>
      </c>
      <c r="AX156" s="13" t="s">
        <v>75</v>
      </c>
      <c r="AY156" s="150" t="s">
        <v>118</v>
      </c>
    </row>
    <row r="157" spans="2:65" s="12" customFormat="1" ht="11.25">
      <c r="B157" s="143"/>
      <c r="D157" s="144" t="s">
        <v>127</v>
      </c>
      <c r="E157" s="145" t="s">
        <v>1</v>
      </c>
      <c r="F157" s="146" t="s">
        <v>163</v>
      </c>
      <c r="H157" s="145" t="s">
        <v>1</v>
      </c>
      <c r="L157" s="143"/>
      <c r="M157" s="147"/>
      <c r="T157" s="148"/>
      <c r="AT157" s="145" t="s">
        <v>127</v>
      </c>
      <c r="AU157" s="145" t="s">
        <v>84</v>
      </c>
      <c r="AV157" s="12" t="s">
        <v>82</v>
      </c>
      <c r="AW157" s="12" t="s">
        <v>32</v>
      </c>
      <c r="AX157" s="12" t="s">
        <v>75</v>
      </c>
      <c r="AY157" s="145" t="s">
        <v>118</v>
      </c>
    </row>
    <row r="158" spans="2:65" s="13" customFormat="1" ht="11.25">
      <c r="B158" s="149"/>
      <c r="D158" s="144" t="s">
        <v>127</v>
      </c>
      <c r="E158" s="150" t="s">
        <v>1</v>
      </c>
      <c r="F158" s="151" t="s">
        <v>164</v>
      </c>
      <c r="H158" s="152">
        <v>0.24199999999999999</v>
      </c>
      <c r="L158" s="149"/>
      <c r="M158" s="153"/>
      <c r="T158" s="154"/>
      <c r="AT158" s="150" t="s">
        <v>127</v>
      </c>
      <c r="AU158" s="150" t="s">
        <v>84</v>
      </c>
      <c r="AV158" s="13" t="s">
        <v>84</v>
      </c>
      <c r="AW158" s="13" t="s">
        <v>32</v>
      </c>
      <c r="AX158" s="13" t="s">
        <v>75</v>
      </c>
      <c r="AY158" s="150" t="s">
        <v>118</v>
      </c>
    </row>
    <row r="159" spans="2:65" s="12" customFormat="1" ht="11.25">
      <c r="B159" s="143"/>
      <c r="D159" s="144" t="s">
        <v>127</v>
      </c>
      <c r="E159" s="145" t="s">
        <v>1</v>
      </c>
      <c r="F159" s="146" t="s">
        <v>165</v>
      </c>
      <c r="H159" s="145" t="s">
        <v>1</v>
      </c>
      <c r="L159" s="143"/>
      <c r="M159" s="147"/>
      <c r="T159" s="148"/>
      <c r="AT159" s="145" t="s">
        <v>127</v>
      </c>
      <c r="AU159" s="145" t="s">
        <v>84</v>
      </c>
      <c r="AV159" s="12" t="s">
        <v>82</v>
      </c>
      <c r="AW159" s="12" t="s">
        <v>32</v>
      </c>
      <c r="AX159" s="12" t="s">
        <v>75</v>
      </c>
      <c r="AY159" s="145" t="s">
        <v>118</v>
      </c>
    </row>
    <row r="160" spans="2:65" s="13" customFormat="1" ht="11.25">
      <c r="B160" s="149"/>
      <c r="D160" s="144" t="s">
        <v>127</v>
      </c>
      <c r="E160" s="150" t="s">
        <v>1</v>
      </c>
      <c r="F160" s="151" t="s">
        <v>166</v>
      </c>
      <c r="H160" s="152">
        <v>-13.968</v>
      </c>
      <c r="L160" s="149"/>
      <c r="M160" s="153"/>
      <c r="T160" s="154"/>
      <c r="AT160" s="150" t="s">
        <v>127</v>
      </c>
      <c r="AU160" s="150" t="s">
        <v>84</v>
      </c>
      <c r="AV160" s="13" t="s">
        <v>84</v>
      </c>
      <c r="AW160" s="13" t="s">
        <v>32</v>
      </c>
      <c r="AX160" s="13" t="s">
        <v>75</v>
      </c>
      <c r="AY160" s="150" t="s">
        <v>118</v>
      </c>
    </row>
    <row r="161" spans="2:65" s="14" customFormat="1" ht="11.25">
      <c r="B161" s="155"/>
      <c r="D161" s="144" t="s">
        <v>127</v>
      </c>
      <c r="E161" s="156" t="s">
        <v>1</v>
      </c>
      <c r="F161" s="157" t="s">
        <v>132</v>
      </c>
      <c r="H161" s="158">
        <v>-47.031999999999996</v>
      </c>
      <c r="L161" s="155"/>
      <c r="M161" s="159"/>
      <c r="T161" s="160"/>
      <c r="AT161" s="156" t="s">
        <v>127</v>
      </c>
      <c r="AU161" s="156" t="s">
        <v>84</v>
      </c>
      <c r="AV161" s="14" t="s">
        <v>125</v>
      </c>
      <c r="AW161" s="14" t="s">
        <v>32</v>
      </c>
      <c r="AX161" s="14" t="s">
        <v>82</v>
      </c>
      <c r="AY161" s="156" t="s">
        <v>118</v>
      </c>
    </row>
    <row r="162" spans="2:65" s="1" customFormat="1" ht="24.2" customHeight="1">
      <c r="B162" s="29"/>
      <c r="C162" s="130" t="s">
        <v>167</v>
      </c>
      <c r="D162" s="130" t="s">
        <v>121</v>
      </c>
      <c r="E162" s="131" t="s">
        <v>168</v>
      </c>
      <c r="F162" s="132" t="s">
        <v>169</v>
      </c>
      <c r="G162" s="133" t="s">
        <v>124</v>
      </c>
      <c r="H162" s="134">
        <v>-855.98199999999997</v>
      </c>
      <c r="I162" s="135">
        <v>13.1</v>
      </c>
      <c r="J162" s="135">
        <f>ROUND(I162*H162,2)</f>
        <v>-11213.36</v>
      </c>
      <c r="K162" s="136"/>
      <c r="L162" s="29"/>
      <c r="M162" s="137" t="s">
        <v>1</v>
      </c>
      <c r="N162" s="138" t="s">
        <v>40</v>
      </c>
      <c r="O162" s="139">
        <v>6.0000000000000001E-3</v>
      </c>
      <c r="P162" s="139">
        <f>O162*H162</f>
        <v>-5.1358920000000001</v>
      </c>
      <c r="Q162" s="139">
        <v>0</v>
      </c>
      <c r="R162" s="139">
        <f>Q162*H162</f>
        <v>0</v>
      </c>
      <c r="S162" s="139">
        <v>0</v>
      </c>
      <c r="T162" s="140">
        <f>S162*H162</f>
        <v>0</v>
      </c>
      <c r="AR162" s="141" t="s">
        <v>125</v>
      </c>
      <c r="AT162" s="141" t="s">
        <v>121</v>
      </c>
      <c r="AU162" s="141" t="s">
        <v>84</v>
      </c>
      <c r="AY162" s="17" t="s">
        <v>118</v>
      </c>
      <c r="BE162" s="142">
        <f>IF(N162="základní",J162,0)</f>
        <v>-11213.36</v>
      </c>
      <c r="BF162" s="142">
        <f>IF(N162="snížená",J162,0)</f>
        <v>0</v>
      </c>
      <c r="BG162" s="142">
        <f>IF(N162="zákl. přenesená",J162,0)</f>
        <v>0</v>
      </c>
      <c r="BH162" s="142">
        <f>IF(N162="sníž. přenesená",J162,0)</f>
        <v>0</v>
      </c>
      <c r="BI162" s="142">
        <f>IF(N162="nulová",J162,0)</f>
        <v>0</v>
      </c>
      <c r="BJ162" s="17" t="s">
        <v>82</v>
      </c>
      <c r="BK162" s="142">
        <f>ROUND(I162*H162,2)</f>
        <v>-11213.36</v>
      </c>
      <c r="BL162" s="17" t="s">
        <v>125</v>
      </c>
      <c r="BM162" s="141" t="s">
        <v>170</v>
      </c>
    </row>
    <row r="163" spans="2:65" s="1" customFormat="1" ht="19.5">
      <c r="B163" s="29"/>
      <c r="D163" s="144" t="s">
        <v>159</v>
      </c>
      <c r="F163" s="167" t="s">
        <v>171</v>
      </c>
      <c r="L163" s="29"/>
      <c r="M163" s="168"/>
      <c r="T163" s="53"/>
      <c r="AT163" s="17" t="s">
        <v>159</v>
      </c>
      <c r="AU163" s="17" t="s">
        <v>84</v>
      </c>
    </row>
    <row r="164" spans="2:65" s="12" customFormat="1" ht="11.25">
      <c r="B164" s="143"/>
      <c r="D164" s="144" t="s">
        <v>127</v>
      </c>
      <c r="E164" s="145" t="s">
        <v>1</v>
      </c>
      <c r="F164" s="146" t="s">
        <v>161</v>
      </c>
      <c r="H164" s="145" t="s">
        <v>1</v>
      </c>
      <c r="L164" s="143"/>
      <c r="M164" s="147"/>
      <c r="T164" s="148"/>
      <c r="AT164" s="145" t="s">
        <v>127</v>
      </c>
      <c r="AU164" s="145" t="s">
        <v>84</v>
      </c>
      <c r="AV164" s="12" t="s">
        <v>82</v>
      </c>
      <c r="AW164" s="12" t="s">
        <v>32</v>
      </c>
      <c r="AX164" s="12" t="s">
        <v>75</v>
      </c>
      <c r="AY164" s="145" t="s">
        <v>118</v>
      </c>
    </row>
    <row r="165" spans="2:65" s="13" customFormat="1" ht="11.25">
      <c r="B165" s="149"/>
      <c r="D165" s="144" t="s">
        <v>127</v>
      </c>
      <c r="E165" s="150" t="s">
        <v>1</v>
      </c>
      <c r="F165" s="151" t="s">
        <v>162</v>
      </c>
      <c r="H165" s="152">
        <v>-33.305999999999997</v>
      </c>
      <c r="L165" s="149"/>
      <c r="M165" s="153"/>
      <c r="T165" s="154"/>
      <c r="AT165" s="150" t="s">
        <v>127</v>
      </c>
      <c r="AU165" s="150" t="s">
        <v>84</v>
      </c>
      <c r="AV165" s="13" t="s">
        <v>84</v>
      </c>
      <c r="AW165" s="13" t="s">
        <v>32</v>
      </c>
      <c r="AX165" s="13" t="s">
        <v>75</v>
      </c>
      <c r="AY165" s="150" t="s">
        <v>118</v>
      </c>
    </row>
    <row r="166" spans="2:65" s="12" customFormat="1" ht="11.25">
      <c r="B166" s="143"/>
      <c r="D166" s="144" t="s">
        <v>127</v>
      </c>
      <c r="E166" s="145" t="s">
        <v>1</v>
      </c>
      <c r="F166" s="146" t="s">
        <v>163</v>
      </c>
      <c r="H166" s="145" t="s">
        <v>1</v>
      </c>
      <c r="L166" s="143"/>
      <c r="M166" s="147"/>
      <c r="T166" s="148"/>
      <c r="AT166" s="145" t="s">
        <v>127</v>
      </c>
      <c r="AU166" s="145" t="s">
        <v>84</v>
      </c>
      <c r="AV166" s="12" t="s">
        <v>82</v>
      </c>
      <c r="AW166" s="12" t="s">
        <v>32</v>
      </c>
      <c r="AX166" s="12" t="s">
        <v>75</v>
      </c>
      <c r="AY166" s="145" t="s">
        <v>118</v>
      </c>
    </row>
    <row r="167" spans="2:65" s="13" customFormat="1" ht="11.25">
      <c r="B167" s="149"/>
      <c r="D167" s="144" t="s">
        <v>127</v>
      </c>
      <c r="E167" s="150" t="s">
        <v>1</v>
      </c>
      <c r="F167" s="151" t="s">
        <v>164</v>
      </c>
      <c r="H167" s="152">
        <v>0.24199999999999999</v>
      </c>
      <c r="L167" s="149"/>
      <c r="M167" s="153"/>
      <c r="T167" s="154"/>
      <c r="AT167" s="150" t="s">
        <v>127</v>
      </c>
      <c r="AU167" s="150" t="s">
        <v>84</v>
      </c>
      <c r="AV167" s="13" t="s">
        <v>84</v>
      </c>
      <c r="AW167" s="13" t="s">
        <v>32</v>
      </c>
      <c r="AX167" s="13" t="s">
        <v>75</v>
      </c>
      <c r="AY167" s="150" t="s">
        <v>118</v>
      </c>
    </row>
    <row r="168" spans="2:65" s="12" customFormat="1" ht="11.25">
      <c r="B168" s="143"/>
      <c r="D168" s="144" t="s">
        <v>127</v>
      </c>
      <c r="E168" s="145" t="s">
        <v>1</v>
      </c>
      <c r="F168" s="146" t="s">
        <v>165</v>
      </c>
      <c r="H168" s="145" t="s">
        <v>1</v>
      </c>
      <c r="L168" s="143"/>
      <c r="M168" s="147"/>
      <c r="T168" s="148"/>
      <c r="AT168" s="145" t="s">
        <v>127</v>
      </c>
      <c r="AU168" s="145" t="s">
        <v>84</v>
      </c>
      <c r="AV168" s="12" t="s">
        <v>82</v>
      </c>
      <c r="AW168" s="12" t="s">
        <v>32</v>
      </c>
      <c r="AX168" s="12" t="s">
        <v>75</v>
      </c>
      <c r="AY168" s="145" t="s">
        <v>118</v>
      </c>
    </row>
    <row r="169" spans="2:65" s="13" customFormat="1" ht="11.25">
      <c r="B169" s="149"/>
      <c r="D169" s="144" t="s">
        <v>127</v>
      </c>
      <c r="E169" s="150" t="s">
        <v>1</v>
      </c>
      <c r="F169" s="151" t="s">
        <v>166</v>
      </c>
      <c r="H169" s="152">
        <v>-13.968</v>
      </c>
      <c r="L169" s="149"/>
      <c r="M169" s="153"/>
      <c r="T169" s="154"/>
      <c r="AT169" s="150" t="s">
        <v>127</v>
      </c>
      <c r="AU169" s="150" t="s">
        <v>84</v>
      </c>
      <c r="AV169" s="13" t="s">
        <v>84</v>
      </c>
      <c r="AW169" s="13" t="s">
        <v>32</v>
      </c>
      <c r="AX169" s="13" t="s">
        <v>75</v>
      </c>
      <c r="AY169" s="150" t="s">
        <v>118</v>
      </c>
    </row>
    <row r="170" spans="2:65" s="14" customFormat="1" ht="11.25">
      <c r="B170" s="155"/>
      <c r="D170" s="144" t="s">
        <v>127</v>
      </c>
      <c r="E170" s="156" t="s">
        <v>1</v>
      </c>
      <c r="F170" s="157" t="s">
        <v>132</v>
      </c>
      <c r="H170" s="158">
        <v>-47.031999999999996</v>
      </c>
      <c r="L170" s="155"/>
      <c r="M170" s="159"/>
      <c r="T170" s="160"/>
      <c r="AT170" s="156" t="s">
        <v>127</v>
      </c>
      <c r="AU170" s="156" t="s">
        <v>84</v>
      </c>
      <c r="AV170" s="14" t="s">
        <v>125</v>
      </c>
      <c r="AW170" s="14" t="s">
        <v>32</v>
      </c>
      <c r="AX170" s="14" t="s">
        <v>82</v>
      </c>
      <c r="AY170" s="156" t="s">
        <v>118</v>
      </c>
    </row>
    <row r="171" spans="2:65" s="13" customFormat="1" ht="11.25">
      <c r="B171" s="149"/>
      <c r="D171" s="144" t="s">
        <v>127</v>
      </c>
      <c r="F171" s="151" t="s">
        <v>172</v>
      </c>
      <c r="H171" s="152">
        <v>-855.98199999999997</v>
      </c>
      <c r="L171" s="149"/>
      <c r="M171" s="169"/>
      <c r="N171" s="170"/>
      <c r="O171" s="170"/>
      <c r="P171" s="170"/>
      <c r="Q171" s="170"/>
      <c r="R171" s="170"/>
      <c r="S171" s="170"/>
      <c r="T171" s="171"/>
      <c r="AT171" s="150" t="s">
        <v>127</v>
      </c>
      <c r="AU171" s="150" t="s">
        <v>84</v>
      </c>
      <c r="AV171" s="13" t="s">
        <v>84</v>
      </c>
      <c r="AW171" s="13" t="s">
        <v>4</v>
      </c>
      <c r="AX171" s="13" t="s">
        <v>82</v>
      </c>
      <c r="AY171" s="150" t="s">
        <v>118</v>
      </c>
    </row>
    <row r="172" spans="2:65" s="1" customFormat="1" ht="6.95" customHeight="1">
      <c r="B172" s="41"/>
      <c r="C172" s="42"/>
      <c r="D172" s="42"/>
      <c r="E172" s="42"/>
      <c r="F172" s="42"/>
      <c r="G172" s="42"/>
      <c r="H172" s="42"/>
      <c r="I172" s="42"/>
      <c r="J172" s="42"/>
      <c r="K172" s="42"/>
      <c r="L172" s="29"/>
    </row>
  </sheetData>
  <sheetProtection algorithmName="SHA-512" hashValue="fxxLTSw0BVxk5GatbP8KGXyv2nL/MAupoc2Mg2EE7cT9jQanzvgxz+w52eAxnQnneWoQ0ghEwLqdwWLZf1YrYA==" saltValue="ETGV0sNOVI6CHNaZpRnCjIxjdmzZvousm2Di4PkICoWBSLVtZadxSyKTnnDiAQ54O5Sln5+oO0PiDSOL+wi/JA==" spinCount="100000" sheet="1" objects="1" scenarios="1" formatColumns="0" formatRows="0" autoFilter="0"/>
  <autoFilter ref="C122:K171" xr:uid="{00000000-0009-0000-0000-000001000000}"/>
  <mergeCells count="11">
    <mergeCell ref="L2:V2"/>
    <mergeCell ref="E87:H87"/>
    <mergeCell ref="E89:H89"/>
    <mergeCell ref="E111:H111"/>
    <mergeCell ref="E113:H113"/>
    <mergeCell ref="E115:H115"/>
    <mergeCell ref="E7:H7"/>
    <mergeCell ref="E9:H9"/>
    <mergeCell ref="E11:H11"/>
    <mergeCell ref="E29:H29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4</vt:i4>
      </vt:variant>
    </vt:vector>
  </HeadingPairs>
  <TitlesOfParts>
    <vt:vector size="5" baseType="lpstr">
      <vt:lpstr>01.03 - Méněpráce- odpady</vt:lpstr>
      <vt:lpstr>'01.03 - Méněpráce- odpady'!Názvy_tisku</vt:lpstr>
      <vt:lpstr>'Rekapitulace stavby'!Názvy_tisku</vt:lpstr>
      <vt:lpstr>'01.03 - Méněpráce- odpady'!Oblast_tisku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SRV-DATA\Milan</dc:creator>
  <cp:lastModifiedBy>Jitka Jakobcová</cp:lastModifiedBy>
  <dcterms:created xsi:type="dcterms:W3CDTF">2026-02-02T10:58:10Z</dcterms:created>
  <dcterms:modified xsi:type="dcterms:W3CDTF">2026-02-03T10:11:23Z</dcterms:modified>
</cp:coreProperties>
</file>