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geoprojectkv-my.sharepoint.com/personal/cingros_jakub_geoprojectkv_onmicrosoft_com/Documents/Dokumenty/PRÁCE/Zakázky/2025/P112025_Nové Sedlo, opravy ulic/4_Prováděcí PD/ROZPOČET a VÝKAZ/"/>
    </mc:Choice>
  </mc:AlternateContent>
  <xr:revisionPtr revIDLastSave="11" documentId="11_72EFB9B5E447FD913D4BDC0E288C36B9AC6F82BC" xr6:coauthVersionLast="47" xr6:coauthVersionMax="47" xr10:uidLastSave="{DE444FF1-91A9-4594-8461-EC377CDA3501}"/>
  <bookViews>
    <workbookView xWindow="-120" yWindow="-120" windowWidth="38640" windowHeight="21120" xr2:uid="{00000000-000D-0000-FFFF-FFFF00000000}"/>
  </bookViews>
  <sheets>
    <sheet name="Titulní list (2)" sheetId="4" r:id="rId1"/>
    <sheet name="Rekapitulace stavby" sheetId="1" r:id="rId2"/>
    <sheet name="SO101 - Komunikace a zpev..." sheetId="2" r:id="rId3"/>
    <sheet name="VRN - Vedlejší rozpočtové..." sheetId="3" r:id="rId4"/>
  </sheets>
  <definedNames>
    <definedName name="_xlnm._FilterDatabase" localSheetId="2" hidden="1">'SO101 - Komunikace a zpev...'!$C$124:$K$160</definedName>
    <definedName name="_xlnm._FilterDatabase" localSheetId="3" hidden="1">'VRN - Vedlejší rozpočtové...'!$C$119:$K$130</definedName>
    <definedName name="_xlnm.Print_Titles" localSheetId="1">'Rekapitulace stavby'!$92:$92</definedName>
    <definedName name="_xlnm.Print_Titles" localSheetId="2">'SO101 - Komunikace a zpev...'!$124:$124</definedName>
    <definedName name="_xlnm.Print_Titles" localSheetId="3">'VRN - Vedlejší rozpočtové...'!$119:$119</definedName>
    <definedName name="_xlnm.Print_Area" localSheetId="1">'Rekapitulace stavby'!$D$4:$AO$76,'Rekapitulace stavby'!$C$82:$AQ$97</definedName>
    <definedName name="_xlnm.Print_Area" localSheetId="2">'SO101 - Komunikace a zpev...'!$C$4:$J$76,'SO101 - Komunikace a zpev...'!$C$82:$J$106,'SO101 - Komunikace a zpev...'!$C$112:$K$160</definedName>
    <definedName name="_xlnm.Print_Area" localSheetId="0">'Titulní list (2)'!$A$10:$M$70</definedName>
    <definedName name="_xlnm.Print_Area" localSheetId="3">'VRN - Vedlejší rozpočtové...'!$C$4:$J$76,'VRN - Vedlejší rozpočtové...'!$C$82:$J$101,'VRN - Vedlejší rozpočtové...'!$C$107:$K$130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29" i="3"/>
  <c r="BH129" i="3"/>
  <c r="BG129" i="3"/>
  <c r="BF129" i="3"/>
  <c r="T129" i="3"/>
  <c r="T128" i="3"/>
  <c r="R129" i="3"/>
  <c r="R128" i="3"/>
  <c r="P129" i="3"/>
  <c r="P128" i="3"/>
  <c r="BI126" i="3"/>
  <c r="BH126" i="3"/>
  <c r="BG126" i="3"/>
  <c r="BF126" i="3"/>
  <c r="T126" i="3"/>
  <c r="T125" i="3"/>
  <c r="R126" i="3"/>
  <c r="R125" i="3"/>
  <c r="P126" i="3"/>
  <c r="P125" i="3"/>
  <c r="BI123" i="3"/>
  <c r="BH123" i="3"/>
  <c r="BG123" i="3"/>
  <c r="BF123" i="3"/>
  <c r="T123" i="3"/>
  <c r="T122" i="3"/>
  <c r="T121" i="3" s="1"/>
  <c r="T120" i="3" s="1"/>
  <c r="R123" i="3"/>
  <c r="R122" i="3"/>
  <c r="R121" i="3" s="1"/>
  <c r="R120" i="3" s="1"/>
  <c r="P123" i="3"/>
  <c r="P122" i="3"/>
  <c r="P121" i="3" s="1"/>
  <c r="P120" i="3" s="1"/>
  <c r="AU96" i="1" s="1"/>
  <c r="J117" i="3"/>
  <c r="J116" i="3"/>
  <c r="F116" i="3"/>
  <c r="F114" i="3"/>
  <c r="E112" i="3"/>
  <c r="J92" i="3"/>
  <c r="J91" i="3"/>
  <c r="F91" i="3"/>
  <c r="F89" i="3"/>
  <c r="E87" i="3"/>
  <c r="J18" i="3"/>
  <c r="E18" i="3"/>
  <c r="F92" i="3"/>
  <c r="J17" i="3"/>
  <c r="J12" i="3"/>
  <c r="J89" i="3" s="1"/>
  <c r="E7" i="3"/>
  <c r="E110" i="3" s="1"/>
  <c r="J37" i="2"/>
  <c r="J36" i="2"/>
  <c r="AY95" i="1"/>
  <c r="J35" i="2"/>
  <c r="AX95" i="1"/>
  <c r="BI160" i="2"/>
  <c r="BH160" i="2"/>
  <c r="BG160" i="2"/>
  <c r="BF160" i="2"/>
  <c r="T160" i="2"/>
  <c r="T159" i="2"/>
  <c r="R160" i="2"/>
  <c r="R159" i="2"/>
  <c r="P160" i="2"/>
  <c r="P159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T149" i="2" s="1"/>
  <c r="R150" i="2"/>
  <c r="R149" i="2" s="1"/>
  <c r="P150" i="2"/>
  <c r="P149" i="2" s="1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8" i="2"/>
  <c r="BH128" i="2"/>
  <c r="BG128" i="2"/>
  <c r="BF128" i="2"/>
  <c r="T128" i="2"/>
  <c r="T127" i="2" s="1"/>
  <c r="R128" i="2"/>
  <c r="R127" i="2" s="1"/>
  <c r="P128" i="2"/>
  <c r="P127" i="2" s="1"/>
  <c r="J122" i="2"/>
  <c r="J121" i="2"/>
  <c r="F121" i="2"/>
  <c r="F119" i="2"/>
  <c r="E117" i="2"/>
  <c r="J92" i="2"/>
  <c r="J91" i="2"/>
  <c r="F91" i="2"/>
  <c r="F89" i="2"/>
  <c r="E87" i="2"/>
  <c r="J18" i="2"/>
  <c r="E18" i="2"/>
  <c r="F122" i="2"/>
  <c r="J17" i="2"/>
  <c r="J12" i="2"/>
  <c r="J119" i="2" s="1"/>
  <c r="E7" i="2"/>
  <c r="E115" i="2" s="1"/>
  <c r="L90" i="1"/>
  <c r="AM90" i="1"/>
  <c r="AM89" i="1"/>
  <c r="L89" i="1"/>
  <c r="AM87" i="1"/>
  <c r="L87" i="1"/>
  <c r="L85" i="1"/>
  <c r="L84" i="1"/>
  <c r="J126" i="3"/>
  <c r="J160" i="2"/>
  <c r="BK158" i="2"/>
  <c r="J142" i="2"/>
  <c r="BK139" i="2"/>
  <c r="BK137" i="2"/>
  <c r="J131" i="2"/>
  <c r="BK126" i="3"/>
  <c r="J123" i="3"/>
  <c r="J152" i="2"/>
  <c r="J150" i="2"/>
  <c r="J148" i="2"/>
  <c r="BK146" i="2"/>
  <c r="BK145" i="2"/>
  <c r="J139" i="2"/>
  <c r="J133" i="2"/>
  <c r="BK123" i="3"/>
  <c r="J158" i="2"/>
  <c r="J156" i="2"/>
  <c r="BK153" i="2"/>
  <c r="BK147" i="2"/>
  <c r="J145" i="2"/>
  <c r="BK142" i="2"/>
  <c r="J137" i="2"/>
  <c r="J135" i="2"/>
  <c r="BK128" i="2"/>
  <c r="J129" i="3"/>
  <c r="J155" i="2"/>
  <c r="BK152" i="2"/>
  <c r="BK148" i="2"/>
  <c r="J147" i="2"/>
  <c r="J146" i="2"/>
  <c r="BK135" i="2"/>
  <c r="BK133" i="2"/>
  <c r="BK131" i="2"/>
  <c r="AS94" i="1"/>
  <c r="BK129" i="3"/>
  <c r="BK160" i="2"/>
  <c r="BK156" i="2"/>
  <c r="BK155" i="2"/>
  <c r="J153" i="2"/>
  <c r="BK150" i="2"/>
  <c r="J128" i="2"/>
  <c r="BK130" i="2" l="1"/>
  <c r="J130" i="2"/>
  <c r="J100" i="2"/>
  <c r="BK144" i="2"/>
  <c r="J144" i="2" s="1"/>
  <c r="J101" i="2" s="1"/>
  <c r="BK151" i="2"/>
  <c r="J151" i="2"/>
  <c r="J103" i="2" s="1"/>
  <c r="P154" i="2"/>
  <c r="P130" i="2"/>
  <c r="P144" i="2"/>
  <c r="P129" i="2" s="1"/>
  <c r="P126" i="2" s="1"/>
  <c r="P125" i="2" s="1"/>
  <c r="AU95" i="1" s="1"/>
  <c r="AU94" i="1" s="1"/>
  <c r="P151" i="2"/>
  <c r="T151" i="2"/>
  <c r="R144" i="2"/>
  <c r="R154" i="2"/>
  <c r="R130" i="2"/>
  <c r="R129" i="2" s="1"/>
  <c r="R126" i="2" s="1"/>
  <c r="R125" i="2" s="1"/>
  <c r="T144" i="2"/>
  <c r="T154" i="2"/>
  <c r="T130" i="2"/>
  <c r="T129" i="2"/>
  <c r="T126" i="2" s="1"/>
  <c r="T125" i="2" s="1"/>
  <c r="R151" i="2"/>
  <c r="BK154" i="2"/>
  <c r="J154" i="2" s="1"/>
  <c r="J104" i="2" s="1"/>
  <c r="E85" i="2"/>
  <c r="BE146" i="2"/>
  <c r="J89" i="2"/>
  <c r="F92" i="2"/>
  <c r="BE139" i="2"/>
  <c r="BE145" i="2"/>
  <c r="BE150" i="2"/>
  <c r="BE158" i="2"/>
  <c r="BK159" i="2"/>
  <c r="J159" i="2"/>
  <c r="J105" i="2" s="1"/>
  <c r="E85" i="3"/>
  <c r="BE129" i="3"/>
  <c r="BK125" i="3"/>
  <c r="J125" i="3" s="1"/>
  <c r="J99" i="3" s="1"/>
  <c r="BE131" i="2"/>
  <c r="BK149" i="2"/>
  <c r="J149" i="2" s="1"/>
  <c r="J102" i="2" s="1"/>
  <c r="J114" i="3"/>
  <c r="BE123" i="3"/>
  <c r="BE135" i="2"/>
  <c r="BE137" i="2"/>
  <c r="BE142" i="2"/>
  <c r="BE147" i="2"/>
  <c r="BE148" i="2"/>
  <c r="BE153" i="2"/>
  <c r="BE155" i="2"/>
  <c r="BE156" i="2"/>
  <c r="F117" i="3"/>
  <c r="BE126" i="3"/>
  <c r="BK128" i="3"/>
  <c r="J128" i="3"/>
  <c r="J100" i="3" s="1"/>
  <c r="BE128" i="2"/>
  <c r="BE133" i="2"/>
  <c r="BE152" i="2"/>
  <c r="BE160" i="2"/>
  <c r="BK127" i="2"/>
  <c r="BK122" i="3"/>
  <c r="J122" i="3"/>
  <c r="J98" i="3" s="1"/>
  <c r="F37" i="2"/>
  <c r="BD95" i="1"/>
  <c r="F37" i="3"/>
  <c r="BD96" i="1" s="1"/>
  <c r="F36" i="2"/>
  <c r="BC95" i="1" s="1"/>
  <c r="F34" i="2"/>
  <c r="BA95" i="1" s="1"/>
  <c r="F34" i="3"/>
  <c r="BA96" i="1"/>
  <c r="F35" i="2"/>
  <c r="BB95" i="1" s="1"/>
  <c r="J34" i="3"/>
  <c r="AW96" i="1" s="1"/>
  <c r="F35" i="3"/>
  <c r="BB96" i="1" s="1"/>
  <c r="J34" i="2"/>
  <c r="AW95" i="1"/>
  <c r="F36" i="3"/>
  <c r="BC96" i="1" s="1"/>
  <c r="J127" i="2" l="1"/>
  <c r="J98" i="2"/>
  <c r="BK129" i="2"/>
  <c r="J129" i="2"/>
  <c r="J99" i="2" s="1"/>
  <c r="BK121" i="3"/>
  <c r="J121" i="3"/>
  <c r="J97" i="3"/>
  <c r="BC94" i="1"/>
  <c r="W32" i="1"/>
  <c r="J33" i="2"/>
  <c r="AV95" i="1"/>
  <c r="AT95" i="1"/>
  <c r="BA94" i="1"/>
  <c r="W30" i="1"/>
  <c r="BB94" i="1"/>
  <c r="AX94" i="1" s="1"/>
  <c r="BD94" i="1"/>
  <c r="W33" i="1"/>
  <c r="J33" i="3"/>
  <c r="AV96" i="1" s="1"/>
  <c r="AT96" i="1" s="1"/>
  <c r="F33" i="2"/>
  <c r="AZ95" i="1"/>
  <c r="F33" i="3"/>
  <c r="AZ96" i="1"/>
  <c r="BK126" i="2" l="1"/>
  <c r="BK125" i="2" s="1"/>
  <c r="J125" i="2" s="1"/>
  <c r="J96" i="2" s="1"/>
  <c r="BK120" i="3"/>
  <c r="J120" i="3" s="1"/>
  <c r="J96" i="3" s="1"/>
  <c r="AZ94" i="1"/>
  <c r="AV94" i="1" s="1"/>
  <c r="AK29" i="1" s="1"/>
  <c r="AW94" i="1"/>
  <c r="AK30" i="1"/>
  <c r="AY94" i="1"/>
  <c r="W31" i="1"/>
  <c r="J126" i="2" l="1"/>
  <c r="J97" i="2"/>
  <c r="W29" i="1"/>
  <c r="J30" i="2"/>
  <c r="AG95" i="1" s="1"/>
  <c r="AN95" i="1" s="1"/>
  <c r="J30" i="3"/>
  <c r="AG96" i="1" s="1"/>
  <c r="AN96" i="1" s="1"/>
  <c r="AT94" i="1"/>
  <c r="J39" i="2" l="1"/>
  <c r="J39" i="3"/>
  <c r="AG94" i="1"/>
  <c r="AN94" i="1"/>
  <c r="AK26" i="1" l="1"/>
  <c r="AK35" i="1"/>
</calcChain>
</file>

<file path=xl/sharedStrings.xml><?xml version="1.0" encoding="utf-8"?>
<sst xmlns="http://schemas.openxmlformats.org/spreadsheetml/2006/main" count="834" uniqueCount="240">
  <si>
    <t>Export Komplet</t>
  </si>
  <si>
    <t/>
  </si>
  <si>
    <t>2.0</t>
  </si>
  <si>
    <t>ZAMOK</t>
  </si>
  <si>
    <t>False</t>
  </si>
  <si>
    <t>{db5ae722-c55c-4b0a-b081-528874fe865d}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</si>
  <si>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</si>
  <si>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</si>
  <si>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</si>
  <si>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</si>
  <si>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</si>
  <si>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</si>
  <si>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</si>
  <si>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</si>
  <si>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P112025a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</si>
  <si>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</si>
  <si>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</si>
  <si>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komunikace na p. p. č. 447/1, Loučky</t>
  </si>
  <si>
    <t>KSO:</t>
  </si>
  <si>
    <t>CC-CZ:</t>
  </si>
  <si>
    <t>Místo:</t>
  </si>
  <si>
    <t>Loučky, Nové Sedlo</t>
  </si>
  <si>
    <t>Datum:</t>
  </si>
  <si>
    <t>9. 12. 2025</t>
  </si>
  <si>
    <t>Zadavatel:</t>
  </si>
  <si>
    <t>IČ:</t>
  </si>
  <si>
    <t>00259527</t>
  </si>
  <si>
    <t>Město Nové Sedlo</t>
  </si>
  <si>
    <t>DIČ:</t>
  </si>
  <si>
    <t>CZ00259527</t>
  </si>
  <si>
    <t>Uchazeč:</t>
  </si>
  <si>
    <t>Vyplň údaj</t>
  </si>
  <si>
    <t>Projektant:</t>
  </si>
  <si>
    <t>19691238</t>
  </si>
  <si>
    <t>Bc. Jakub Cingroš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</si>
  <si>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</si>
  <si>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</si>
  <si>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</si>
  <si>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</si>
  <si>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</si>
  <si>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</si>
  <si>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</si>
  <si>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</si>
  <si>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</si>
  <si>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</si>
  <si>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</si>
  <si>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</si>
  <si>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</si>
  <si>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</si>
  <si>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</si>
  <si>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</si>
  <si>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</si>
  <si>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</si>
  <si>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</si>
  <si>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</si>
  <si>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</si>
  <si>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</si>
  <si>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</si>
  <si>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</si>
  <si>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</si>
  <si>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</si>
  <si>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</si>
  <si>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</si>
  <si>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</si>
  <si>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</si>
  <si>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</si>
  <si>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</si>
  <si>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</si>
  <si>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</si>
  <si>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</si>
  <si>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</si>
  <si>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</si>
  <si>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</si>
  <si>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</si>
  <si>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</si>
  <si>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</si>
  <si>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</si>
  <si>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</si>
  <si>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</si>
  <si>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</si>
  <si>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</si>
  <si>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</si>
  <si>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</si>
  <si>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SO101</t>
  </si>
  <si>
    <t>Komunikace a zpevněné plochy</t>
  </si>
  <si>
    <t>STA</t>
  </si>
  <si>
    <t>1</t>
  </si>
  <si>
    <t>{78debfaa-b6f3-46a8-9a8a-c99ef0bb70d6}</t>
  </si>
  <si>
    <t>2</t>
  </si>
  <si>
    <t>VRN</t>
  </si>
  <si>
    <t>Vedlejší rozpočtové náklady</t>
  </si>
  <si>
    <t>{011bd789-632b-4a09-ac8f-8ea5a6c51edd}</t>
  </si>
  <si>
    <t>KRYCÍ LIST SOUPISU PRACÍ</t>
  </si>
  <si>
    <t>Objekt:</t>
  </si>
  <si>
    <t>SO101 - Komunikace a zpevněné plochy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</si>
  <si>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</si>
  <si>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</si>
  <si>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</si>
  <si>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</si>
  <si>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</si>
  <si>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</si>
  <si>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</si>
  <si>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</si>
  <si>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  5.0 - Sanace podkladních vrstev</t>
  </si>
  <si>
    <t xml:space="preserve">      5.1 - Skladba A</t>
  </si>
  <si>
    <t xml:space="preserve">    8 - Vedení trubní dálková a přípojná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</si>
  <si>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</si>
  <si>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</si>
  <si>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</si>
  <si>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</si>
  <si>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</si>
  <si>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</si>
  <si>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</si>
  <si>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</si>
  <si>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</si>
  <si>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</si>
  <si>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</si>
  <si>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</si>
  <si>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</si>
  <si>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</si>
  <si>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</si>
  <si>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</si>
  <si>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</si>
  <si>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</si>
  <si>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</si>
  <si>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</si>
  <si>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</si>
  <si>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113107242</t>
  </si>
  <si>
    <t>Odstranění podkladu živičného tl přes 50 do 100 mm strojně pl přes 200 m2</t>
  </si>
  <si>
    <t>m2</t>
  </si>
  <si>
    <t>CS ÚRS 2025 02</t>
  </si>
  <si>
    <t>4</t>
  </si>
  <si>
    <t>-563956784</t>
  </si>
  <si>
    <t>5</t>
  </si>
  <si>
    <t>Komunikace pozemní</t>
  </si>
  <si>
    <t>5.0</t>
  </si>
  <si>
    <t>Sanace podkladních vrstev</t>
  </si>
  <si>
    <t>113107223</t>
  </si>
  <si>
    <t>Odstranění podkladu z kameniva drceného tl přes 200 do 300 mm strojně pl přes 200 m2</t>
  </si>
  <si>
    <t>3</t>
  </si>
  <si>
    <t>1867927260</t>
  </si>
  <si>
    <t>P</t>
  </si>
  <si>
    <t>181152302</t>
  </si>
  <si>
    <t>Úprava pláně pro silnice a dálnice v zářezech se zhutněním</t>
  </si>
  <si>
    <t>-1735997747</t>
  </si>
  <si>
    <t>564871111</t>
  </si>
  <si>
    <t>Podklad ze štěrkodrtě ŠD plochy přes 100 m2 tl 250 mm</t>
  </si>
  <si>
    <t>1700928599</t>
  </si>
  <si>
    <t>997221551</t>
  </si>
  <si>
    <t>Vodorovná doprava suti ze sypkých materiálů do 1 km</t>
  </si>
  <si>
    <t>t</t>
  </si>
  <si>
    <t>-570060408</t>
  </si>
  <si>
    <t>6</t>
  </si>
  <si>
    <t>997221559</t>
  </si>
  <si>
    <t>Příplatek ZKD 1 km u vodorovné dopravy suti ze sypkých materiálů</t>
  </si>
  <si>
    <t>-699909447</t>
  </si>
  <si>
    <t>VV</t>
  </si>
  <si>
    <t>409,2*15 'Přepočtené koeficientem množství</t>
  </si>
  <si>
    <t>7</t>
  </si>
  <si>
    <t>171201221</t>
  </si>
  <si>
    <t>Poplatek za uložení na skládce (skládkovné) zeminy a kamení kód odpadu 17 05 04</t>
  </si>
  <si>
    <t>1559214030</t>
  </si>
  <si>
    <t>5.1</t>
  </si>
  <si>
    <t>Skladba A</t>
  </si>
  <si>
    <t>8</t>
  </si>
  <si>
    <t>573111111</t>
  </si>
  <si>
    <t>Postřik živičný infiltrační s posypem z asfaltu množství 0,60 kg/m2</t>
  </si>
  <si>
    <t>1063680533</t>
  </si>
  <si>
    <t>9</t>
  </si>
  <si>
    <t>565145021</t>
  </si>
  <si>
    <t>Asfaltový beton vrstva podkladní ACP 16 + tl 60 mm š přes 3 m z nemodifikovaného asfaltu</t>
  </si>
  <si>
    <t>-957654600</t>
  </si>
  <si>
    <t>10</t>
  </si>
  <si>
    <t>573211107</t>
  </si>
  <si>
    <t>Postřik živičný spojovací z asfaltu v množství 0,30 kg/m2</t>
  </si>
  <si>
    <t>-873597992</t>
  </si>
  <si>
    <t>11</t>
  </si>
  <si>
    <t>577134221</t>
  </si>
  <si>
    <t>Asfaltový beton vrstva obrusná ACO 11 tř. II tl 40 mm š přes 3 m z nemodifikovaného asfaltu</t>
  </si>
  <si>
    <t>1442039437</t>
  </si>
  <si>
    <t>Vedení trubní dálková a přípojná</t>
  </si>
  <si>
    <t>899133211</t>
  </si>
  <si>
    <t>Výměna (výšková úprava) vtokové mříže uliční vpusti s použitím betonových vyrovnávacích prvků</t>
  </si>
  <si>
    <t>kus</t>
  </si>
  <si>
    <t>-1299265464</t>
  </si>
  <si>
    <t>Ostatní konstrukce a práce, bourání</t>
  </si>
  <si>
    <t>13</t>
  </si>
  <si>
    <t>919735112</t>
  </si>
  <si>
    <t>Řezání stávajícího živičného krytu hl přes 50 do 100 mm</t>
  </si>
  <si>
    <t>m</t>
  </si>
  <si>
    <t>-1837946309</t>
  </si>
  <si>
    <t>14</t>
  </si>
  <si>
    <t>919732211</t>
  </si>
  <si>
    <t>Styčná spára napojení nového živičného povrchu na stávající za tepla š 15 mm hl 25 mm s prořezáním</t>
  </si>
  <si>
    <t>-833353458</t>
  </si>
  <si>
    <t>997</t>
  </si>
  <si>
    <t>Přesun sutě</t>
  </si>
  <si>
    <t>15</t>
  </si>
  <si>
    <t>997221561</t>
  </si>
  <si>
    <t>Vodorovná doprava suti z kusových materiálů do 1 km</t>
  </si>
  <si>
    <t>-1775799820</t>
  </si>
  <si>
    <t>16</t>
  </si>
  <si>
    <t>997221569</t>
  </si>
  <si>
    <t>Příplatek ZKD 1 km u vodorovné dopravy suti z kusových materiálů</t>
  </si>
  <si>
    <t>1144515798</t>
  </si>
  <si>
    <t>204,6*15 'Přepočtené koeficientem množství</t>
  </si>
  <si>
    <t>17</t>
  </si>
  <si>
    <t>997221875</t>
  </si>
  <si>
    <t>Poplatek za uložení na recyklační skládce (skládkovné) stavebního odpadu asfaltového bez obsahu dehtu zatříděného do Katalogu odpadů pod kódem 17 03 02</t>
  </si>
  <si>
    <t>-780916485</t>
  </si>
  <si>
    <t>998</t>
  </si>
  <si>
    <t>Přesun hmot</t>
  </si>
  <si>
    <t>18</t>
  </si>
  <si>
    <t>998225111</t>
  </si>
  <si>
    <t>Přesun hmot pro pozemní komunikace s krytem z kamene, monolitickým betonovým nebo živičným</t>
  </si>
  <si>
    <t>1060728100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</si>
  <si>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</si>
  <si>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</si>
  <si>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</si>
  <si>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</si>
  <si>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</si>
  <si>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</si>
  <si>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010001000</t>
  </si>
  <si>
    <t>Průzkumné, zeměměřičské a projektové práce</t>
  </si>
  <si>
    <t>…</t>
  </si>
  <si>
    <t>1024</t>
  </si>
  <si>
    <t>-1279139451</t>
  </si>
  <si>
    <t>Poznámka k položce:_x000D_
Průzkumné práce - vytyčení inženýrských sítí</t>
  </si>
  <si>
    <t>VRN3</t>
  </si>
  <si>
    <t>Zařízení staveniště</t>
  </si>
  <si>
    <t>030001000</t>
  </si>
  <si>
    <t>1078437392</t>
  </si>
  <si>
    <t>Poznámka k položce:_x000D_
skládka materiálů, oplocení staveniště, zázemí, DIO, atd.</t>
  </si>
  <si>
    <t>VRN4</t>
  </si>
  <si>
    <t>Inženýrská činnost</t>
  </si>
  <si>
    <t>040001000</t>
  </si>
  <si>
    <t>-779142811</t>
  </si>
  <si>
    <t>Poznámka k položce:_x000D_
zkoušky únosnosti pláně a jednotlivých vrstev</t>
  </si>
  <si>
    <t>SOUPIS PRACÍ
S VÝKAZEM VÝMĚR</t>
  </si>
  <si>
    <t>Poznámka k položce:
Položka bude využita v případě nedosažení požadovaných hodnot únosnosti podkladní vrstvy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</si>
</sst>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  <font>
      <sz val="48"/>
      <color rgb="FFDA993E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36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0" fillId="0" borderId="0" xfId="0"/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44450</xdr:colOff>
      <xdr:row>3</xdr:row>
      <xdr:rowOff>0</xdr:rowOff>
    </xdr:from>
    <xdr:to>
      <xdr:col>40</xdr:col>
      <xdr:colOff>368300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179705</xdr:colOff>
      <xdr:row>81</xdr:row>
      <xdr:rowOff>0</xdr:rowOff>
    </xdr:from>
    <xdr:to>
      <xdr:col>41</xdr:col>
      <xdr:colOff>177800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328930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111</xdr:row>
      <xdr:rowOff>0</xdr:rowOff>
    </xdr:from>
    <xdr:to>
      <xdr:col>9</xdr:col>
      <xdr:colOff>1216660</xdr:colOff>
      <xdr:row>115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328930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106</xdr:row>
      <xdr:rowOff>0</xdr:rowOff>
    </xdr:from>
    <xdr:to>
      <xdr:col>9</xdr:col>
      <xdr:colOff>1216660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0C3D-5D49-4ACE-A709-502BE467C4A1}">
  <dimension ref="A10:M72"/>
  <sheetViews>
    <sheetView tabSelected="1" zoomScaleNormal="100" zoomScalePageLayoutView="85" workbookViewId="0">
      <selection activeCell="A40" sqref="A40:M70"/>
    </sheetView>
  </sheetViews>
  <sheetFormatPr defaultColWidth="9.33203125" defaultRowHeight="11.25"/>
  <cols>
    <col min="1" max="1" width="14" customWidth="1"/>
  </cols>
  <sheetData>
    <row r="10" spans="1:13" ht="11.25" customHeight="1">
      <c r="A10" s="161" t="s">
        <v>238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</row>
    <row r="11" spans="1:13" ht="11.25" customHeight="1">
      <c r="A11" s="161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</row>
    <row r="12" spans="1:13" ht="11.25" customHeight="1">
      <c r="A12" s="161"/>
      <c r="B12" s="161"/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</row>
    <row r="13" spans="1:13" ht="11.25" customHeight="1">
      <c r="A13" s="161"/>
      <c r="B13" s="161"/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</row>
    <row r="14" spans="1:13" ht="11.25" customHeight="1">
      <c r="A14" s="161"/>
      <c r="B14" s="161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</row>
    <row r="15" spans="1:13" ht="11.25" customHeight="1">
      <c r="A15" s="161"/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</row>
    <row r="16" spans="1:13" ht="11.25" customHeight="1">
      <c r="A16" s="161"/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161"/>
      <c r="M16" s="161"/>
    </row>
    <row r="17" spans="1:13" ht="11.25" customHeight="1">
      <c r="A17" s="161"/>
      <c r="B17" s="161"/>
      <c r="C17" s="161"/>
      <c r="D17" s="161"/>
      <c r="E17" s="161"/>
      <c r="F17" s="161"/>
      <c r="G17" s="161"/>
      <c r="H17" s="161"/>
      <c r="I17" s="161"/>
      <c r="J17" s="161"/>
      <c r="K17" s="161"/>
      <c r="L17" s="161"/>
      <c r="M17" s="161"/>
    </row>
    <row r="18" spans="1:13" ht="11.25" customHeight="1">
      <c r="A18" s="161"/>
      <c r="B18" s="161"/>
      <c r="C18" s="161"/>
      <c r="D18" s="161"/>
      <c r="E18" s="161"/>
      <c r="F18" s="161"/>
      <c r="G18" s="161"/>
      <c r="H18" s="161"/>
      <c r="I18" s="161"/>
      <c r="J18" s="161"/>
      <c r="K18" s="161"/>
      <c r="L18" s="161"/>
      <c r="M18" s="161"/>
    </row>
    <row r="19" spans="1:13" ht="11.25" customHeight="1">
      <c r="A19" s="161"/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</row>
    <row r="20" spans="1:13" ht="11.25" customHeight="1">
      <c r="A20" s="161"/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</row>
    <row r="21" spans="1:13" ht="11.25" customHeight="1">
      <c r="A21" s="161"/>
      <c r="B21" s="161"/>
      <c r="C21" s="161"/>
      <c r="D21" s="161"/>
      <c r="E21" s="161"/>
      <c r="F21" s="161"/>
      <c r="G21" s="161"/>
      <c r="H21" s="161"/>
      <c r="I21" s="161"/>
      <c r="J21" s="161"/>
      <c r="K21" s="161"/>
      <c r="L21" s="161"/>
      <c r="M21" s="161"/>
    </row>
    <row r="22" spans="1:13" ht="11.25" customHeight="1">
      <c r="A22" s="161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</row>
    <row r="23" spans="1:13" ht="11.25" customHeight="1">
      <c r="A23" s="161"/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  <c r="M23" s="161"/>
    </row>
    <row r="24" spans="1:13" ht="11.25" customHeight="1">
      <c r="A24" s="161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</row>
    <row r="25" spans="1:13" ht="11.25" customHeight="1">
      <c r="A25" s="161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</row>
    <row r="26" spans="1:13" ht="11.25" customHeight="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</row>
    <row r="27" spans="1:13" ht="11.25" customHeight="1">
      <c r="A27" s="161"/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</row>
    <row r="28" spans="1:13" ht="11.25" customHeight="1">
      <c r="A28" s="161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</row>
    <row r="29" spans="1:13" ht="11.25" customHeight="1">
      <c r="A29" s="161"/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</row>
    <row r="30" spans="1:13" ht="11.25" customHeight="1">
      <c r="A30" s="161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</row>
    <row r="31" spans="1:13" ht="11.25" customHeight="1">
      <c r="A31" s="161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</row>
    <row r="32" spans="1:13" ht="11.25" customHeight="1">
      <c r="A32" s="161"/>
      <c r="B32" s="161"/>
      <c r="C32" s="161"/>
      <c r="D32" s="161"/>
      <c r="E32" s="161"/>
      <c r="F32" s="161"/>
      <c r="G32" s="161"/>
      <c r="H32" s="161"/>
      <c r="I32" s="161"/>
      <c r="J32" s="161"/>
      <c r="K32" s="161"/>
      <c r="L32" s="161"/>
      <c r="M32" s="161"/>
    </row>
    <row r="33" spans="1:13" ht="11.25" customHeight="1">
      <c r="A33" s="161"/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</row>
    <row r="34" spans="1:13" ht="11.25" customHeight="1">
      <c r="A34" s="161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</row>
    <row r="35" spans="1:13" ht="11.25" customHeight="1">
      <c r="A35" s="161"/>
      <c r="B35" s="161"/>
      <c r="C35" s="161"/>
      <c r="D35" s="161"/>
      <c r="E35" s="161"/>
      <c r="F35" s="161"/>
      <c r="G35" s="161"/>
      <c r="H35" s="161"/>
      <c r="I35" s="161"/>
      <c r="J35" s="161"/>
      <c r="K35" s="161"/>
      <c r="L35" s="161"/>
      <c r="M35" s="161"/>
    </row>
    <row r="36" spans="1:13" ht="11.25" customHeight="1">
      <c r="A36" s="161"/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</row>
    <row r="37" spans="1:13" ht="11.25" customHeight="1">
      <c r="A37" s="161"/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</row>
    <row r="38" spans="1:13" ht="11.25" customHeight="1">
      <c r="A38" s="161"/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</row>
    <row r="39" spans="1:13" ht="11.25" customHeight="1">
      <c r="A39" s="161"/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</row>
    <row r="40" spans="1:13" ht="11.25" customHeight="1">
      <c r="A40" s="162" t="s">
        <v>17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</row>
    <row r="41" spans="1:13" ht="11.25" customHeight="1">
      <c r="A41" s="162"/>
      <c r="B41" s="162"/>
      <c r="C41" s="162"/>
      <c r="D41" s="162"/>
      <c r="E41" s="162"/>
      <c r="F41" s="162"/>
      <c r="G41" s="162"/>
      <c r="H41" s="162"/>
      <c r="I41" s="162"/>
      <c r="J41" s="162"/>
      <c r="K41" s="162"/>
      <c r="L41" s="162"/>
      <c r="M41" s="162"/>
    </row>
    <row r="42" spans="1:13" ht="11.25" customHeight="1">
      <c r="A42" s="162"/>
      <c r="B42" s="162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</row>
    <row r="43" spans="1:13" ht="11.25" customHeight="1">
      <c r="A43" s="162"/>
      <c r="B43" s="162"/>
      <c r="C43" s="162"/>
      <c r="D43" s="162"/>
      <c r="E43" s="162"/>
      <c r="F43" s="162"/>
      <c r="G43" s="162"/>
      <c r="H43" s="162"/>
      <c r="I43" s="162"/>
      <c r="J43" s="162"/>
      <c r="K43" s="162"/>
      <c r="L43" s="162"/>
      <c r="M43" s="162"/>
    </row>
    <row r="44" spans="1:13" ht="11.25" customHeight="1">
      <c r="A44" s="162"/>
      <c r="B44" s="162"/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62"/>
    </row>
    <row r="45" spans="1:13" ht="11.25" customHeight="1">
      <c r="A45" s="162"/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</row>
    <row r="46" spans="1:13" ht="11.25" customHeight="1">
      <c r="A46" s="162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</row>
    <row r="47" spans="1:13" ht="11.25" customHeight="1">
      <c r="A47" s="162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</row>
    <row r="48" spans="1:13" ht="11.25" customHeight="1">
      <c r="A48" s="162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62"/>
    </row>
    <row r="49" spans="1:13" ht="11.25" customHeight="1">
      <c r="A49" s="162"/>
      <c r="B49" s="162"/>
      <c r="C49" s="162"/>
      <c r="D49" s="162"/>
      <c r="E49" s="162"/>
      <c r="F49" s="162"/>
      <c r="G49" s="162"/>
      <c r="H49" s="162"/>
      <c r="I49" s="162"/>
      <c r="J49" s="162"/>
      <c r="K49" s="162"/>
      <c r="L49" s="162"/>
      <c r="M49" s="162"/>
    </row>
    <row r="50" spans="1:13" ht="11.25" customHeight="1">
      <c r="A50" s="162"/>
      <c r="B50" s="162"/>
      <c r="C50" s="162"/>
      <c r="D50" s="162"/>
      <c r="E50" s="162"/>
      <c r="F50" s="162"/>
      <c r="G50" s="162"/>
      <c r="H50" s="162"/>
      <c r="I50" s="162"/>
      <c r="J50" s="162"/>
      <c r="K50" s="162"/>
      <c r="L50" s="162"/>
      <c r="M50" s="162"/>
    </row>
    <row r="51" spans="1:13" ht="11.25" customHeight="1">
      <c r="A51" s="162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</row>
    <row r="52" spans="1:13" ht="11.25" customHeight="1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62"/>
      <c r="L52" s="162"/>
      <c r="M52" s="162"/>
    </row>
    <row r="53" spans="1:13" ht="11.25" customHeight="1">
      <c r="A53" s="162"/>
      <c r="B53" s="162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</row>
    <row r="54" spans="1:13" ht="11.25" customHeight="1">
      <c r="A54" s="162"/>
      <c r="B54" s="162"/>
      <c r="C54" s="162"/>
      <c r="D54" s="162"/>
      <c r="E54" s="162"/>
      <c r="F54" s="162"/>
      <c r="G54" s="162"/>
      <c r="H54" s="162"/>
      <c r="I54" s="162"/>
      <c r="J54" s="162"/>
      <c r="K54" s="162"/>
      <c r="L54" s="162"/>
      <c r="M54" s="162"/>
    </row>
    <row r="55" spans="1:13" ht="11.25" customHeight="1">
      <c r="A55" s="162"/>
      <c r="B55" s="162"/>
      <c r="C55" s="162"/>
      <c r="D55" s="162"/>
      <c r="E55" s="162"/>
      <c r="F55" s="162"/>
      <c r="G55" s="162"/>
      <c r="H55" s="162"/>
      <c r="I55" s="162"/>
      <c r="J55" s="162"/>
      <c r="K55" s="162"/>
      <c r="L55" s="162"/>
      <c r="M55" s="162"/>
    </row>
    <row r="56" spans="1:13" ht="11.25" customHeight="1">
      <c r="A56" s="162"/>
      <c r="B56" s="162"/>
      <c r="C56" s="162"/>
      <c r="D56" s="162"/>
      <c r="E56" s="162"/>
      <c r="F56" s="162"/>
      <c r="G56" s="162"/>
      <c r="H56" s="162"/>
      <c r="I56" s="162"/>
      <c r="J56" s="162"/>
      <c r="K56" s="162"/>
      <c r="L56" s="162"/>
      <c r="M56" s="162"/>
    </row>
    <row r="57" spans="1:13" ht="11.25" customHeight="1">
      <c r="A57" s="162"/>
      <c r="B57" s="162"/>
      <c r="C57" s="162"/>
      <c r="D57" s="162"/>
      <c r="E57" s="162"/>
      <c r="F57" s="162"/>
      <c r="G57" s="162"/>
      <c r="H57" s="162"/>
      <c r="I57" s="162"/>
      <c r="J57" s="162"/>
      <c r="K57" s="162"/>
      <c r="L57" s="162"/>
      <c r="M57" s="162"/>
    </row>
    <row r="58" spans="1:13" ht="11.25" customHeight="1">
      <c r="A58" s="162"/>
      <c r="B58" s="162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</row>
    <row r="59" spans="1:13" ht="11.25" customHeight="1">
      <c r="A59" s="162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</row>
    <row r="60" spans="1:13" ht="11.25" customHeight="1">
      <c r="A60" s="162"/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</row>
    <row r="61" spans="1:13" ht="11.25" customHeight="1">
      <c r="A61" s="162"/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</row>
    <row r="62" spans="1:13" ht="11.25" customHeight="1">
      <c r="A62" s="162"/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2"/>
    </row>
    <row r="63" spans="1:13" ht="11.25" customHeight="1">
      <c r="A63" s="162"/>
      <c r="B63" s="162"/>
      <c r="C63" s="162"/>
      <c r="D63" s="162"/>
      <c r="E63" s="162"/>
      <c r="F63" s="162"/>
      <c r="G63" s="162"/>
      <c r="H63" s="162"/>
      <c r="I63" s="162"/>
      <c r="J63" s="162"/>
      <c r="K63" s="162"/>
      <c r="L63" s="162"/>
      <c r="M63" s="162"/>
    </row>
    <row r="64" spans="1:13" ht="11.25" customHeight="1">
      <c r="A64" s="162"/>
      <c r="B64" s="162"/>
      <c r="C64" s="162"/>
      <c r="D64" s="162"/>
      <c r="E64" s="162"/>
      <c r="F64" s="162"/>
      <c r="G64" s="162"/>
      <c r="H64" s="162"/>
      <c r="I64" s="162"/>
      <c r="J64" s="162"/>
      <c r="K64" s="162"/>
      <c r="L64" s="162"/>
      <c r="M64" s="162"/>
    </row>
    <row r="65" spans="1:13" ht="11.25" customHeight="1">
      <c r="A65" s="162"/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</row>
    <row r="66" spans="1:13" ht="11.25" customHeight="1">
      <c r="A66" s="162"/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2"/>
    </row>
    <row r="67" spans="1:13" ht="11.25" customHeight="1">
      <c r="A67" s="162"/>
      <c r="B67" s="162"/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</row>
    <row r="68" spans="1:13" ht="11.25" customHeight="1">
      <c r="A68" s="162"/>
      <c r="B68" s="162"/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</row>
    <row r="69" spans="1:13" ht="11.25" customHeight="1">
      <c r="A69" s="162"/>
      <c r="B69" s="162"/>
      <c r="C69" s="162"/>
      <c r="D69" s="162"/>
      <c r="E69" s="162"/>
      <c r="F69" s="162"/>
      <c r="G69" s="162"/>
      <c r="H69" s="162"/>
      <c r="I69" s="162"/>
      <c r="J69" s="162"/>
      <c r="K69" s="162"/>
      <c r="L69" s="162"/>
      <c r="M69" s="162"/>
    </row>
    <row r="70" spans="1:13" ht="11.25" customHeight="1">
      <c r="A70" s="162"/>
      <c r="B70" s="162"/>
      <c r="C70" s="162"/>
      <c r="D70" s="162"/>
      <c r="E70" s="162"/>
      <c r="F70" s="162"/>
      <c r="G70" s="162"/>
      <c r="H70" s="162"/>
      <c r="I70" s="162"/>
      <c r="J70" s="162"/>
      <c r="K70" s="162"/>
      <c r="L70" s="162"/>
      <c r="M70" s="162"/>
    </row>
    <row r="71" spans="1:13" ht="11.25" customHeight="1">
      <c r="A71" s="160"/>
      <c r="B71" s="160"/>
      <c r="C71" s="160"/>
      <c r="D71" s="160"/>
      <c r="E71" s="160"/>
      <c r="F71" s="160"/>
      <c r="G71" s="160"/>
      <c r="H71" s="160"/>
      <c r="I71" s="160"/>
      <c r="J71" s="160"/>
      <c r="K71" s="160"/>
      <c r="L71" s="160"/>
    </row>
    <row r="72" spans="1:13" ht="11.25" customHeight="1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</row>
  </sheetData>
  <mergeCells count="3">
    <mergeCell ref="A10:M39"/>
    <mergeCell ref="A40:M70"/>
    <mergeCell ref="A72:L72"/>
  </mergeCells>
  <pageMargins left="0" right="0" top="0.59055118110236227" bottom="0.59055118110236227" header="0" footer="0.31496062992125984"/>
  <pageSetup paperSize="9" orientation="portrait" verticalDpi="360" r:id="rId1"/>
  <headerFooter scaleWithDoc="0"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ht="36.950000000000003" customHeight="1"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194" t="s">
        <v>14</v>
      </c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64"/>
      <c r="AG5" s="164"/>
      <c r="AH5" s="164"/>
      <c r="AI5" s="164"/>
      <c r="AJ5" s="164"/>
      <c r="AR5" s="17"/>
      <c r="BE5" s="191" t="s">
        <v>15</v>
      </c>
      <c r="BS5" s="14" t="s">
        <v>6</v>
      </c>
    </row>
    <row r="6" spans="1:74" ht="36.950000000000003" customHeight="1">
      <c r="B6" s="17"/>
      <c r="D6" s="23" t="s">
        <v>16</v>
      </c>
      <c r="K6" s="195" t="s">
        <v>17</v>
      </c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I6" s="164"/>
      <c r="AJ6" s="164"/>
      <c r="AR6" s="17"/>
      <c r="BE6" s="192"/>
      <c r="BS6" s="14" t="s">
        <v>6</v>
      </c>
    </row>
    <row r="7" spans="1:74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192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192"/>
      <c r="BS8" s="14" t="s">
        <v>6</v>
      </c>
    </row>
    <row r="9" spans="1:74" ht="14.45" customHeight="1">
      <c r="B9" s="17"/>
      <c r="AR9" s="17"/>
      <c r="BE9" s="192"/>
      <c r="BS9" s="14" t="s">
        <v>6</v>
      </c>
    </row>
    <row r="10" spans="1:74" ht="12" customHeight="1">
      <c r="B10" s="17"/>
      <c r="D10" s="24" t="s">
        <v>24</v>
      </c>
      <c r="AK10" s="24" t="s">
        <v>25</v>
      </c>
      <c r="AN10" s="22" t="s">
        <v>26</v>
      </c>
      <c r="AR10" s="17"/>
      <c r="BE10" s="192"/>
      <c r="BS10" s="14" t="s">
        <v>6</v>
      </c>
    </row>
    <row r="11" spans="1:74" ht="18.399999999999999" customHeight="1">
      <c r="B11" s="17"/>
      <c r="E11" s="22" t="s">
        <v>27</v>
      </c>
      <c r="AK11" s="24" t="s">
        <v>28</v>
      </c>
      <c r="AN11" s="22" t="s">
        <v>29</v>
      </c>
      <c r="AR11" s="17"/>
      <c r="BE11" s="192"/>
      <c r="BS11" s="14" t="s">
        <v>6</v>
      </c>
    </row>
    <row r="12" spans="1:74" ht="6.95" customHeight="1">
      <c r="B12" s="17"/>
      <c r="AR12" s="17"/>
      <c r="BE12" s="192"/>
      <c r="BS12" s="14" t="s">
        <v>6</v>
      </c>
    </row>
    <row r="13" spans="1:74" ht="12" customHeight="1">
      <c r="B13" s="17"/>
      <c r="D13" s="24" t="s">
        <v>30</v>
      </c>
      <c r="AK13" s="24" t="s">
        <v>25</v>
      </c>
      <c r="AN13" s="26" t="s">
        <v>31</v>
      </c>
      <c r="AR13" s="17"/>
      <c r="BE13" s="192"/>
      <c r="BS13" s="14" t="s">
        <v>6</v>
      </c>
    </row>
    <row r="14" spans="1:74" ht="12.75">
      <c r="B14" s="17"/>
      <c r="E14" s="196" t="s">
        <v>31</v>
      </c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24" t="s">
        <v>28</v>
      </c>
      <c r="AN14" s="26" t="s">
        <v>31</v>
      </c>
      <c r="AR14" s="17"/>
      <c r="BE14" s="192"/>
      <c r="BS14" s="14" t="s">
        <v>6</v>
      </c>
    </row>
    <row r="15" spans="1:74" ht="6.95" customHeight="1">
      <c r="B15" s="17"/>
      <c r="AR15" s="17"/>
      <c r="BE15" s="192"/>
      <c r="BS15" s="14" t="s">
        <v>4</v>
      </c>
    </row>
    <row r="16" spans="1:74" ht="12" customHeight="1">
      <c r="B16" s="17"/>
      <c r="D16" s="24" t="s">
        <v>32</v>
      </c>
      <c r="AK16" s="24" t="s">
        <v>25</v>
      </c>
      <c r="AN16" s="22" t="s">
        <v>33</v>
      </c>
      <c r="AR16" s="17"/>
      <c r="BE16" s="192"/>
      <c r="BS16" s="14" t="s">
        <v>4</v>
      </c>
    </row>
    <row r="17" spans="2:71" ht="18.399999999999999" customHeight="1">
      <c r="B17" s="17"/>
      <c r="E17" s="22" t="s">
        <v>34</v>
      </c>
      <c r="AK17" s="24" t="s">
        <v>28</v>
      </c>
      <c r="AN17" s="22" t="s">
        <v>1</v>
      </c>
      <c r="AR17" s="17"/>
      <c r="BE17" s="192"/>
      <c r="BS17" s="14" t="s">
        <v>35</v>
      </c>
    </row>
    <row r="18" spans="2:71" ht="6.95" customHeight="1">
      <c r="B18" s="17"/>
      <c r="AR18" s="17"/>
      <c r="BE18" s="192"/>
      <c r="BS18" s="14" t="s">
        <v>6</v>
      </c>
    </row>
    <row r="19" spans="2:71" ht="12" customHeight="1">
      <c r="B19" s="17"/>
      <c r="D19" s="24" t="s">
        <v>36</v>
      </c>
      <c r="AK19" s="24" t="s">
        <v>25</v>
      </c>
      <c r="AN19" s="22" t="s">
        <v>33</v>
      </c>
      <c r="AR19" s="17"/>
      <c r="BE19" s="192"/>
      <c r="BS19" s="14" t="s">
        <v>6</v>
      </c>
    </row>
    <row r="20" spans="2:71" ht="18.399999999999999" customHeight="1">
      <c r="B20" s="17"/>
      <c r="E20" s="22" t="s">
        <v>34</v>
      </c>
      <c r="AK20" s="24" t="s">
        <v>28</v>
      </c>
      <c r="AN20" s="22" t="s">
        <v>1</v>
      </c>
      <c r="AR20" s="17"/>
      <c r="BE20" s="192"/>
      <c r="BS20" s="14" t="s">
        <v>35</v>
      </c>
    </row>
    <row r="21" spans="2:71" ht="6.95" customHeight="1">
      <c r="B21" s="17"/>
      <c r="AR21" s="17"/>
      <c r="BE21" s="192"/>
    </row>
    <row r="22" spans="2:71" ht="12" customHeight="1">
      <c r="B22" s="17"/>
      <c r="D22" s="24" t="s">
        <v>37</v>
      </c>
      <c r="AR22" s="17"/>
      <c r="BE22" s="192"/>
    </row>
    <row r="23" spans="2:71" ht="16.5" customHeight="1">
      <c r="B23" s="17"/>
      <c r="E23" s="198" t="s">
        <v>1</v>
      </c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R23" s="17"/>
      <c r="BE23" s="192"/>
    </row>
    <row r="24" spans="2:71" ht="6.95" customHeight="1">
      <c r="B24" s="17"/>
      <c r="AR24" s="17"/>
      <c r="BE24" s="192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92"/>
    </row>
    <row r="26" spans="2:71" s="1" customFormat="1" ht="25.9" customHeight="1">
      <c r="B26" s="29"/>
      <c r="D26" s="30" t="s">
        <v>38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199">
        <f>ROUND(AG94,2)</f>
        <v>0</v>
      </c>
      <c r="AL26" s="200"/>
      <c r="AM26" s="200"/>
      <c r="AN26" s="200"/>
      <c r="AO26" s="200"/>
      <c r="AR26" s="29"/>
      <c r="BE26" s="192"/>
    </row>
    <row r="27" spans="2:71" s="1" customFormat="1" ht="6.95" customHeight="1">
      <c r="B27" s="29"/>
      <c r="AR27" s="29"/>
      <c r="BE27" s="192"/>
    </row>
    <row r="28" spans="2:71" s="1" customFormat="1" ht="12.75">
      <c r="B28" s="29"/>
      <c r="L28" s="201" t="s">
        <v>39</v>
      </c>
      <c r="M28" s="201"/>
      <c r="N28" s="201"/>
      <c r="O28" s="201"/>
      <c r="P28" s="201"/>
      <c r="W28" s="201" t="s">
        <v>40</v>
      </c>
      <c r="X28" s="201"/>
      <c r="Y28" s="201"/>
      <c r="Z28" s="201"/>
      <c r="AA28" s="201"/>
      <c r="AB28" s="201"/>
      <c r="AC28" s="201"/>
      <c r="AD28" s="201"/>
      <c r="AE28" s="201"/>
      <c r="AK28" s="201" t="s">
        <v>41</v>
      </c>
      <c r="AL28" s="201"/>
      <c r="AM28" s="201"/>
      <c r="AN28" s="201"/>
      <c r="AO28" s="201"/>
      <c r="AR28" s="29"/>
      <c r="BE28" s="192"/>
    </row>
    <row r="29" spans="2:71" s="2" customFormat="1" ht="14.45" customHeight="1">
      <c r="B29" s="33"/>
      <c r="D29" s="24" t="s">
        <v>42</v>
      </c>
      <c r="F29" s="24" t="s">
        <v>43</v>
      </c>
      <c r="L29" s="186">
        <v>0.21</v>
      </c>
      <c r="M29" s="185"/>
      <c r="N29" s="185"/>
      <c r="O29" s="185"/>
      <c r="P29" s="185"/>
      <c r="W29" s="184">
        <f>ROUND(AZ94, 2)</f>
        <v>0</v>
      </c>
      <c r="X29" s="185"/>
      <c r="Y29" s="185"/>
      <c r="Z29" s="185"/>
      <c r="AA29" s="185"/>
      <c r="AB29" s="185"/>
      <c r="AC29" s="185"/>
      <c r="AD29" s="185"/>
      <c r="AE29" s="185"/>
      <c r="AK29" s="184">
        <f>ROUND(AV94, 2)</f>
        <v>0</v>
      </c>
      <c r="AL29" s="185"/>
      <c r="AM29" s="185"/>
      <c r="AN29" s="185"/>
      <c r="AO29" s="185"/>
      <c r="AR29" s="33"/>
      <c r="BE29" s="193"/>
    </row>
    <row r="30" spans="2:71" s="2" customFormat="1" ht="14.45" customHeight="1">
      <c r="B30" s="33"/>
      <c r="F30" s="24" t="s">
        <v>44</v>
      </c>
      <c r="L30" s="186">
        <v>0.12</v>
      </c>
      <c r="M30" s="185"/>
      <c r="N30" s="185"/>
      <c r="O30" s="185"/>
      <c r="P30" s="185"/>
      <c r="W30" s="184">
        <f>ROUND(BA94, 2)</f>
        <v>0</v>
      </c>
      <c r="X30" s="185"/>
      <c r="Y30" s="185"/>
      <c r="Z30" s="185"/>
      <c r="AA30" s="185"/>
      <c r="AB30" s="185"/>
      <c r="AC30" s="185"/>
      <c r="AD30" s="185"/>
      <c r="AE30" s="185"/>
      <c r="AK30" s="184">
        <f>ROUND(AW94, 2)</f>
        <v>0</v>
      </c>
      <c r="AL30" s="185"/>
      <c r="AM30" s="185"/>
      <c r="AN30" s="185"/>
      <c r="AO30" s="185"/>
      <c r="AR30" s="33"/>
      <c r="BE30" s="193"/>
    </row>
    <row r="31" spans="2:71" s="2" customFormat="1" ht="14.45" hidden="1" customHeight="1">
      <c r="B31" s="33"/>
      <c r="F31" s="24" t="s">
        <v>45</v>
      </c>
      <c r="L31" s="186">
        <v>0.21</v>
      </c>
      <c r="M31" s="185"/>
      <c r="N31" s="185"/>
      <c r="O31" s="185"/>
      <c r="P31" s="185"/>
      <c r="W31" s="184">
        <f>ROUND(BB94, 2)</f>
        <v>0</v>
      </c>
      <c r="X31" s="185"/>
      <c r="Y31" s="185"/>
      <c r="Z31" s="185"/>
      <c r="AA31" s="185"/>
      <c r="AB31" s="185"/>
      <c r="AC31" s="185"/>
      <c r="AD31" s="185"/>
      <c r="AE31" s="185"/>
      <c r="AK31" s="184">
        <v>0</v>
      </c>
      <c r="AL31" s="185"/>
      <c r="AM31" s="185"/>
      <c r="AN31" s="185"/>
      <c r="AO31" s="185"/>
      <c r="AR31" s="33"/>
      <c r="BE31" s="193"/>
    </row>
    <row r="32" spans="2:71" s="2" customFormat="1" ht="14.45" hidden="1" customHeight="1">
      <c r="B32" s="33"/>
      <c r="F32" s="24" t="s">
        <v>46</v>
      </c>
      <c r="L32" s="186">
        <v>0.12</v>
      </c>
      <c r="M32" s="185"/>
      <c r="N32" s="185"/>
      <c r="O32" s="185"/>
      <c r="P32" s="185"/>
      <c r="W32" s="184">
        <f>ROUND(BC94, 2)</f>
        <v>0</v>
      </c>
      <c r="X32" s="185"/>
      <c r="Y32" s="185"/>
      <c r="Z32" s="185"/>
      <c r="AA32" s="185"/>
      <c r="AB32" s="185"/>
      <c r="AC32" s="185"/>
      <c r="AD32" s="185"/>
      <c r="AE32" s="185"/>
      <c r="AK32" s="184">
        <v>0</v>
      </c>
      <c r="AL32" s="185"/>
      <c r="AM32" s="185"/>
      <c r="AN32" s="185"/>
      <c r="AO32" s="185"/>
      <c r="AR32" s="33"/>
      <c r="BE32" s="193"/>
    </row>
    <row r="33" spans="2:57" s="2" customFormat="1" ht="14.45" hidden="1" customHeight="1">
      <c r="B33" s="33"/>
      <c r="F33" s="24" t="s">
        <v>47</v>
      </c>
      <c r="L33" s="186">
        <v>0</v>
      </c>
      <c r="M33" s="185"/>
      <c r="N33" s="185"/>
      <c r="O33" s="185"/>
      <c r="P33" s="185"/>
      <c r="W33" s="184">
        <f>ROUND(BD94, 2)</f>
        <v>0</v>
      </c>
      <c r="X33" s="185"/>
      <c r="Y33" s="185"/>
      <c r="Z33" s="185"/>
      <c r="AA33" s="185"/>
      <c r="AB33" s="185"/>
      <c r="AC33" s="185"/>
      <c r="AD33" s="185"/>
      <c r="AE33" s="185"/>
      <c r="AK33" s="184">
        <v>0</v>
      </c>
      <c r="AL33" s="185"/>
      <c r="AM33" s="185"/>
      <c r="AN33" s="185"/>
      <c r="AO33" s="185"/>
      <c r="AR33" s="33"/>
      <c r="BE33" s="193"/>
    </row>
    <row r="34" spans="2:57" s="1" customFormat="1" ht="6.95" customHeight="1">
      <c r="B34" s="29"/>
      <c r="AR34" s="29"/>
      <c r="BE34" s="192"/>
    </row>
    <row r="35" spans="2:57" s="1" customFormat="1" ht="25.9" customHeight="1">
      <c r="B35" s="29"/>
      <c r="C35" s="34"/>
      <c r="D35" s="35" t="s">
        <v>48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49</v>
      </c>
      <c r="U35" s="36"/>
      <c r="V35" s="36"/>
      <c r="W35" s="36"/>
      <c r="X35" s="187" t="s">
        <v>50</v>
      </c>
      <c r="Y35" s="188"/>
      <c r="Z35" s="188"/>
      <c r="AA35" s="188"/>
      <c r="AB35" s="188"/>
      <c r="AC35" s="36"/>
      <c r="AD35" s="36"/>
      <c r="AE35" s="36"/>
      <c r="AF35" s="36"/>
      <c r="AG35" s="36"/>
      <c r="AH35" s="36"/>
      <c r="AI35" s="36"/>
      <c r="AJ35" s="36"/>
      <c r="AK35" s="189">
        <f>SUM(AK26:AK33)</f>
        <v>0</v>
      </c>
      <c r="AL35" s="188"/>
      <c r="AM35" s="188"/>
      <c r="AN35" s="188"/>
      <c r="AO35" s="190"/>
      <c r="AP35" s="34"/>
      <c r="AQ35" s="34"/>
      <c r="AR35" s="29"/>
    </row>
    <row r="36" spans="2:57" s="1" customFormat="1" ht="6.95" customHeight="1">
      <c r="B36" s="29"/>
      <c r="AR36" s="29"/>
    </row>
    <row r="37" spans="2:57" s="1" customFormat="1" ht="14.45" customHeight="1">
      <c r="B37" s="29"/>
      <c r="AR37" s="29"/>
    </row>
    <row r="38" spans="2:57" ht="14.45" customHeight="1">
      <c r="B38" s="17"/>
      <c r="AR38" s="17"/>
    </row>
    <row r="39" spans="2:57" ht="14.45" customHeight="1">
      <c r="B39" s="17"/>
      <c r="AR39" s="17"/>
    </row>
    <row r="40" spans="2:57" ht="14.45" customHeight="1">
      <c r="B40" s="17"/>
      <c r="AR40" s="17"/>
    </row>
    <row r="41" spans="2:57" ht="14.45" customHeight="1">
      <c r="B41" s="17"/>
      <c r="AR41" s="17"/>
    </row>
    <row r="42" spans="2:57" ht="14.45" customHeight="1">
      <c r="B42" s="17"/>
      <c r="AR42" s="17"/>
    </row>
    <row r="43" spans="2:57" ht="14.45" customHeight="1">
      <c r="B43" s="17"/>
      <c r="AR43" s="17"/>
    </row>
    <row r="44" spans="2:57" ht="14.45" customHeight="1">
      <c r="B44" s="17"/>
      <c r="AR44" s="17"/>
    </row>
    <row r="45" spans="2:57" ht="14.45" customHeight="1">
      <c r="B45" s="17"/>
      <c r="AR45" s="17"/>
    </row>
    <row r="46" spans="2:57" ht="14.45" customHeight="1">
      <c r="B46" s="17"/>
      <c r="AR46" s="17"/>
    </row>
    <row r="47" spans="2:57" ht="14.45" customHeight="1">
      <c r="B47" s="17"/>
      <c r="AR47" s="17"/>
    </row>
    <row r="48" spans="2:57" ht="14.45" customHeight="1">
      <c r="B48" s="17"/>
      <c r="AR48" s="17"/>
    </row>
    <row r="49" spans="2:44" s="1" customFormat="1" ht="14.45" customHeight="1">
      <c r="B49" s="29"/>
      <c r="D49" s="38" t="s">
        <v>51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52</v>
      </c>
      <c r="AI49" s="39"/>
      <c r="AJ49" s="39"/>
      <c r="AK49" s="39"/>
      <c r="AL49" s="39"/>
      <c r="AM49" s="39"/>
      <c r="AN49" s="39"/>
      <c r="AO49" s="39"/>
      <c r="AR49" s="29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9"/>
      <c r="D60" s="40" t="s">
        <v>53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54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53</v>
      </c>
      <c r="AI60" s="31"/>
      <c r="AJ60" s="31"/>
      <c r="AK60" s="31"/>
      <c r="AL60" s="31"/>
      <c r="AM60" s="40" t="s">
        <v>54</v>
      </c>
      <c r="AN60" s="31"/>
      <c r="AO60" s="31"/>
      <c r="AR60" s="29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9"/>
      <c r="D64" s="38" t="s">
        <v>55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56</v>
      </c>
      <c r="AI64" s="39"/>
      <c r="AJ64" s="39"/>
      <c r="AK64" s="39"/>
      <c r="AL64" s="39"/>
      <c r="AM64" s="39"/>
      <c r="AN64" s="39"/>
      <c r="AO64" s="39"/>
      <c r="AR64" s="29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9"/>
      <c r="D75" s="40" t="s">
        <v>53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54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53</v>
      </c>
      <c r="AI75" s="31"/>
      <c r="AJ75" s="31"/>
      <c r="AK75" s="31"/>
      <c r="AL75" s="31"/>
      <c r="AM75" s="40" t="s">
        <v>54</v>
      </c>
      <c r="AN75" s="31"/>
      <c r="AO75" s="31"/>
      <c r="AR75" s="29"/>
    </row>
    <row r="76" spans="2:44" s="1" customFormat="1">
      <c r="B76" s="29"/>
      <c r="AR76" s="29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1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1" s="1" customFormat="1" ht="24.95" customHeight="1">
      <c r="B82" s="29"/>
      <c r="C82" s="18" t="s">
        <v>57</v>
      </c>
      <c r="AR82" s="29"/>
    </row>
    <row r="83" spans="1:91" s="1" customFormat="1" ht="6.95" customHeight="1">
      <c r="B83" s="29"/>
      <c r="AR83" s="29"/>
    </row>
    <row r="84" spans="1:91" s="3" customFormat="1" ht="12" customHeight="1">
      <c r="B84" s="45"/>
      <c r="C84" s="24" t="s">
        <v>13</v>
      </c>
      <c r="L84" s="3" t="str">
        <f>K5</f>
        <v>P112025a</v>
      </c>
      <c r="AR84" s="45"/>
    </row>
    <row r="85" spans="1:91" s="4" customFormat="1" ht="36.950000000000003" customHeight="1">
      <c r="B85" s="46"/>
      <c r="C85" s="47" t="s">
        <v>16</v>
      </c>
      <c r="L85" s="175" t="str">
        <f>K6</f>
        <v>Oprava komunikace na p. p. č. 447/1, Loučky</v>
      </c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R85" s="46"/>
    </row>
    <row r="86" spans="1:91" s="1" customFormat="1" ht="6.95" customHeight="1">
      <c r="B86" s="29"/>
      <c r="AR86" s="29"/>
    </row>
    <row r="87" spans="1:91" s="1" customFormat="1" ht="12" customHeight="1">
      <c r="B87" s="29"/>
      <c r="C87" s="24" t="s">
        <v>20</v>
      </c>
      <c r="L87" s="48" t="str">
        <f>IF(K8="","",K8)</f>
        <v>Loučky, Nové Sedlo</v>
      </c>
      <c r="AI87" s="24" t="s">
        <v>22</v>
      </c>
      <c r="AM87" s="177" t="str">
        <f>IF(AN8= "","",AN8)</f>
        <v>9. 12. 2025</v>
      </c>
      <c r="AN87" s="177"/>
      <c r="AR87" s="29"/>
    </row>
    <row r="88" spans="1:91" s="1" customFormat="1" ht="6.95" customHeight="1">
      <c r="B88" s="29"/>
      <c r="AR88" s="29"/>
    </row>
    <row r="89" spans="1:91" s="1" customFormat="1" ht="15.2" customHeight="1">
      <c r="B89" s="29"/>
      <c r="C89" s="24" t="s">
        <v>24</v>
      </c>
      <c r="L89" s="3" t="str">
        <f>IF(E11= "","",E11)</f>
        <v>Město Nové Sedlo</v>
      </c>
      <c r="AI89" s="24" t="s">
        <v>32</v>
      </c>
      <c r="AM89" s="178" t="str">
        <f>IF(E17="","",E17)</f>
        <v>Bc. Jakub Cingroš</v>
      </c>
      <c r="AN89" s="179"/>
      <c r="AO89" s="179"/>
      <c r="AP89" s="179"/>
      <c r="AR89" s="29"/>
      <c r="AS89" s="180" t="s">
        <v>58</v>
      </c>
      <c r="AT89" s="181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1" s="1" customFormat="1" ht="15.2" customHeight="1">
      <c r="B90" s="29"/>
      <c r="C90" s="24" t="s">
        <v>30</v>
      </c>
      <c r="L90" s="3" t="str">
        <f>IF(E14= "Vyplň údaj","",E14)</f>
        <v/>
      </c>
      <c r="AI90" s="24" t="s">
        <v>36</v>
      </c>
      <c r="AM90" s="178" t="str">
        <f>IF(E20="","",E20)</f>
        <v>Bc. Jakub Cingroš</v>
      </c>
      <c r="AN90" s="179"/>
      <c r="AO90" s="179"/>
      <c r="AP90" s="179"/>
      <c r="AR90" s="29"/>
      <c r="AS90" s="182"/>
      <c r="AT90" s="183"/>
      <c r="BD90" s="53"/>
    </row>
    <row r="91" spans="1:91" s="1" customFormat="1" ht="10.9" customHeight="1">
      <c r="B91" s="29"/>
      <c r="AR91" s="29"/>
      <c r="AS91" s="182"/>
      <c r="AT91" s="183"/>
      <c r="BD91" s="53"/>
    </row>
    <row r="92" spans="1:91" s="1" customFormat="1" ht="29.25" customHeight="1">
      <c r="B92" s="29"/>
      <c r="C92" s="170" t="s">
        <v>59</v>
      </c>
      <c r="D92" s="171"/>
      <c r="E92" s="171"/>
      <c r="F92" s="171"/>
      <c r="G92" s="171"/>
      <c r="H92" s="54"/>
      <c r="I92" s="172" t="s">
        <v>60</v>
      </c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3" t="s">
        <v>61</v>
      </c>
      <c r="AH92" s="171"/>
      <c r="AI92" s="171"/>
      <c r="AJ92" s="171"/>
      <c r="AK92" s="171"/>
      <c r="AL92" s="171"/>
      <c r="AM92" s="171"/>
      <c r="AN92" s="172" t="s">
        <v>62</v>
      </c>
      <c r="AO92" s="171"/>
      <c r="AP92" s="174"/>
      <c r="AQ92" s="55" t="s">
        <v>63</v>
      </c>
      <c r="AR92" s="29"/>
      <c r="AS92" s="56" t="s">
        <v>64</v>
      </c>
      <c r="AT92" s="57" t="s">
        <v>65</v>
      </c>
      <c r="AU92" s="57" t="s">
        <v>66</v>
      </c>
      <c r="AV92" s="57" t="s">
        <v>67</v>
      </c>
      <c r="AW92" s="57" t="s">
        <v>68</v>
      </c>
      <c r="AX92" s="57" t="s">
        <v>69</v>
      </c>
      <c r="AY92" s="57" t="s">
        <v>70</v>
      </c>
      <c r="AZ92" s="57" t="s">
        <v>71</v>
      </c>
      <c r="BA92" s="57" t="s">
        <v>72</v>
      </c>
      <c r="BB92" s="57" t="s">
        <v>73</v>
      </c>
      <c r="BC92" s="57" t="s">
        <v>74</v>
      </c>
      <c r="BD92" s="58" t="s">
        <v>75</v>
      </c>
    </row>
    <row r="93" spans="1:91" s="1" customFormat="1" ht="10.9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1" s="5" customFormat="1" ht="32.450000000000003" customHeight="1">
      <c r="B94" s="60"/>
      <c r="C94" s="61" t="s">
        <v>76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168">
        <f>ROUND(SUM(AG95:AG96),2)</f>
        <v>0</v>
      </c>
      <c r="AH94" s="168"/>
      <c r="AI94" s="168"/>
      <c r="AJ94" s="168"/>
      <c r="AK94" s="168"/>
      <c r="AL94" s="168"/>
      <c r="AM94" s="168"/>
      <c r="AN94" s="169">
        <f>SUM(AG94,AT94)</f>
        <v>0</v>
      </c>
      <c r="AO94" s="169"/>
      <c r="AP94" s="169"/>
      <c r="AQ94" s="64" t="s">
        <v>1</v>
      </c>
      <c r="AR94" s="60"/>
      <c r="AS94" s="65">
        <f>ROUND(SUM(AS95:AS96),2)</f>
        <v>0</v>
      </c>
      <c r="AT94" s="66">
        <f>ROUND(SUM(AV94:AW94),2)</f>
        <v>0</v>
      </c>
      <c r="AU94" s="67">
        <f>ROUND(SUM(AU95:AU96),5)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ROUND(SUM(AZ95:AZ96),2)</f>
        <v>0</v>
      </c>
      <c r="BA94" s="66">
        <f>ROUND(SUM(BA95:BA96),2)</f>
        <v>0</v>
      </c>
      <c r="BB94" s="66">
        <f>ROUND(SUM(BB95:BB96),2)</f>
        <v>0</v>
      </c>
      <c r="BC94" s="66">
        <f>ROUND(SUM(BC95:BC96),2)</f>
        <v>0</v>
      </c>
      <c r="BD94" s="68">
        <f>ROUND(SUM(BD95:BD96),2)</f>
        <v>0</v>
      </c>
      <c r="BS94" s="69" t="s">
        <v>77</v>
      </c>
      <c r="BT94" s="69" t="s">
        <v>78</v>
      </c>
      <c r="BU94" s="70" t="s">
        <v>79</v>
      </c>
      <c r="BV94" s="69" t="s">
        <v>80</v>
      </c>
      <c r="BW94" s="69" t="s">
        <v>5</v>
      </c>
      <c r="BX94" s="69" t="s">
        <v>81</v>
      </c>
      <c r="CL94" s="69" t="s">
        <v>1</v>
      </c>
    </row>
    <row r="95" spans="1:91" s="6" customFormat="1" ht="16.5" customHeight="1">
      <c r="A95" s="71" t="s">
        <v>82</v>
      </c>
      <c r="B95" s="72"/>
      <c r="C95" s="73"/>
      <c r="D95" s="167" t="s">
        <v>83</v>
      </c>
      <c r="E95" s="167"/>
      <c r="F95" s="167"/>
      <c r="G95" s="167"/>
      <c r="H95" s="167"/>
      <c r="I95" s="74"/>
      <c r="J95" s="167" t="s">
        <v>84</v>
      </c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5">
        <f>'SO101 - Komunikace a zpev...'!J30</f>
        <v>0</v>
      </c>
      <c r="AH95" s="166"/>
      <c r="AI95" s="166"/>
      <c r="AJ95" s="166"/>
      <c r="AK95" s="166"/>
      <c r="AL95" s="166"/>
      <c r="AM95" s="166"/>
      <c r="AN95" s="165">
        <f>SUM(AG95,AT95)</f>
        <v>0</v>
      </c>
      <c r="AO95" s="166"/>
      <c r="AP95" s="166"/>
      <c r="AQ95" s="75" t="s">
        <v>85</v>
      </c>
      <c r="AR95" s="72"/>
      <c r="AS95" s="76">
        <v>0</v>
      </c>
      <c r="AT95" s="77">
        <f>ROUND(SUM(AV95:AW95),2)</f>
        <v>0</v>
      </c>
      <c r="AU95" s="78">
        <f>'SO101 - Komunikace a zpev...'!P125</f>
        <v>0</v>
      </c>
      <c r="AV95" s="77">
        <f>'SO101 - Komunikace a zpev...'!J33</f>
        <v>0</v>
      </c>
      <c r="AW95" s="77">
        <f>'SO101 - Komunikace a zpev...'!J34</f>
        <v>0</v>
      </c>
      <c r="AX95" s="77">
        <f>'SO101 - Komunikace a zpev...'!J35</f>
        <v>0</v>
      </c>
      <c r="AY95" s="77">
        <f>'SO101 - Komunikace a zpev...'!J36</f>
        <v>0</v>
      </c>
      <c r="AZ95" s="77">
        <f>'SO101 - Komunikace a zpev...'!F33</f>
        <v>0</v>
      </c>
      <c r="BA95" s="77">
        <f>'SO101 - Komunikace a zpev...'!F34</f>
        <v>0</v>
      </c>
      <c r="BB95" s="77">
        <f>'SO101 - Komunikace a zpev...'!F35</f>
        <v>0</v>
      </c>
      <c r="BC95" s="77">
        <f>'SO101 - Komunikace a zpev...'!F36</f>
        <v>0</v>
      </c>
      <c r="BD95" s="79">
        <f>'SO101 - Komunikace a zpev...'!F37</f>
        <v>0</v>
      </c>
      <c r="BT95" s="80" t="s">
        <v>86</v>
      </c>
      <c r="BV95" s="80" t="s">
        <v>80</v>
      </c>
      <c r="BW95" s="80" t="s">
        <v>87</v>
      </c>
      <c r="BX95" s="80" t="s">
        <v>5</v>
      </c>
      <c r="CL95" s="80" t="s">
        <v>1</v>
      </c>
      <c r="CM95" s="80" t="s">
        <v>88</v>
      </c>
    </row>
    <row r="96" spans="1:91" s="6" customFormat="1" ht="16.5" customHeight="1">
      <c r="A96" s="71" t="s">
        <v>82</v>
      </c>
      <c r="B96" s="72"/>
      <c r="C96" s="73"/>
      <c r="D96" s="167" t="s">
        <v>89</v>
      </c>
      <c r="E96" s="167"/>
      <c r="F96" s="167"/>
      <c r="G96" s="167"/>
      <c r="H96" s="167"/>
      <c r="I96" s="74"/>
      <c r="J96" s="167" t="s">
        <v>90</v>
      </c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  <c r="AA96" s="167"/>
      <c r="AB96" s="167"/>
      <c r="AC96" s="167"/>
      <c r="AD96" s="167"/>
      <c r="AE96" s="167"/>
      <c r="AF96" s="167"/>
      <c r="AG96" s="165">
        <f>'VRN - Vedlejší rozpočtové...'!J30</f>
        <v>0</v>
      </c>
      <c r="AH96" s="166"/>
      <c r="AI96" s="166"/>
      <c r="AJ96" s="166"/>
      <c r="AK96" s="166"/>
      <c r="AL96" s="166"/>
      <c r="AM96" s="166"/>
      <c r="AN96" s="165">
        <f>SUM(AG96,AT96)</f>
        <v>0</v>
      </c>
      <c r="AO96" s="166"/>
      <c r="AP96" s="166"/>
      <c r="AQ96" s="75" t="s">
        <v>85</v>
      </c>
      <c r="AR96" s="72"/>
      <c r="AS96" s="81">
        <v>0</v>
      </c>
      <c r="AT96" s="82">
        <f>ROUND(SUM(AV96:AW96),2)</f>
        <v>0</v>
      </c>
      <c r="AU96" s="83">
        <f>'VRN - Vedlejší rozpočtové...'!P120</f>
        <v>0</v>
      </c>
      <c r="AV96" s="82">
        <f>'VRN - Vedlejší rozpočtové...'!J33</f>
        <v>0</v>
      </c>
      <c r="AW96" s="82">
        <f>'VRN - Vedlejší rozpočtové...'!J34</f>
        <v>0</v>
      </c>
      <c r="AX96" s="82">
        <f>'VRN - Vedlejší rozpočtové...'!J35</f>
        <v>0</v>
      </c>
      <c r="AY96" s="82">
        <f>'VRN - Vedlejší rozpočtové...'!J36</f>
        <v>0</v>
      </c>
      <c r="AZ96" s="82">
        <f>'VRN - Vedlejší rozpočtové...'!F33</f>
        <v>0</v>
      </c>
      <c r="BA96" s="82">
        <f>'VRN - Vedlejší rozpočtové...'!F34</f>
        <v>0</v>
      </c>
      <c r="BB96" s="82">
        <f>'VRN - Vedlejší rozpočtové...'!F35</f>
        <v>0</v>
      </c>
      <c r="BC96" s="82">
        <f>'VRN - Vedlejší rozpočtové...'!F36</f>
        <v>0</v>
      </c>
      <c r="BD96" s="84">
        <f>'VRN - Vedlejší rozpočtové...'!F37</f>
        <v>0</v>
      </c>
      <c r="BT96" s="80" t="s">
        <v>86</v>
      </c>
      <c r="BV96" s="80" t="s">
        <v>80</v>
      </c>
      <c r="BW96" s="80" t="s">
        <v>91</v>
      </c>
      <c r="BX96" s="80" t="s">
        <v>5</v>
      </c>
      <c r="CL96" s="80" t="s">
        <v>1</v>
      </c>
      <c r="CM96" s="80" t="s">
        <v>88</v>
      </c>
    </row>
    <row r="97" spans="2:44" s="1" customFormat="1" ht="30" customHeight="1">
      <c r="B97" s="29"/>
      <c r="AR97" s="29"/>
    </row>
    <row r="98" spans="2:44" s="1" customFormat="1" ht="6.95" customHeight="1">
      <c r="B98" s="41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29"/>
    </row>
  </sheetData>
  <sheetProtection algorithmName="SHA-512" hashValue="eXKAHA6t74Et4+LZsRTb2/jrbeP0gTBZ+G4LJlPahYpGR/rw8bkVJ01m+EaMxDxusJu5yxNYvX/AFKE+5qoKoQ==" saltValue="wotFPkA/nx9jdxe/ZHUEpJM7emas4QxydBN2+SRqEmE0uBNoJ8yjPMI7EdLDwoEt5MuRs1qsn5WodKnEEIjMDQ==" spinCount="100000" sheet="1" objects="1" scenarios="1" formatColumns="0" formatRows="0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SO101 - Komunikace a zpev...'!C2" display="/" xr:uid="{00000000-0004-0000-0000-000000000000}"/>
    <hyperlink ref="A96" location="'VRN - Vedlejší rozpočtové...'!C2" display="/" xr:uid="{00000000-0004-0000-0000-000001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1"/>
  <sheetViews>
    <sheetView showGridLines="0" topLeftCell="A112" zoomScale="115" zoomScaleNormal="115" workbookViewId="0">
      <selection activeCell="F143" sqref="F14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4" t="s">
        <v>87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88</v>
      </c>
    </row>
    <row r="4" spans="2:46" ht="24.95" customHeight="1">
      <c r="B4" s="17"/>
      <c r="D4" s="18" t="s">
        <v>92</v>
      </c>
      <c r="L4" s="17"/>
      <c r="M4" s="85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3" t="str">
        <f>'Rekapitulace stavby'!K6</f>
        <v>Oprava komunikace na p. p. č. 447/1, Loučky</v>
      </c>
      <c r="F7" s="204"/>
      <c r="G7" s="204"/>
      <c r="H7" s="204"/>
      <c r="L7" s="17"/>
    </row>
    <row r="8" spans="2:46" s="1" customFormat="1" ht="12" customHeight="1">
      <c r="B8" s="29"/>
      <c r="D8" s="24" t="s">
        <v>93</v>
      </c>
      <c r="L8" s="29"/>
    </row>
    <row r="9" spans="2:46" s="1" customFormat="1" ht="16.5" customHeight="1">
      <c r="B9" s="29"/>
      <c r="E9" s="175" t="s">
        <v>94</v>
      </c>
      <c r="F9" s="202"/>
      <c r="G9" s="202"/>
      <c r="H9" s="202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9. 12. 2025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05" t="str">
        <f>'Rekapitulace stavby'!E14</f>
        <v>Vyplň údaj</v>
      </c>
      <c r="F18" s="194"/>
      <c r="G18" s="194"/>
      <c r="H18" s="194"/>
      <c r="I18" s="24" t="s">
        <v>28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>
      <c r="B21" s="29"/>
      <c r="E21" s="22" t="s">
        <v>34</v>
      </c>
      <c r="I21" s="24" t="s">
        <v>28</v>
      </c>
      <c r="J21" s="22" t="s">
        <v>1</v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36</v>
      </c>
      <c r="I23" s="24" t="s">
        <v>25</v>
      </c>
      <c r="J23" s="22" t="s">
        <v>33</v>
      </c>
      <c r="L23" s="29"/>
    </row>
    <row r="24" spans="2:12" s="1" customFormat="1" ht="18" customHeight="1">
      <c r="B24" s="29"/>
      <c r="E24" s="22" t="s">
        <v>34</v>
      </c>
      <c r="I24" s="24" t="s">
        <v>28</v>
      </c>
      <c r="J24" s="22" t="s">
        <v>1</v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37</v>
      </c>
      <c r="L26" s="29"/>
    </row>
    <row r="27" spans="2:12" s="7" customFormat="1" ht="16.5" customHeight="1">
      <c r="B27" s="86"/>
      <c r="E27" s="198" t="s">
        <v>1</v>
      </c>
      <c r="F27" s="198"/>
      <c r="G27" s="198"/>
      <c r="H27" s="198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38</v>
      </c>
      <c r="J30" s="63">
        <f>ROUND(J125, 2)</f>
        <v>0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40</v>
      </c>
      <c r="I32" s="32" t="s">
        <v>39</v>
      </c>
      <c r="J32" s="32" t="s">
        <v>41</v>
      </c>
      <c r="L32" s="29"/>
    </row>
    <row r="33" spans="2:12" s="1" customFormat="1" ht="14.45" customHeight="1">
      <c r="B33" s="29"/>
      <c r="D33" s="52" t="s">
        <v>42</v>
      </c>
      <c r="E33" s="24" t="s">
        <v>43</v>
      </c>
      <c r="F33" s="88">
        <f>ROUND((SUM(BE125:BE160)),  2)</f>
        <v>0</v>
      </c>
      <c r="I33" s="89">
        <v>0.21</v>
      </c>
      <c r="J33" s="88">
        <f>ROUND(((SUM(BE125:BE160))*I33),  2)</f>
        <v>0</v>
      </c>
      <c r="L33" s="29"/>
    </row>
    <row r="34" spans="2:12" s="1" customFormat="1" ht="14.45" customHeight="1">
      <c r="B34" s="29"/>
      <c r="E34" s="24" t="s">
        <v>44</v>
      </c>
      <c r="F34" s="88">
        <f>ROUND((SUM(BF125:BF160)),  2)</f>
        <v>0</v>
      </c>
      <c r="I34" s="89">
        <v>0.12</v>
      </c>
      <c r="J34" s="88">
        <f>ROUND(((SUM(BF125:BF160))*I34),  2)</f>
        <v>0</v>
      </c>
      <c r="L34" s="29"/>
    </row>
    <row r="35" spans="2:12" s="1" customFormat="1" ht="14.45" hidden="1" customHeight="1">
      <c r="B35" s="29"/>
      <c r="E35" s="24" t="s">
        <v>45</v>
      </c>
      <c r="F35" s="88">
        <f>ROUND((SUM(BG125:BG160)),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4" t="s">
        <v>46</v>
      </c>
      <c r="F36" s="88">
        <f>ROUND((SUM(BH125:BH160)),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4" t="s">
        <v>47</v>
      </c>
      <c r="F37" s="88">
        <f>ROUND((SUM(BI125:BI160)),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51</v>
      </c>
      <c r="E50" s="39"/>
      <c r="F50" s="39"/>
      <c r="G50" s="38" t="s">
        <v>52</v>
      </c>
      <c r="H50" s="39"/>
      <c r="I50" s="39"/>
      <c r="J50" s="39"/>
      <c r="K50" s="39"/>
      <c r="L50" s="2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9"/>
      <c r="D61" s="40" t="s">
        <v>53</v>
      </c>
      <c r="E61" s="31"/>
      <c r="F61" s="96" t="s">
        <v>54</v>
      </c>
      <c r="G61" s="40" t="s">
        <v>53</v>
      </c>
      <c r="H61" s="31"/>
      <c r="I61" s="31"/>
      <c r="J61" s="97" t="s">
        <v>54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9"/>
      <c r="D65" s="38" t="s">
        <v>55</v>
      </c>
      <c r="E65" s="39"/>
      <c r="F65" s="39"/>
      <c r="G65" s="38" t="s">
        <v>56</v>
      </c>
      <c r="H65" s="39"/>
      <c r="I65" s="39"/>
      <c r="J65" s="39"/>
      <c r="K65" s="39"/>
      <c r="L65" s="2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9"/>
      <c r="D76" s="40" t="s">
        <v>53</v>
      </c>
      <c r="E76" s="31"/>
      <c r="F76" s="96" t="s">
        <v>54</v>
      </c>
      <c r="G76" s="40" t="s">
        <v>53</v>
      </c>
      <c r="H76" s="31"/>
      <c r="I76" s="31"/>
      <c r="J76" s="97" t="s">
        <v>54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95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03" t="str">
        <f>E7</f>
        <v>Oprava komunikace na p. p. č. 447/1, Loučky</v>
      </c>
      <c r="F85" s="204"/>
      <c r="G85" s="204"/>
      <c r="H85" s="204"/>
      <c r="L85" s="29"/>
    </row>
    <row r="86" spans="2:47" s="1" customFormat="1" ht="12" customHeight="1">
      <c r="B86" s="29"/>
      <c r="C86" s="24" t="s">
        <v>93</v>
      </c>
      <c r="L86" s="29"/>
    </row>
    <row r="87" spans="2:47" s="1" customFormat="1" ht="16.5" customHeight="1">
      <c r="B87" s="29"/>
      <c r="E87" s="175" t="str">
        <f>E9</f>
        <v>SO101 - Komunikace a zpevněné plochy</v>
      </c>
      <c r="F87" s="202"/>
      <c r="G87" s="202"/>
      <c r="H87" s="202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Loučky, Nové Sedlo</v>
      </c>
      <c r="I89" s="24" t="s">
        <v>22</v>
      </c>
      <c r="J89" s="49" t="str">
        <f>IF(J12="","",J12)</f>
        <v>9. 12. 2025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4" t="s">
        <v>24</v>
      </c>
      <c r="F91" s="22" t="str">
        <f>E15</f>
        <v>Město Nové Sedlo</v>
      </c>
      <c r="I91" s="24" t="s">
        <v>32</v>
      </c>
      <c r="J91" s="27" t="str">
        <f>E21</f>
        <v>Bc. Jakub Cingroš</v>
      </c>
      <c r="L91" s="29"/>
    </row>
    <row r="92" spans="2:47" s="1" customFormat="1" ht="15.2" customHeight="1">
      <c r="B92" s="29"/>
      <c r="C92" s="24" t="s">
        <v>30</v>
      </c>
      <c r="F92" s="22" t="str">
        <f>IF(E18="","",E18)</f>
        <v>Vyplň údaj</v>
      </c>
      <c r="I92" s="24" t="s">
        <v>36</v>
      </c>
      <c r="J92" s="27" t="str">
        <f>E24</f>
        <v>Bc. Jakub Cingroš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96</v>
      </c>
      <c r="D94" s="90"/>
      <c r="E94" s="90"/>
      <c r="F94" s="90"/>
      <c r="G94" s="90"/>
      <c r="H94" s="90"/>
      <c r="I94" s="90"/>
      <c r="J94" s="99" t="s">
        <v>97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0" t="s">
        <v>98</v>
      </c>
      <c r="J96" s="63">
        <f>J125</f>
        <v>0</v>
      </c>
      <c r="L96" s="29"/>
      <c r="AU96" s="14" t="s">
        <v>99</v>
      </c>
    </row>
    <row r="97" spans="2:12" s="8" customFormat="1" ht="24.95" customHeight="1">
      <c r="B97" s="101"/>
      <c r="D97" s="102" t="s">
        <v>100</v>
      </c>
      <c r="E97" s="103"/>
      <c r="F97" s="103"/>
      <c r="G97" s="103"/>
      <c r="H97" s="103"/>
      <c r="I97" s="103"/>
      <c r="J97" s="104">
        <f>J126</f>
        <v>0</v>
      </c>
      <c r="L97" s="101"/>
    </row>
    <row r="98" spans="2:12" s="9" customFormat="1" ht="19.899999999999999" customHeight="1">
      <c r="B98" s="105"/>
      <c r="D98" s="106" t="s">
        <v>101</v>
      </c>
      <c r="E98" s="107"/>
      <c r="F98" s="107"/>
      <c r="G98" s="107"/>
      <c r="H98" s="107"/>
      <c r="I98" s="107"/>
      <c r="J98" s="108">
        <f>J127</f>
        <v>0</v>
      </c>
      <c r="L98" s="105"/>
    </row>
    <row r="99" spans="2:12" s="9" customFormat="1" ht="19.899999999999999" customHeight="1">
      <c r="B99" s="105"/>
      <c r="D99" s="106" t="s">
        <v>102</v>
      </c>
      <c r="E99" s="107"/>
      <c r="F99" s="107"/>
      <c r="G99" s="107"/>
      <c r="H99" s="107"/>
      <c r="I99" s="107"/>
      <c r="J99" s="108">
        <f>J129</f>
        <v>0</v>
      </c>
      <c r="L99" s="105"/>
    </row>
    <row r="100" spans="2:12" s="9" customFormat="1" ht="14.85" customHeight="1">
      <c r="B100" s="105"/>
      <c r="D100" s="106" t="s">
        <v>103</v>
      </c>
      <c r="E100" s="107"/>
      <c r="F100" s="107"/>
      <c r="G100" s="107"/>
      <c r="H100" s="107"/>
      <c r="I100" s="107"/>
      <c r="J100" s="108">
        <f>J130</f>
        <v>0</v>
      </c>
      <c r="L100" s="105"/>
    </row>
    <row r="101" spans="2:12" s="9" customFormat="1" ht="14.85" customHeight="1">
      <c r="B101" s="105"/>
      <c r="D101" s="106" t="s">
        <v>104</v>
      </c>
      <c r="E101" s="107"/>
      <c r="F101" s="107"/>
      <c r="G101" s="107"/>
      <c r="H101" s="107"/>
      <c r="I101" s="107"/>
      <c r="J101" s="108">
        <f>J144</f>
        <v>0</v>
      </c>
      <c r="L101" s="105"/>
    </row>
    <row r="102" spans="2:12" s="9" customFormat="1" ht="19.899999999999999" customHeight="1">
      <c r="B102" s="105"/>
      <c r="D102" s="106" t="s">
        <v>105</v>
      </c>
      <c r="E102" s="107"/>
      <c r="F102" s="107"/>
      <c r="G102" s="107"/>
      <c r="H102" s="107"/>
      <c r="I102" s="107"/>
      <c r="J102" s="108">
        <f>J149</f>
        <v>0</v>
      </c>
      <c r="L102" s="105"/>
    </row>
    <row r="103" spans="2:12" s="9" customFormat="1" ht="19.899999999999999" customHeight="1">
      <c r="B103" s="105"/>
      <c r="D103" s="106" t="s">
        <v>106</v>
      </c>
      <c r="E103" s="107"/>
      <c r="F103" s="107"/>
      <c r="G103" s="107"/>
      <c r="H103" s="107"/>
      <c r="I103" s="107"/>
      <c r="J103" s="108">
        <f>J151</f>
        <v>0</v>
      </c>
      <c r="L103" s="105"/>
    </row>
    <row r="104" spans="2:12" s="9" customFormat="1" ht="19.899999999999999" customHeight="1">
      <c r="B104" s="105"/>
      <c r="D104" s="106" t="s">
        <v>107</v>
      </c>
      <c r="E104" s="107"/>
      <c r="F104" s="107"/>
      <c r="G104" s="107"/>
      <c r="H104" s="107"/>
      <c r="I104" s="107"/>
      <c r="J104" s="108">
        <f>J154</f>
        <v>0</v>
      </c>
      <c r="L104" s="105"/>
    </row>
    <row r="105" spans="2:12" s="9" customFormat="1" ht="19.899999999999999" customHeight="1">
      <c r="B105" s="105"/>
      <c r="D105" s="106" t="s">
        <v>108</v>
      </c>
      <c r="E105" s="107"/>
      <c r="F105" s="107"/>
      <c r="G105" s="107"/>
      <c r="H105" s="107"/>
      <c r="I105" s="107"/>
      <c r="J105" s="108">
        <f>J159</f>
        <v>0</v>
      </c>
      <c r="L105" s="105"/>
    </row>
    <row r="106" spans="2:12" s="1" customFormat="1" ht="21.75" customHeight="1">
      <c r="B106" s="29"/>
      <c r="L106" s="29"/>
    </row>
    <row r="107" spans="2:12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9"/>
    </row>
    <row r="111" spans="2:12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9"/>
    </row>
    <row r="112" spans="2:12" s="1" customFormat="1" ht="24.95" customHeight="1">
      <c r="B112" s="29"/>
      <c r="C112" s="18" t="s">
        <v>109</v>
      </c>
      <c r="L112" s="29"/>
    </row>
    <row r="113" spans="2:65" s="1" customFormat="1" ht="6.95" customHeight="1">
      <c r="B113" s="29"/>
      <c r="L113" s="29"/>
    </row>
    <row r="114" spans="2:65" s="1" customFormat="1" ht="12" customHeight="1">
      <c r="B114" s="29"/>
      <c r="C114" s="24" t="s">
        <v>16</v>
      </c>
      <c r="L114" s="29"/>
    </row>
    <row r="115" spans="2:65" s="1" customFormat="1" ht="16.5" customHeight="1">
      <c r="B115" s="29"/>
      <c r="E115" s="203" t="str">
        <f>E7</f>
        <v>Oprava komunikace na p. p. č. 447/1, Loučky</v>
      </c>
      <c r="F115" s="204"/>
      <c r="G115" s="204"/>
      <c r="H115" s="204"/>
      <c r="L115" s="29"/>
    </row>
    <row r="116" spans="2:65" s="1" customFormat="1" ht="12" customHeight="1">
      <c r="B116" s="29"/>
      <c r="C116" s="24" t="s">
        <v>93</v>
      </c>
      <c r="L116" s="29"/>
    </row>
    <row r="117" spans="2:65" s="1" customFormat="1" ht="16.5" customHeight="1">
      <c r="B117" s="29"/>
      <c r="E117" s="175" t="str">
        <f>E9</f>
        <v>SO101 - Komunikace a zpevněné plochy</v>
      </c>
      <c r="F117" s="202"/>
      <c r="G117" s="202"/>
      <c r="H117" s="202"/>
      <c r="L117" s="29"/>
    </row>
    <row r="118" spans="2:65" s="1" customFormat="1" ht="6.95" customHeight="1">
      <c r="B118" s="29"/>
      <c r="L118" s="29"/>
    </row>
    <row r="119" spans="2:65" s="1" customFormat="1" ht="12" customHeight="1">
      <c r="B119" s="29"/>
      <c r="C119" s="24" t="s">
        <v>20</v>
      </c>
      <c r="F119" s="22" t="str">
        <f>F12</f>
        <v>Loučky, Nové Sedlo</v>
      </c>
      <c r="I119" s="24" t="s">
        <v>22</v>
      </c>
      <c r="J119" s="49" t="str">
        <f>IF(J12="","",J12)</f>
        <v>9. 12. 2025</v>
      </c>
      <c r="L119" s="29"/>
    </row>
    <row r="120" spans="2:65" s="1" customFormat="1" ht="6.95" customHeight="1">
      <c r="B120" s="29"/>
      <c r="L120" s="29"/>
    </row>
    <row r="121" spans="2:65" s="1" customFormat="1" ht="15.2" customHeight="1">
      <c r="B121" s="29"/>
      <c r="C121" s="24" t="s">
        <v>24</v>
      </c>
      <c r="F121" s="22" t="str">
        <f>E15</f>
        <v>Město Nové Sedlo</v>
      </c>
      <c r="I121" s="24" t="s">
        <v>32</v>
      </c>
      <c r="J121" s="27" t="str">
        <f>E21</f>
        <v>Bc. Jakub Cingroš</v>
      </c>
      <c r="L121" s="29"/>
    </row>
    <row r="122" spans="2:65" s="1" customFormat="1" ht="15.2" customHeight="1">
      <c r="B122" s="29"/>
      <c r="C122" s="24" t="s">
        <v>30</v>
      </c>
      <c r="F122" s="22" t="str">
        <f>IF(E18="","",E18)</f>
        <v>Vyplň údaj</v>
      </c>
      <c r="I122" s="24" t="s">
        <v>36</v>
      </c>
      <c r="J122" s="27" t="str">
        <f>E24</f>
        <v>Bc. Jakub Cingroš</v>
      </c>
      <c r="L122" s="29"/>
    </row>
    <row r="123" spans="2:65" s="1" customFormat="1" ht="10.35" customHeight="1">
      <c r="B123" s="29"/>
      <c r="L123" s="29"/>
    </row>
    <row r="124" spans="2:65" s="10" customFormat="1" ht="29.25" customHeight="1">
      <c r="B124" s="109"/>
      <c r="C124" s="110" t="s">
        <v>110</v>
      </c>
      <c r="D124" s="111" t="s">
        <v>63</v>
      </c>
      <c r="E124" s="111" t="s">
        <v>59</v>
      </c>
      <c r="F124" s="111" t="s">
        <v>60</v>
      </c>
      <c r="G124" s="111" t="s">
        <v>111</v>
      </c>
      <c r="H124" s="111" t="s">
        <v>112</v>
      </c>
      <c r="I124" s="111" t="s">
        <v>113</v>
      </c>
      <c r="J124" s="111" t="s">
        <v>97</v>
      </c>
      <c r="K124" s="112" t="s">
        <v>114</v>
      </c>
      <c r="L124" s="109"/>
      <c r="M124" s="56" t="s">
        <v>1</v>
      </c>
      <c r="N124" s="57" t="s">
        <v>42</v>
      </c>
      <c r="O124" s="57" t="s">
        <v>115</v>
      </c>
      <c r="P124" s="57" t="s">
        <v>116</v>
      </c>
      <c r="Q124" s="57" t="s">
        <v>117</v>
      </c>
      <c r="R124" s="57" t="s">
        <v>118</v>
      </c>
      <c r="S124" s="57" t="s">
        <v>119</v>
      </c>
      <c r="T124" s="58" t="s">
        <v>120</v>
      </c>
    </row>
    <row r="125" spans="2:65" s="1" customFormat="1" ht="22.9" customHeight="1">
      <c r="B125" s="29"/>
      <c r="C125" s="61" t="s">
        <v>121</v>
      </c>
      <c r="J125" s="113">
        <f>BK125</f>
        <v>0</v>
      </c>
      <c r="L125" s="29"/>
      <c r="M125" s="59"/>
      <c r="N125" s="50"/>
      <c r="O125" s="50"/>
      <c r="P125" s="114">
        <f>P126</f>
        <v>0</v>
      </c>
      <c r="Q125" s="50"/>
      <c r="R125" s="114">
        <f>R126</f>
        <v>249.16605999999999</v>
      </c>
      <c r="S125" s="50"/>
      <c r="T125" s="115">
        <f>T126</f>
        <v>614.09999999999991</v>
      </c>
      <c r="AT125" s="14" t="s">
        <v>77</v>
      </c>
      <c r="AU125" s="14" t="s">
        <v>99</v>
      </c>
      <c r="BK125" s="116">
        <f>BK126</f>
        <v>0</v>
      </c>
    </row>
    <row r="126" spans="2:65" s="11" customFormat="1" ht="25.9" customHeight="1">
      <c r="B126" s="117"/>
      <c r="D126" s="118" t="s">
        <v>77</v>
      </c>
      <c r="E126" s="119" t="s">
        <v>122</v>
      </c>
      <c r="F126" s="119" t="s">
        <v>123</v>
      </c>
      <c r="I126" s="120"/>
      <c r="J126" s="121">
        <f>BK126</f>
        <v>0</v>
      </c>
      <c r="L126" s="117"/>
      <c r="M126" s="122"/>
      <c r="P126" s="123">
        <f>P127+P129+P149+P151+P154+P159</f>
        <v>0</v>
      </c>
      <c r="R126" s="123">
        <f>R127+R129+R149+R151+R154+R159</f>
        <v>249.16605999999999</v>
      </c>
      <c r="T126" s="124">
        <f>T127+T129+T149+T151+T154+T159</f>
        <v>614.09999999999991</v>
      </c>
      <c r="AR126" s="118" t="s">
        <v>86</v>
      </c>
      <c r="AT126" s="125" t="s">
        <v>77</v>
      </c>
      <c r="AU126" s="125" t="s">
        <v>78</v>
      </c>
      <c r="AY126" s="118" t="s">
        <v>124</v>
      </c>
      <c r="BK126" s="126">
        <f>BK127+BK129+BK149+BK151+BK154+BK159</f>
        <v>0</v>
      </c>
    </row>
    <row r="127" spans="2:65" s="11" customFormat="1" ht="22.9" customHeight="1">
      <c r="B127" s="117"/>
      <c r="D127" s="118" t="s">
        <v>77</v>
      </c>
      <c r="E127" s="127" t="s">
        <v>86</v>
      </c>
      <c r="F127" s="127" t="s">
        <v>125</v>
      </c>
      <c r="I127" s="120"/>
      <c r="J127" s="128">
        <f>BK127</f>
        <v>0</v>
      </c>
      <c r="L127" s="117"/>
      <c r="M127" s="122"/>
      <c r="P127" s="123">
        <f>P128</f>
        <v>0</v>
      </c>
      <c r="R127" s="123">
        <f>R128</f>
        <v>0</v>
      </c>
      <c r="T127" s="124">
        <f>T128</f>
        <v>204.6</v>
      </c>
      <c r="AR127" s="118" t="s">
        <v>86</v>
      </c>
      <c r="AT127" s="125" t="s">
        <v>77</v>
      </c>
      <c r="AU127" s="125" t="s">
        <v>86</v>
      </c>
      <c r="AY127" s="118" t="s">
        <v>124</v>
      </c>
      <c r="BK127" s="126">
        <f>BK128</f>
        <v>0</v>
      </c>
    </row>
    <row r="128" spans="2:65" s="1" customFormat="1" ht="24.2" customHeight="1">
      <c r="B128" s="29"/>
      <c r="C128" s="129" t="s">
        <v>86</v>
      </c>
      <c r="D128" s="129" t="s">
        <v>126</v>
      </c>
      <c r="E128" s="130" t="s">
        <v>127</v>
      </c>
      <c r="F128" s="131" t="s">
        <v>128</v>
      </c>
      <c r="G128" s="132" t="s">
        <v>129</v>
      </c>
      <c r="H128" s="133">
        <v>930</v>
      </c>
      <c r="I128" s="134"/>
      <c r="J128" s="135">
        <f>ROUND(I128*H128,2)</f>
        <v>0</v>
      </c>
      <c r="K128" s="131" t="s">
        <v>130</v>
      </c>
      <c r="L128" s="29"/>
      <c r="M128" s="136" t="s">
        <v>1</v>
      </c>
      <c r="N128" s="137" t="s">
        <v>43</v>
      </c>
      <c r="P128" s="138">
        <f>O128*H128</f>
        <v>0</v>
      </c>
      <c r="Q128" s="138">
        <v>0</v>
      </c>
      <c r="R128" s="138">
        <f>Q128*H128</f>
        <v>0</v>
      </c>
      <c r="S128" s="138">
        <v>0.22</v>
      </c>
      <c r="T128" s="139">
        <f>S128*H128</f>
        <v>204.6</v>
      </c>
      <c r="AR128" s="140" t="s">
        <v>131</v>
      </c>
      <c r="AT128" s="140" t="s">
        <v>126</v>
      </c>
      <c r="AU128" s="140" t="s">
        <v>88</v>
      </c>
      <c r="AY128" s="14" t="s">
        <v>124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4" t="s">
        <v>86</v>
      </c>
      <c r="BK128" s="141">
        <f>ROUND(I128*H128,2)</f>
        <v>0</v>
      </c>
      <c r="BL128" s="14" t="s">
        <v>131</v>
      </c>
      <c r="BM128" s="140" t="s">
        <v>132</v>
      </c>
    </row>
    <row r="129" spans="2:65" s="11" customFormat="1" ht="22.9" customHeight="1">
      <c r="B129" s="117"/>
      <c r="D129" s="118" t="s">
        <v>77</v>
      </c>
      <c r="E129" s="127" t="s">
        <v>133</v>
      </c>
      <c r="F129" s="127" t="s">
        <v>134</v>
      </c>
      <c r="I129" s="120"/>
      <c r="J129" s="128">
        <f>BK129</f>
        <v>0</v>
      </c>
      <c r="L129" s="117"/>
      <c r="M129" s="122"/>
      <c r="P129" s="123">
        <f>P130+P144</f>
        <v>0</v>
      </c>
      <c r="R129" s="123">
        <f>R130+R144</f>
        <v>249.15629999999999</v>
      </c>
      <c r="T129" s="124">
        <f>T130+T144</f>
        <v>409.2</v>
      </c>
      <c r="AR129" s="118" t="s">
        <v>86</v>
      </c>
      <c r="AT129" s="125" t="s">
        <v>77</v>
      </c>
      <c r="AU129" s="125" t="s">
        <v>86</v>
      </c>
      <c r="AY129" s="118" t="s">
        <v>124</v>
      </c>
      <c r="BK129" s="126">
        <f>BK130+BK144</f>
        <v>0</v>
      </c>
    </row>
    <row r="130" spans="2:65" s="11" customFormat="1" ht="20.85" customHeight="1">
      <c r="B130" s="117"/>
      <c r="D130" s="118" t="s">
        <v>77</v>
      </c>
      <c r="E130" s="127" t="s">
        <v>135</v>
      </c>
      <c r="F130" s="127" t="s">
        <v>136</v>
      </c>
      <c r="I130" s="120"/>
      <c r="J130" s="128">
        <f>BK130</f>
        <v>0</v>
      </c>
      <c r="L130" s="117"/>
      <c r="M130" s="122"/>
      <c r="P130" s="123">
        <f>SUM(P131:P143)</f>
        <v>0</v>
      </c>
      <c r="R130" s="123">
        <f>SUM(R131:R143)</f>
        <v>0</v>
      </c>
      <c r="T130" s="124">
        <f>SUM(T131:T143)</f>
        <v>409.2</v>
      </c>
      <c r="AR130" s="118" t="s">
        <v>86</v>
      </c>
      <c r="AT130" s="125" t="s">
        <v>77</v>
      </c>
      <c r="AU130" s="125" t="s">
        <v>88</v>
      </c>
      <c r="AY130" s="118" t="s">
        <v>124</v>
      </c>
      <c r="BK130" s="126">
        <f>SUM(BK131:BK143)</f>
        <v>0</v>
      </c>
    </row>
    <row r="131" spans="2:65" s="1" customFormat="1" ht="24.2" customHeight="1">
      <c r="B131" s="29"/>
      <c r="C131" s="129" t="s">
        <v>88</v>
      </c>
      <c r="D131" s="129" t="s">
        <v>126</v>
      </c>
      <c r="E131" s="130" t="s">
        <v>137</v>
      </c>
      <c r="F131" s="131" t="s">
        <v>138</v>
      </c>
      <c r="G131" s="132" t="s">
        <v>129</v>
      </c>
      <c r="H131" s="133">
        <v>930</v>
      </c>
      <c r="I131" s="134"/>
      <c r="J131" s="135">
        <f>ROUND(I131*H131,2)</f>
        <v>0</v>
      </c>
      <c r="K131" s="131" t="s">
        <v>130</v>
      </c>
      <c r="L131" s="29"/>
      <c r="M131" s="136" t="s">
        <v>1</v>
      </c>
      <c r="N131" s="137" t="s">
        <v>43</v>
      </c>
      <c r="P131" s="138">
        <f>O131*H131</f>
        <v>0</v>
      </c>
      <c r="Q131" s="138">
        <v>0</v>
      </c>
      <c r="R131" s="138">
        <f>Q131*H131</f>
        <v>0</v>
      </c>
      <c r="S131" s="138">
        <v>0.44</v>
      </c>
      <c r="T131" s="139">
        <f>S131*H131</f>
        <v>409.2</v>
      </c>
      <c r="AR131" s="140" t="s">
        <v>131</v>
      </c>
      <c r="AT131" s="140" t="s">
        <v>126</v>
      </c>
      <c r="AU131" s="140" t="s">
        <v>139</v>
      </c>
      <c r="AY131" s="14" t="s">
        <v>124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4" t="s">
        <v>86</v>
      </c>
      <c r="BK131" s="141">
        <f>ROUND(I131*H131,2)</f>
        <v>0</v>
      </c>
      <c r="BL131" s="14" t="s">
        <v>131</v>
      </c>
      <c r="BM131" s="140" t="s">
        <v>140</v>
      </c>
    </row>
    <row r="132" spans="2:65" s="1" customFormat="1" ht="29.25">
      <c r="B132" s="29"/>
      <c r="D132" s="142" t="s">
        <v>141</v>
      </c>
      <c r="F132" s="143" t="s">
        <v>239</v>
      </c>
      <c r="I132" s="144"/>
      <c r="L132" s="29"/>
      <c r="M132" s="145"/>
      <c r="T132" s="53"/>
      <c r="AT132" s="14" t="s">
        <v>141</v>
      </c>
      <c r="AU132" s="14" t="s">
        <v>139</v>
      </c>
    </row>
    <row r="133" spans="2:65" s="1" customFormat="1" ht="24.2" customHeight="1">
      <c r="B133" s="29"/>
      <c r="C133" s="129" t="s">
        <v>139</v>
      </c>
      <c r="D133" s="129" t="s">
        <v>126</v>
      </c>
      <c r="E133" s="130" t="s">
        <v>142</v>
      </c>
      <c r="F133" s="131" t="s">
        <v>143</v>
      </c>
      <c r="G133" s="132" t="s">
        <v>129</v>
      </c>
      <c r="H133" s="133">
        <v>930</v>
      </c>
      <c r="I133" s="134"/>
      <c r="J133" s="135">
        <f>ROUND(I133*H133,2)</f>
        <v>0</v>
      </c>
      <c r="K133" s="131" t="s">
        <v>130</v>
      </c>
      <c r="L133" s="29"/>
      <c r="M133" s="136" t="s">
        <v>1</v>
      </c>
      <c r="N133" s="137" t="s">
        <v>43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131</v>
      </c>
      <c r="AT133" s="140" t="s">
        <v>126</v>
      </c>
      <c r="AU133" s="140" t="s">
        <v>139</v>
      </c>
      <c r="AY133" s="14" t="s">
        <v>124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4" t="s">
        <v>86</v>
      </c>
      <c r="BK133" s="141">
        <f>ROUND(I133*H133,2)</f>
        <v>0</v>
      </c>
      <c r="BL133" s="14" t="s">
        <v>131</v>
      </c>
      <c r="BM133" s="140" t="s">
        <v>144</v>
      </c>
    </row>
    <row r="134" spans="2:65" s="1" customFormat="1" ht="29.25">
      <c r="B134" s="29"/>
      <c r="D134" s="142" t="s">
        <v>141</v>
      </c>
      <c r="F134" s="143" t="s">
        <v>239</v>
      </c>
      <c r="I134" s="144"/>
      <c r="L134" s="29"/>
      <c r="M134" s="145"/>
      <c r="T134" s="53"/>
      <c r="AT134" s="14" t="s">
        <v>141</v>
      </c>
      <c r="AU134" s="14" t="s">
        <v>139</v>
      </c>
    </row>
    <row r="135" spans="2:65" s="1" customFormat="1" ht="24.2" customHeight="1">
      <c r="B135" s="29"/>
      <c r="C135" s="129" t="s">
        <v>131</v>
      </c>
      <c r="D135" s="129" t="s">
        <v>126</v>
      </c>
      <c r="E135" s="130" t="s">
        <v>145</v>
      </c>
      <c r="F135" s="131" t="s">
        <v>146</v>
      </c>
      <c r="G135" s="132" t="s">
        <v>129</v>
      </c>
      <c r="H135" s="133">
        <v>930</v>
      </c>
      <c r="I135" s="134"/>
      <c r="J135" s="135">
        <f>ROUND(I135*H135,2)</f>
        <v>0</v>
      </c>
      <c r="K135" s="131" t="s">
        <v>130</v>
      </c>
      <c r="L135" s="29"/>
      <c r="M135" s="136" t="s">
        <v>1</v>
      </c>
      <c r="N135" s="137" t="s">
        <v>43</v>
      </c>
      <c r="P135" s="138">
        <f>O135*H135</f>
        <v>0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131</v>
      </c>
      <c r="AT135" s="140" t="s">
        <v>126</v>
      </c>
      <c r="AU135" s="140" t="s">
        <v>139</v>
      </c>
      <c r="AY135" s="14" t="s">
        <v>124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4" t="s">
        <v>86</v>
      </c>
      <c r="BK135" s="141">
        <f>ROUND(I135*H135,2)</f>
        <v>0</v>
      </c>
      <c r="BL135" s="14" t="s">
        <v>131</v>
      </c>
      <c r="BM135" s="140" t="s">
        <v>147</v>
      </c>
    </row>
    <row r="136" spans="2:65" s="1" customFormat="1" ht="29.25">
      <c r="B136" s="29"/>
      <c r="D136" s="142" t="s">
        <v>141</v>
      </c>
      <c r="F136" s="143" t="s">
        <v>239</v>
      </c>
      <c r="I136" s="144"/>
      <c r="L136" s="29"/>
      <c r="M136" s="145"/>
      <c r="T136" s="53"/>
      <c r="AT136" s="14" t="s">
        <v>141</v>
      </c>
      <c r="AU136" s="14" t="s">
        <v>139</v>
      </c>
    </row>
    <row r="137" spans="2:65" s="1" customFormat="1" ht="21.75" customHeight="1">
      <c r="B137" s="29"/>
      <c r="C137" s="129" t="s">
        <v>133</v>
      </c>
      <c r="D137" s="129" t="s">
        <v>126</v>
      </c>
      <c r="E137" s="130" t="s">
        <v>148</v>
      </c>
      <c r="F137" s="131" t="s">
        <v>149</v>
      </c>
      <c r="G137" s="132" t="s">
        <v>150</v>
      </c>
      <c r="H137" s="133">
        <v>409.2</v>
      </c>
      <c r="I137" s="134"/>
      <c r="J137" s="135">
        <f>ROUND(I137*H137,2)</f>
        <v>0</v>
      </c>
      <c r="K137" s="131" t="s">
        <v>130</v>
      </c>
      <c r="L137" s="29"/>
      <c r="M137" s="136" t="s">
        <v>1</v>
      </c>
      <c r="N137" s="137" t="s">
        <v>43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131</v>
      </c>
      <c r="AT137" s="140" t="s">
        <v>126</v>
      </c>
      <c r="AU137" s="140" t="s">
        <v>139</v>
      </c>
      <c r="AY137" s="14" t="s">
        <v>124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4" t="s">
        <v>86</v>
      </c>
      <c r="BK137" s="141">
        <f>ROUND(I137*H137,2)</f>
        <v>0</v>
      </c>
      <c r="BL137" s="14" t="s">
        <v>131</v>
      </c>
      <c r="BM137" s="140" t="s">
        <v>151</v>
      </c>
    </row>
    <row r="138" spans="2:65" s="1" customFormat="1" ht="29.25">
      <c r="B138" s="29"/>
      <c r="D138" s="142" t="s">
        <v>141</v>
      </c>
      <c r="F138" s="143" t="s">
        <v>239</v>
      </c>
      <c r="I138" s="144"/>
      <c r="L138" s="29"/>
      <c r="M138" s="145"/>
      <c r="T138" s="53"/>
      <c r="AT138" s="14" t="s">
        <v>141</v>
      </c>
      <c r="AU138" s="14" t="s">
        <v>139</v>
      </c>
    </row>
    <row r="139" spans="2:65" s="1" customFormat="1" ht="24.2" customHeight="1">
      <c r="B139" s="29"/>
      <c r="C139" s="129" t="s">
        <v>152</v>
      </c>
      <c r="D139" s="129" t="s">
        <v>126</v>
      </c>
      <c r="E139" s="130" t="s">
        <v>153</v>
      </c>
      <c r="F139" s="131" t="s">
        <v>154</v>
      </c>
      <c r="G139" s="132" t="s">
        <v>150</v>
      </c>
      <c r="H139" s="133">
        <v>6138</v>
      </c>
      <c r="I139" s="134"/>
      <c r="J139" s="135">
        <f>ROUND(I139*H139,2)</f>
        <v>0</v>
      </c>
      <c r="K139" s="131" t="s">
        <v>130</v>
      </c>
      <c r="L139" s="29"/>
      <c r="M139" s="136" t="s">
        <v>1</v>
      </c>
      <c r="N139" s="137" t="s">
        <v>43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131</v>
      </c>
      <c r="AT139" s="140" t="s">
        <v>126</v>
      </c>
      <c r="AU139" s="140" t="s">
        <v>139</v>
      </c>
      <c r="AY139" s="14" t="s">
        <v>124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4" t="s">
        <v>86</v>
      </c>
      <c r="BK139" s="141">
        <f>ROUND(I139*H139,2)</f>
        <v>0</v>
      </c>
      <c r="BL139" s="14" t="s">
        <v>131</v>
      </c>
      <c r="BM139" s="140" t="s">
        <v>155</v>
      </c>
    </row>
    <row r="140" spans="2:65" s="1" customFormat="1" ht="29.25">
      <c r="B140" s="29"/>
      <c r="D140" s="142" t="s">
        <v>141</v>
      </c>
      <c r="F140" s="143" t="s">
        <v>239</v>
      </c>
      <c r="I140" s="144"/>
      <c r="L140" s="29"/>
      <c r="M140" s="145"/>
      <c r="T140" s="53"/>
      <c r="AT140" s="14" t="s">
        <v>141</v>
      </c>
      <c r="AU140" s="14" t="s">
        <v>139</v>
      </c>
    </row>
    <row r="141" spans="2:65" s="12" customFormat="1">
      <c r="B141" s="146"/>
      <c r="D141" s="142" t="s">
        <v>156</v>
      </c>
      <c r="F141" s="147" t="s">
        <v>157</v>
      </c>
      <c r="H141" s="148">
        <v>6138</v>
      </c>
      <c r="I141" s="149"/>
      <c r="L141" s="146"/>
      <c r="M141" s="150"/>
      <c r="T141" s="151"/>
      <c r="AT141" s="152" t="s">
        <v>156</v>
      </c>
      <c r="AU141" s="152" t="s">
        <v>139</v>
      </c>
      <c r="AV141" s="12" t="s">
        <v>88</v>
      </c>
      <c r="AW141" s="12" t="s">
        <v>4</v>
      </c>
      <c r="AX141" s="12" t="s">
        <v>86</v>
      </c>
      <c r="AY141" s="152" t="s">
        <v>124</v>
      </c>
    </row>
    <row r="142" spans="2:65" s="1" customFormat="1" ht="24.2" customHeight="1">
      <c r="B142" s="29"/>
      <c r="C142" s="129" t="s">
        <v>158</v>
      </c>
      <c r="D142" s="129" t="s">
        <v>126</v>
      </c>
      <c r="E142" s="130" t="s">
        <v>159</v>
      </c>
      <c r="F142" s="131" t="s">
        <v>160</v>
      </c>
      <c r="G142" s="132" t="s">
        <v>150</v>
      </c>
      <c r="H142" s="133">
        <v>409.2</v>
      </c>
      <c r="I142" s="134"/>
      <c r="J142" s="135">
        <f>ROUND(I142*H142,2)</f>
        <v>0</v>
      </c>
      <c r="K142" s="131" t="s">
        <v>130</v>
      </c>
      <c r="L142" s="29"/>
      <c r="M142" s="136" t="s">
        <v>1</v>
      </c>
      <c r="N142" s="137" t="s">
        <v>43</v>
      </c>
      <c r="P142" s="138">
        <f>O142*H142</f>
        <v>0</v>
      </c>
      <c r="Q142" s="138">
        <v>0</v>
      </c>
      <c r="R142" s="138">
        <f>Q142*H142</f>
        <v>0</v>
      </c>
      <c r="S142" s="138">
        <v>0</v>
      </c>
      <c r="T142" s="139">
        <f>S142*H142</f>
        <v>0</v>
      </c>
      <c r="AR142" s="140" t="s">
        <v>131</v>
      </c>
      <c r="AT142" s="140" t="s">
        <v>126</v>
      </c>
      <c r="AU142" s="140" t="s">
        <v>139</v>
      </c>
      <c r="AY142" s="14" t="s">
        <v>124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4" t="s">
        <v>86</v>
      </c>
      <c r="BK142" s="141">
        <f>ROUND(I142*H142,2)</f>
        <v>0</v>
      </c>
      <c r="BL142" s="14" t="s">
        <v>131</v>
      </c>
      <c r="BM142" s="140" t="s">
        <v>161</v>
      </c>
    </row>
    <row r="143" spans="2:65" s="1" customFormat="1" ht="29.25">
      <c r="B143" s="29"/>
      <c r="D143" s="142" t="s">
        <v>141</v>
      </c>
      <c r="F143" s="143" t="s">
        <v>239</v>
      </c>
      <c r="I143" s="144"/>
      <c r="L143" s="29"/>
      <c r="M143" s="145"/>
      <c r="T143" s="53"/>
      <c r="AT143" s="14" t="s">
        <v>141</v>
      </c>
      <c r="AU143" s="14" t="s">
        <v>139</v>
      </c>
    </row>
    <row r="144" spans="2:65" s="11" customFormat="1" ht="20.85" customHeight="1">
      <c r="B144" s="117"/>
      <c r="D144" s="118" t="s">
        <v>77</v>
      </c>
      <c r="E144" s="127" t="s">
        <v>162</v>
      </c>
      <c r="F144" s="127" t="s">
        <v>163</v>
      </c>
      <c r="I144" s="120"/>
      <c r="J144" s="128">
        <f>BK144</f>
        <v>0</v>
      </c>
      <c r="L144" s="117"/>
      <c r="M144" s="122"/>
      <c r="P144" s="123">
        <f>SUM(P145:P148)</f>
        <v>0</v>
      </c>
      <c r="R144" s="123">
        <f>SUM(R145:R148)</f>
        <v>249.15629999999999</v>
      </c>
      <c r="T144" s="124">
        <f>SUM(T145:T148)</f>
        <v>0</v>
      </c>
      <c r="AR144" s="118" t="s">
        <v>86</v>
      </c>
      <c r="AT144" s="125" t="s">
        <v>77</v>
      </c>
      <c r="AU144" s="125" t="s">
        <v>88</v>
      </c>
      <c r="AY144" s="118" t="s">
        <v>124</v>
      </c>
      <c r="BK144" s="126">
        <f>SUM(BK145:BK148)</f>
        <v>0</v>
      </c>
    </row>
    <row r="145" spans="2:65" s="1" customFormat="1" ht="24.2" customHeight="1">
      <c r="B145" s="29"/>
      <c r="C145" s="129" t="s">
        <v>164</v>
      </c>
      <c r="D145" s="129" t="s">
        <v>126</v>
      </c>
      <c r="E145" s="130" t="s">
        <v>165</v>
      </c>
      <c r="F145" s="131" t="s">
        <v>166</v>
      </c>
      <c r="G145" s="132" t="s">
        <v>129</v>
      </c>
      <c r="H145" s="133">
        <v>930</v>
      </c>
      <c r="I145" s="134"/>
      <c r="J145" s="135">
        <f>ROUND(I145*H145,2)</f>
        <v>0</v>
      </c>
      <c r="K145" s="131" t="s">
        <v>130</v>
      </c>
      <c r="L145" s="29"/>
      <c r="M145" s="136" t="s">
        <v>1</v>
      </c>
      <c r="N145" s="137" t="s">
        <v>43</v>
      </c>
      <c r="P145" s="138">
        <f>O145*H145</f>
        <v>0</v>
      </c>
      <c r="Q145" s="138">
        <v>5.6100000000000004E-3</v>
      </c>
      <c r="R145" s="138">
        <f>Q145*H145</f>
        <v>5.2173000000000007</v>
      </c>
      <c r="S145" s="138">
        <v>0</v>
      </c>
      <c r="T145" s="139">
        <f>S145*H145</f>
        <v>0</v>
      </c>
      <c r="AR145" s="140" t="s">
        <v>131</v>
      </c>
      <c r="AT145" s="140" t="s">
        <v>126</v>
      </c>
      <c r="AU145" s="140" t="s">
        <v>139</v>
      </c>
      <c r="AY145" s="14" t="s">
        <v>124</v>
      </c>
      <c r="BE145" s="141">
        <f>IF(N145="základní",J145,0)</f>
        <v>0</v>
      </c>
      <c r="BF145" s="141">
        <f>IF(N145="snížená",J145,0)</f>
        <v>0</v>
      </c>
      <c r="BG145" s="141">
        <f>IF(N145="zákl. přenesená",J145,0)</f>
        <v>0</v>
      </c>
      <c r="BH145" s="141">
        <f>IF(N145="sníž. přenesená",J145,0)</f>
        <v>0</v>
      </c>
      <c r="BI145" s="141">
        <f>IF(N145="nulová",J145,0)</f>
        <v>0</v>
      </c>
      <c r="BJ145" s="14" t="s">
        <v>86</v>
      </c>
      <c r="BK145" s="141">
        <f>ROUND(I145*H145,2)</f>
        <v>0</v>
      </c>
      <c r="BL145" s="14" t="s">
        <v>131</v>
      </c>
      <c r="BM145" s="140" t="s">
        <v>167</v>
      </c>
    </row>
    <row r="146" spans="2:65" s="1" customFormat="1" ht="24.2" customHeight="1">
      <c r="B146" s="29"/>
      <c r="C146" s="129" t="s">
        <v>168</v>
      </c>
      <c r="D146" s="129" t="s">
        <v>126</v>
      </c>
      <c r="E146" s="130" t="s">
        <v>169</v>
      </c>
      <c r="F146" s="131" t="s">
        <v>170</v>
      </c>
      <c r="G146" s="132" t="s">
        <v>129</v>
      </c>
      <c r="H146" s="133">
        <v>930</v>
      </c>
      <c r="I146" s="134"/>
      <c r="J146" s="135">
        <f>ROUND(I146*H146,2)</f>
        <v>0</v>
      </c>
      <c r="K146" s="131" t="s">
        <v>130</v>
      </c>
      <c r="L146" s="29"/>
      <c r="M146" s="136" t="s">
        <v>1</v>
      </c>
      <c r="N146" s="137" t="s">
        <v>43</v>
      </c>
      <c r="P146" s="138">
        <f>O146*H146</f>
        <v>0</v>
      </c>
      <c r="Q146" s="138">
        <v>0.15826000000000001</v>
      </c>
      <c r="R146" s="138">
        <f>Q146*H146</f>
        <v>147.18180000000001</v>
      </c>
      <c r="S146" s="138">
        <v>0</v>
      </c>
      <c r="T146" s="139">
        <f>S146*H146</f>
        <v>0</v>
      </c>
      <c r="AR146" s="140" t="s">
        <v>131</v>
      </c>
      <c r="AT146" s="140" t="s">
        <v>126</v>
      </c>
      <c r="AU146" s="140" t="s">
        <v>139</v>
      </c>
      <c r="AY146" s="14" t="s">
        <v>124</v>
      </c>
      <c r="BE146" s="141">
        <f>IF(N146="základní",J146,0)</f>
        <v>0</v>
      </c>
      <c r="BF146" s="141">
        <f>IF(N146="snížená",J146,0)</f>
        <v>0</v>
      </c>
      <c r="BG146" s="141">
        <f>IF(N146="zákl. přenesená",J146,0)</f>
        <v>0</v>
      </c>
      <c r="BH146" s="141">
        <f>IF(N146="sníž. přenesená",J146,0)</f>
        <v>0</v>
      </c>
      <c r="BI146" s="141">
        <f>IF(N146="nulová",J146,0)</f>
        <v>0</v>
      </c>
      <c r="BJ146" s="14" t="s">
        <v>86</v>
      </c>
      <c r="BK146" s="141">
        <f>ROUND(I146*H146,2)</f>
        <v>0</v>
      </c>
      <c r="BL146" s="14" t="s">
        <v>131</v>
      </c>
      <c r="BM146" s="140" t="s">
        <v>171</v>
      </c>
    </row>
    <row r="147" spans="2:65" s="1" customFormat="1" ht="21.75" customHeight="1">
      <c r="B147" s="29"/>
      <c r="C147" s="129" t="s">
        <v>172</v>
      </c>
      <c r="D147" s="129" t="s">
        <v>126</v>
      </c>
      <c r="E147" s="130" t="s">
        <v>173</v>
      </c>
      <c r="F147" s="131" t="s">
        <v>174</v>
      </c>
      <c r="G147" s="132" t="s">
        <v>129</v>
      </c>
      <c r="H147" s="133">
        <v>930</v>
      </c>
      <c r="I147" s="134"/>
      <c r="J147" s="135">
        <f>ROUND(I147*H147,2)</f>
        <v>0</v>
      </c>
      <c r="K147" s="131" t="s">
        <v>130</v>
      </c>
      <c r="L147" s="29"/>
      <c r="M147" s="136" t="s">
        <v>1</v>
      </c>
      <c r="N147" s="137" t="s">
        <v>43</v>
      </c>
      <c r="P147" s="138">
        <f>O147*H147</f>
        <v>0</v>
      </c>
      <c r="Q147" s="138">
        <v>3.1E-4</v>
      </c>
      <c r="R147" s="138">
        <f>Q147*H147</f>
        <v>0.2883</v>
      </c>
      <c r="S147" s="138">
        <v>0</v>
      </c>
      <c r="T147" s="139">
        <f>S147*H147</f>
        <v>0</v>
      </c>
      <c r="AR147" s="140" t="s">
        <v>131</v>
      </c>
      <c r="AT147" s="140" t="s">
        <v>126</v>
      </c>
      <c r="AU147" s="140" t="s">
        <v>139</v>
      </c>
      <c r="AY147" s="14" t="s">
        <v>124</v>
      </c>
      <c r="BE147" s="141">
        <f>IF(N147="základní",J147,0)</f>
        <v>0</v>
      </c>
      <c r="BF147" s="141">
        <f>IF(N147="snížená",J147,0)</f>
        <v>0</v>
      </c>
      <c r="BG147" s="141">
        <f>IF(N147="zákl. přenesená",J147,0)</f>
        <v>0</v>
      </c>
      <c r="BH147" s="141">
        <f>IF(N147="sníž. přenesená",J147,0)</f>
        <v>0</v>
      </c>
      <c r="BI147" s="141">
        <f>IF(N147="nulová",J147,0)</f>
        <v>0</v>
      </c>
      <c r="BJ147" s="14" t="s">
        <v>86</v>
      </c>
      <c r="BK147" s="141">
        <f>ROUND(I147*H147,2)</f>
        <v>0</v>
      </c>
      <c r="BL147" s="14" t="s">
        <v>131</v>
      </c>
      <c r="BM147" s="140" t="s">
        <v>175</v>
      </c>
    </row>
    <row r="148" spans="2:65" s="1" customFormat="1" ht="24.2" customHeight="1">
      <c r="B148" s="29"/>
      <c r="C148" s="129" t="s">
        <v>176</v>
      </c>
      <c r="D148" s="129" t="s">
        <v>126</v>
      </c>
      <c r="E148" s="130" t="s">
        <v>177</v>
      </c>
      <c r="F148" s="131" t="s">
        <v>178</v>
      </c>
      <c r="G148" s="132" t="s">
        <v>129</v>
      </c>
      <c r="H148" s="133">
        <v>930</v>
      </c>
      <c r="I148" s="134"/>
      <c r="J148" s="135">
        <f>ROUND(I148*H148,2)</f>
        <v>0</v>
      </c>
      <c r="K148" s="131" t="s">
        <v>130</v>
      </c>
      <c r="L148" s="29"/>
      <c r="M148" s="136" t="s">
        <v>1</v>
      </c>
      <c r="N148" s="137" t="s">
        <v>43</v>
      </c>
      <c r="P148" s="138">
        <f>O148*H148</f>
        <v>0</v>
      </c>
      <c r="Q148" s="138">
        <v>0.10373</v>
      </c>
      <c r="R148" s="138">
        <f>Q148*H148</f>
        <v>96.468900000000005</v>
      </c>
      <c r="S148" s="138">
        <v>0</v>
      </c>
      <c r="T148" s="139">
        <f>S148*H148</f>
        <v>0</v>
      </c>
      <c r="AR148" s="140" t="s">
        <v>131</v>
      </c>
      <c r="AT148" s="140" t="s">
        <v>126</v>
      </c>
      <c r="AU148" s="140" t="s">
        <v>139</v>
      </c>
      <c r="AY148" s="14" t="s">
        <v>124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4" t="s">
        <v>86</v>
      </c>
      <c r="BK148" s="141">
        <f>ROUND(I148*H148,2)</f>
        <v>0</v>
      </c>
      <c r="BL148" s="14" t="s">
        <v>131</v>
      </c>
      <c r="BM148" s="140" t="s">
        <v>179</v>
      </c>
    </row>
    <row r="149" spans="2:65" s="11" customFormat="1" ht="22.9" customHeight="1">
      <c r="B149" s="117"/>
      <c r="D149" s="118" t="s">
        <v>77</v>
      </c>
      <c r="E149" s="127" t="s">
        <v>164</v>
      </c>
      <c r="F149" s="127" t="s">
        <v>180</v>
      </c>
      <c r="I149" s="120"/>
      <c r="J149" s="128">
        <f>BK149</f>
        <v>0</v>
      </c>
      <c r="L149" s="117"/>
      <c r="M149" s="122"/>
      <c r="P149" s="123">
        <f>P150</f>
        <v>0</v>
      </c>
      <c r="R149" s="123">
        <f>R150</f>
        <v>0</v>
      </c>
      <c r="T149" s="124">
        <f>T150</f>
        <v>0.3</v>
      </c>
      <c r="AR149" s="118" t="s">
        <v>86</v>
      </c>
      <c r="AT149" s="125" t="s">
        <v>77</v>
      </c>
      <c r="AU149" s="125" t="s">
        <v>86</v>
      </c>
      <c r="AY149" s="118" t="s">
        <v>124</v>
      </c>
      <c r="BK149" s="126">
        <f>BK150</f>
        <v>0</v>
      </c>
    </row>
    <row r="150" spans="2:65" s="1" customFormat="1" ht="24.2" customHeight="1">
      <c r="B150" s="29"/>
      <c r="C150" s="129" t="s">
        <v>8</v>
      </c>
      <c r="D150" s="129" t="s">
        <v>126</v>
      </c>
      <c r="E150" s="130" t="s">
        <v>181</v>
      </c>
      <c r="F150" s="131" t="s">
        <v>182</v>
      </c>
      <c r="G150" s="132" t="s">
        <v>183</v>
      </c>
      <c r="H150" s="133">
        <v>1</v>
      </c>
      <c r="I150" s="134"/>
      <c r="J150" s="135">
        <f>ROUND(I150*H150,2)</f>
        <v>0</v>
      </c>
      <c r="K150" s="131" t="s">
        <v>130</v>
      </c>
      <c r="L150" s="29"/>
      <c r="M150" s="136" t="s">
        <v>1</v>
      </c>
      <c r="N150" s="137" t="s">
        <v>43</v>
      </c>
      <c r="P150" s="138">
        <f>O150*H150</f>
        <v>0</v>
      </c>
      <c r="Q150" s="138">
        <v>0</v>
      </c>
      <c r="R150" s="138">
        <f>Q150*H150</f>
        <v>0</v>
      </c>
      <c r="S150" s="138">
        <v>0.3</v>
      </c>
      <c r="T150" s="139">
        <f>S150*H150</f>
        <v>0.3</v>
      </c>
      <c r="AR150" s="140" t="s">
        <v>131</v>
      </c>
      <c r="AT150" s="140" t="s">
        <v>126</v>
      </c>
      <c r="AU150" s="140" t="s">
        <v>88</v>
      </c>
      <c r="AY150" s="14" t="s">
        <v>124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4" t="s">
        <v>86</v>
      </c>
      <c r="BK150" s="141">
        <f>ROUND(I150*H150,2)</f>
        <v>0</v>
      </c>
      <c r="BL150" s="14" t="s">
        <v>131</v>
      </c>
      <c r="BM150" s="140" t="s">
        <v>184</v>
      </c>
    </row>
    <row r="151" spans="2:65" s="11" customFormat="1" ht="22.9" customHeight="1">
      <c r="B151" s="117"/>
      <c r="D151" s="118" t="s">
        <v>77</v>
      </c>
      <c r="E151" s="127" t="s">
        <v>168</v>
      </c>
      <c r="F151" s="127" t="s">
        <v>185</v>
      </c>
      <c r="I151" s="120"/>
      <c r="J151" s="128">
        <f>BK151</f>
        <v>0</v>
      </c>
      <c r="L151" s="117"/>
      <c r="M151" s="122"/>
      <c r="P151" s="123">
        <f>SUM(P152:P153)</f>
        <v>0</v>
      </c>
      <c r="R151" s="123">
        <f>SUM(R152:R153)</f>
        <v>9.7599999999999996E-3</v>
      </c>
      <c r="T151" s="124">
        <f>SUM(T152:T153)</f>
        <v>0</v>
      </c>
      <c r="AR151" s="118" t="s">
        <v>86</v>
      </c>
      <c r="AT151" s="125" t="s">
        <v>77</v>
      </c>
      <c r="AU151" s="125" t="s">
        <v>86</v>
      </c>
      <c r="AY151" s="118" t="s">
        <v>124</v>
      </c>
      <c r="BK151" s="126">
        <f>SUM(BK152:BK153)</f>
        <v>0</v>
      </c>
    </row>
    <row r="152" spans="2:65" s="1" customFormat="1" ht="24.2" customHeight="1">
      <c r="B152" s="29"/>
      <c r="C152" s="129" t="s">
        <v>186</v>
      </c>
      <c r="D152" s="129" t="s">
        <v>126</v>
      </c>
      <c r="E152" s="130" t="s">
        <v>187</v>
      </c>
      <c r="F152" s="131" t="s">
        <v>188</v>
      </c>
      <c r="G152" s="132" t="s">
        <v>189</v>
      </c>
      <c r="H152" s="133">
        <v>16</v>
      </c>
      <c r="I152" s="134"/>
      <c r="J152" s="135">
        <f>ROUND(I152*H152,2)</f>
        <v>0</v>
      </c>
      <c r="K152" s="131" t="s">
        <v>130</v>
      </c>
      <c r="L152" s="29"/>
      <c r="M152" s="136" t="s">
        <v>1</v>
      </c>
      <c r="N152" s="137" t="s">
        <v>43</v>
      </c>
      <c r="P152" s="138">
        <f>O152*H152</f>
        <v>0</v>
      </c>
      <c r="Q152" s="138">
        <v>0</v>
      </c>
      <c r="R152" s="138">
        <f>Q152*H152</f>
        <v>0</v>
      </c>
      <c r="S152" s="138">
        <v>0</v>
      </c>
      <c r="T152" s="139">
        <f>S152*H152</f>
        <v>0</v>
      </c>
      <c r="AR152" s="140" t="s">
        <v>131</v>
      </c>
      <c r="AT152" s="140" t="s">
        <v>126</v>
      </c>
      <c r="AU152" s="140" t="s">
        <v>88</v>
      </c>
      <c r="AY152" s="14" t="s">
        <v>124</v>
      </c>
      <c r="BE152" s="141">
        <f>IF(N152="základní",J152,0)</f>
        <v>0</v>
      </c>
      <c r="BF152" s="141">
        <f>IF(N152="snížená",J152,0)</f>
        <v>0</v>
      </c>
      <c r="BG152" s="141">
        <f>IF(N152="zákl. přenesená",J152,0)</f>
        <v>0</v>
      </c>
      <c r="BH152" s="141">
        <f>IF(N152="sníž. přenesená",J152,0)</f>
        <v>0</v>
      </c>
      <c r="BI152" s="141">
        <f>IF(N152="nulová",J152,0)</f>
        <v>0</v>
      </c>
      <c r="BJ152" s="14" t="s">
        <v>86</v>
      </c>
      <c r="BK152" s="141">
        <f>ROUND(I152*H152,2)</f>
        <v>0</v>
      </c>
      <c r="BL152" s="14" t="s">
        <v>131</v>
      </c>
      <c r="BM152" s="140" t="s">
        <v>190</v>
      </c>
    </row>
    <row r="153" spans="2:65" s="1" customFormat="1" ht="33" customHeight="1">
      <c r="B153" s="29"/>
      <c r="C153" s="129" t="s">
        <v>191</v>
      </c>
      <c r="D153" s="129" t="s">
        <v>126</v>
      </c>
      <c r="E153" s="130" t="s">
        <v>192</v>
      </c>
      <c r="F153" s="131" t="s">
        <v>193</v>
      </c>
      <c r="G153" s="132" t="s">
        <v>189</v>
      </c>
      <c r="H153" s="133">
        <v>16</v>
      </c>
      <c r="I153" s="134"/>
      <c r="J153" s="135">
        <f>ROUND(I153*H153,2)</f>
        <v>0</v>
      </c>
      <c r="K153" s="131" t="s">
        <v>130</v>
      </c>
      <c r="L153" s="29"/>
      <c r="M153" s="136" t="s">
        <v>1</v>
      </c>
      <c r="N153" s="137" t="s">
        <v>43</v>
      </c>
      <c r="P153" s="138">
        <f>O153*H153</f>
        <v>0</v>
      </c>
      <c r="Q153" s="138">
        <v>6.0999999999999997E-4</v>
      </c>
      <c r="R153" s="138">
        <f>Q153*H153</f>
        <v>9.7599999999999996E-3</v>
      </c>
      <c r="S153" s="138">
        <v>0</v>
      </c>
      <c r="T153" s="139">
        <f>S153*H153</f>
        <v>0</v>
      </c>
      <c r="AR153" s="140" t="s">
        <v>131</v>
      </c>
      <c r="AT153" s="140" t="s">
        <v>126</v>
      </c>
      <c r="AU153" s="140" t="s">
        <v>88</v>
      </c>
      <c r="AY153" s="14" t="s">
        <v>124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4" t="s">
        <v>86</v>
      </c>
      <c r="BK153" s="141">
        <f>ROUND(I153*H153,2)</f>
        <v>0</v>
      </c>
      <c r="BL153" s="14" t="s">
        <v>131</v>
      </c>
      <c r="BM153" s="140" t="s">
        <v>194</v>
      </c>
    </row>
    <row r="154" spans="2:65" s="11" customFormat="1" ht="22.9" customHeight="1">
      <c r="B154" s="117"/>
      <c r="D154" s="118" t="s">
        <v>77</v>
      </c>
      <c r="E154" s="127" t="s">
        <v>195</v>
      </c>
      <c r="F154" s="127" t="s">
        <v>196</v>
      </c>
      <c r="I154" s="120"/>
      <c r="J154" s="128">
        <f>BK154</f>
        <v>0</v>
      </c>
      <c r="L154" s="117"/>
      <c r="M154" s="122"/>
      <c r="P154" s="123">
        <f>SUM(P155:P158)</f>
        <v>0</v>
      </c>
      <c r="R154" s="123">
        <f>SUM(R155:R158)</f>
        <v>0</v>
      </c>
      <c r="T154" s="124">
        <f>SUM(T155:T158)</f>
        <v>0</v>
      </c>
      <c r="AR154" s="118" t="s">
        <v>86</v>
      </c>
      <c r="AT154" s="125" t="s">
        <v>77</v>
      </c>
      <c r="AU154" s="125" t="s">
        <v>86</v>
      </c>
      <c r="AY154" s="118" t="s">
        <v>124</v>
      </c>
      <c r="BK154" s="126">
        <f>SUM(BK155:BK158)</f>
        <v>0</v>
      </c>
    </row>
    <row r="155" spans="2:65" s="1" customFormat="1" ht="21.75" customHeight="1">
      <c r="B155" s="29"/>
      <c r="C155" s="129" t="s">
        <v>197</v>
      </c>
      <c r="D155" s="129" t="s">
        <v>126</v>
      </c>
      <c r="E155" s="130" t="s">
        <v>198</v>
      </c>
      <c r="F155" s="131" t="s">
        <v>199</v>
      </c>
      <c r="G155" s="132" t="s">
        <v>150</v>
      </c>
      <c r="H155" s="133">
        <v>204.6</v>
      </c>
      <c r="I155" s="134"/>
      <c r="J155" s="135">
        <f>ROUND(I155*H155,2)</f>
        <v>0</v>
      </c>
      <c r="K155" s="131" t="s">
        <v>130</v>
      </c>
      <c r="L155" s="29"/>
      <c r="M155" s="136" t="s">
        <v>1</v>
      </c>
      <c r="N155" s="137" t="s">
        <v>43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131</v>
      </c>
      <c r="AT155" s="140" t="s">
        <v>126</v>
      </c>
      <c r="AU155" s="140" t="s">
        <v>88</v>
      </c>
      <c r="AY155" s="14" t="s">
        <v>124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4" t="s">
        <v>86</v>
      </c>
      <c r="BK155" s="141">
        <f>ROUND(I155*H155,2)</f>
        <v>0</v>
      </c>
      <c r="BL155" s="14" t="s">
        <v>131</v>
      </c>
      <c r="BM155" s="140" t="s">
        <v>200</v>
      </c>
    </row>
    <row r="156" spans="2:65" s="1" customFormat="1" ht="24.2" customHeight="1">
      <c r="B156" s="29"/>
      <c r="C156" s="129" t="s">
        <v>201</v>
      </c>
      <c r="D156" s="129" t="s">
        <v>126</v>
      </c>
      <c r="E156" s="130" t="s">
        <v>202</v>
      </c>
      <c r="F156" s="131" t="s">
        <v>203</v>
      </c>
      <c r="G156" s="132" t="s">
        <v>150</v>
      </c>
      <c r="H156" s="133">
        <v>3069</v>
      </c>
      <c r="I156" s="134"/>
      <c r="J156" s="135">
        <f>ROUND(I156*H156,2)</f>
        <v>0</v>
      </c>
      <c r="K156" s="131" t="s">
        <v>130</v>
      </c>
      <c r="L156" s="29"/>
      <c r="M156" s="136" t="s">
        <v>1</v>
      </c>
      <c r="N156" s="137" t="s">
        <v>43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131</v>
      </c>
      <c r="AT156" s="140" t="s">
        <v>126</v>
      </c>
      <c r="AU156" s="140" t="s">
        <v>88</v>
      </c>
      <c r="AY156" s="14" t="s">
        <v>124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4" t="s">
        <v>86</v>
      </c>
      <c r="BK156" s="141">
        <f>ROUND(I156*H156,2)</f>
        <v>0</v>
      </c>
      <c r="BL156" s="14" t="s">
        <v>131</v>
      </c>
      <c r="BM156" s="140" t="s">
        <v>204</v>
      </c>
    </row>
    <row r="157" spans="2:65" s="12" customFormat="1">
      <c r="B157" s="146"/>
      <c r="D157" s="142" t="s">
        <v>156</v>
      </c>
      <c r="F157" s="147" t="s">
        <v>205</v>
      </c>
      <c r="H157" s="148">
        <v>3069</v>
      </c>
      <c r="I157" s="149"/>
      <c r="L157" s="146"/>
      <c r="M157" s="150"/>
      <c r="T157" s="151"/>
      <c r="AT157" s="152" t="s">
        <v>156</v>
      </c>
      <c r="AU157" s="152" t="s">
        <v>88</v>
      </c>
      <c r="AV157" s="12" t="s">
        <v>88</v>
      </c>
      <c r="AW157" s="12" t="s">
        <v>4</v>
      </c>
      <c r="AX157" s="12" t="s">
        <v>86</v>
      </c>
      <c r="AY157" s="152" t="s">
        <v>124</v>
      </c>
    </row>
    <row r="158" spans="2:65" s="1" customFormat="1" ht="44.25" customHeight="1">
      <c r="B158" s="29"/>
      <c r="C158" s="129" t="s">
        <v>206</v>
      </c>
      <c r="D158" s="129" t="s">
        <v>126</v>
      </c>
      <c r="E158" s="130" t="s">
        <v>207</v>
      </c>
      <c r="F158" s="131" t="s">
        <v>208</v>
      </c>
      <c r="G158" s="132" t="s">
        <v>150</v>
      </c>
      <c r="H158" s="133">
        <v>204.6</v>
      </c>
      <c r="I158" s="134"/>
      <c r="J158" s="135">
        <f>ROUND(I158*H158,2)</f>
        <v>0</v>
      </c>
      <c r="K158" s="131" t="s">
        <v>130</v>
      </c>
      <c r="L158" s="29"/>
      <c r="M158" s="136" t="s">
        <v>1</v>
      </c>
      <c r="N158" s="137" t="s">
        <v>43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131</v>
      </c>
      <c r="AT158" s="140" t="s">
        <v>126</v>
      </c>
      <c r="AU158" s="140" t="s">
        <v>88</v>
      </c>
      <c r="AY158" s="14" t="s">
        <v>124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4" t="s">
        <v>86</v>
      </c>
      <c r="BK158" s="141">
        <f>ROUND(I158*H158,2)</f>
        <v>0</v>
      </c>
      <c r="BL158" s="14" t="s">
        <v>131</v>
      </c>
      <c r="BM158" s="140" t="s">
        <v>209</v>
      </c>
    </row>
    <row r="159" spans="2:65" s="11" customFormat="1" ht="22.9" customHeight="1">
      <c r="B159" s="117"/>
      <c r="D159" s="118" t="s">
        <v>77</v>
      </c>
      <c r="E159" s="127" t="s">
        <v>210</v>
      </c>
      <c r="F159" s="127" t="s">
        <v>211</v>
      </c>
      <c r="I159" s="120"/>
      <c r="J159" s="128">
        <f>BK159</f>
        <v>0</v>
      </c>
      <c r="L159" s="117"/>
      <c r="M159" s="122"/>
      <c r="P159" s="123">
        <f>P160</f>
        <v>0</v>
      </c>
      <c r="R159" s="123">
        <f>R160</f>
        <v>0</v>
      </c>
      <c r="T159" s="124">
        <f>T160</f>
        <v>0</v>
      </c>
      <c r="AR159" s="118" t="s">
        <v>86</v>
      </c>
      <c r="AT159" s="125" t="s">
        <v>77</v>
      </c>
      <c r="AU159" s="125" t="s">
        <v>86</v>
      </c>
      <c r="AY159" s="118" t="s">
        <v>124</v>
      </c>
      <c r="BK159" s="126">
        <f>BK160</f>
        <v>0</v>
      </c>
    </row>
    <row r="160" spans="2:65" s="1" customFormat="1" ht="33" customHeight="1">
      <c r="B160" s="29"/>
      <c r="C160" s="129" t="s">
        <v>212</v>
      </c>
      <c r="D160" s="129" t="s">
        <v>126</v>
      </c>
      <c r="E160" s="130" t="s">
        <v>213</v>
      </c>
      <c r="F160" s="131" t="s">
        <v>214</v>
      </c>
      <c r="G160" s="132" t="s">
        <v>150</v>
      </c>
      <c r="H160" s="133">
        <v>249.166</v>
      </c>
      <c r="I160" s="134"/>
      <c r="J160" s="135">
        <f>ROUND(I160*H160,2)</f>
        <v>0</v>
      </c>
      <c r="K160" s="131" t="s">
        <v>130</v>
      </c>
      <c r="L160" s="29"/>
      <c r="M160" s="153" t="s">
        <v>1</v>
      </c>
      <c r="N160" s="154" t="s">
        <v>43</v>
      </c>
      <c r="O160" s="155"/>
      <c r="P160" s="156">
        <f>O160*H160</f>
        <v>0</v>
      </c>
      <c r="Q160" s="156">
        <v>0</v>
      </c>
      <c r="R160" s="156">
        <f>Q160*H160</f>
        <v>0</v>
      </c>
      <c r="S160" s="156">
        <v>0</v>
      </c>
      <c r="T160" s="157">
        <f>S160*H160</f>
        <v>0</v>
      </c>
      <c r="AR160" s="140" t="s">
        <v>131</v>
      </c>
      <c r="AT160" s="140" t="s">
        <v>126</v>
      </c>
      <c r="AU160" s="140" t="s">
        <v>88</v>
      </c>
      <c r="AY160" s="14" t="s">
        <v>124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4" t="s">
        <v>86</v>
      </c>
      <c r="BK160" s="141">
        <f>ROUND(I160*H160,2)</f>
        <v>0</v>
      </c>
      <c r="BL160" s="14" t="s">
        <v>131</v>
      </c>
      <c r="BM160" s="140" t="s">
        <v>215</v>
      </c>
    </row>
    <row r="161" spans="2:12" s="1" customFormat="1" ht="6.95" customHeight="1">
      <c r="B161" s="41"/>
      <c r="C161" s="42"/>
      <c r="D161" s="42"/>
      <c r="E161" s="42"/>
      <c r="F161" s="42"/>
      <c r="G161" s="42"/>
      <c r="H161" s="42"/>
      <c r="I161" s="42"/>
      <c r="J161" s="42"/>
      <c r="K161" s="42"/>
      <c r="L161" s="29"/>
    </row>
  </sheetData>
  <sheetProtection algorithmName="SHA-512" hashValue="kH62+rHfI/4b11qfqF0NJ/zjEWl0JEtAVeoIQt20Qan++heRfxETFv8aKp/Lwt5+WwBz/2HMnHRs8/ATnEAC4g==" saltValue="nPUC9cUFJ1q3okXVxQZYQw==" spinCount="100000" sheet="1" objects="1" scenarios="1" formatColumns="0" formatRows="0" autoFilter="0"/>
  <autoFilter ref="C124:K160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AT2" s="14" t="s">
        <v>91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88</v>
      </c>
    </row>
    <row r="4" spans="2:46" ht="24.95" customHeight="1">
      <c r="B4" s="17"/>
      <c r="D4" s="18" t="s">
        <v>92</v>
      </c>
      <c r="L4" s="17"/>
      <c r="M4" s="85" t="s">
        <v>10</v>
      </c>
      <c r="AT4" s="14" t="s">
        <v>4</v>
      </c>
    </row>
    <row r="5" spans="2:46" ht="6.95" customHeight="1">
      <c r="B5" s="17"/>
      <c r="L5" s="17"/>
    </row>
    <row r="6" spans="2:46" ht="12" customHeight="1">
      <c r="B6" s="17"/>
      <c r="D6" s="24" t="s">
        <v>16</v>
      </c>
      <c r="L6" s="17"/>
    </row>
    <row r="7" spans="2:46" ht="16.5" customHeight="1">
      <c r="B7" s="17"/>
      <c r="E7" s="203" t="str">
        <f>'Rekapitulace stavby'!K6</f>
        <v>Oprava komunikace na p. p. č. 447/1, Loučky</v>
      </c>
      <c r="F7" s="204"/>
      <c r="G7" s="204"/>
      <c r="H7" s="204"/>
      <c r="L7" s="17"/>
    </row>
    <row r="8" spans="2:46" s="1" customFormat="1" ht="12" customHeight="1">
      <c r="B8" s="29"/>
      <c r="D8" s="24" t="s">
        <v>93</v>
      </c>
      <c r="L8" s="29"/>
    </row>
    <row r="9" spans="2:46" s="1" customFormat="1" ht="16.5" customHeight="1">
      <c r="B9" s="29"/>
      <c r="E9" s="175" t="s">
        <v>216</v>
      </c>
      <c r="F9" s="202"/>
      <c r="G9" s="202"/>
      <c r="H9" s="202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4" t="s">
        <v>18</v>
      </c>
      <c r="F11" s="22" t="s">
        <v>1</v>
      </c>
      <c r="I11" s="24" t="s">
        <v>19</v>
      </c>
      <c r="J11" s="22" t="s">
        <v>1</v>
      </c>
      <c r="L11" s="29"/>
    </row>
    <row r="12" spans="2:46" s="1" customFormat="1" ht="12" customHeight="1">
      <c r="B12" s="29"/>
      <c r="D12" s="24" t="s">
        <v>20</v>
      </c>
      <c r="F12" s="22" t="s">
        <v>21</v>
      </c>
      <c r="I12" s="24" t="s">
        <v>22</v>
      </c>
      <c r="J12" s="49" t="str">
        <f>'Rekapitulace stavby'!AN8</f>
        <v>9. 12. 2025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4" t="s">
        <v>24</v>
      </c>
      <c r="I14" s="24" t="s">
        <v>25</v>
      </c>
      <c r="J14" s="22" t="s">
        <v>26</v>
      </c>
      <c r="L14" s="29"/>
    </row>
    <row r="15" spans="2:46" s="1" customFormat="1" ht="18" customHeight="1">
      <c r="B15" s="29"/>
      <c r="E15" s="22" t="s">
        <v>27</v>
      </c>
      <c r="I15" s="24" t="s">
        <v>28</v>
      </c>
      <c r="J15" s="22" t="s">
        <v>29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4" t="s">
        <v>30</v>
      </c>
      <c r="I17" s="24" t="s">
        <v>25</v>
      </c>
      <c r="J17" s="25" t="str">
        <f>'Rekapitulace stavby'!AN13</f>
        <v>Vyplň údaj</v>
      </c>
      <c r="L17" s="29"/>
    </row>
    <row r="18" spans="2:12" s="1" customFormat="1" ht="18" customHeight="1">
      <c r="B18" s="29"/>
      <c r="E18" s="205" t="str">
        <f>'Rekapitulace stavby'!E14</f>
        <v>Vyplň údaj</v>
      </c>
      <c r="F18" s="194"/>
      <c r="G18" s="194"/>
      <c r="H18" s="194"/>
      <c r="I18" s="24" t="s">
        <v>28</v>
      </c>
      <c r="J18" s="25" t="str">
        <f>'Rekapitulace stavby'!AN14</f>
        <v>Vyplň údaj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4" t="s">
        <v>32</v>
      </c>
      <c r="I20" s="24" t="s">
        <v>25</v>
      </c>
      <c r="J20" s="22" t="s">
        <v>33</v>
      </c>
      <c r="L20" s="29"/>
    </row>
    <row r="21" spans="2:12" s="1" customFormat="1" ht="18" customHeight="1">
      <c r="B21" s="29"/>
      <c r="E21" s="22" t="s">
        <v>34</v>
      </c>
      <c r="I21" s="24" t="s">
        <v>28</v>
      </c>
      <c r="J21" s="22" t="s">
        <v>1</v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4" t="s">
        <v>36</v>
      </c>
      <c r="I23" s="24" t="s">
        <v>25</v>
      </c>
      <c r="J23" s="22" t="s">
        <v>33</v>
      </c>
      <c r="L23" s="29"/>
    </row>
    <row r="24" spans="2:12" s="1" customFormat="1" ht="18" customHeight="1">
      <c r="B24" s="29"/>
      <c r="E24" s="22" t="s">
        <v>34</v>
      </c>
      <c r="I24" s="24" t="s">
        <v>28</v>
      </c>
      <c r="J24" s="22" t="s">
        <v>1</v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4" t="s">
        <v>37</v>
      </c>
      <c r="L26" s="29"/>
    </row>
    <row r="27" spans="2:12" s="7" customFormat="1" ht="16.5" customHeight="1">
      <c r="B27" s="86"/>
      <c r="E27" s="198" t="s">
        <v>1</v>
      </c>
      <c r="F27" s="198"/>
      <c r="G27" s="198"/>
      <c r="H27" s="198"/>
      <c r="L27" s="86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25.35" customHeight="1">
      <c r="B30" s="29"/>
      <c r="D30" s="87" t="s">
        <v>38</v>
      </c>
      <c r="J30" s="63">
        <f>ROUND(J120, 2)</f>
        <v>0</v>
      </c>
      <c r="L30" s="29"/>
    </row>
    <row r="31" spans="2:12" s="1" customFormat="1" ht="6.95" customHeight="1">
      <c r="B31" s="29"/>
      <c r="D31" s="50"/>
      <c r="E31" s="50"/>
      <c r="F31" s="50"/>
      <c r="G31" s="50"/>
      <c r="H31" s="50"/>
      <c r="I31" s="50"/>
      <c r="J31" s="50"/>
      <c r="K31" s="50"/>
      <c r="L31" s="29"/>
    </row>
    <row r="32" spans="2:12" s="1" customFormat="1" ht="14.45" customHeight="1">
      <c r="B32" s="29"/>
      <c r="F32" s="32" t="s">
        <v>40</v>
      </c>
      <c r="I32" s="32" t="s">
        <v>39</v>
      </c>
      <c r="J32" s="32" t="s">
        <v>41</v>
      </c>
      <c r="L32" s="29"/>
    </row>
    <row r="33" spans="2:12" s="1" customFormat="1" ht="14.45" customHeight="1">
      <c r="B33" s="29"/>
      <c r="D33" s="52" t="s">
        <v>42</v>
      </c>
      <c r="E33" s="24" t="s">
        <v>43</v>
      </c>
      <c r="F33" s="88">
        <f>ROUND((SUM(BE120:BE130)),  2)</f>
        <v>0</v>
      </c>
      <c r="I33" s="89">
        <v>0.21</v>
      </c>
      <c r="J33" s="88">
        <f>ROUND(((SUM(BE120:BE130))*I33),  2)</f>
        <v>0</v>
      </c>
      <c r="L33" s="29"/>
    </row>
    <row r="34" spans="2:12" s="1" customFormat="1" ht="14.45" customHeight="1">
      <c r="B34" s="29"/>
      <c r="E34" s="24" t="s">
        <v>44</v>
      </c>
      <c r="F34" s="88">
        <f>ROUND((SUM(BF120:BF130)),  2)</f>
        <v>0</v>
      </c>
      <c r="I34" s="89">
        <v>0.12</v>
      </c>
      <c r="J34" s="88">
        <f>ROUND(((SUM(BF120:BF130))*I34),  2)</f>
        <v>0</v>
      </c>
      <c r="L34" s="29"/>
    </row>
    <row r="35" spans="2:12" s="1" customFormat="1" ht="14.45" hidden="1" customHeight="1">
      <c r="B35" s="29"/>
      <c r="E35" s="24" t="s">
        <v>45</v>
      </c>
      <c r="F35" s="88">
        <f>ROUND((SUM(BG120:BG130)),  2)</f>
        <v>0</v>
      </c>
      <c r="I35" s="89">
        <v>0.21</v>
      </c>
      <c r="J35" s="88">
        <f>0</f>
        <v>0</v>
      </c>
      <c r="L35" s="29"/>
    </row>
    <row r="36" spans="2:12" s="1" customFormat="1" ht="14.45" hidden="1" customHeight="1">
      <c r="B36" s="29"/>
      <c r="E36" s="24" t="s">
        <v>46</v>
      </c>
      <c r="F36" s="88">
        <f>ROUND((SUM(BH120:BH130)),  2)</f>
        <v>0</v>
      </c>
      <c r="I36" s="89">
        <v>0.12</v>
      </c>
      <c r="J36" s="88">
        <f>0</f>
        <v>0</v>
      </c>
      <c r="L36" s="29"/>
    </row>
    <row r="37" spans="2:12" s="1" customFormat="1" ht="14.45" hidden="1" customHeight="1">
      <c r="B37" s="29"/>
      <c r="E37" s="24" t="s">
        <v>47</v>
      </c>
      <c r="F37" s="88">
        <f>ROUND((SUM(BI120:BI130)),  2)</f>
        <v>0</v>
      </c>
      <c r="I37" s="89">
        <v>0</v>
      </c>
      <c r="J37" s="88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90"/>
      <c r="D39" s="91" t="s">
        <v>48</v>
      </c>
      <c r="E39" s="54"/>
      <c r="F39" s="54"/>
      <c r="G39" s="92" t="s">
        <v>49</v>
      </c>
      <c r="H39" s="93" t="s">
        <v>50</v>
      </c>
      <c r="I39" s="54"/>
      <c r="J39" s="94">
        <f>SUM(J30:J37)</f>
        <v>0</v>
      </c>
      <c r="K39" s="95"/>
      <c r="L39" s="29"/>
    </row>
    <row r="40" spans="2:12" s="1" customFormat="1" ht="14.45" customHeight="1">
      <c r="B40" s="29"/>
      <c r="L40" s="29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51</v>
      </c>
      <c r="E50" s="39"/>
      <c r="F50" s="39"/>
      <c r="G50" s="38" t="s">
        <v>52</v>
      </c>
      <c r="H50" s="39"/>
      <c r="I50" s="39"/>
      <c r="J50" s="39"/>
      <c r="K50" s="39"/>
      <c r="L50" s="2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9"/>
      <c r="D61" s="40" t="s">
        <v>53</v>
      </c>
      <c r="E61" s="31"/>
      <c r="F61" s="96" t="s">
        <v>54</v>
      </c>
      <c r="G61" s="40" t="s">
        <v>53</v>
      </c>
      <c r="H61" s="31"/>
      <c r="I61" s="31"/>
      <c r="J61" s="97" t="s">
        <v>54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9"/>
      <c r="D65" s="38" t="s">
        <v>55</v>
      </c>
      <c r="E65" s="39"/>
      <c r="F65" s="39"/>
      <c r="G65" s="38" t="s">
        <v>56</v>
      </c>
      <c r="H65" s="39"/>
      <c r="I65" s="39"/>
      <c r="J65" s="39"/>
      <c r="K65" s="39"/>
      <c r="L65" s="2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9"/>
      <c r="D76" s="40" t="s">
        <v>53</v>
      </c>
      <c r="E76" s="31"/>
      <c r="F76" s="96" t="s">
        <v>54</v>
      </c>
      <c r="G76" s="40" t="s">
        <v>53</v>
      </c>
      <c r="H76" s="31"/>
      <c r="I76" s="31"/>
      <c r="J76" s="97" t="s">
        <v>54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95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203" t="str">
        <f>E7</f>
        <v>Oprava komunikace na p. p. č. 447/1, Loučky</v>
      </c>
      <c r="F85" s="204"/>
      <c r="G85" s="204"/>
      <c r="H85" s="204"/>
      <c r="L85" s="29"/>
    </row>
    <row r="86" spans="2:47" s="1" customFormat="1" ht="12" customHeight="1">
      <c r="B86" s="29"/>
      <c r="C86" s="24" t="s">
        <v>93</v>
      </c>
      <c r="L86" s="29"/>
    </row>
    <row r="87" spans="2:47" s="1" customFormat="1" ht="16.5" customHeight="1">
      <c r="B87" s="29"/>
      <c r="E87" s="175" t="str">
        <f>E9</f>
        <v>VRN - Vedlejší rozpočtové náklady</v>
      </c>
      <c r="F87" s="202"/>
      <c r="G87" s="202"/>
      <c r="H87" s="202"/>
      <c r="L87" s="29"/>
    </row>
    <row r="88" spans="2:47" s="1" customFormat="1" ht="6.95" customHeight="1">
      <c r="B88" s="29"/>
      <c r="L88" s="29"/>
    </row>
    <row r="89" spans="2:47" s="1" customFormat="1" ht="12" customHeight="1">
      <c r="B89" s="29"/>
      <c r="C89" s="24" t="s">
        <v>20</v>
      </c>
      <c r="F89" s="22" t="str">
        <f>F12</f>
        <v>Loučky, Nové Sedlo</v>
      </c>
      <c r="I89" s="24" t="s">
        <v>22</v>
      </c>
      <c r="J89" s="49" t="str">
        <f>IF(J12="","",J12)</f>
        <v>9. 12. 2025</v>
      </c>
      <c r="L89" s="29"/>
    </row>
    <row r="90" spans="2:47" s="1" customFormat="1" ht="6.95" customHeight="1">
      <c r="B90" s="29"/>
      <c r="L90" s="29"/>
    </row>
    <row r="91" spans="2:47" s="1" customFormat="1" ht="15.2" customHeight="1">
      <c r="B91" s="29"/>
      <c r="C91" s="24" t="s">
        <v>24</v>
      </c>
      <c r="F91" s="22" t="str">
        <f>E15</f>
        <v>Město Nové Sedlo</v>
      </c>
      <c r="I91" s="24" t="s">
        <v>32</v>
      </c>
      <c r="J91" s="27" t="str">
        <f>E21</f>
        <v>Bc. Jakub Cingroš</v>
      </c>
      <c r="L91" s="29"/>
    </row>
    <row r="92" spans="2:47" s="1" customFormat="1" ht="15.2" customHeight="1">
      <c r="B92" s="29"/>
      <c r="C92" s="24" t="s">
        <v>30</v>
      </c>
      <c r="F92" s="22" t="str">
        <f>IF(E18="","",E18)</f>
        <v>Vyplň údaj</v>
      </c>
      <c r="I92" s="24" t="s">
        <v>36</v>
      </c>
      <c r="J92" s="27" t="str">
        <f>E24</f>
        <v>Bc. Jakub Cingroš</v>
      </c>
      <c r="L92" s="29"/>
    </row>
    <row r="93" spans="2:47" s="1" customFormat="1" ht="10.35" customHeight="1">
      <c r="B93" s="29"/>
      <c r="L93" s="29"/>
    </row>
    <row r="94" spans="2:47" s="1" customFormat="1" ht="29.25" customHeight="1">
      <c r="B94" s="29"/>
      <c r="C94" s="98" t="s">
        <v>96</v>
      </c>
      <c r="D94" s="90"/>
      <c r="E94" s="90"/>
      <c r="F94" s="90"/>
      <c r="G94" s="90"/>
      <c r="H94" s="90"/>
      <c r="I94" s="90"/>
      <c r="J94" s="99" t="s">
        <v>97</v>
      </c>
      <c r="K94" s="90"/>
      <c r="L94" s="29"/>
    </row>
    <row r="95" spans="2:47" s="1" customFormat="1" ht="10.35" customHeight="1">
      <c r="B95" s="29"/>
      <c r="L95" s="29"/>
    </row>
    <row r="96" spans="2:47" s="1" customFormat="1" ht="22.9" customHeight="1">
      <c r="B96" s="29"/>
      <c r="C96" s="100" t="s">
        <v>98</v>
      </c>
      <c r="J96" s="63">
        <f>J120</f>
        <v>0</v>
      </c>
      <c r="L96" s="29"/>
      <c r="AU96" s="14" t="s">
        <v>99</v>
      </c>
    </row>
    <row r="97" spans="2:12" s="8" customFormat="1" ht="24.95" customHeight="1">
      <c r="B97" s="101"/>
      <c r="D97" s="102" t="s">
        <v>216</v>
      </c>
      <c r="E97" s="103"/>
      <c r="F97" s="103"/>
      <c r="G97" s="103"/>
      <c r="H97" s="103"/>
      <c r="I97" s="103"/>
      <c r="J97" s="104">
        <f>J121</f>
        <v>0</v>
      </c>
      <c r="L97" s="101"/>
    </row>
    <row r="98" spans="2:12" s="9" customFormat="1" ht="19.899999999999999" customHeight="1">
      <c r="B98" s="105"/>
      <c r="D98" s="106" t="s">
        <v>217</v>
      </c>
      <c r="E98" s="107"/>
      <c r="F98" s="107"/>
      <c r="G98" s="107"/>
      <c r="H98" s="107"/>
      <c r="I98" s="107"/>
      <c r="J98" s="108">
        <f>J122</f>
        <v>0</v>
      </c>
      <c r="L98" s="105"/>
    </row>
    <row r="99" spans="2:12" s="9" customFormat="1" ht="19.899999999999999" customHeight="1">
      <c r="B99" s="105"/>
      <c r="D99" s="106" t="s">
        <v>218</v>
      </c>
      <c r="E99" s="107"/>
      <c r="F99" s="107"/>
      <c r="G99" s="107"/>
      <c r="H99" s="107"/>
      <c r="I99" s="107"/>
      <c r="J99" s="108">
        <f>J125</f>
        <v>0</v>
      </c>
      <c r="L99" s="105"/>
    </row>
    <row r="100" spans="2:12" s="9" customFormat="1" ht="19.899999999999999" customHeight="1">
      <c r="B100" s="105"/>
      <c r="D100" s="106" t="s">
        <v>219</v>
      </c>
      <c r="E100" s="107"/>
      <c r="F100" s="107"/>
      <c r="G100" s="107"/>
      <c r="H100" s="107"/>
      <c r="I100" s="107"/>
      <c r="J100" s="108">
        <f>J128</f>
        <v>0</v>
      </c>
      <c r="L100" s="105"/>
    </row>
    <row r="101" spans="2:12" s="1" customFormat="1" ht="21.75" customHeight="1">
      <c r="B101" s="29"/>
      <c r="L101" s="29"/>
    </row>
    <row r="102" spans="2:12" s="1" customFormat="1" ht="6.95" customHeight="1"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29"/>
    </row>
    <row r="106" spans="2:12" s="1" customFormat="1" ht="6.95" customHeight="1"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29"/>
    </row>
    <row r="107" spans="2:12" s="1" customFormat="1" ht="24.95" customHeight="1">
      <c r="B107" s="29"/>
      <c r="C107" s="18" t="s">
        <v>109</v>
      </c>
      <c r="L107" s="29"/>
    </row>
    <row r="108" spans="2:12" s="1" customFormat="1" ht="6.95" customHeight="1">
      <c r="B108" s="29"/>
      <c r="L108" s="29"/>
    </row>
    <row r="109" spans="2:12" s="1" customFormat="1" ht="12" customHeight="1">
      <c r="B109" s="29"/>
      <c r="C109" s="24" t="s">
        <v>16</v>
      </c>
      <c r="L109" s="29"/>
    </row>
    <row r="110" spans="2:12" s="1" customFormat="1" ht="16.5" customHeight="1">
      <c r="B110" s="29"/>
      <c r="E110" s="203" t="str">
        <f>E7</f>
        <v>Oprava komunikace na p. p. č. 447/1, Loučky</v>
      </c>
      <c r="F110" s="204"/>
      <c r="G110" s="204"/>
      <c r="H110" s="204"/>
      <c r="L110" s="29"/>
    </row>
    <row r="111" spans="2:12" s="1" customFormat="1" ht="12" customHeight="1">
      <c r="B111" s="29"/>
      <c r="C111" s="24" t="s">
        <v>93</v>
      </c>
      <c r="L111" s="29"/>
    </row>
    <row r="112" spans="2:12" s="1" customFormat="1" ht="16.5" customHeight="1">
      <c r="B112" s="29"/>
      <c r="E112" s="175" t="str">
        <f>E9</f>
        <v>VRN - Vedlejší rozpočtové náklady</v>
      </c>
      <c r="F112" s="202"/>
      <c r="G112" s="202"/>
      <c r="H112" s="202"/>
      <c r="L112" s="29"/>
    </row>
    <row r="113" spans="2:65" s="1" customFormat="1" ht="6.95" customHeight="1">
      <c r="B113" s="29"/>
      <c r="L113" s="29"/>
    </row>
    <row r="114" spans="2:65" s="1" customFormat="1" ht="12" customHeight="1">
      <c r="B114" s="29"/>
      <c r="C114" s="24" t="s">
        <v>20</v>
      </c>
      <c r="F114" s="22" t="str">
        <f>F12</f>
        <v>Loučky, Nové Sedlo</v>
      </c>
      <c r="I114" s="24" t="s">
        <v>22</v>
      </c>
      <c r="J114" s="49" t="str">
        <f>IF(J12="","",J12)</f>
        <v>9. 12. 2025</v>
      </c>
      <c r="L114" s="29"/>
    </row>
    <row r="115" spans="2:65" s="1" customFormat="1" ht="6.95" customHeight="1">
      <c r="B115" s="29"/>
      <c r="L115" s="29"/>
    </row>
    <row r="116" spans="2:65" s="1" customFormat="1" ht="15.2" customHeight="1">
      <c r="B116" s="29"/>
      <c r="C116" s="24" t="s">
        <v>24</v>
      </c>
      <c r="F116" s="22" t="str">
        <f>E15</f>
        <v>Město Nové Sedlo</v>
      </c>
      <c r="I116" s="24" t="s">
        <v>32</v>
      </c>
      <c r="J116" s="27" t="str">
        <f>E21</f>
        <v>Bc. Jakub Cingroš</v>
      </c>
      <c r="L116" s="29"/>
    </row>
    <row r="117" spans="2:65" s="1" customFormat="1" ht="15.2" customHeight="1">
      <c r="B117" s="29"/>
      <c r="C117" s="24" t="s">
        <v>30</v>
      </c>
      <c r="F117" s="22" t="str">
        <f>IF(E18="","",E18)</f>
        <v>Vyplň údaj</v>
      </c>
      <c r="I117" s="24" t="s">
        <v>36</v>
      </c>
      <c r="J117" s="27" t="str">
        <f>E24</f>
        <v>Bc. Jakub Cingroš</v>
      </c>
      <c r="L117" s="29"/>
    </row>
    <row r="118" spans="2:65" s="1" customFormat="1" ht="10.35" customHeight="1">
      <c r="B118" s="29"/>
      <c r="L118" s="29"/>
    </row>
    <row r="119" spans="2:65" s="10" customFormat="1" ht="29.25" customHeight="1">
      <c r="B119" s="109"/>
      <c r="C119" s="110" t="s">
        <v>110</v>
      </c>
      <c r="D119" s="111" t="s">
        <v>63</v>
      </c>
      <c r="E119" s="111" t="s">
        <v>59</v>
      </c>
      <c r="F119" s="111" t="s">
        <v>60</v>
      </c>
      <c r="G119" s="111" t="s">
        <v>111</v>
      </c>
      <c r="H119" s="111" t="s">
        <v>112</v>
      </c>
      <c r="I119" s="111" t="s">
        <v>113</v>
      </c>
      <c r="J119" s="111" t="s">
        <v>97</v>
      </c>
      <c r="K119" s="112" t="s">
        <v>114</v>
      </c>
      <c r="L119" s="109"/>
      <c r="M119" s="56" t="s">
        <v>1</v>
      </c>
      <c r="N119" s="57" t="s">
        <v>42</v>
      </c>
      <c r="O119" s="57" t="s">
        <v>115</v>
      </c>
      <c r="P119" s="57" t="s">
        <v>116</v>
      </c>
      <c r="Q119" s="57" t="s">
        <v>117</v>
      </c>
      <c r="R119" s="57" t="s">
        <v>118</v>
      </c>
      <c r="S119" s="57" t="s">
        <v>119</v>
      </c>
      <c r="T119" s="58" t="s">
        <v>120</v>
      </c>
    </row>
    <row r="120" spans="2:65" s="1" customFormat="1" ht="22.9" customHeight="1">
      <c r="B120" s="29"/>
      <c r="C120" s="61" t="s">
        <v>121</v>
      </c>
      <c r="J120" s="113">
        <f>BK120</f>
        <v>0</v>
      </c>
      <c r="L120" s="29"/>
      <c r="M120" s="59"/>
      <c r="N120" s="50"/>
      <c r="O120" s="50"/>
      <c r="P120" s="114">
        <f>P121</f>
        <v>0</v>
      </c>
      <c r="Q120" s="50"/>
      <c r="R120" s="114">
        <f>R121</f>
        <v>0</v>
      </c>
      <c r="S120" s="50"/>
      <c r="T120" s="115">
        <f>T121</f>
        <v>0</v>
      </c>
      <c r="AT120" s="14" t="s">
        <v>77</v>
      </c>
      <c r="AU120" s="14" t="s">
        <v>99</v>
      </c>
      <c r="BK120" s="116">
        <f>BK121</f>
        <v>0</v>
      </c>
    </row>
    <row r="121" spans="2:65" s="11" customFormat="1" ht="25.9" customHeight="1">
      <c r="B121" s="117"/>
      <c r="D121" s="118" t="s">
        <v>77</v>
      </c>
      <c r="E121" s="119" t="s">
        <v>89</v>
      </c>
      <c r="F121" s="119" t="s">
        <v>90</v>
      </c>
      <c r="I121" s="120"/>
      <c r="J121" s="121">
        <f>BK121</f>
        <v>0</v>
      </c>
      <c r="L121" s="117"/>
      <c r="M121" s="122"/>
      <c r="P121" s="123">
        <f>P122+P125+P128</f>
        <v>0</v>
      </c>
      <c r="R121" s="123">
        <f>R122+R125+R128</f>
        <v>0</v>
      </c>
      <c r="T121" s="124">
        <f>T122+T125+T128</f>
        <v>0</v>
      </c>
      <c r="AR121" s="118" t="s">
        <v>133</v>
      </c>
      <c r="AT121" s="125" t="s">
        <v>77</v>
      </c>
      <c r="AU121" s="125" t="s">
        <v>78</v>
      </c>
      <c r="AY121" s="118" t="s">
        <v>124</v>
      </c>
      <c r="BK121" s="126">
        <f>BK122+BK125+BK128</f>
        <v>0</v>
      </c>
    </row>
    <row r="122" spans="2:65" s="11" customFormat="1" ht="22.9" customHeight="1">
      <c r="B122" s="117"/>
      <c r="D122" s="118" t="s">
        <v>77</v>
      </c>
      <c r="E122" s="127" t="s">
        <v>220</v>
      </c>
      <c r="F122" s="127" t="s">
        <v>221</v>
      </c>
      <c r="I122" s="120"/>
      <c r="J122" s="128">
        <f>BK122</f>
        <v>0</v>
      </c>
      <c r="L122" s="117"/>
      <c r="M122" s="122"/>
      <c r="P122" s="123">
        <f>SUM(P123:P124)</f>
        <v>0</v>
      </c>
      <c r="R122" s="123">
        <f>SUM(R123:R124)</f>
        <v>0</v>
      </c>
      <c r="T122" s="124">
        <f>SUM(T123:T124)</f>
        <v>0</v>
      </c>
      <c r="AR122" s="118" t="s">
        <v>133</v>
      </c>
      <c r="AT122" s="125" t="s">
        <v>77</v>
      </c>
      <c r="AU122" s="125" t="s">
        <v>86</v>
      </c>
      <c r="AY122" s="118" t="s">
        <v>124</v>
      </c>
      <c r="BK122" s="126">
        <f>SUM(BK123:BK124)</f>
        <v>0</v>
      </c>
    </row>
    <row r="123" spans="2:65" s="1" customFormat="1" ht="16.5" customHeight="1">
      <c r="B123" s="29"/>
      <c r="C123" s="129" t="s">
        <v>86</v>
      </c>
      <c r="D123" s="129" t="s">
        <v>126</v>
      </c>
      <c r="E123" s="130" t="s">
        <v>222</v>
      </c>
      <c r="F123" s="131" t="s">
        <v>223</v>
      </c>
      <c r="G123" s="132" t="s">
        <v>224</v>
      </c>
      <c r="H123" s="133">
        <v>1</v>
      </c>
      <c r="I123" s="134"/>
      <c r="J123" s="135">
        <f>ROUND(I123*H123,2)</f>
        <v>0</v>
      </c>
      <c r="K123" s="131" t="s">
        <v>130</v>
      </c>
      <c r="L123" s="29"/>
      <c r="M123" s="136" t="s">
        <v>1</v>
      </c>
      <c r="N123" s="137" t="s">
        <v>43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225</v>
      </c>
      <c r="AT123" s="140" t="s">
        <v>126</v>
      </c>
      <c r="AU123" s="140" t="s">
        <v>88</v>
      </c>
      <c r="AY123" s="14" t="s">
        <v>124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4" t="s">
        <v>86</v>
      </c>
      <c r="BK123" s="141">
        <f>ROUND(I123*H123,2)</f>
        <v>0</v>
      </c>
      <c r="BL123" s="14" t="s">
        <v>225</v>
      </c>
      <c r="BM123" s="140" t="s">
        <v>226</v>
      </c>
    </row>
    <row r="124" spans="2:65" s="1" customFormat="1" ht="19.5">
      <c r="B124" s="29"/>
      <c r="D124" s="142" t="s">
        <v>141</v>
      </c>
      <c r="F124" s="143" t="s">
        <v>227</v>
      </c>
      <c r="I124" s="144"/>
      <c r="L124" s="29"/>
      <c r="M124" s="145"/>
      <c r="T124" s="53"/>
      <c r="AT124" s="14" t="s">
        <v>141</v>
      </c>
      <c r="AU124" s="14" t="s">
        <v>88</v>
      </c>
    </row>
    <row r="125" spans="2:65" s="11" customFormat="1" ht="22.9" customHeight="1">
      <c r="B125" s="117"/>
      <c r="D125" s="118" t="s">
        <v>77</v>
      </c>
      <c r="E125" s="127" t="s">
        <v>228</v>
      </c>
      <c r="F125" s="127" t="s">
        <v>229</v>
      </c>
      <c r="I125" s="120"/>
      <c r="J125" s="128">
        <f>BK125</f>
        <v>0</v>
      </c>
      <c r="L125" s="117"/>
      <c r="M125" s="122"/>
      <c r="P125" s="123">
        <f>SUM(P126:P127)</f>
        <v>0</v>
      </c>
      <c r="R125" s="123">
        <f>SUM(R126:R127)</f>
        <v>0</v>
      </c>
      <c r="T125" s="124">
        <f>SUM(T126:T127)</f>
        <v>0</v>
      </c>
      <c r="AR125" s="118" t="s">
        <v>133</v>
      </c>
      <c r="AT125" s="125" t="s">
        <v>77</v>
      </c>
      <c r="AU125" s="125" t="s">
        <v>86</v>
      </c>
      <c r="AY125" s="118" t="s">
        <v>124</v>
      </c>
      <c r="BK125" s="126">
        <f>SUM(BK126:BK127)</f>
        <v>0</v>
      </c>
    </row>
    <row r="126" spans="2:65" s="1" customFormat="1" ht="16.5" customHeight="1">
      <c r="B126" s="29"/>
      <c r="C126" s="129" t="s">
        <v>88</v>
      </c>
      <c r="D126" s="129" t="s">
        <v>126</v>
      </c>
      <c r="E126" s="130" t="s">
        <v>230</v>
      </c>
      <c r="F126" s="131" t="s">
        <v>229</v>
      </c>
      <c r="G126" s="132" t="s">
        <v>224</v>
      </c>
      <c r="H126" s="133">
        <v>1</v>
      </c>
      <c r="I126" s="134"/>
      <c r="J126" s="135">
        <f>ROUND(I126*H126,2)</f>
        <v>0</v>
      </c>
      <c r="K126" s="131" t="s">
        <v>130</v>
      </c>
      <c r="L126" s="29"/>
      <c r="M126" s="136" t="s">
        <v>1</v>
      </c>
      <c r="N126" s="137" t="s">
        <v>43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225</v>
      </c>
      <c r="AT126" s="140" t="s">
        <v>126</v>
      </c>
      <c r="AU126" s="140" t="s">
        <v>88</v>
      </c>
      <c r="AY126" s="14" t="s">
        <v>124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4" t="s">
        <v>86</v>
      </c>
      <c r="BK126" s="141">
        <f>ROUND(I126*H126,2)</f>
        <v>0</v>
      </c>
      <c r="BL126" s="14" t="s">
        <v>225</v>
      </c>
      <c r="BM126" s="140" t="s">
        <v>231</v>
      </c>
    </row>
    <row r="127" spans="2:65" s="1" customFormat="1" ht="19.5">
      <c r="B127" s="29"/>
      <c r="D127" s="142" t="s">
        <v>141</v>
      </c>
      <c r="F127" s="143" t="s">
        <v>232</v>
      </c>
      <c r="I127" s="144"/>
      <c r="L127" s="29"/>
      <c r="M127" s="145"/>
      <c r="T127" s="53"/>
      <c r="AT127" s="14" t="s">
        <v>141</v>
      </c>
      <c r="AU127" s="14" t="s">
        <v>88</v>
      </c>
    </row>
    <row r="128" spans="2:65" s="11" customFormat="1" ht="22.9" customHeight="1">
      <c r="B128" s="117"/>
      <c r="D128" s="118" t="s">
        <v>77</v>
      </c>
      <c r="E128" s="127" t="s">
        <v>233</v>
      </c>
      <c r="F128" s="127" t="s">
        <v>234</v>
      </c>
      <c r="I128" s="120"/>
      <c r="J128" s="128">
        <f>BK128</f>
        <v>0</v>
      </c>
      <c r="L128" s="117"/>
      <c r="M128" s="122"/>
      <c r="P128" s="123">
        <f>SUM(P129:P130)</f>
        <v>0</v>
      </c>
      <c r="R128" s="123">
        <f>SUM(R129:R130)</f>
        <v>0</v>
      </c>
      <c r="T128" s="124">
        <f>SUM(T129:T130)</f>
        <v>0</v>
      </c>
      <c r="AR128" s="118" t="s">
        <v>133</v>
      </c>
      <c r="AT128" s="125" t="s">
        <v>77</v>
      </c>
      <c r="AU128" s="125" t="s">
        <v>86</v>
      </c>
      <c r="AY128" s="118" t="s">
        <v>124</v>
      </c>
      <c r="BK128" s="126">
        <f>SUM(BK129:BK130)</f>
        <v>0</v>
      </c>
    </row>
    <row r="129" spans="2:65" s="1" customFormat="1" ht="16.5" customHeight="1">
      <c r="B129" s="29"/>
      <c r="C129" s="129" t="s">
        <v>139</v>
      </c>
      <c r="D129" s="129" t="s">
        <v>126</v>
      </c>
      <c r="E129" s="130" t="s">
        <v>235</v>
      </c>
      <c r="F129" s="131" t="s">
        <v>234</v>
      </c>
      <c r="G129" s="132" t="s">
        <v>224</v>
      </c>
      <c r="H129" s="133">
        <v>1</v>
      </c>
      <c r="I129" s="134"/>
      <c r="J129" s="135">
        <f>ROUND(I129*H129,2)</f>
        <v>0</v>
      </c>
      <c r="K129" s="131" t="s">
        <v>130</v>
      </c>
      <c r="L129" s="29"/>
      <c r="M129" s="136" t="s">
        <v>1</v>
      </c>
      <c r="N129" s="137" t="s">
        <v>43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225</v>
      </c>
      <c r="AT129" s="140" t="s">
        <v>126</v>
      </c>
      <c r="AU129" s="140" t="s">
        <v>88</v>
      </c>
      <c r="AY129" s="14" t="s">
        <v>124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4" t="s">
        <v>86</v>
      </c>
      <c r="BK129" s="141">
        <f>ROUND(I129*H129,2)</f>
        <v>0</v>
      </c>
      <c r="BL129" s="14" t="s">
        <v>225</v>
      </c>
      <c r="BM129" s="140" t="s">
        <v>236</v>
      </c>
    </row>
    <row r="130" spans="2:65" s="1" customFormat="1" ht="19.5">
      <c r="B130" s="29"/>
      <c r="D130" s="142" t="s">
        <v>141</v>
      </c>
      <c r="F130" s="143" t="s">
        <v>237</v>
      </c>
      <c r="I130" s="144"/>
      <c r="L130" s="29"/>
      <c r="M130" s="158"/>
      <c r="N130" s="155"/>
      <c r="O130" s="155"/>
      <c r="P130" s="155"/>
      <c r="Q130" s="155"/>
      <c r="R130" s="155"/>
      <c r="S130" s="155"/>
      <c r="T130" s="159"/>
      <c r="AT130" s="14" t="s">
        <v>141</v>
      </c>
      <c r="AU130" s="14" t="s">
        <v>88</v>
      </c>
    </row>
    <row r="131" spans="2:65" s="1" customFormat="1" ht="6.95" customHeight="1">
      <c r="B131" s="41"/>
      <c r="C131" s="42"/>
      <c r="D131" s="42"/>
      <c r="E131" s="42"/>
      <c r="F131" s="42"/>
      <c r="G131" s="42"/>
      <c r="H131" s="42"/>
      <c r="I131" s="42"/>
      <c r="J131" s="42"/>
      <c r="K131" s="42"/>
      <c r="L131" s="29"/>
    </row>
  </sheetData>
  <sheetProtection algorithmName="SHA-512" hashValue="Mutm7ZEs+FURvgle20bUbA81Laub0d74LNIPh+SgxzyNY0a5RlMdcDLH2W6oym1XMyWW+xQSL8z3BSzL2SGvLw==" saltValue="vYfffppKlC8Z/j2YRHjH1+lkhfe7U0uZ1vYol87N8VN+2zOYqSXvHXuyIuSy07yH/hcVkyTvOYvra+lZYWuXvg==" spinCount="100000" sheet="1" objects="1" scenarios="1" formatColumns="0" formatRows="0" autoFilter="0"/>
  <autoFilter ref="C119:K130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Titulní list (2)</vt:lpstr>
      <vt:lpstr>Rekapitulace stavby</vt:lpstr>
      <vt:lpstr>SO101 - Komunikace a zpev...</vt:lpstr>
      <vt:lpstr>VRN - Vedlejší rozpočtové...</vt:lpstr>
      <vt:lpstr>'Rekapitulace stavby'!Názvy_tisku</vt:lpstr>
      <vt:lpstr>'SO101 - Komunikace a zpev...'!Názvy_tisku</vt:lpstr>
      <vt:lpstr>'VRN - Vedlejší rozpočtové...'!Názvy_tisku</vt:lpstr>
      <vt:lpstr>'Rekapitulace stavby'!Oblast_tisku</vt:lpstr>
      <vt:lpstr>'SO101 - Komunikace a zpev...'!Oblast_tisku</vt:lpstr>
      <vt:lpstr>'Titulní list (2)'!Oblast_tisku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Cingroš</dc:creator>
  <cp:lastModifiedBy>Jakub Cingroš</cp:lastModifiedBy>
  <cp:lastPrinted>2026-03-12T09:17:10Z</cp:lastPrinted>
  <dcterms:created xsi:type="dcterms:W3CDTF">2026-03-12T08:58:07Z</dcterms:created>
  <dcterms:modified xsi:type="dcterms:W3CDTF">2026-03-12T09:17:13Z</dcterms:modified>
</cp:coreProperties>
</file>